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t554\Desktop\LIB_SC\"/>
    </mc:Choice>
  </mc:AlternateContent>
  <xr:revisionPtr revIDLastSave="0" documentId="13_ncr:1_{385E34B4-7005-463B-92E1-D8D3CA90ABC3}" xr6:coauthVersionLast="45" xr6:coauthVersionMax="45" xr10:uidLastSave="{00000000-0000-0000-0000-000000000000}"/>
  <bookViews>
    <workbookView xWindow="-240" yWindow="-19320" windowWidth="36390" windowHeight="16065" activeTab="1" xr2:uid="{04A0FF18-DBE2-4E93-98F4-4EF2F4849215}"/>
  </bookViews>
  <sheets>
    <sheet name="LCIA_summary" sheetId="3" r:id="rId1"/>
    <sheet name="LCIA_result" sheetId="6" r:id="rId2"/>
  </sheets>
  <externalReferences>
    <externalReference r:id="rId3"/>
  </externalReferences>
  <definedNames>
    <definedName name="aaaa">#REF!</definedName>
    <definedName name="Apples">#REF!</definedName>
    <definedName name="B_1">#REF!</definedName>
    <definedName name="Bananas">#REF!</definedName>
    <definedName name="Bananas_1">#REF!</definedName>
    <definedName name="Bananas_3">#REF!</definedName>
    <definedName name="grp_WalkMeArrows">"shp_ArrowCurved,txt_WalkMeArrows,shp_ArrowStraight"</definedName>
    <definedName name="grp_WalkMeBrace">"shp_BraceBottom,txt_WalkMeBrace,shp_BraceLeft"</definedName>
    <definedName name="Lemons">#REF!</definedName>
    <definedName name="lst_Fruit">#REF!</definedName>
    <definedName name="lst_Fruit_1">#REF!</definedName>
    <definedName name="lst_FruitType">#REF!</definedName>
    <definedName name="Oranges">#REF!</definedName>
    <definedName name="Oranges_1">#REF!</definedName>
    <definedName name="Oranges_2">#REF!</definedName>
    <definedName name="Oranges_3">#REF!</definedName>
    <definedName name="Oranges_4">#REF!</definedName>
    <definedName name="SalesTax">0.0825</definedName>
    <definedName name="Shipping">1.25</definedName>
  </definedNames>
  <calcPr calcId="191029" iterate="1" iterateCount="32767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552" i="6" l="1"/>
  <c r="AQ566" i="6" s="1"/>
  <c r="AQ542" i="6"/>
  <c r="AQ556" i="6" s="1"/>
  <c r="AQ570" i="6" s="1"/>
  <c r="AQ541" i="6"/>
  <c r="AQ555" i="6" s="1"/>
  <c r="AQ569" i="6" s="1"/>
  <c r="AQ540" i="6"/>
  <c r="AQ554" i="6" s="1"/>
  <c r="AQ568" i="6" s="1"/>
  <c r="AQ539" i="6"/>
  <c r="AQ553" i="6" s="1"/>
  <c r="AQ567" i="6" s="1"/>
  <c r="AQ538" i="6"/>
  <c r="AQ537" i="6"/>
  <c r="AQ551" i="6" s="1"/>
  <c r="AQ565" i="6" s="1"/>
  <c r="AQ536" i="6"/>
  <c r="AQ550" i="6" s="1"/>
  <c r="AQ564" i="6" s="1"/>
  <c r="AQ535" i="6"/>
  <c r="AQ549" i="6" s="1"/>
  <c r="AQ563" i="6" s="1"/>
  <c r="AQ534" i="6"/>
  <c r="AQ548" i="6" s="1"/>
  <c r="AQ562" i="6" s="1"/>
  <c r="AQ533" i="6"/>
  <c r="AQ547" i="6" s="1"/>
  <c r="AQ561" i="6" s="1"/>
  <c r="AQ532" i="6"/>
  <c r="AQ546" i="6" s="1"/>
  <c r="AQ560" i="6" s="1"/>
  <c r="AR531" i="6"/>
  <c r="AR545" i="6" s="1"/>
  <c r="AR559" i="6" s="1"/>
  <c r="AR573" i="6" s="1"/>
  <c r="AR587" i="6" s="1"/>
  <c r="AR601" i="6" s="1"/>
  <c r="AR615" i="6" s="1"/>
  <c r="AR629" i="6" s="1"/>
  <c r="AR643" i="6" s="1"/>
  <c r="AR657" i="6" s="1"/>
  <c r="AR671" i="6" s="1"/>
  <c r="AR685" i="6" s="1"/>
  <c r="AR699" i="6" s="1"/>
  <c r="AR713" i="6" s="1"/>
  <c r="AR727" i="6" s="1"/>
  <c r="AQ492" i="6"/>
  <c r="AQ491" i="6"/>
  <c r="AQ490" i="6"/>
  <c r="AQ489" i="6"/>
  <c r="AQ488" i="6"/>
  <c r="AQ487" i="6"/>
  <c r="AQ486" i="6"/>
  <c r="AQ485" i="6"/>
  <c r="BJ471" i="6"/>
  <c r="AQ471" i="6"/>
  <c r="AP471" i="6"/>
  <c r="AO471" i="6"/>
  <c r="AN471" i="6"/>
  <c r="AM471" i="6"/>
  <c r="AL471" i="6"/>
  <c r="AK471" i="6"/>
  <c r="AJ471" i="6"/>
  <c r="AI471" i="6"/>
  <c r="AH471" i="6"/>
  <c r="AG471" i="6"/>
  <c r="AF471" i="6"/>
  <c r="AE471" i="6"/>
  <c r="AD471" i="6"/>
  <c r="AC471" i="6"/>
  <c r="AB471" i="6"/>
  <c r="AA471" i="6"/>
  <c r="H471" i="6"/>
  <c r="BC471" i="6" s="1"/>
  <c r="G471" i="6"/>
  <c r="F471" i="6"/>
  <c r="E471" i="6"/>
  <c r="BK470" i="6"/>
  <c r="BI470" i="6"/>
  <c r="BH470" i="6"/>
  <c r="BG470" i="6"/>
  <c r="BE470" i="6"/>
  <c r="BD470" i="6"/>
  <c r="BC470" i="6"/>
  <c r="BA470" i="6"/>
  <c r="AZ470" i="6"/>
  <c r="AY470" i="6"/>
  <c r="AW470" i="6"/>
  <c r="AV470" i="6"/>
  <c r="AU470" i="6"/>
  <c r="AS470" i="6"/>
  <c r="AR470" i="6"/>
  <c r="AQ470" i="6"/>
  <c r="AM470" i="6"/>
  <c r="AK470" i="6"/>
  <c r="AJ470" i="6"/>
  <c r="AI470" i="6"/>
  <c r="AG470" i="6"/>
  <c r="Z470" i="6"/>
  <c r="AP470" i="6" s="1"/>
  <c r="Y470" i="6"/>
  <c r="AO470" i="6" s="1"/>
  <c r="X470" i="6"/>
  <c r="AN470" i="6" s="1"/>
  <c r="W470" i="6"/>
  <c r="V470" i="6"/>
  <c r="AL470" i="6" s="1"/>
  <c r="U470" i="6"/>
  <c r="T470" i="6"/>
  <c r="S470" i="6"/>
  <c r="R470" i="6"/>
  <c r="AH470" i="6" s="1"/>
  <c r="Q470" i="6"/>
  <c r="P470" i="6"/>
  <c r="AF470" i="6" s="1"/>
  <c r="O470" i="6"/>
  <c r="AE470" i="6" s="1"/>
  <c r="N470" i="6"/>
  <c r="AD470" i="6" s="1"/>
  <c r="M470" i="6"/>
  <c r="AC470" i="6" s="1"/>
  <c r="L470" i="6"/>
  <c r="AB470" i="6" s="1"/>
  <c r="K470" i="6"/>
  <c r="AA470" i="6" s="1"/>
  <c r="H470" i="6"/>
  <c r="BF470" i="6" s="1"/>
  <c r="G470" i="6"/>
  <c r="F470" i="6"/>
  <c r="E470" i="6"/>
  <c r="BH469" i="6"/>
  <c r="BF469" i="6"/>
  <c r="BD469" i="6"/>
  <c r="AS469" i="6"/>
  <c r="AR469" i="6"/>
  <c r="AL469" i="6"/>
  <c r="AK469" i="6"/>
  <c r="AJ469" i="6"/>
  <c r="AC469" i="6"/>
  <c r="AB469" i="6"/>
  <c r="Z469" i="6"/>
  <c r="AP469" i="6" s="1"/>
  <c r="Y469" i="6"/>
  <c r="AO469" i="6" s="1"/>
  <c r="X469" i="6"/>
  <c r="AN469" i="6" s="1"/>
  <c r="W469" i="6"/>
  <c r="AM469" i="6" s="1"/>
  <c r="V469" i="6"/>
  <c r="U469" i="6"/>
  <c r="T469" i="6"/>
  <c r="S469" i="6"/>
  <c r="AI469" i="6" s="1"/>
  <c r="R469" i="6"/>
  <c r="AH469" i="6" s="1"/>
  <c r="Q469" i="6"/>
  <c r="AG469" i="6" s="1"/>
  <c r="P469" i="6"/>
  <c r="AF469" i="6" s="1"/>
  <c r="O469" i="6"/>
  <c r="AE469" i="6" s="1"/>
  <c r="N469" i="6"/>
  <c r="AD469" i="6" s="1"/>
  <c r="M469" i="6"/>
  <c r="L469" i="6"/>
  <c r="K469" i="6"/>
  <c r="AA469" i="6" s="1"/>
  <c r="H469" i="6"/>
  <c r="G469" i="6"/>
  <c r="F469" i="6"/>
  <c r="E469" i="6"/>
  <c r="BG468" i="6"/>
  <c r="BE468" i="6"/>
  <c r="BC468" i="6"/>
  <c r="BB468" i="6"/>
  <c r="AW468" i="6"/>
  <c r="AU468" i="6"/>
  <c r="AT468" i="6"/>
  <c r="AS468" i="6"/>
  <c r="H468" i="6"/>
  <c r="G468" i="6"/>
  <c r="BK467" i="6"/>
  <c r="BC467" i="6"/>
  <c r="AT467" i="6"/>
  <c r="AQ467" i="6"/>
  <c r="H467" i="6"/>
  <c r="AS467" i="6" s="1"/>
  <c r="G467" i="6"/>
  <c r="BK466" i="6"/>
  <c r="BE466" i="6"/>
  <c r="BB466" i="6"/>
  <c r="BA466" i="6"/>
  <c r="AY466" i="6"/>
  <c r="AT466" i="6"/>
  <c r="AS466" i="6"/>
  <c r="H466" i="6"/>
  <c r="BC466" i="6" s="1"/>
  <c r="G466" i="6"/>
  <c r="BK465" i="6"/>
  <c r="BJ465" i="6"/>
  <c r="BI465" i="6"/>
  <c r="BC465" i="6"/>
  <c r="BB465" i="6"/>
  <c r="BA465" i="6"/>
  <c r="AY465" i="6"/>
  <c r="AX465" i="6"/>
  <c r="AS465" i="6"/>
  <c r="AQ465" i="6"/>
  <c r="H465" i="6"/>
  <c r="G465" i="6"/>
  <c r="BK464" i="6"/>
  <c r="BJ464" i="6"/>
  <c r="BI464" i="6"/>
  <c r="BG464" i="6"/>
  <c r="BF464" i="6"/>
  <c r="BC464" i="6"/>
  <c r="BB464" i="6"/>
  <c r="BA464" i="6"/>
  <c r="AY464" i="6"/>
  <c r="AX464" i="6"/>
  <c r="AW464" i="6"/>
  <c r="AU464" i="6"/>
  <c r="AS464" i="6"/>
  <c r="AQ464" i="6"/>
  <c r="H464" i="6"/>
  <c r="G464" i="6"/>
  <c r="BK463" i="6"/>
  <c r="BJ463" i="6"/>
  <c r="BI463" i="6"/>
  <c r="BG463" i="6"/>
  <c r="BF463" i="6"/>
  <c r="BB463" i="6"/>
  <c r="BA463" i="6"/>
  <c r="AY463" i="6"/>
  <c r="AX463" i="6"/>
  <c r="AW463" i="6"/>
  <c r="AU463" i="6"/>
  <c r="AQ463" i="6"/>
  <c r="H463" i="6"/>
  <c r="BC463" i="6" s="1"/>
  <c r="G463" i="6"/>
  <c r="BJ462" i="6"/>
  <c r="BI462" i="6"/>
  <c r="BG462" i="6"/>
  <c r="BE462" i="6"/>
  <c r="AY462" i="6"/>
  <c r="AX462" i="6"/>
  <c r="AW462" i="6"/>
  <c r="AU462" i="6"/>
  <c r="AT462" i="6"/>
  <c r="H462" i="6"/>
  <c r="G462" i="6"/>
  <c r="BK461" i="6"/>
  <c r="BJ461" i="6"/>
  <c r="BI461" i="6"/>
  <c r="BG461" i="6"/>
  <c r="BF461" i="6"/>
  <c r="BE461" i="6"/>
  <c r="BC461" i="6"/>
  <c r="BB461" i="6"/>
  <c r="BA461" i="6"/>
  <c r="AY461" i="6"/>
  <c r="AX461" i="6"/>
  <c r="AW461" i="6"/>
  <c r="AU461" i="6"/>
  <c r="AT461" i="6"/>
  <c r="AS461" i="6"/>
  <c r="AQ461" i="6"/>
  <c r="Z461" i="6"/>
  <c r="Y461" i="6"/>
  <c r="X461" i="6"/>
  <c r="W461" i="6"/>
  <c r="V461" i="6"/>
  <c r="U461" i="6"/>
  <c r="T461" i="6"/>
  <c r="S461" i="6"/>
  <c r="R461" i="6"/>
  <c r="Q461" i="6"/>
  <c r="P461" i="6"/>
  <c r="O461" i="6"/>
  <c r="N461" i="6"/>
  <c r="M461" i="6"/>
  <c r="L461" i="6"/>
  <c r="K461" i="6"/>
  <c r="H461" i="6"/>
  <c r="BH461" i="6" s="1"/>
  <c r="G461" i="6"/>
  <c r="E461" i="6"/>
  <c r="Y456" i="6"/>
  <c r="U456" i="6"/>
  <c r="T456" i="6"/>
  <c r="R456" i="6"/>
  <c r="Q456" i="6"/>
  <c r="N456" i="6"/>
  <c r="M456" i="6"/>
  <c r="Z451" i="6"/>
  <c r="Z456" i="6" s="1"/>
  <c r="Y451" i="6"/>
  <c r="X451" i="6"/>
  <c r="X456" i="6" s="1"/>
  <c r="W451" i="6"/>
  <c r="W456" i="6" s="1"/>
  <c r="V451" i="6"/>
  <c r="V456" i="6" s="1"/>
  <c r="U451" i="6"/>
  <c r="T451" i="6"/>
  <c r="S451" i="6"/>
  <c r="S456" i="6" s="1"/>
  <c r="R451" i="6"/>
  <c r="Q451" i="6"/>
  <c r="P451" i="6"/>
  <c r="P456" i="6" s="1"/>
  <c r="O451" i="6"/>
  <c r="O456" i="6" s="1"/>
  <c r="N451" i="6"/>
  <c r="M451" i="6"/>
  <c r="L451" i="6"/>
  <c r="L456" i="6" s="1"/>
  <c r="K451" i="6"/>
  <c r="K456" i="6" s="1"/>
  <c r="D451" i="6"/>
  <c r="BJ450" i="6"/>
  <c r="BI450" i="6"/>
  <c r="BC450" i="6"/>
  <c r="AX450" i="6"/>
  <c r="AU450" i="6"/>
  <c r="AS450" i="6"/>
  <c r="AO450" i="6"/>
  <c r="AM450" i="6"/>
  <c r="AL450" i="6"/>
  <c r="AK450" i="6"/>
  <c r="AH450" i="6"/>
  <c r="AD450" i="6"/>
  <c r="AC450" i="6"/>
  <c r="Z450" i="6"/>
  <c r="AP450" i="6" s="1"/>
  <c r="Y450" i="6"/>
  <c r="X450" i="6"/>
  <c r="AN450" i="6" s="1"/>
  <c r="W450" i="6"/>
  <c r="V450" i="6"/>
  <c r="U450" i="6"/>
  <c r="T450" i="6"/>
  <c r="AJ450" i="6" s="1"/>
  <c r="S450" i="6"/>
  <c r="AI450" i="6" s="1"/>
  <c r="R450" i="6"/>
  <c r="Q450" i="6"/>
  <c r="AG450" i="6" s="1"/>
  <c r="P450" i="6"/>
  <c r="AF450" i="6" s="1"/>
  <c r="O450" i="6"/>
  <c r="AE450" i="6" s="1"/>
  <c r="N450" i="6"/>
  <c r="M450" i="6"/>
  <c r="L450" i="6"/>
  <c r="AB450" i="6" s="1"/>
  <c r="K450" i="6"/>
  <c r="AA450" i="6" s="1"/>
  <c r="J450" i="6"/>
  <c r="H450" i="6"/>
  <c r="AY450" i="6" s="1"/>
  <c r="G450" i="6"/>
  <c r="F450" i="6"/>
  <c r="E450" i="6"/>
  <c r="D450" i="6"/>
  <c r="BJ449" i="6"/>
  <c r="BI449" i="6"/>
  <c r="BH449" i="6"/>
  <c r="BG449" i="6"/>
  <c r="BF449" i="6"/>
  <c r="BC449" i="6"/>
  <c r="BB449" i="6"/>
  <c r="BA449" i="6"/>
  <c r="AZ449" i="6"/>
  <c r="AY449" i="6"/>
  <c r="AX449" i="6"/>
  <c r="AU449" i="6"/>
  <c r="AT449" i="6"/>
  <c r="AS449" i="6"/>
  <c r="AR449" i="6"/>
  <c r="AQ449" i="6"/>
  <c r="AM449" i="6"/>
  <c r="AK449" i="6"/>
  <c r="AI449" i="6"/>
  <c r="AC449" i="6"/>
  <c r="Z449" i="6"/>
  <c r="AP449" i="6" s="1"/>
  <c r="Y449" i="6"/>
  <c r="AO449" i="6" s="1"/>
  <c r="X449" i="6"/>
  <c r="AN449" i="6" s="1"/>
  <c r="W449" i="6"/>
  <c r="V449" i="6"/>
  <c r="AL449" i="6" s="1"/>
  <c r="U449" i="6"/>
  <c r="T449" i="6"/>
  <c r="AJ449" i="6" s="1"/>
  <c r="S449" i="6"/>
  <c r="R449" i="6"/>
  <c r="AH449" i="6" s="1"/>
  <c r="Q449" i="6"/>
  <c r="AG449" i="6" s="1"/>
  <c r="P449" i="6"/>
  <c r="AF449" i="6" s="1"/>
  <c r="O449" i="6"/>
  <c r="AE449" i="6" s="1"/>
  <c r="N449" i="6"/>
  <c r="AD449" i="6" s="1"/>
  <c r="M449" i="6"/>
  <c r="L449" i="6"/>
  <c r="AB449" i="6" s="1"/>
  <c r="K449" i="6"/>
  <c r="AA449" i="6" s="1"/>
  <c r="J449" i="6"/>
  <c r="H449" i="6"/>
  <c r="BK449" i="6" s="1"/>
  <c r="G449" i="6"/>
  <c r="F449" i="6"/>
  <c r="E449" i="6"/>
  <c r="D449" i="6"/>
  <c r="BK448" i="6"/>
  <c r="BI448" i="6"/>
  <c r="BF448" i="6"/>
  <c r="BE448" i="6"/>
  <c r="BB448" i="6"/>
  <c r="BA448" i="6"/>
  <c r="AX448" i="6"/>
  <c r="AU448" i="6"/>
  <c r="AS448" i="6"/>
  <c r="AM448" i="6"/>
  <c r="AG448" i="6"/>
  <c r="AE448" i="6"/>
  <c r="X448" i="6"/>
  <c r="AN448" i="6" s="1"/>
  <c r="W448" i="6"/>
  <c r="V448" i="6"/>
  <c r="AL448" i="6" s="1"/>
  <c r="Q448" i="6"/>
  <c r="O448" i="6"/>
  <c r="N448" i="6"/>
  <c r="AD448" i="6" s="1"/>
  <c r="M448" i="6"/>
  <c r="AC448" i="6" s="1"/>
  <c r="J448" i="6"/>
  <c r="H448" i="6"/>
  <c r="G448" i="6"/>
  <c r="F448" i="6"/>
  <c r="E448" i="6"/>
  <c r="AO447" i="6"/>
  <c r="AH447" i="6"/>
  <c r="AF447" i="6"/>
  <c r="AE447" i="6"/>
  <c r="Y447" i="6"/>
  <c r="X447" i="6"/>
  <c r="AN447" i="6" s="1"/>
  <c r="W447" i="6"/>
  <c r="AM447" i="6" s="1"/>
  <c r="R447" i="6"/>
  <c r="P447" i="6"/>
  <c r="O447" i="6"/>
  <c r="K447" i="6"/>
  <c r="AA447" i="6" s="1"/>
  <c r="J447" i="6"/>
  <c r="BJ446" i="6"/>
  <c r="BH446" i="6"/>
  <c r="BF446" i="6"/>
  <c r="BE446" i="6"/>
  <c r="BB446" i="6"/>
  <c r="BA446" i="6"/>
  <c r="AZ446" i="6"/>
  <c r="AW446" i="6"/>
  <c r="AV446" i="6"/>
  <c r="AT446" i="6"/>
  <c r="AR446" i="6"/>
  <c r="AQ446" i="6"/>
  <c r="AL446" i="6"/>
  <c r="AK446" i="6"/>
  <c r="AG446" i="6"/>
  <c r="Z446" i="6"/>
  <c r="Y446" i="6"/>
  <c r="X446" i="6"/>
  <c r="AN446" i="6" s="1"/>
  <c r="W446" i="6"/>
  <c r="AM446" i="6" s="1"/>
  <c r="V446" i="6"/>
  <c r="U446" i="6"/>
  <c r="U448" i="6" s="1"/>
  <c r="AK448" i="6" s="1"/>
  <c r="T446" i="6"/>
  <c r="AJ446" i="6" s="1"/>
  <c r="S446" i="6"/>
  <c r="R446" i="6"/>
  <c r="Q446" i="6"/>
  <c r="P446" i="6"/>
  <c r="O446" i="6"/>
  <c r="AE446" i="6" s="1"/>
  <c r="N446" i="6"/>
  <c r="AD446" i="6" s="1"/>
  <c r="M446" i="6"/>
  <c r="AC446" i="6" s="1"/>
  <c r="L446" i="6"/>
  <c r="L448" i="6" s="1"/>
  <c r="AB448" i="6" s="1"/>
  <c r="K446" i="6"/>
  <c r="K448" i="6" s="1"/>
  <c r="AA448" i="6" s="1"/>
  <c r="J446" i="6"/>
  <c r="H446" i="6"/>
  <c r="BI446" i="6" s="1"/>
  <c r="G446" i="6"/>
  <c r="F446" i="6"/>
  <c r="E446" i="6"/>
  <c r="AL445" i="6"/>
  <c r="AJ445" i="6"/>
  <c r="AH445" i="6"/>
  <c r="AG445" i="6"/>
  <c r="AD445" i="6"/>
  <c r="Z445" i="6"/>
  <c r="AP445" i="6" s="1"/>
  <c r="Y445" i="6"/>
  <c r="AO445" i="6" s="1"/>
  <c r="X445" i="6"/>
  <c r="AN445" i="6" s="1"/>
  <c r="W445" i="6"/>
  <c r="AM445" i="6" s="1"/>
  <c r="V445" i="6"/>
  <c r="U445" i="6"/>
  <c r="AK445" i="6" s="1"/>
  <c r="T445" i="6"/>
  <c r="S445" i="6"/>
  <c r="AI445" i="6" s="1"/>
  <c r="R445" i="6"/>
  <c r="Q445" i="6"/>
  <c r="P445" i="6"/>
  <c r="AF445" i="6" s="1"/>
  <c r="O445" i="6"/>
  <c r="AE445" i="6" s="1"/>
  <c r="N445" i="6"/>
  <c r="M445" i="6"/>
  <c r="AC445" i="6" s="1"/>
  <c r="L445" i="6"/>
  <c r="AB445" i="6" s="1"/>
  <c r="K445" i="6"/>
  <c r="AA445" i="6" s="1"/>
  <c r="J445" i="6"/>
  <c r="BK444" i="6"/>
  <c r="BJ444" i="6"/>
  <c r="BH444" i="6"/>
  <c r="BF444" i="6"/>
  <c r="BE444" i="6"/>
  <c r="BB444" i="6"/>
  <c r="BA444" i="6"/>
  <c r="AZ444" i="6"/>
  <c r="AW444" i="6"/>
  <c r="AU444" i="6"/>
  <c r="AT444" i="6"/>
  <c r="AR444" i="6"/>
  <c r="AQ444" i="6"/>
  <c r="AP444" i="6"/>
  <c r="AM444" i="6"/>
  <c r="AK444" i="6"/>
  <c r="AJ444" i="6"/>
  <c r="AH444" i="6"/>
  <c r="AG444" i="6"/>
  <c r="Z444" i="6"/>
  <c r="Z447" i="6" s="1"/>
  <c r="AP447" i="6" s="1"/>
  <c r="Y444" i="6"/>
  <c r="AO444" i="6" s="1"/>
  <c r="X444" i="6"/>
  <c r="AN444" i="6" s="1"/>
  <c r="W444" i="6"/>
  <c r="V444" i="6"/>
  <c r="AL444" i="6" s="1"/>
  <c r="U444" i="6"/>
  <c r="U447" i="6" s="1"/>
  <c r="AK447" i="6" s="1"/>
  <c r="T444" i="6"/>
  <c r="T447" i="6" s="1"/>
  <c r="AJ447" i="6" s="1"/>
  <c r="S444" i="6"/>
  <c r="R444" i="6"/>
  <c r="Q444" i="6"/>
  <c r="Q447" i="6" s="1"/>
  <c r="AG447" i="6" s="1"/>
  <c r="P444" i="6"/>
  <c r="AF444" i="6" s="1"/>
  <c r="O444" i="6"/>
  <c r="AE444" i="6" s="1"/>
  <c r="N444" i="6"/>
  <c r="M444" i="6"/>
  <c r="M447" i="6" s="1"/>
  <c r="AC447" i="6" s="1"/>
  <c r="L444" i="6"/>
  <c r="L447" i="6" s="1"/>
  <c r="AB447" i="6" s="1"/>
  <c r="K444" i="6"/>
  <c r="AA444" i="6" s="1"/>
  <c r="J444" i="6"/>
  <c r="H444" i="6"/>
  <c r="BI444" i="6" s="1"/>
  <c r="G444" i="6"/>
  <c r="F444" i="6"/>
  <c r="E444" i="6"/>
  <c r="D444" i="6"/>
  <c r="AO443" i="6"/>
  <c r="AN443" i="6"/>
  <c r="AJ443" i="6"/>
  <c r="AC443" i="6"/>
  <c r="AB443" i="6"/>
  <c r="Z443" i="6"/>
  <c r="AP443" i="6" s="1"/>
  <c r="Y443" i="6"/>
  <c r="X443" i="6"/>
  <c r="T443" i="6"/>
  <c r="P443" i="6"/>
  <c r="AF443" i="6" s="1"/>
  <c r="O443" i="6"/>
  <c r="AE443" i="6" s="1"/>
  <c r="L443" i="6"/>
  <c r="J443" i="6"/>
  <c r="G443" i="6"/>
  <c r="G447" i="6" s="1"/>
  <c r="E443" i="6"/>
  <c r="E447" i="6" s="1"/>
  <c r="Z438" i="6"/>
  <c r="Y438" i="6"/>
  <c r="X438" i="6"/>
  <c r="W438" i="6"/>
  <c r="W443" i="6" s="1"/>
  <c r="AM443" i="6" s="1"/>
  <c r="V438" i="6"/>
  <c r="V443" i="6" s="1"/>
  <c r="AL443" i="6" s="1"/>
  <c r="U438" i="6"/>
  <c r="U443" i="6" s="1"/>
  <c r="AK443" i="6" s="1"/>
  <c r="T438" i="6"/>
  <c r="S438" i="6"/>
  <c r="S443" i="6" s="1"/>
  <c r="AI443" i="6" s="1"/>
  <c r="R438" i="6"/>
  <c r="R443" i="6" s="1"/>
  <c r="AH443" i="6" s="1"/>
  <c r="Q438" i="6"/>
  <c r="Q443" i="6" s="1"/>
  <c r="AG443" i="6" s="1"/>
  <c r="P438" i="6"/>
  <c r="O438" i="6"/>
  <c r="N438" i="6"/>
  <c r="N443" i="6" s="1"/>
  <c r="AD443" i="6" s="1"/>
  <c r="M438" i="6"/>
  <c r="M443" i="6" s="1"/>
  <c r="L438" i="6"/>
  <c r="K438" i="6"/>
  <c r="K443" i="6" s="1"/>
  <c r="AA443" i="6" s="1"/>
  <c r="D438" i="6"/>
  <c r="BH437" i="6"/>
  <c r="BG437" i="6"/>
  <c r="BF437" i="6"/>
  <c r="BD437" i="6"/>
  <c r="BB437" i="6"/>
  <c r="AZ437" i="6"/>
  <c r="AX437" i="6"/>
  <c r="AW437" i="6"/>
  <c r="AV437" i="6"/>
  <c r="AS437" i="6"/>
  <c r="AQ437" i="6"/>
  <c r="H437" i="6"/>
  <c r="BJ436" i="6"/>
  <c r="BI436" i="6"/>
  <c r="BG436" i="6"/>
  <c r="BD436" i="6"/>
  <c r="AW436" i="6"/>
  <c r="AT436" i="6"/>
  <c r="AS436" i="6"/>
  <c r="H436" i="6"/>
  <c r="AY436" i="6" s="1"/>
  <c r="BJ435" i="6"/>
  <c r="BI435" i="6"/>
  <c r="BG435" i="6"/>
  <c r="BE435" i="6"/>
  <c r="BD435" i="6"/>
  <c r="BB435" i="6"/>
  <c r="AX435" i="6"/>
  <c r="AW435" i="6"/>
  <c r="AT435" i="6"/>
  <c r="AS435" i="6"/>
  <c r="AR435" i="6"/>
  <c r="H435" i="6"/>
  <c r="BJ434" i="6"/>
  <c r="BH434" i="6"/>
  <c r="BG434" i="6"/>
  <c r="BF434" i="6"/>
  <c r="BD434" i="6"/>
  <c r="BA434" i="6"/>
  <c r="AZ434" i="6"/>
  <c r="AY434" i="6"/>
  <c r="AX434" i="6"/>
  <c r="AW434" i="6"/>
  <c r="AV434" i="6"/>
  <c r="AR434" i="6"/>
  <c r="AQ434" i="6"/>
  <c r="H434" i="6"/>
  <c r="BI434" i="6" s="1"/>
  <c r="BJ433" i="6"/>
  <c r="BI433" i="6"/>
  <c r="BG433" i="6"/>
  <c r="BE433" i="6"/>
  <c r="BD433" i="6"/>
  <c r="BA433" i="6"/>
  <c r="AZ433" i="6"/>
  <c r="AY433" i="6"/>
  <c r="AV433" i="6"/>
  <c r="AT433" i="6"/>
  <c r="AS433" i="6"/>
  <c r="AQ433" i="6"/>
  <c r="Z433" i="6"/>
  <c r="Y433" i="6"/>
  <c r="S433" i="6"/>
  <c r="R433" i="6"/>
  <c r="Q433" i="6"/>
  <c r="N433" i="6"/>
  <c r="K433" i="6"/>
  <c r="H433" i="6"/>
  <c r="F433" i="6"/>
  <c r="E433" i="6"/>
  <c r="D433" i="6"/>
  <c r="BK432" i="6"/>
  <c r="BJ432" i="6"/>
  <c r="BI432" i="6"/>
  <c r="BH432" i="6"/>
  <c r="BG432" i="6"/>
  <c r="BF432" i="6"/>
  <c r="BE432" i="6"/>
  <c r="BD432" i="6"/>
  <c r="BC432" i="6"/>
  <c r="BB432" i="6"/>
  <c r="BA432" i="6"/>
  <c r="AZ432" i="6"/>
  <c r="AY432" i="6"/>
  <c r="AX432" i="6"/>
  <c r="AW432" i="6"/>
  <c r="AV432" i="6"/>
  <c r="AU432" i="6"/>
  <c r="AT432" i="6"/>
  <c r="AS432" i="6"/>
  <c r="AR432" i="6"/>
  <c r="BK431" i="6"/>
  <c r="BJ431" i="6"/>
  <c r="BI431" i="6"/>
  <c r="BH431" i="6"/>
  <c r="BG431" i="6"/>
  <c r="BF431" i="6"/>
  <c r="BE431" i="6"/>
  <c r="BD431" i="6"/>
  <c r="BC431" i="6"/>
  <c r="BB431" i="6"/>
  <c r="BA431" i="6"/>
  <c r="AZ431" i="6"/>
  <c r="AY431" i="6"/>
  <c r="AX431" i="6"/>
  <c r="AW431" i="6"/>
  <c r="AV431" i="6"/>
  <c r="AU431" i="6"/>
  <c r="AT431" i="6"/>
  <c r="AS431" i="6"/>
  <c r="AR431" i="6"/>
  <c r="BK430" i="6"/>
  <c r="BJ430" i="6"/>
  <c r="BI430" i="6"/>
  <c r="BH430" i="6"/>
  <c r="BG430" i="6"/>
  <c r="BF430" i="6"/>
  <c r="BE430" i="6"/>
  <c r="BD430" i="6"/>
  <c r="BC430" i="6"/>
  <c r="BB430" i="6"/>
  <c r="BA430" i="6"/>
  <c r="AZ430" i="6"/>
  <c r="AY430" i="6"/>
  <c r="AX430" i="6"/>
  <c r="AW430" i="6"/>
  <c r="AV430" i="6"/>
  <c r="AU430" i="6"/>
  <c r="AT430" i="6"/>
  <c r="AS430" i="6"/>
  <c r="AR430" i="6"/>
  <c r="BK429" i="6"/>
  <c r="BJ429" i="6"/>
  <c r="BI429" i="6"/>
  <c r="BH429" i="6"/>
  <c r="BG429" i="6"/>
  <c r="BF429" i="6"/>
  <c r="BE429" i="6"/>
  <c r="BD429" i="6"/>
  <c r="BC429" i="6"/>
  <c r="BB429" i="6"/>
  <c r="BA429" i="6"/>
  <c r="AZ429" i="6"/>
  <c r="AY429" i="6"/>
  <c r="AX429" i="6"/>
  <c r="AW429" i="6"/>
  <c r="AV429" i="6"/>
  <c r="AU429" i="6"/>
  <c r="AT429" i="6"/>
  <c r="AS429" i="6"/>
  <c r="AR429" i="6"/>
  <c r="BK428" i="6"/>
  <c r="BJ428" i="6"/>
  <c r="BI428" i="6"/>
  <c r="BH428" i="6"/>
  <c r="BG428" i="6"/>
  <c r="BF428" i="6"/>
  <c r="BE428" i="6"/>
  <c r="BD428" i="6"/>
  <c r="BC428" i="6"/>
  <c r="BB428" i="6"/>
  <c r="BA428" i="6"/>
  <c r="AZ428" i="6"/>
  <c r="AY428" i="6"/>
  <c r="AX428" i="6"/>
  <c r="AW428" i="6"/>
  <c r="AV428" i="6"/>
  <c r="AU428" i="6"/>
  <c r="AT428" i="6"/>
  <c r="AS428" i="6"/>
  <c r="AR428" i="6"/>
  <c r="Z428" i="6"/>
  <c r="Y428" i="6"/>
  <c r="X428" i="6"/>
  <c r="X433" i="6" s="1"/>
  <c r="W428" i="6"/>
  <c r="W433" i="6" s="1"/>
  <c r="V428" i="6"/>
  <c r="V433" i="6" s="1"/>
  <c r="U428" i="6"/>
  <c r="U433" i="6" s="1"/>
  <c r="T428" i="6"/>
  <c r="T433" i="6" s="1"/>
  <c r="S428" i="6"/>
  <c r="R428" i="6"/>
  <c r="Q428" i="6"/>
  <c r="P428" i="6"/>
  <c r="P433" i="6" s="1"/>
  <c r="O428" i="6"/>
  <c r="O433" i="6" s="1"/>
  <c r="N428" i="6"/>
  <c r="M428" i="6"/>
  <c r="M433" i="6" s="1"/>
  <c r="L428" i="6"/>
  <c r="L433" i="6" s="1"/>
  <c r="K428" i="6"/>
  <c r="F428" i="6"/>
  <c r="D428" i="6"/>
  <c r="BK427" i="6"/>
  <c r="BJ427" i="6"/>
  <c r="BI427" i="6"/>
  <c r="BF427" i="6"/>
  <c r="BE427" i="6"/>
  <c r="BC427" i="6"/>
  <c r="BB427" i="6"/>
  <c r="BA427" i="6"/>
  <c r="AY427" i="6"/>
  <c r="AW427" i="6"/>
  <c r="AV427" i="6"/>
  <c r="AU427" i="6"/>
  <c r="AS427" i="6"/>
  <c r="AQ427" i="6"/>
  <c r="AM427" i="6"/>
  <c r="AK427" i="6"/>
  <c r="AG427" i="6"/>
  <c r="AE427" i="6"/>
  <c r="AC427" i="6"/>
  <c r="Z427" i="6"/>
  <c r="AP427" i="6" s="1"/>
  <c r="Y427" i="6"/>
  <c r="AO427" i="6" s="1"/>
  <c r="X427" i="6"/>
  <c r="AN427" i="6" s="1"/>
  <c r="W427" i="6"/>
  <c r="V427" i="6"/>
  <c r="AL427" i="6" s="1"/>
  <c r="U427" i="6"/>
  <c r="T427" i="6"/>
  <c r="AJ427" i="6" s="1"/>
  <c r="S427" i="6"/>
  <c r="AI427" i="6" s="1"/>
  <c r="R427" i="6"/>
  <c r="AH427" i="6" s="1"/>
  <c r="Q427" i="6"/>
  <c r="P427" i="6"/>
  <c r="AF427" i="6" s="1"/>
  <c r="O427" i="6"/>
  <c r="N427" i="6"/>
  <c r="AD427" i="6" s="1"/>
  <c r="M427" i="6"/>
  <c r="L427" i="6"/>
  <c r="AB427" i="6" s="1"/>
  <c r="K427" i="6"/>
  <c r="AA427" i="6" s="1"/>
  <c r="J427" i="6"/>
  <c r="H427" i="6"/>
  <c r="G427" i="6"/>
  <c r="F427" i="6"/>
  <c r="E427" i="6"/>
  <c r="D427" i="6"/>
  <c r="Y422" i="6"/>
  <c r="R422" i="6"/>
  <c r="Q422" i="6"/>
  <c r="M422" i="6"/>
  <c r="Z417" i="6"/>
  <c r="Z422" i="6" s="1"/>
  <c r="Y417" i="6"/>
  <c r="X417" i="6"/>
  <c r="X422" i="6" s="1"/>
  <c r="W417" i="6"/>
  <c r="W422" i="6" s="1"/>
  <c r="V417" i="6"/>
  <c r="V422" i="6" s="1"/>
  <c r="U417" i="6"/>
  <c r="U422" i="6" s="1"/>
  <c r="T417" i="6"/>
  <c r="T422" i="6" s="1"/>
  <c r="S417" i="6"/>
  <c r="S422" i="6" s="1"/>
  <c r="R417" i="6"/>
  <c r="Q417" i="6"/>
  <c r="P417" i="6"/>
  <c r="P422" i="6" s="1"/>
  <c r="O417" i="6"/>
  <c r="O422" i="6" s="1"/>
  <c r="N417" i="6"/>
  <c r="N422" i="6" s="1"/>
  <c r="M417" i="6"/>
  <c r="L417" i="6"/>
  <c r="L422" i="6" s="1"/>
  <c r="K417" i="6"/>
  <c r="K422" i="6" s="1"/>
  <c r="D417" i="6"/>
  <c r="Z407" i="6"/>
  <c r="Z412" i="6" s="1"/>
  <c r="R407" i="6"/>
  <c r="R412" i="6" s="1"/>
  <c r="D407" i="6"/>
  <c r="BD406" i="6"/>
  <c r="BC406" i="6"/>
  <c r="AY406" i="6"/>
  <c r="AU406" i="6"/>
  <c r="AT406" i="6"/>
  <c r="AJ406" i="6"/>
  <c r="AG406" i="6"/>
  <c r="AB406" i="6"/>
  <c r="S406" i="6"/>
  <c r="AI406" i="6" s="1"/>
  <c r="O406" i="6"/>
  <c r="AE406" i="6" s="1"/>
  <c r="J406" i="6"/>
  <c r="H406" i="6"/>
  <c r="F406" i="6"/>
  <c r="F443" i="6" s="1"/>
  <c r="F447" i="6" s="1"/>
  <c r="E406" i="6"/>
  <c r="Z401" i="6"/>
  <c r="Z406" i="6" s="1"/>
  <c r="AP406" i="6" s="1"/>
  <c r="Y401" i="6"/>
  <c r="Y406" i="6" s="1"/>
  <c r="AO406" i="6" s="1"/>
  <c r="X401" i="6"/>
  <c r="X406" i="6" s="1"/>
  <c r="AN406" i="6" s="1"/>
  <c r="W401" i="6"/>
  <c r="W406" i="6" s="1"/>
  <c r="AM406" i="6" s="1"/>
  <c r="V401" i="6"/>
  <c r="V406" i="6" s="1"/>
  <c r="AL406" i="6" s="1"/>
  <c r="U401" i="6"/>
  <c r="U406" i="6" s="1"/>
  <c r="AK406" i="6" s="1"/>
  <c r="T401" i="6"/>
  <c r="T406" i="6" s="1"/>
  <c r="S401" i="6"/>
  <c r="R401" i="6"/>
  <c r="R406" i="6" s="1"/>
  <c r="AH406" i="6" s="1"/>
  <c r="Q401" i="6"/>
  <c r="Q406" i="6" s="1"/>
  <c r="P401" i="6"/>
  <c r="P406" i="6" s="1"/>
  <c r="AF406" i="6" s="1"/>
  <c r="O401" i="6"/>
  <c r="N401" i="6"/>
  <c r="N406" i="6" s="1"/>
  <c r="AD406" i="6" s="1"/>
  <c r="M401" i="6"/>
  <c r="M406" i="6" s="1"/>
  <c r="AC406" i="6" s="1"/>
  <c r="L401" i="6"/>
  <c r="L406" i="6" s="1"/>
  <c r="K401" i="6"/>
  <c r="K406" i="6" s="1"/>
  <c r="AA406" i="6" s="1"/>
  <c r="D401" i="6"/>
  <c r="AZ396" i="6"/>
  <c r="Z396" i="6"/>
  <c r="U396" i="6"/>
  <c r="T396" i="6"/>
  <c r="S396" i="6"/>
  <c r="O396" i="6"/>
  <c r="L396" i="6"/>
  <c r="K396" i="6"/>
  <c r="BG394" i="6"/>
  <c r="AU393" i="6"/>
  <c r="BG391" i="6"/>
  <c r="AS391" i="6"/>
  <c r="Z391" i="6"/>
  <c r="Y391" i="6"/>
  <c r="Y396" i="6" s="1"/>
  <c r="X391" i="6"/>
  <c r="X396" i="6" s="1"/>
  <c r="W391" i="6"/>
  <c r="W396" i="6" s="1"/>
  <c r="V391" i="6"/>
  <c r="V396" i="6" s="1"/>
  <c r="U391" i="6"/>
  <c r="T391" i="6"/>
  <c r="S391" i="6"/>
  <c r="R391" i="6"/>
  <c r="R396" i="6" s="1"/>
  <c r="Q391" i="6"/>
  <c r="Q396" i="6" s="1"/>
  <c r="P391" i="6"/>
  <c r="P396" i="6" s="1"/>
  <c r="O391" i="6"/>
  <c r="N391" i="6"/>
  <c r="N396" i="6" s="1"/>
  <c r="M391" i="6"/>
  <c r="M396" i="6" s="1"/>
  <c r="L391" i="6"/>
  <c r="K391" i="6"/>
  <c r="D391" i="6"/>
  <c r="Z386" i="6"/>
  <c r="X386" i="6"/>
  <c r="Q386" i="6"/>
  <c r="M386" i="6"/>
  <c r="K386" i="6"/>
  <c r="BH385" i="6"/>
  <c r="BH411" i="6" s="1"/>
  <c r="BH421" i="6" s="1"/>
  <c r="AV385" i="6"/>
  <c r="AV411" i="6" s="1"/>
  <c r="AV421" i="6" s="1"/>
  <c r="AG383" i="6"/>
  <c r="AA383" i="6"/>
  <c r="I383" i="6"/>
  <c r="AK383" i="6" s="1"/>
  <c r="Z381" i="6"/>
  <c r="Y381" i="6"/>
  <c r="Y386" i="6" s="1"/>
  <c r="X381" i="6"/>
  <c r="W381" i="6"/>
  <c r="W386" i="6" s="1"/>
  <c r="V381" i="6"/>
  <c r="V386" i="6" s="1"/>
  <c r="U381" i="6"/>
  <c r="U386" i="6" s="1"/>
  <c r="T381" i="6"/>
  <c r="T386" i="6" s="1"/>
  <c r="S381" i="6"/>
  <c r="S386" i="6" s="1"/>
  <c r="R381" i="6"/>
  <c r="R386" i="6" s="1"/>
  <c r="Q381" i="6"/>
  <c r="P381" i="6"/>
  <c r="P386" i="6" s="1"/>
  <c r="O381" i="6"/>
  <c r="O386" i="6" s="1"/>
  <c r="N381" i="6"/>
  <c r="N386" i="6" s="1"/>
  <c r="M381" i="6"/>
  <c r="L381" i="6"/>
  <c r="L386" i="6" s="1"/>
  <c r="K381" i="6"/>
  <c r="D381" i="6"/>
  <c r="AG378" i="6"/>
  <c r="AD378" i="6"/>
  <c r="AA378" i="6"/>
  <c r="I378" i="6"/>
  <c r="AI378" i="6" s="1"/>
  <c r="S376" i="6"/>
  <c r="P376" i="6"/>
  <c r="N376" i="6"/>
  <c r="M376" i="6"/>
  <c r="L376" i="6"/>
  <c r="K376" i="6"/>
  <c r="BC375" i="6"/>
  <c r="BC385" i="6" s="1"/>
  <c r="BC411" i="6" s="1"/>
  <c r="BC421" i="6" s="1"/>
  <c r="BF373" i="6"/>
  <c r="BF383" i="6" s="1"/>
  <c r="BF409" i="6" s="1"/>
  <c r="BF419" i="6" s="1"/>
  <c r="AL373" i="6"/>
  <c r="AK373" i="6"/>
  <c r="AJ373" i="6"/>
  <c r="AG373" i="6"/>
  <c r="AF373" i="6"/>
  <c r="AC373" i="6"/>
  <c r="AB373" i="6"/>
  <c r="AA373" i="6"/>
  <c r="I373" i="6"/>
  <c r="AN373" i="6" s="1"/>
  <c r="AN372" i="6"/>
  <c r="AB372" i="6"/>
  <c r="I372" i="6"/>
  <c r="AO372" i="6" s="1"/>
  <c r="Z371" i="6"/>
  <c r="AP373" i="6" s="1"/>
  <c r="Y371" i="6"/>
  <c r="Y376" i="6" s="1"/>
  <c r="X371" i="6"/>
  <c r="X376" i="6" s="1"/>
  <c r="AN378" i="6" s="1"/>
  <c r="W371" i="6"/>
  <c r="AM372" i="6" s="1"/>
  <c r="V371" i="6"/>
  <c r="V376" i="6" s="1"/>
  <c r="U371" i="6"/>
  <c r="U376" i="6" s="1"/>
  <c r="T371" i="6"/>
  <c r="T376" i="6" s="1"/>
  <c r="S371" i="6"/>
  <c r="R371" i="6"/>
  <c r="AH373" i="6" s="1"/>
  <c r="Q371" i="6"/>
  <c r="Q376" i="6" s="1"/>
  <c r="P371" i="6"/>
  <c r="O371" i="6"/>
  <c r="N371" i="6"/>
  <c r="AD372" i="6" s="1"/>
  <c r="M371" i="6"/>
  <c r="L371" i="6"/>
  <c r="K371" i="6"/>
  <c r="D371" i="6"/>
  <c r="BH370" i="6"/>
  <c r="BG370" i="6"/>
  <c r="BE370" i="6"/>
  <c r="BD370" i="6"/>
  <c r="BC370" i="6"/>
  <c r="AY370" i="6"/>
  <c r="AX370" i="6"/>
  <c r="AV370" i="6"/>
  <c r="AU370" i="6"/>
  <c r="AS370" i="6"/>
  <c r="H370" i="6"/>
  <c r="BF370" i="6" s="1"/>
  <c r="G370" i="6"/>
  <c r="BK369" i="6"/>
  <c r="BH369" i="6"/>
  <c r="BG369" i="6"/>
  <c r="BF369" i="6"/>
  <c r="BD369" i="6"/>
  <c r="BC369" i="6"/>
  <c r="BA369" i="6"/>
  <c r="AY369" i="6"/>
  <c r="AX369" i="6"/>
  <c r="AW369" i="6"/>
  <c r="AU369" i="6"/>
  <c r="AS369" i="6"/>
  <c r="AR369" i="6"/>
  <c r="H369" i="6"/>
  <c r="G369" i="6"/>
  <c r="BK368" i="6"/>
  <c r="BF368" i="6"/>
  <c r="BE368" i="6"/>
  <c r="BC368" i="6"/>
  <c r="BA368" i="6"/>
  <c r="AW368" i="6"/>
  <c r="AV368" i="6"/>
  <c r="AS368" i="6"/>
  <c r="AR368" i="6"/>
  <c r="H368" i="6"/>
  <c r="BH368" i="6" s="1"/>
  <c r="BK367" i="6"/>
  <c r="BI367" i="6"/>
  <c r="BH367" i="6"/>
  <c r="BF367" i="6"/>
  <c r="BE367" i="6"/>
  <c r="BD367" i="6"/>
  <c r="BA367" i="6"/>
  <c r="AZ367" i="6"/>
  <c r="AY367" i="6"/>
  <c r="AW367" i="6"/>
  <c r="AV367" i="6"/>
  <c r="AU367" i="6"/>
  <c r="AR367" i="6"/>
  <c r="AQ367" i="6"/>
  <c r="H367" i="6"/>
  <c r="G367" i="6"/>
  <c r="BK366" i="6"/>
  <c r="BJ366" i="6"/>
  <c r="BH366" i="6"/>
  <c r="BG366" i="6"/>
  <c r="BF366" i="6"/>
  <c r="BD366" i="6"/>
  <c r="BC366" i="6"/>
  <c r="BB366" i="6"/>
  <c r="AZ366" i="6"/>
  <c r="AY366" i="6"/>
  <c r="AX366" i="6"/>
  <c r="AV366" i="6"/>
  <c r="AU366" i="6"/>
  <c r="AT366" i="6"/>
  <c r="AR366" i="6"/>
  <c r="AQ366" i="6"/>
  <c r="H366" i="6"/>
  <c r="BI366" i="6" s="1"/>
  <c r="G366" i="6"/>
  <c r="BK365" i="6"/>
  <c r="BJ365" i="6"/>
  <c r="BH365" i="6"/>
  <c r="BG365" i="6"/>
  <c r="BF365" i="6"/>
  <c r="BD365" i="6"/>
  <c r="BC365" i="6"/>
  <c r="BB365" i="6"/>
  <c r="AZ365" i="6"/>
  <c r="AY365" i="6"/>
  <c r="AX365" i="6"/>
  <c r="AV365" i="6"/>
  <c r="AU365" i="6"/>
  <c r="AT365" i="6"/>
  <c r="AR365" i="6"/>
  <c r="AQ365" i="6"/>
  <c r="H365" i="6"/>
  <c r="BI365" i="6" s="1"/>
  <c r="G365" i="6"/>
  <c r="BJ364" i="6"/>
  <c r="BG364" i="6"/>
  <c r="BF364" i="6"/>
  <c r="BD364" i="6"/>
  <c r="BC364" i="6"/>
  <c r="BB364" i="6"/>
  <c r="AY364" i="6"/>
  <c r="AV364" i="6"/>
  <c r="AU364" i="6"/>
  <c r="AT364" i="6"/>
  <c r="AQ364" i="6"/>
  <c r="Z364" i="6"/>
  <c r="Y364" i="6"/>
  <c r="X364" i="6"/>
  <c r="W364" i="6"/>
  <c r="V364" i="6"/>
  <c r="U364" i="6"/>
  <c r="T364" i="6"/>
  <c r="S364" i="6"/>
  <c r="R364" i="6"/>
  <c r="Q364" i="6"/>
  <c r="P364" i="6"/>
  <c r="O364" i="6"/>
  <c r="N364" i="6"/>
  <c r="M364" i="6"/>
  <c r="L364" i="6"/>
  <c r="K364" i="6"/>
  <c r="H364" i="6"/>
  <c r="G364" i="6"/>
  <c r="BI363" i="6"/>
  <c r="BA363" i="6"/>
  <c r="AW363" i="6"/>
  <c r="H363" i="6"/>
  <c r="G363" i="6"/>
  <c r="BG362" i="6"/>
  <c r="BE362" i="6"/>
  <c r="BA362" i="6"/>
  <c r="AY362" i="6"/>
  <c r="AT362" i="6"/>
  <c r="AQ362" i="6"/>
  <c r="H362" i="6"/>
  <c r="BI362" i="6" s="1"/>
  <c r="G362" i="6"/>
  <c r="BG361" i="6"/>
  <c r="BB361" i="6"/>
  <c r="AT361" i="6"/>
  <c r="H361" i="6"/>
  <c r="BI361" i="6" s="1"/>
  <c r="G361" i="6"/>
  <c r="G368" i="6" s="1"/>
  <c r="BF360" i="6"/>
  <c r="AS360" i="6"/>
  <c r="H360" i="6"/>
  <c r="BI360" i="6" s="1"/>
  <c r="G360" i="6"/>
  <c r="BI359" i="6"/>
  <c r="BE359" i="6"/>
  <c r="BA359" i="6"/>
  <c r="AW359" i="6"/>
  <c r="AQ359" i="6"/>
  <c r="H359" i="6"/>
  <c r="G359" i="6"/>
  <c r="BG358" i="6"/>
  <c r="BE358" i="6"/>
  <c r="BA358" i="6"/>
  <c r="AY358" i="6"/>
  <c r="AT358" i="6"/>
  <c r="AQ358" i="6"/>
  <c r="H358" i="6"/>
  <c r="BI358" i="6" s="1"/>
  <c r="G358" i="6"/>
  <c r="BK357" i="6"/>
  <c r="BJ357" i="6"/>
  <c r="BI357" i="6"/>
  <c r="BG357" i="6"/>
  <c r="BF357" i="6"/>
  <c r="BE357" i="6"/>
  <c r="BC357" i="6"/>
  <c r="BB357" i="6"/>
  <c r="BA357" i="6"/>
  <c r="AY357" i="6"/>
  <c r="AX357" i="6"/>
  <c r="AW357" i="6"/>
  <c r="AU357" i="6"/>
  <c r="AT357" i="6"/>
  <c r="AS357" i="6"/>
  <c r="AQ357" i="6"/>
  <c r="Z357" i="6"/>
  <c r="Y357" i="6"/>
  <c r="X357" i="6"/>
  <c r="W357" i="6"/>
  <c r="V357" i="6"/>
  <c r="U357" i="6"/>
  <c r="T357" i="6"/>
  <c r="S357" i="6"/>
  <c r="R357" i="6"/>
  <c r="Q357" i="6"/>
  <c r="P357" i="6"/>
  <c r="O357" i="6"/>
  <c r="N357" i="6"/>
  <c r="M357" i="6"/>
  <c r="L357" i="6"/>
  <c r="K357" i="6"/>
  <c r="H357" i="6"/>
  <c r="BD357" i="6" s="1"/>
  <c r="G357" i="6"/>
  <c r="AF356" i="6"/>
  <c r="Y356" i="6"/>
  <c r="AO356" i="6" s="1"/>
  <c r="U356" i="6"/>
  <c r="AK356" i="6" s="1"/>
  <c r="S356" i="6"/>
  <c r="AI356" i="6" s="1"/>
  <c r="P356" i="6"/>
  <c r="O356" i="6"/>
  <c r="AE356" i="6" s="1"/>
  <c r="K356" i="6"/>
  <c r="AA356" i="6" s="1"/>
  <c r="J356" i="6"/>
  <c r="BK355" i="6"/>
  <c r="BJ355" i="6"/>
  <c r="BI355" i="6"/>
  <c r="BH355" i="6"/>
  <c r="BG355" i="6"/>
  <c r="BF355" i="6"/>
  <c r="BD355" i="6"/>
  <c r="BC355" i="6"/>
  <c r="BB355" i="6"/>
  <c r="BA355" i="6"/>
  <c r="AZ355" i="6"/>
  <c r="AY355" i="6"/>
  <c r="AX355" i="6"/>
  <c r="AV355" i="6"/>
  <c r="AU355" i="6"/>
  <c r="AT355" i="6"/>
  <c r="AS355" i="6"/>
  <c r="AR355" i="6"/>
  <c r="AQ355" i="6"/>
  <c r="AN355" i="6"/>
  <c r="AL355" i="6"/>
  <c r="AJ355" i="6"/>
  <c r="AF355" i="6"/>
  <c r="AD355" i="6"/>
  <c r="Z355" i="6"/>
  <c r="AP355" i="6" s="1"/>
  <c r="Y355" i="6"/>
  <c r="AO355" i="6" s="1"/>
  <c r="X355" i="6"/>
  <c r="X356" i="6" s="1"/>
  <c r="AN356" i="6" s="1"/>
  <c r="W355" i="6"/>
  <c r="AM355" i="6" s="1"/>
  <c r="V355" i="6"/>
  <c r="U355" i="6"/>
  <c r="AK355" i="6" s="1"/>
  <c r="T355" i="6"/>
  <c r="T356" i="6" s="1"/>
  <c r="AJ356" i="6" s="1"/>
  <c r="S355" i="6"/>
  <c r="AI355" i="6" s="1"/>
  <c r="R355" i="6"/>
  <c r="AH355" i="6" s="1"/>
  <c r="Q355" i="6"/>
  <c r="AG355" i="6" s="1"/>
  <c r="P355" i="6"/>
  <c r="O355" i="6"/>
  <c r="AE355" i="6" s="1"/>
  <c r="N355" i="6"/>
  <c r="M355" i="6"/>
  <c r="AC355" i="6" s="1"/>
  <c r="L355" i="6"/>
  <c r="L356" i="6" s="1"/>
  <c r="AB356" i="6" s="1"/>
  <c r="K355" i="6"/>
  <c r="AA355" i="6" s="1"/>
  <c r="J355" i="6"/>
  <c r="H355" i="6"/>
  <c r="BE355" i="6" s="1"/>
  <c r="G355" i="6"/>
  <c r="F355" i="6"/>
  <c r="E355" i="6"/>
  <c r="D355" i="6"/>
  <c r="BI354" i="6"/>
  <c r="BB354" i="6"/>
  <c r="AX354" i="6"/>
  <c r="AQ354" i="6"/>
  <c r="AM354" i="6"/>
  <c r="AI354" i="6"/>
  <c r="AG354" i="6"/>
  <c r="AD354" i="6"/>
  <c r="AC354" i="6"/>
  <c r="Z354" i="6"/>
  <c r="AP354" i="6" s="1"/>
  <c r="Y354" i="6"/>
  <c r="AO354" i="6" s="1"/>
  <c r="X354" i="6"/>
  <c r="AN354" i="6" s="1"/>
  <c r="W354" i="6"/>
  <c r="W356" i="6" s="1"/>
  <c r="AM356" i="6" s="1"/>
  <c r="V354" i="6"/>
  <c r="V356" i="6" s="1"/>
  <c r="AL356" i="6" s="1"/>
  <c r="U354" i="6"/>
  <c r="AK354" i="6" s="1"/>
  <c r="T354" i="6"/>
  <c r="AJ354" i="6" s="1"/>
  <c r="S354" i="6"/>
  <c r="R354" i="6"/>
  <c r="AH354" i="6" s="1"/>
  <c r="Q354" i="6"/>
  <c r="Q356" i="6" s="1"/>
  <c r="AG356" i="6" s="1"/>
  <c r="P354" i="6"/>
  <c r="AF354" i="6" s="1"/>
  <c r="O354" i="6"/>
  <c r="AE354" i="6" s="1"/>
  <c r="N354" i="6"/>
  <c r="N356" i="6" s="1"/>
  <c r="AD356" i="6" s="1"/>
  <c r="M354" i="6"/>
  <c r="M356" i="6" s="1"/>
  <c r="AC356" i="6" s="1"/>
  <c r="L354" i="6"/>
  <c r="AB354" i="6" s="1"/>
  <c r="K354" i="6"/>
  <c r="AA354" i="6" s="1"/>
  <c r="J354" i="6"/>
  <c r="H354" i="6"/>
  <c r="BC354" i="6" s="1"/>
  <c r="G354" i="6"/>
  <c r="F354" i="6"/>
  <c r="E354" i="6"/>
  <c r="D354" i="6"/>
  <c r="BJ353" i="6"/>
  <c r="BI353" i="6"/>
  <c r="BH353" i="6"/>
  <c r="BF353" i="6"/>
  <c r="BD353" i="6"/>
  <c r="BB353" i="6"/>
  <c r="BA353" i="6"/>
  <c r="AZ353" i="6"/>
  <c r="AX353" i="6"/>
  <c r="AW353" i="6"/>
  <c r="AV353" i="6"/>
  <c r="AS353" i="6"/>
  <c r="AR353" i="6"/>
  <c r="H353" i="6"/>
  <c r="BI352" i="6"/>
  <c r="BH352" i="6"/>
  <c r="BD352" i="6"/>
  <c r="BA352" i="6"/>
  <c r="AX352" i="6"/>
  <c r="AW352" i="6"/>
  <c r="AS352" i="6"/>
  <c r="H352" i="6"/>
  <c r="BB352" i="6" s="1"/>
  <c r="H351" i="6"/>
  <c r="BI350" i="6"/>
  <c r="BF350" i="6"/>
  <c r="BD350" i="6"/>
  <c r="BB350" i="6"/>
  <c r="AX350" i="6"/>
  <c r="AV350" i="6"/>
  <c r="AS350" i="6"/>
  <c r="AR350" i="6"/>
  <c r="H350" i="6"/>
  <c r="Z349" i="6"/>
  <c r="Y349" i="6"/>
  <c r="X349" i="6"/>
  <c r="U349" i="6"/>
  <c r="T349" i="6"/>
  <c r="Q349" i="6"/>
  <c r="M349" i="6"/>
  <c r="BH348" i="6"/>
  <c r="BE348" i="6"/>
  <c r="AZ348" i="6"/>
  <c r="AY348" i="6"/>
  <c r="AU348" i="6"/>
  <c r="AR348" i="6"/>
  <c r="BK347" i="6"/>
  <c r="BF347" i="6"/>
  <c r="BA347" i="6"/>
  <c r="AX347" i="6"/>
  <c r="BG346" i="6"/>
  <c r="BD346" i="6"/>
  <c r="AV346" i="6"/>
  <c r="BJ345" i="6"/>
  <c r="BF345" i="6"/>
  <c r="BB345" i="6"/>
  <c r="AU345" i="6"/>
  <c r="AT345" i="6"/>
  <c r="BH344" i="6"/>
  <c r="AZ344" i="6"/>
  <c r="AW344" i="6"/>
  <c r="AR344" i="6"/>
  <c r="Z344" i="6"/>
  <c r="Y344" i="6"/>
  <c r="X344" i="6"/>
  <c r="W344" i="6"/>
  <c r="W349" i="6" s="1"/>
  <c r="V344" i="6"/>
  <c r="V349" i="6" s="1"/>
  <c r="U344" i="6"/>
  <c r="T344" i="6"/>
  <c r="S344" i="6"/>
  <c r="S349" i="6" s="1"/>
  <c r="R344" i="6"/>
  <c r="R349" i="6" s="1"/>
  <c r="Q344" i="6"/>
  <c r="P344" i="6"/>
  <c r="P349" i="6" s="1"/>
  <c r="O344" i="6"/>
  <c r="O349" i="6" s="1"/>
  <c r="N344" i="6"/>
  <c r="N349" i="6" s="1"/>
  <c r="M344" i="6"/>
  <c r="L344" i="6"/>
  <c r="L349" i="6" s="1"/>
  <c r="K344" i="6"/>
  <c r="K349" i="6" s="1"/>
  <c r="D344" i="6"/>
  <c r="BI343" i="6"/>
  <c r="BB343" i="6"/>
  <c r="AX343" i="6"/>
  <c r="AQ343" i="6"/>
  <c r="H343" i="6"/>
  <c r="BC343" i="6" s="1"/>
  <c r="BJ342" i="6"/>
  <c r="BG342" i="6"/>
  <c r="BF342" i="6"/>
  <c r="BB342" i="6"/>
  <c r="AY342" i="6"/>
  <c r="AW342" i="6"/>
  <c r="AU342" i="6"/>
  <c r="AQ342" i="6"/>
  <c r="H342" i="6"/>
  <c r="BC342" i="6" s="1"/>
  <c r="BJ341" i="6"/>
  <c r="BG341" i="6"/>
  <c r="BC341" i="6"/>
  <c r="AY341" i="6"/>
  <c r="AW341" i="6"/>
  <c r="AS341" i="6"/>
  <c r="H341" i="6"/>
  <c r="BK340" i="6"/>
  <c r="BA340" i="6"/>
  <c r="H340" i="6"/>
  <c r="BC340" i="6" s="1"/>
  <c r="BK339" i="6"/>
  <c r="BJ339" i="6"/>
  <c r="BI339" i="6"/>
  <c r="BG339" i="6"/>
  <c r="BF339" i="6"/>
  <c r="BE339" i="6"/>
  <c r="BC339" i="6"/>
  <c r="BB339" i="6"/>
  <c r="BA339" i="6"/>
  <c r="AY339" i="6"/>
  <c r="AX339" i="6"/>
  <c r="AW339" i="6"/>
  <c r="AU339" i="6"/>
  <c r="AT339" i="6"/>
  <c r="AS339" i="6"/>
  <c r="AQ339" i="6"/>
  <c r="Z339" i="6"/>
  <c r="V339" i="6"/>
  <c r="S339" i="6"/>
  <c r="R339" i="6"/>
  <c r="N339" i="6"/>
  <c r="K339" i="6"/>
  <c r="H339" i="6"/>
  <c r="H396" i="6" s="1"/>
  <c r="BJ396" i="6" s="1"/>
  <c r="F339" i="6"/>
  <c r="F396" i="6" s="1"/>
  <c r="F456" i="6" s="1"/>
  <c r="E339" i="6"/>
  <c r="E396" i="6" s="1"/>
  <c r="E456" i="6" s="1"/>
  <c r="BK338" i="6"/>
  <c r="BK395" i="6" s="1"/>
  <c r="BJ338" i="6"/>
  <c r="BJ395" i="6" s="1"/>
  <c r="BI338" i="6"/>
  <c r="BI395" i="6" s="1"/>
  <c r="BH338" i="6"/>
  <c r="BH395" i="6" s="1"/>
  <c r="BG338" i="6"/>
  <c r="BG395" i="6" s="1"/>
  <c r="BF338" i="6"/>
  <c r="BF395" i="6" s="1"/>
  <c r="BE338" i="6"/>
  <c r="BE395" i="6" s="1"/>
  <c r="BD338" i="6"/>
  <c r="BD395" i="6" s="1"/>
  <c r="BC338" i="6"/>
  <c r="BC395" i="6" s="1"/>
  <c r="BB338" i="6"/>
  <c r="BB395" i="6" s="1"/>
  <c r="BA338" i="6"/>
  <c r="BA395" i="6" s="1"/>
  <c r="AZ338" i="6"/>
  <c r="AZ395" i="6" s="1"/>
  <c r="AY338" i="6"/>
  <c r="AY395" i="6" s="1"/>
  <c r="AX338" i="6"/>
  <c r="AX395" i="6" s="1"/>
  <c r="AW338" i="6"/>
  <c r="AW395" i="6" s="1"/>
  <c r="AV338" i="6"/>
  <c r="AV395" i="6" s="1"/>
  <c r="AU338" i="6"/>
  <c r="AU395" i="6" s="1"/>
  <c r="AT338" i="6"/>
  <c r="AT395" i="6" s="1"/>
  <c r="AS338" i="6"/>
  <c r="AS395" i="6" s="1"/>
  <c r="AR338" i="6"/>
  <c r="AR395" i="6" s="1"/>
  <c r="BK337" i="6"/>
  <c r="BK394" i="6" s="1"/>
  <c r="BJ337" i="6"/>
  <c r="BJ394" i="6" s="1"/>
  <c r="BI337" i="6"/>
  <c r="BI394" i="6" s="1"/>
  <c r="BH337" i="6"/>
  <c r="BH394" i="6" s="1"/>
  <c r="BG337" i="6"/>
  <c r="BF337" i="6"/>
  <c r="BF394" i="6" s="1"/>
  <c r="BE337" i="6"/>
  <c r="BE394" i="6" s="1"/>
  <c r="BD337" i="6"/>
  <c r="BD394" i="6" s="1"/>
  <c r="BC337" i="6"/>
  <c r="BC394" i="6" s="1"/>
  <c r="BB337" i="6"/>
  <c r="BB394" i="6" s="1"/>
  <c r="BA337" i="6"/>
  <c r="BA394" i="6" s="1"/>
  <c r="AZ337" i="6"/>
  <c r="AZ394" i="6" s="1"/>
  <c r="AY337" i="6"/>
  <c r="AY394" i="6" s="1"/>
  <c r="AX337" i="6"/>
  <c r="AX394" i="6" s="1"/>
  <c r="AW337" i="6"/>
  <c r="AW394" i="6" s="1"/>
  <c r="AV337" i="6"/>
  <c r="AV394" i="6" s="1"/>
  <c r="AU337" i="6"/>
  <c r="AU394" i="6" s="1"/>
  <c r="AT337" i="6"/>
  <c r="AT394" i="6" s="1"/>
  <c r="AS337" i="6"/>
  <c r="AS394" i="6" s="1"/>
  <c r="AR337" i="6"/>
  <c r="AR394" i="6" s="1"/>
  <c r="BK336" i="6"/>
  <c r="BK393" i="6" s="1"/>
  <c r="BJ336" i="6"/>
  <c r="BJ393" i="6" s="1"/>
  <c r="BI336" i="6"/>
  <c r="BI393" i="6" s="1"/>
  <c r="BH336" i="6"/>
  <c r="BH393" i="6" s="1"/>
  <c r="BG336" i="6"/>
  <c r="BG393" i="6" s="1"/>
  <c r="BF336" i="6"/>
  <c r="BF393" i="6" s="1"/>
  <c r="BE336" i="6"/>
  <c r="BE393" i="6" s="1"/>
  <c r="BD336" i="6"/>
  <c r="BD393" i="6" s="1"/>
  <c r="BC336" i="6"/>
  <c r="BC393" i="6" s="1"/>
  <c r="BB336" i="6"/>
  <c r="BB393" i="6" s="1"/>
  <c r="BA336" i="6"/>
  <c r="BA393" i="6" s="1"/>
  <c r="AZ336" i="6"/>
  <c r="AZ393" i="6" s="1"/>
  <c r="AY336" i="6"/>
  <c r="AY393" i="6" s="1"/>
  <c r="AX336" i="6"/>
  <c r="AX393" i="6" s="1"/>
  <c r="AW336" i="6"/>
  <c r="AW393" i="6" s="1"/>
  <c r="AV336" i="6"/>
  <c r="AV393" i="6" s="1"/>
  <c r="AU336" i="6"/>
  <c r="AT336" i="6"/>
  <c r="AT393" i="6" s="1"/>
  <c r="AS336" i="6"/>
  <c r="AS393" i="6" s="1"/>
  <c r="AR336" i="6"/>
  <c r="AR393" i="6" s="1"/>
  <c r="BK335" i="6"/>
  <c r="BK392" i="6" s="1"/>
  <c r="BJ335" i="6"/>
  <c r="BJ392" i="6" s="1"/>
  <c r="BI335" i="6"/>
  <c r="BI392" i="6" s="1"/>
  <c r="BH335" i="6"/>
  <c r="BH392" i="6" s="1"/>
  <c r="BG335" i="6"/>
  <c r="BG392" i="6" s="1"/>
  <c r="BF335" i="6"/>
  <c r="BF392" i="6" s="1"/>
  <c r="BE335" i="6"/>
  <c r="BE392" i="6" s="1"/>
  <c r="BD335" i="6"/>
  <c r="BD392" i="6" s="1"/>
  <c r="BC335" i="6"/>
  <c r="BC392" i="6" s="1"/>
  <c r="BB335" i="6"/>
  <c r="BB392" i="6" s="1"/>
  <c r="BA335" i="6"/>
  <c r="BA392" i="6" s="1"/>
  <c r="BA452" i="6" s="1"/>
  <c r="AZ335" i="6"/>
  <c r="AZ392" i="6" s="1"/>
  <c r="AY335" i="6"/>
  <c r="AY392" i="6" s="1"/>
  <c r="AX335" i="6"/>
  <c r="AX392" i="6" s="1"/>
  <c r="AW335" i="6"/>
  <c r="AW392" i="6" s="1"/>
  <c r="AV335" i="6"/>
  <c r="AV392" i="6" s="1"/>
  <c r="AU335" i="6"/>
  <c r="AU392" i="6" s="1"/>
  <c r="AT335" i="6"/>
  <c r="AT392" i="6" s="1"/>
  <c r="AS335" i="6"/>
  <c r="AS392" i="6" s="1"/>
  <c r="AR335" i="6"/>
  <c r="AR392" i="6" s="1"/>
  <c r="AK335" i="6"/>
  <c r="I335" i="6"/>
  <c r="BK334" i="6"/>
  <c r="BK391" i="6" s="1"/>
  <c r="BJ334" i="6"/>
  <c r="BJ391" i="6" s="1"/>
  <c r="BI334" i="6"/>
  <c r="BI391" i="6" s="1"/>
  <c r="BH334" i="6"/>
  <c r="BH391" i="6" s="1"/>
  <c r="BG334" i="6"/>
  <c r="BF334" i="6"/>
  <c r="BF391" i="6" s="1"/>
  <c r="BE334" i="6"/>
  <c r="BE391" i="6" s="1"/>
  <c r="BD334" i="6"/>
  <c r="BD391" i="6" s="1"/>
  <c r="BC334" i="6"/>
  <c r="BC391" i="6" s="1"/>
  <c r="BB334" i="6"/>
  <c r="BB391" i="6" s="1"/>
  <c r="BA334" i="6"/>
  <c r="BA391" i="6" s="1"/>
  <c r="AZ334" i="6"/>
  <c r="AZ391" i="6" s="1"/>
  <c r="AY334" i="6"/>
  <c r="AY391" i="6" s="1"/>
  <c r="AX334" i="6"/>
  <c r="AX391" i="6" s="1"/>
  <c r="AW334" i="6"/>
  <c r="AW391" i="6" s="1"/>
  <c r="AV334" i="6"/>
  <c r="AV391" i="6" s="1"/>
  <c r="AU334" i="6"/>
  <c r="AU391" i="6" s="1"/>
  <c r="AT334" i="6"/>
  <c r="AT391" i="6" s="1"/>
  <c r="AS334" i="6"/>
  <c r="AR334" i="6"/>
  <c r="AR391" i="6" s="1"/>
  <c r="Z334" i="6"/>
  <c r="Y334" i="6"/>
  <c r="Y339" i="6" s="1"/>
  <c r="X334" i="6"/>
  <c r="X339" i="6" s="1"/>
  <c r="W334" i="6"/>
  <c r="W339" i="6" s="1"/>
  <c r="V334" i="6"/>
  <c r="U334" i="6"/>
  <c r="U339" i="6" s="1"/>
  <c r="T334" i="6"/>
  <c r="T339" i="6" s="1"/>
  <c r="S334" i="6"/>
  <c r="R334" i="6"/>
  <c r="Q334" i="6"/>
  <c r="Q339" i="6" s="1"/>
  <c r="P334" i="6"/>
  <c r="P339" i="6" s="1"/>
  <c r="O334" i="6"/>
  <c r="O339" i="6" s="1"/>
  <c r="N334" i="6"/>
  <c r="M334" i="6"/>
  <c r="M339" i="6" s="1"/>
  <c r="L334" i="6"/>
  <c r="L339" i="6" s="1"/>
  <c r="K334" i="6"/>
  <c r="F334" i="6"/>
  <c r="D334" i="6"/>
  <c r="BK333" i="6"/>
  <c r="BJ333" i="6"/>
  <c r="BI333" i="6"/>
  <c r="BH333" i="6"/>
  <c r="BG333" i="6"/>
  <c r="BF333" i="6"/>
  <c r="BD333" i="6"/>
  <c r="BC333" i="6"/>
  <c r="BB333" i="6"/>
  <c r="BA333" i="6"/>
  <c r="AZ333" i="6"/>
  <c r="AY333" i="6"/>
  <c r="AX333" i="6"/>
  <c r="AV333" i="6"/>
  <c r="AU333" i="6"/>
  <c r="AT333" i="6"/>
  <c r="AS333" i="6"/>
  <c r="AR333" i="6"/>
  <c r="AQ333" i="6"/>
  <c r="H333" i="6"/>
  <c r="BE333" i="6" s="1"/>
  <c r="BK332" i="6"/>
  <c r="BJ332" i="6"/>
  <c r="BI332" i="6"/>
  <c r="BH332" i="6"/>
  <c r="BG332" i="6"/>
  <c r="BF332" i="6"/>
  <c r="BD332" i="6"/>
  <c r="BC332" i="6"/>
  <c r="BB332" i="6"/>
  <c r="BA332" i="6"/>
  <c r="AZ332" i="6"/>
  <c r="AY332" i="6"/>
  <c r="AX332" i="6"/>
  <c r="AV332" i="6"/>
  <c r="AU332" i="6"/>
  <c r="AT332" i="6"/>
  <c r="AS332" i="6"/>
  <c r="AR332" i="6"/>
  <c r="AQ332" i="6"/>
  <c r="H332" i="6"/>
  <c r="BE332" i="6" s="1"/>
  <c r="BK331" i="6"/>
  <c r="BJ331" i="6"/>
  <c r="BI331" i="6"/>
  <c r="BH331" i="6"/>
  <c r="BG331" i="6"/>
  <c r="BF331" i="6"/>
  <c r="BD331" i="6"/>
  <c r="BC331" i="6"/>
  <c r="BB331" i="6"/>
  <c r="BA331" i="6"/>
  <c r="AZ331" i="6"/>
  <c r="AY331" i="6"/>
  <c r="AX331" i="6"/>
  <c r="AV331" i="6"/>
  <c r="AU331" i="6"/>
  <c r="AT331" i="6"/>
  <c r="AS331" i="6"/>
  <c r="AR331" i="6"/>
  <c r="AQ331" i="6"/>
  <c r="H331" i="6"/>
  <c r="BE331" i="6" s="1"/>
  <c r="BK330" i="6"/>
  <c r="BJ330" i="6"/>
  <c r="BI330" i="6"/>
  <c r="BH330" i="6"/>
  <c r="BG330" i="6"/>
  <c r="BF330" i="6"/>
  <c r="BD330" i="6"/>
  <c r="BC330" i="6"/>
  <c r="BB330" i="6"/>
  <c r="BA330" i="6"/>
  <c r="AZ330" i="6"/>
  <c r="AY330" i="6"/>
  <c r="AX330" i="6"/>
  <c r="AV330" i="6"/>
  <c r="AU330" i="6"/>
  <c r="AT330" i="6"/>
  <c r="AS330" i="6"/>
  <c r="AR330" i="6"/>
  <c r="AQ330" i="6"/>
  <c r="H330" i="6"/>
  <c r="BE330" i="6" s="1"/>
  <c r="BJ329" i="6"/>
  <c r="BH329" i="6"/>
  <c r="BF329" i="6"/>
  <c r="BD329" i="6"/>
  <c r="BA329" i="6"/>
  <c r="AY329" i="6"/>
  <c r="AV329" i="6"/>
  <c r="AU329" i="6"/>
  <c r="AR329" i="6"/>
  <c r="Z329" i="6"/>
  <c r="W329" i="6"/>
  <c r="U329" i="6"/>
  <c r="T329" i="6"/>
  <c r="S329" i="6"/>
  <c r="P329" i="6"/>
  <c r="N329" i="6"/>
  <c r="M329" i="6"/>
  <c r="K329" i="6"/>
  <c r="H329" i="6"/>
  <c r="BI329" i="6" s="1"/>
  <c r="F329" i="6"/>
  <c r="E329" i="6"/>
  <c r="E386" i="6" s="1"/>
  <c r="BK328" i="6"/>
  <c r="BK375" i="6" s="1"/>
  <c r="BK385" i="6" s="1"/>
  <c r="BK411" i="6" s="1"/>
  <c r="BK421" i="6" s="1"/>
  <c r="BJ328" i="6"/>
  <c r="BI328" i="6"/>
  <c r="BH328" i="6"/>
  <c r="BH375" i="6" s="1"/>
  <c r="BG328" i="6"/>
  <c r="BG375" i="6" s="1"/>
  <c r="BG385" i="6" s="1"/>
  <c r="BG411" i="6" s="1"/>
  <c r="BG421" i="6" s="1"/>
  <c r="BF328" i="6"/>
  <c r="BE328" i="6"/>
  <c r="BE375" i="6" s="1"/>
  <c r="BE385" i="6" s="1"/>
  <c r="BE411" i="6" s="1"/>
  <c r="BE421" i="6" s="1"/>
  <c r="BD328" i="6"/>
  <c r="BD375" i="6" s="1"/>
  <c r="BD385" i="6" s="1"/>
  <c r="BD411" i="6" s="1"/>
  <c r="BD421" i="6" s="1"/>
  <c r="BC328" i="6"/>
  <c r="BC348" i="6" s="1"/>
  <c r="BB328" i="6"/>
  <c r="BA328" i="6"/>
  <c r="AZ328" i="6"/>
  <c r="AZ375" i="6" s="1"/>
  <c r="AZ385" i="6" s="1"/>
  <c r="AZ411" i="6" s="1"/>
  <c r="AZ421" i="6" s="1"/>
  <c r="AY328" i="6"/>
  <c r="AY375" i="6" s="1"/>
  <c r="AY385" i="6" s="1"/>
  <c r="AY411" i="6" s="1"/>
  <c r="AY421" i="6" s="1"/>
  <c r="AX328" i="6"/>
  <c r="AW328" i="6"/>
  <c r="AW375" i="6" s="1"/>
  <c r="AW385" i="6" s="1"/>
  <c r="AW411" i="6" s="1"/>
  <c r="AW421" i="6" s="1"/>
  <c r="AV328" i="6"/>
  <c r="AV375" i="6" s="1"/>
  <c r="AU328" i="6"/>
  <c r="AU375" i="6" s="1"/>
  <c r="AU385" i="6" s="1"/>
  <c r="AU411" i="6" s="1"/>
  <c r="AU421" i="6" s="1"/>
  <c r="AT328" i="6"/>
  <c r="AT348" i="6" s="1"/>
  <c r="AS328" i="6"/>
  <c r="AR328" i="6"/>
  <c r="AR375" i="6" s="1"/>
  <c r="AR385" i="6" s="1"/>
  <c r="AR411" i="6" s="1"/>
  <c r="AR421" i="6" s="1"/>
  <c r="BK327" i="6"/>
  <c r="BK374" i="6" s="1"/>
  <c r="BK384" i="6" s="1"/>
  <c r="BK410" i="6" s="1"/>
  <c r="BK420" i="6" s="1"/>
  <c r="BJ327" i="6"/>
  <c r="BJ374" i="6" s="1"/>
  <c r="BJ384" i="6" s="1"/>
  <c r="BJ410" i="6" s="1"/>
  <c r="BJ420" i="6" s="1"/>
  <c r="BI327" i="6"/>
  <c r="BI374" i="6" s="1"/>
  <c r="BI384" i="6" s="1"/>
  <c r="BI410" i="6" s="1"/>
  <c r="BI420" i="6" s="1"/>
  <c r="BH327" i="6"/>
  <c r="BG327" i="6"/>
  <c r="BG374" i="6" s="1"/>
  <c r="BG384" i="6" s="1"/>
  <c r="BG410" i="6" s="1"/>
  <c r="BG420" i="6" s="1"/>
  <c r="BF327" i="6"/>
  <c r="BF374" i="6" s="1"/>
  <c r="BF384" i="6" s="1"/>
  <c r="BF410" i="6" s="1"/>
  <c r="BF420" i="6" s="1"/>
  <c r="BE327" i="6"/>
  <c r="BD327" i="6"/>
  <c r="BD347" i="6" s="1"/>
  <c r="BC327" i="6"/>
  <c r="BC374" i="6" s="1"/>
  <c r="BC384" i="6" s="1"/>
  <c r="BC410" i="6" s="1"/>
  <c r="BC420" i="6" s="1"/>
  <c r="BB327" i="6"/>
  <c r="BB374" i="6" s="1"/>
  <c r="BB384" i="6" s="1"/>
  <c r="BB410" i="6" s="1"/>
  <c r="BB420" i="6" s="1"/>
  <c r="BA327" i="6"/>
  <c r="BA374" i="6" s="1"/>
  <c r="BA384" i="6" s="1"/>
  <c r="BA410" i="6" s="1"/>
  <c r="BA420" i="6" s="1"/>
  <c r="AZ327" i="6"/>
  <c r="AY327" i="6"/>
  <c r="AY374" i="6" s="1"/>
  <c r="AY384" i="6" s="1"/>
  <c r="AY410" i="6" s="1"/>
  <c r="AY420" i="6" s="1"/>
  <c r="AX327" i="6"/>
  <c r="AX374" i="6" s="1"/>
  <c r="AX384" i="6" s="1"/>
  <c r="AX410" i="6" s="1"/>
  <c r="AX420" i="6" s="1"/>
  <c r="AW327" i="6"/>
  <c r="AV327" i="6"/>
  <c r="AU327" i="6"/>
  <c r="AU347" i="6" s="1"/>
  <c r="AT327" i="6"/>
  <c r="AT374" i="6" s="1"/>
  <c r="AT384" i="6" s="1"/>
  <c r="AT410" i="6" s="1"/>
  <c r="AT420" i="6" s="1"/>
  <c r="AS327" i="6"/>
  <c r="AS374" i="6" s="1"/>
  <c r="AS384" i="6" s="1"/>
  <c r="AS410" i="6" s="1"/>
  <c r="AS420" i="6" s="1"/>
  <c r="AR327" i="6"/>
  <c r="BK326" i="6"/>
  <c r="BK373" i="6" s="1"/>
  <c r="BK383" i="6" s="1"/>
  <c r="BK409" i="6" s="1"/>
  <c r="BK419" i="6" s="1"/>
  <c r="BJ326" i="6"/>
  <c r="BI326" i="6"/>
  <c r="BI373" i="6" s="1"/>
  <c r="BI383" i="6" s="1"/>
  <c r="BI409" i="6" s="1"/>
  <c r="BI419" i="6" s="1"/>
  <c r="BH326" i="6"/>
  <c r="BG326" i="6"/>
  <c r="BG373" i="6" s="1"/>
  <c r="BG383" i="6" s="1"/>
  <c r="BG409" i="6" s="1"/>
  <c r="BG419" i="6" s="1"/>
  <c r="BF326" i="6"/>
  <c r="BF346" i="6" s="1"/>
  <c r="BE326" i="6"/>
  <c r="BE373" i="6" s="1"/>
  <c r="BE383" i="6" s="1"/>
  <c r="BE409" i="6" s="1"/>
  <c r="BE419" i="6" s="1"/>
  <c r="BD326" i="6"/>
  <c r="BD373" i="6" s="1"/>
  <c r="BD383" i="6" s="1"/>
  <c r="BD409" i="6" s="1"/>
  <c r="BD419" i="6" s="1"/>
  <c r="BC326" i="6"/>
  <c r="BC373" i="6" s="1"/>
  <c r="BC383" i="6" s="1"/>
  <c r="BC409" i="6" s="1"/>
  <c r="BC419" i="6" s="1"/>
  <c r="BB326" i="6"/>
  <c r="BA326" i="6"/>
  <c r="BA373" i="6" s="1"/>
  <c r="BA383" i="6" s="1"/>
  <c r="BA409" i="6" s="1"/>
  <c r="BA419" i="6" s="1"/>
  <c r="AZ326" i="6"/>
  <c r="AY326" i="6"/>
  <c r="AY373" i="6" s="1"/>
  <c r="AY383" i="6" s="1"/>
  <c r="AY409" i="6" s="1"/>
  <c r="AY419" i="6" s="1"/>
  <c r="AX326" i="6"/>
  <c r="AW326" i="6"/>
  <c r="AW373" i="6" s="1"/>
  <c r="AW383" i="6" s="1"/>
  <c r="AW409" i="6" s="1"/>
  <c r="AW419" i="6" s="1"/>
  <c r="AV326" i="6"/>
  <c r="AV373" i="6" s="1"/>
  <c r="AV383" i="6" s="1"/>
  <c r="AV409" i="6" s="1"/>
  <c r="AV419" i="6" s="1"/>
  <c r="AU326" i="6"/>
  <c r="AU373" i="6" s="1"/>
  <c r="AU383" i="6" s="1"/>
  <c r="AU409" i="6" s="1"/>
  <c r="AU419" i="6" s="1"/>
  <c r="AT326" i="6"/>
  <c r="AS326" i="6"/>
  <c r="AS373" i="6" s="1"/>
  <c r="AS383" i="6" s="1"/>
  <c r="AS409" i="6" s="1"/>
  <c r="AS419" i="6" s="1"/>
  <c r="AR326" i="6"/>
  <c r="BK325" i="6"/>
  <c r="BK372" i="6" s="1"/>
  <c r="BK382" i="6" s="1"/>
  <c r="BK408" i="6" s="1"/>
  <c r="BK418" i="6" s="1"/>
  <c r="BJ325" i="6"/>
  <c r="BJ372" i="6" s="1"/>
  <c r="BJ382" i="6" s="1"/>
  <c r="BJ408" i="6" s="1"/>
  <c r="BJ418" i="6" s="1"/>
  <c r="BI325" i="6"/>
  <c r="BI372" i="6" s="1"/>
  <c r="BI382" i="6" s="1"/>
  <c r="BI408" i="6" s="1"/>
  <c r="BI418" i="6" s="1"/>
  <c r="BH325" i="6"/>
  <c r="BG325" i="6"/>
  <c r="BG372" i="6" s="1"/>
  <c r="BG382" i="6" s="1"/>
  <c r="BG408" i="6" s="1"/>
  <c r="BG418" i="6" s="1"/>
  <c r="BF325" i="6"/>
  <c r="BF372" i="6" s="1"/>
  <c r="BF382" i="6" s="1"/>
  <c r="BF408" i="6" s="1"/>
  <c r="BF418" i="6" s="1"/>
  <c r="BE325" i="6"/>
  <c r="BE372" i="6" s="1"/>
  <c r="BE382" i="6" s="1"/>
  <c r="BE408" i="6" s="1"/>
  <c r="BE418" i="6" s="1"/>
  <c r="BD325" i="6"/>
  <c r="BC325" i="6"/>
  <c r="BC372" i="6" s="1"/>
  <c r="BC382" i="6" s="1"/>
  <c r="BC408" i="6" s="1"/>
  <c r="BC418" i="6" s="1"/>
  <c r="BB325" i="6"/>
  <c r="BB372" i="6" s="1"/>
  <c r="BB382" i="6" s="1"/>
  <c r="BB408" i="6" s="1"/>
  <c r="BB418" i="6" s="1"/>
  <c r="BA325" i="6"/>
  <c r="BA372" i="6" s="1"/>
  <c r="BA382" i="6" s="1"/>
  <c r="BA408" i="6" s="1"/>
  <c r="BA418" i="6" s="1"/>
  <c r="AZ325" i="6"/>
  <c r="AY325" i="6"/>
  <c r="AY372" i="6" s="1"/>
  <c r="AY382" i="6" s="1"/>
  <c r="AY408" i="6" s="1"/>
  <c r="AY418" i="6" s="1"/>
  <c r="AX325" i="6"/>
  <c r="AX345" i="6" s="1"/>
  <c r="AW325" i="6"/>
  <c r="AW372" i="6" s="1"/>
  <c r="AW382" i="6" s="1"/>
  <c r="AW408" i="6" s="1"/>
  <c r="AW418" i="6" s="1"/>
  <c r="AV325" i="6"/>
  <c r="AU325" i="6"/>
  <c r="AU372" i="6" s="1"/>
  <c r="AU382" i="6" s="1"/>
  <c r="AU408" i="6" s="1"/>
  <c r="AU418" i="6" s="1"/>
  <c r="AT325" i="6"/>
  <c r="AT372" i="6" s="1"/>
  <c r="AT382" i="6" s="1"/>
  <c r="AT408" i="6" s="1"/>
  <c r="AT418" i="6" s="1"/>
  <c r="AS325" i="6"/>
  <c r="AS372" i="6" s="1"/>
  <c r="AS382" i="6" s="1"/>
  <c r="AS408" i="6" s="1"/>
  <c r="AS418" i="6" s="1"/>
  <c r="AR325" i="6"/>
  <c r="AP325" i="6"/>
  <c r="AM325" i="6"/>
  <c r="AD325" i="6"/>
  <c r="I325" i="6"/>
  <c r="I345" i="6" s="1"/>
  <c r="AP345" i="6" s="1"/>
  <c r="BK324" i="6"/>
  <c r="BK371" i="6" s="1"/>
  <c r="BK381" i="6" s="1"/>
  <c r="BK407" i="6" s="1"/>
  <c r="BK417" i="6" s="1"/>
  <c r="BJ324" i="6"/>
  <c r="BI324" i="6"/>
  <c r="BI371" i="6" s="1"/>
  <c r="BI381" i="6" s="1"/>
  <c r="BI407" i="6" s="1"/>
  <c r="BI417" i="6" s="1"/>
  <c r="BH324" i="6"/>
  <c r="BH371" i="6" s="1"/>
  <c r="BH381" i="6" s="1"/>
  <c r="BH407" i="6" s="1"/>
  <c r="BH417" i="6" s="1"/>
  <c r="BG324" i="6"/>
  <c r="BG371" i="6" s="1"/>
  <c r="BG381" i="6" s="1"/>
  <c r="BG407" i="6" s="1"/>
  <c r="BG417" i="6" s="1"/>
  <c r="BF324" i="6"/>
  <c r="BE324" i="6"/>
  <c r="BE371" i="6" s="1"/>
  <c r="BE381" i="6" s="1"/>
  <c r="BE407" i="6" s="1"/>
  <c r="BE417" i="6" s="1"/>
  <c r="BD324" i="6"/>
  <c r="BD371" i="6" s="1"/>
  <c r="BD381" i="6" s="1"/>
  <c r="BD407" i="6" s="1"/>
  <c r="BD417" i="6" s="1"/>
  <c r="BC324" i="6"/>
  <c r="BC371" i="6" s="1"/>
  <c r="BC381" i="6" s="1"/>
  <c r="BC407" i="6" s="1"/>
  <c r="BC417" i="6" s="1"/>
  <c r="BB324" i="6"/>
  <c r="BA324" i="6"/>
  <c r="BA371" i="6" s="1"/>
  <c r="BA381" i="6" s="1"/>
  <c r="BA407" i="6" s="1"/>
  <c r="BA417" i="6" s="1"/>
  <c r="AZ324" i="6"/>
  <c r="AZ371" i="6" s="1"/>
  <c r="AZ381" i="6" s="1"/>
  <c r="AZ407" i="6" s="1"/>
  <c r="AZ417" i="6" s="1"/>
  <c r="AY324" i="6"/>
  <c r="AY371" i="6" s="1"/>
  <c r="AY381" i="6" s="1"/>
  <c r="AY407" i="6" s="1"/>
  <c r="AY417" i="6" s="1"/>
  <c r="AX324" i="6"/>
  <c r="AW324" i="6"/>
  <c r="AW371" i="6" s="1"/>
  <c r="AW381" i="6" s="1"/>
  <c r="AW407" i="6" s="1"/>
  <c r="AW417" i="6" s="1"/>
  <c r="AV324" i="6"/>
  <c r="AV371" i="6" s="1"/>
  <c r="AV381" i="6" s="1"/>
  <c r="AV407" i="6" s="1"/>
  <c r="AV417" i="6" s="1"/>
  <c r="AU324" i="6"/>
  <c r="AU371" i="6" s="1"/>
  <c r="AU381" i="6" s="1"/>
  <c r="AU407" i="6" s="1"/>
  <c r="AU417" i="6" s="1"/>
  <c r="AT324" i="6"/>
  <c r="AS324" i="6"/>
  <c r="AS371" i="6" s="1"/>
  <c r="AS381" i="6" s="1"/>
  <c r="AS407" i="6" s="1"/>
  <c r="AS417" i="6" s="1"/>
  <c r="AR324" i="6"/>
  <c r="AR371" i="6" s="1"/>
  <c r="AR381" i="6" s="1"/>
  <c r="AR407" i="6" s="1"/>
  <c r="AR417" i="6" s="1"/>
  <c r="Z324" i="6"/>
  <c r="Y324" i="6"/>
  <c r="Y329" i="6" s="1"/>
  <c r="X324" i="6"/>
  <c r="X329" i="6" s="1"/>
  <c r="W324" i="6"/>
  <c r="V324" i="6"/>
  <c r="V329" i="6" s="1"/>
  <c r="U324" i="6"/>
  <c r="T324" i="6"/>
  <c r="S324" i="6"/>
  <c r="R324" i="6"/>
  <c r="R329" i="6" s="1"/>
  <c r="Q324" i="6"/>
  <c r="P324" i="6"/>
  <c r="O324" i="6"/>
  <c r="O329" i="6" s="1"/>
  <c r="N324" i="6"/>
  <c r="M324" i="6"/>
  <c r="L324" i="6"/>
  <c r="L329" i="6" s="1"/>
  <c r="K324" i="6"/>
  <c r="F324" i="6"/>
  <c r="F381" i="6" s="1"/>
  <c r="E324" i="6"/>
  <c r="E344" i="6" s="1"/>
  <c r="D324" i="6"/>
  <c r="BK323" i="6"/>
  <c r="BI323" i="6"/>
  <c r="BH323" i="6"/>
  <c r="BG323" i="6"/>
  <c r="BF323" i="6"/>
  <c r="BE323" i="6"/>
  <c r="BD323" i="6"/>
  <c r="BA323" i="6"/>
  <c r="AZ323" i="6"/>
  <c r="AY323" i="6"/>
  <c r="AX323" i="6"/>
  <c r="AW323" i="6"/>
  <c r="AV323" i="6"/>
  <c r="AU323" i="6"/>
  <c r="AR323" i="6"/>
  <c r="AQ323" i="6"/>
  <c r="AI323" i="6"/>
  <c r="AF323" i="6"/>
  <c r="Z323" i="6"/>
  <c r="AP323" i="6" s="1"/>
  <c r="X323" i="6"/>
  <c r="AN323" i="6" s="1"/>
  <c r="W323" i="6"/>
  <c r="AM323" i="6" s="1"/>
  <c r="S323" i="6"/>
  <c r="Q323" i="6"/>
  <c r="AG323" i="6" s="1"/>
  <c r="P323" i="6"/>
  <c r="M323" i="6"/>
  <c r="AC323" i="6" s="1"/>
  <c r="J323" i="6"/>
  <c r="H323" i="6"/>
  <c r="H356" i="6" s="1"/>
  <c r="G323" i="6"/>
  <c r="G356" i="6" s="1"/>
  <c r="F323" i="6"/>
  <c r="F356" i="6" s="1"/>
  <c r="E323" i="6"/>
  <c r="E356" i="6" s="1"/>
  <c r="D323" i="6"/>
  <c r="D356" i="6" s="1"/>
  <c r="BK322" i="6"/>
  <c r="BJ322" i="6"/>
  <c r="BI322" i="6"/>
  <c r="BH322" i="6"/>
  <c r="BG322" i="6"/>
  <c r="BF322" i="6"/>
  <c r="BD322" i="6"/>
  <c r="BC322" i="6"/>
  <c r="BB322" i="6"/>
  <c r="BA322" i="6"/>
  <c r="AZ322" i="6"/>
  <c r="AY322" i="6"/>
  <c r="AX322" i="6"/>
  <c r="AV322" i="6"/>
  <c r="AU322" i="6"/>
  <c r="AT322" i="6"/>
  <c r="AS322" i="6"/>
  <c r="AR322" i="6"/>
  <c r="AQ322" i="6"/>
  <c r="AN322" i="6"/>
  <c r="AL322" i="6"/>
  <c r="AK322" i="6"/>
  <c r="AH322" i="6"/>
  <c r="Z322" i="6"/>
  <c r="AP322" i="6" s="1"/>
  <c r="Y322" i="6"/>
  <c r="AO322" i="6" s="1"/>
  <c r="X322" i="6"/>
  <c r="W322" i="6"/>
  <c r="AM322" i="6" s="1"/>
  <c r="V322" i="6"/>
  <c r="U322" i="6"/>
  <c r="T322" i="6"/>
  <c r="AJ322" i="6" s="1"/>
  <c r="S322" i="6"/>
  <c r="AI322" i="6" s="1"/>
  <c r="R322" i="6"/>
  <c r="Q322" i="6"/>
  <c r="AG322" i="6" s="1"/>
  <c r="P322" i="6"/>
  <c r="AF322" i="6" s="1"/>
  <c r="O322" i="6"/>
  <c r="AE322" i="6" s="1"/>
  <c r="N322" i="6"/>
  <c r="AD322" i="6" s="1"/>
  <c r="M322" i="6"/>
  <c r="AC322" i="6" s="1"/>
  <c r="L322" i="6"/>
  <c r="AB322" i="6" s="1"/>
  <c r="K322" i="6"/>
  <c r="AA322" i="6" s="1"/>
  <c r="J322" i="6"/>
  <c r="H322" i="6"/>
  <c r="BE322" i="6" s="1"/>
  <c r="G322" i="6"/>
  <c r="F322" i="6"/>
  <c r="E322" i="6"/>
  <c r="D322" i="6"/>
  <c r="BK321" i="6"/>
  <c r="BE321" i="6"/>
  <c r="BB321" i="6"/>
  <c r="AV321" i="6"/>
  <c r="AS321" i="6"/>
  <c r="Z321" i="6"/>
  <c r="AP321" i="6" s="1"/>
  <c r="Y321" i="6"/>
  <c r="AO321" i="6" s="1"/>
  <c r="X321" i="6"/>
  <c r="AN321" i="6" s="1"/>
  <c r="W321" i="6"/>
  <c r="AM321" i="6" s="1"/>
  <c r="V321" i="6"/>
  <c r="V323" i="6" s="1"/>
  <c r="AL323" i="6" s="1"/>
  <c r="U321" i="6"/>
  <c r="U323" i="6" s="1"/>
  <c r="AK323" i="6" s="1"/>
  <c r="T321" i="6"/>
  <c r="T323" i="6" s="1"/>
  <c r="AJ323" i="6" s="1"/>
  <c r="S321" i="6"/>
  <c r="AI321" i="6" s="1"/>
  <c r="R321" i="6"/>
  <c r="AH321" i="6" s="1"/>
  <c r="Q321" i="6"/>
  <c r="AG321" i="6" s="1"/>
  <c r="P321" i="6"/>
  <c r="AF321" i="6" s="1"/>
  <c r="O321" i="6"/>
  <c r="AE321" i="6" s="1"/>
  <c r="N321" i="6"/>
  <c r="N323" i="6" s="1"/>
  <c r="AD323" i="6" s="1"/>
  <c r="M321" i="6"/>
  <c r="AC321" i="6" s="1"/>
  <c r="L321" i="6"/>
  <c r="L323" i="6" s="1"/>
  <c r="AB323" i="6" s="1"/>
  <c r="K321" i="6"/>
  <c r="AA321" i="6" s="1"/>
  <c r="J321" i="6"/>
  <c r="H321" i="6"/>
  <c r="BF321" i="6" s="1"/>
  <c r="G321" i="6"/>
  <c r="F321" i="6"/>
  <c r="E321" i="6"/>
  <c r="D321" i="6"/>
  <c r="BK320" i="6"/>
  <c r="BC320" i="6"/>
  <c r="AU320" i="6"/>
  <c r="AO320" i="6"/>
  <c r="AN320" i="6"/>
  <c r="AM320" i="6"/>
  <c r="AL320" i="6"/>
  <c r="AK320" i="6"/>
  <c r="AJ320" i="6"/>
  <c r="AI320" i="6"/>
  <c r="AH320" i="6"/>
  <c r="AG320" i="6"/>
  <c r="AF320" i="6"/>
  <c r="AE320" i="6"/>
  <c r="AD320" i="6"/>
  <c r="AC320" i="6"/>
  <c r="AB320" i="6"/>
  <c r="AA320" i="6"/>
  <c r="Z320" i="6"/>
  <c r="AP320" i="6" s="1"/>
  <c r="R320" i="6"/>
  <c r="J320" i="6"/>
  <c r="H320" i="6"/>
  <c r="G320" i="6"/>
  <c r="F320" i="6"/>
  <c r="E320" i="6"/>
  <c r="Z315" i="6"/>
  <c r="R315" i="6"/>
  <c r="E315" i="6"/>
  <c r="BI314" i="6"/>
  <c r="BG314" i="6"/>
  <c r="BE314" i="6"/>
  <c r="BD314" i="6"/>
  <c r="BA314" i="6"/>
  <c r="AY314" i="6"/>
  <c r="AW314" i="6"/>
  <c r="AV314" i="6"/>
  <c r="AS314" i="6"/>
  <c r="AQ314" i="6"/>
  <c r="AO314" i="6"/>
  <c r="AN314" i="6"/>
  <c r="AM314" i="6"/>
  <c r="AL314" i="6"/>
  <c r="AK314" i="6"/>
  <c r="AJ314" i="6"/>
  <c r="AI314" i="6"/>
  <c r="AG314" i="6"/>
  <c r="AF314" i="6"/>
  <c r="AE314" i="6"/>
  <c r="AD314" i="6"/>
  <c r="AC314" i="6"/>
  <c r="AB314" i="6"/>
  <c r="AA314" i="6"/>
  <c r="Z314" i="6"/>
  <c r="AP314" i="6" s="1"/>
  <c r="R314" i="6"/>
  <c r="AH314" i="6" s="1"/>
  <c r="J314" i="6"/>
  <c r="H314" i="6"/>
  <c r="BK314" i="6" s="1"/>
  <c r="G314" i="6"/>
  <c r="F314" i="6"/>
  <c r="E314" i="6"/>
  <c r="BK313" i="6"/>
  <c r="BJ313" i="6"/>
  <c r="BI313" i="6"/>
  <c r="BH313" i="6"/>
  <c r="BG313" i="6"/>
  <c r="BF313" i="6"/>
  <c r="BE313" i="6"/>
  <c r="BD313" i="6"/>
  <c r="BC313" i="6"/>
  <c r="BB313" i="6"/>
  <c r="BA313" i="6"/>
  <c r="AZ313" i="6"/>
  <c r="AY313" i="6"/>
  <c r="AX313" i="6"/>
  <c r="AW313" i="6"/>
  <c r="AV313" i="6"/>
  <c r="AU313" i="6"/>
  <c r="AT313" i="6"/>
  <c r="AS313" i="6"/>
  <c r="AR313" i="6"/>
  <c r="AQ313" i="6"/>
  <c r="BK312" i="6"/>
  <c r="BJ312" i="6"/>
  <c r="BI312" i="6"/>
  <c r="BH312" i="6"/>
  <c r="BG312" i="6"/>
  <c r="BF312" i="6"/>
  <c r="BE312" i="6"/>
  <c r="BD312" i="6"/>
  <c r="BC312" i="6"/>
  <c r="BB312" i="6"/>
  <c r="BA312" i="6"/>
  <c r="AZ312" i="6"/>
  <c r="AY312" i="6"/>
  <c r="AX312" i="6"/>
  <c r="AW312" i="6"/>
  <c r="AV312" i="6"/>
  <c r="AU312" i="6"/>
  <c r="AT312" i="6"/>
  <c r="AS312" i="6"/>
  <c r="AR312" i="6"/>
  <c r="AQ312" i="6"/>
  <c r="BK311" i="6"/>
  <c r="BJ311" i="6"/>
  <c r="BI311" i="6"/>
  <c r="BH311" i="6"/>
  <c r="BG311" i="6"/>
  <c r="BF311" i="6"/>
  <c r="BE311" i="6"/>
  <c r="BD311" i="6"/>
  <c r="BC311" i="6"/>
  <c r="BB311" i="6"/>
  <c r="BA311" i="6"/>
  <c r="AZ311" i="6"/>
  <c r="AY311" i="6"/>
  <c r="AX311" i="6"/>
  <c r="AW311" i="6"/>
  <c r="AV311" i="6"/>
  <c r="AU311" i="6"/>
  <c r="AT311" i="6"/>
  <c r="AS311" i="6"/>
  <c r="AR311" i="6"/>
  <c r="AQ311" i="6"/>
  <c r="BK310" i="6"/>
  <c r="BJ310" i="6"/>
  <c r="BI310" i="6"/>
  <c r="BH310" i="6"/>
  <c r="BG310" i="6"/>
  <c r="BF310" i="6"/>
  <c r="BE310" i="6"/>
  <c r="BD310" i="6"/>
  <c r="BC310" i="6"/>
  <c r="BB310" i="6"/>
  <c r="BA310" i="6"/>
  <c r="AZ310" i="6"/>
  <c r="AY310" i="6"/>
  <c r="AX310" i="6"/>
  <c r="AW310" i="6"/>
  <c r="AV310" i="6"/>
  <c r="AU310" i="6"/>
  <c r="AT310" i="6"/>
  <c r="AS310" i="6"/>
  <c r="AR310" i="6"/>
  <c r="AQ310" i="6"/>
  <c r="Z310" i="6"/>
  <c r="R310" i="6"/>
  <c r="F310" i="6"/>
  <c r="E310" i="6"/>
  <c r="D310" i="6"/>
  <c r="BK309" i="6"/>
  <c r="BJ309" i="6"/>
  <c r="BG309" i="6"/>
  <c r="BE309" i="6"/>
  <c r="BD309" i="6"/>
  <c r="BC309" i="6"/>
  <c r="BB309" i="6"/>
  <c r="AY309" i="6"/>
  <c r="AW309" i="6"/>
  <c r="AV309" i="6"/>
  <c r="AU309" i="6"/>
  <c r="AT309" i="6"/>
  <c r="AQ309" i="6"/>
  <c r="AN309" i="6"/>
  <c r="AM309" i="6"/>
  <c r="AL309" i="6"/>
  <c r="AK309" i="6"/>
  <c r="AJ309" i="6"/>
  <c r="AI309" i="6"/>
  <c r="AG309" i="6"/>
  <c r="AF309" i="6"/>
  <c r="AE309" i="6"/>
  <c r="AD309" i="6"/>
  <c r="AC309" i="6"/>
  <c r="AB309" i="6"/>
  <c r="AA309" i="6"/>
  <c r="Z309" i="6"/>
  <c r="AP309" i="6" s="1"/>
  <c r="Y309" i="6"/>
  <c r="AO309" i="6" s="1"/>
  <c r="R309" i="6"/>
  <c r="AH309" i="6" s="1"/>
  <c r="Q309" i="6"/>
  <c r="J309" i="6"/>
  <c r="H309" i="6"/>
  <c r="BI309" i="6" s="1"/>
  <c r="G309" i="6"/>
  <c r="F309" i="6"/>
  <c r="D309" i="6"/>
  <c r="AP308" i="6"/>
  <c r="AN308" i="6"/>
  <c r="AM308" i="6"/>
  <c r="AL308" i="6"/>
  <c r="AK308" i="6"/>
  <c r="AJ308" i="6"/>
  <c r="AI308" i="6"/>
  <c r="AH308" i="6"/>
  <c r="AF308" i="6"/>
  <c r="AE308" i="6"/>
  <c r="AD308" i="6"/>
  <c r="AC308" i="6"/>
  <c r="AB308" i="6"/>
  <c r="AA308" i="6"/>
  <c r="Y308" i="6"/>
  <c r="AO308" i="6" s="1"/>
  <c r="Q308" i="6"/>
  <c r="AG308" i="6" s="1"/>
  <c r="BL308" i="6" s="1"/>
  <c r="J308" i="6"/>
  <c r="AP307" i="6"/>
  <c r="AN307" i="6"/>
  <c r="AM307" i="6"/>
  <c r="AL307" i="6"/>
  <c r="AK307" i="6"/>
  <c r="AJ307" i="6"/>
  <c r="AI307" i="6"/>
  <c r="AH307" i="6"/>
  <c r="AF307" i="6"/>
  <c r="AE307" i="6"/>
  <c r="AD307" i="6"/>
  <c r="AC307" i="6"/>
  <c r="AB307" i="6"/>
  <c r="AA307" i="6"/>
  <c r="Y307" i="6"/>
  <c r="AO307" i="6" s="1"/>
  <c r="Q307" i="6"/>
  <c r="AG307" i="6" s="1"/>
  <c r="J307" i="6"/>
  <c r="E307" i="6"/>
  <c r="Y302" i="6"/>
  <c r="Q302" i="6"/>
  <c r="E302" i="6"/>
  <c r="AP301" i="6"/>
  <c r="AN301" i="6"/>
  <c r="AM301" i="6"/>
  <c r="AL301" i="6"/>
  <c r="AK301" i="6"/>
  <c r="AJ301" i="6"/>
  <c r="AI301" i="6"/>
  <c r="AH301" i="6"/>
  <c r="AF301" i="6"/>
  <c r="AE301" i="6"/>
  <c r="AD301" i="6"/>
  <c r="AC301" i="6"/>
  <c r="AB301" i="6"/>
  <c r="AA301" i="6"/>
  <c r="Y301" i="6"/>
  <c r="AO301" i="6" s="1"/>
  <c r="Q301" i="6"/>
  <c r="AG301" i="6" s="1"/>
  <c r="J301" i="6"/>
  <c r="E301" i="6"/>
  <c r="BJ300" i="6"/>
  <c r="BD300" i="6"/>
  <c r="BC300" i="6"/>
  <c r="BB300" i="6"/>
  <c r="AV300" i="6"/>
  <c r="AQ300" i="6"/>
  <c r="AP300" i="6"/>
  <c r="AO300" i="6"/>
  <c r="AN300" i="6"/>
  <c r="AM300" i="6"/>
  <c r="AL300" i="6"/>
  <c r="AK300" i="6"/>
  <c r="AJ300" i="6"/>
  <c r="AI300" i="6"/>
  <c r="AH300" i="6"/>
  <c r="AF300" i="6"/>
  <c r="AE300" i="6"/>
  <c r="AD300" i="6"/>
  <c r="AC300" i="6"/>
  <c r="AB300" i="6"/>
  <c r="AA300" i="6"/>
  <c r="Y300" i="6"/>
  <c r="Q300" i="6"/>
  <c r="AG300" i="6" s="1"/>
  <c r="J300" i="6"/>
  <c r="H300" i="6"/>
  <c r="BG300" i="6" s="1"/>
  <c r="G300" i="6"/>
  <c r="F300" i="6"/>
  <c r="E300" i="6"/>
  <c r="Y296" i="6"/>
  <c r="Q296" i="6"/>
  <c r="E296" i="6"/>
  <c r="Y292" i="6"/>
  <c r="Q292" i="6"/>
  <c r="E292" i="6"/>
  <c r="BI291" i="6"/>
  <c r="BF291" i="6"/>
  <c r="BD291" i="6"/>
  <c r="BA291" i="6"/>
  <c r="AU291" i="6"/>
  <c r="AT291" i="6"/>
  <c r="AS291" i="6"/>
  <c r="AP291" i="6"/>
  <c r="AN291" i="6"/>
  <c r="AM291" i="6"/>
  <c r="AL291" i="6"/>
  <c r="AK291" i="6"/>
  <c r="AJ291" i="6"/>
  <c r="AI291" i="6"/>
  <c r="AH291" i="6"/>
  <c r="AF291" i="6"/>
  <c r="AE291" i="6"/>
  <c r="AD291" i="6"/>
  <c r="AC291" i="6"/>
  <c r="AB291" i="6"/>
  <c r="AA291" i="6"/>
  <c r="Y291" i="6"/>
  <c r="AO291" i="6" s="1"/>
  <c r="Q291" i="6"/>
  <c r="AG291" i="6" s="1"/>
  <c r="J291" i="6"/>
  <c r="H291" i="6"/>
  <c r="BK291" i="6" s="1"/>
  <c r="BI290" i="6"/>
  <c r="BH290" i="6"/>
  <c r="BG290" i="6"/>
  <c r="BC290" i="6"/>
  <c r="BA290" i="6"/>
  <c r="AX290" i="6"/>
  <c r="AU290" i="6"/>
  <c r="AS290" i="6"/>
  <c r="AQ290" i="6"/>
  <c r="AP290" i="6"/>
  <c r="AN290" i="6"/>
  <c r="AM290" i="6"/>
  <c r="AL290" i="6"/>
  <c r="AK290" i="6"/>
  <c r="AJ290" i="6"/>
  <c r="AI290" i="6"/>
  <c r="AH290" i="6"/>
  <c r="AF290" i="6"/>
  <c r="AE290" i="6"/>
  <c r="AD290" i="6"/>
  <c r="AC290" i="6"/>
  <c r="AB290" i="6"/>
  <c r="AA290" i="6"/>
  <c r="Y290" i="6"/>
  <c r="AO290" i="6" s="1"/>
  <c r="Q290" i="6"/>
  <c r="AG290" i="6" s="1"/>
  <c r="J290" i="6"/>
  <c r="H290" i="6"/>
  <c r="BK290" i="6" s="1"/>
  <c r="G290" i="6"/>
  <c r="F290" i="6"/>
  <c r="Y285" i="6"/>
  <c r="Q285" i="6"/>
  <c r="E285" i="6"/>
  <c r="E364" i="6" s="1"/>
  <c r="Y280" i="6"/>
  <c r="Q280" i="6"/>
  <c r="E280" i="6"/>
  <c r="AP279" i="6"/>
  <c r="AN279" i="6"/>
  <c r="AM279" i="6"/>
  <c r="AL279" i="6"/>
  <c r="AK279" i="6"/>
  <c r="AJ279" i="6"/>
  <c r="AI279" i="6"/>
  <c r="AH279" i="6"/>
  <c r="AF279" i="6"/>
  <c r="AE279" i="6"/>
  <c r="AD279" i="6"/>
  <c r="AC279" i="6"/>
  <c r="AB279" i="6"/>
  <c r="AA279" i="6"/>
  <c r="Y279" i="6"/>
  <c r="AO279" i="6" s="1"/>
  <c r="Q279" i="6"/>
  <c r="AG279" i="6" s="1"/>
  <c r="J279" i="6"/>
  <c r="E279" i="6"/>
  <c r="BK278" i="6"/>
  <c r="BJ278" i="6"/>
  <c r="BH278" i="6"/>
  <c r="BF278" i="6"/>
  <c r="BC278" i="6"/>
  <c r="BB278" i="6"/>
  <c r="BA278" i="6"/>
  <c r="AX278" i="6"/>
  <c r="AW278" i="6"/>
  <c r="AT278" i="6"/>
  <c r="AS278" i="6"/>
  <c r="AR278" i="6"/>
  <c r="AP278" i="6"/>
  <c r="AO278" i="6"/>
  <c r="AN278" i="6"/>
  <c r="AM278" i="6"/>
  <c r="AL278" i="6"/>
  <c r="AK278" i="6"/>
  <c r="AJ278" i="6"/>
  <c r="AI278" i="6"/>
  <c r="AH278" i="6"/>
  <c r="AF278" i="6"/>
  <c r="AE278" i="6"/>
  <c r="AD278" i="6"/>
  <c r="AC278" i="6"/>
  <c r="AB278" i="6"/>
  <c r="AA278" i="6"/>
  <c r="Y278" i="6"/>
  <c r="Q278" i="6"/>
  <c r="AG278" i="6" s="1"/>
  <c r="BL278" i="6" s="1"/>
  <c r="J278" i="6"/>
  <c r="H278" i="6"/>
  <c r="BD278" i="6" s="1"/>
  <c r="G278" i="6"/>
  <c r="F278" i="6"/>
  <c r="E278" i="6"/>
  <c r="BH277" i="6"/>
  <c r="BE277" i="6"/>
  <c r="BD277" i="6"/>
  <c r="BC277" i="6"/>
  <c r="BA277" i="6"/>
  <c r="AZ277" i="6"/>
  <c r="AU277" i="6"/>
  <c r="AS277" i="6"/>
  <c r="AR277" i="6"/>
  <c r="AP277" i="6"/>
  <c r="AO277" i="6"/>
  <c r="AN277" i="6"/>
  <c r="AM277" i="6"/>
  <c r="AL277" i="6"/>
  <c r="AK277" i="6"/>
  <c r="AJ277" i="6"/>
  <c r="AI277" i="6"/>
  <c r="AH277" i="6"/>
  <c r="AF277" i="6"/>
  <c r="AE277" i="6"/>
  <c r="AD277" i="6"/>
  <c r="AC277" i="6"/>
  <c r="AB277" i="6"/>
  <c r="AA277" i="6"/>
  <c r="Y277" i="6"/>
  <c r="Q277" i="6"/>
  <c r="AG277" i="6" s="1"/>
  <c r="BL277" i="6" s="1"/>
  <c r="J277" i="6"/>
  <c r="H277" i="6"/>
  <c r="BI277" i="6" s="1"/>
  <c r="G277" i="6"/>
  <c r="F277" i="6"/>
  <c r="E277" i="6"/>
  <c r="BJ276" i="6"/>
  <c r="BI276" i="6"/>
  <c r="BH276" i="6"/>
  <c r="BF276" i="6"/>
  <c r="BE276" i="6"/>
  <c r="BD276" i="6"/>
  <c r="BB276" i="6"/>
  <c r="BA276" i="6"/>
  <c r="AZ276" i="6"/>
  <c r="AX276" i="6"/>
  <c r="AW276" i="6"/>
  <c r="AV276" i="6"/>
  <c r="AT276" i="6"/>
  <c r="AS276" i="6"/>
  <c r="AR276" i="6"/>
  <c r="AP276" i="6"/>
  <c r="AN276" i="6"/>
  <c r="AM276" i="6"/>
  <c r="AL276" i="6"/>
  <c r="AK276" i="6"/>
  <c r="AJ276" i="6"/>
  <c r="AI276" i="6"/>
  <c r="AH276" i="6"/>
  <c r="AF276" i="6"/>
  <c r="AE276" i="6"/>
  <c r="AD276" i="6"/>
  <c r="AC276" i="6"/>
  <c r="AB276" i="6"/>
  <c r="AA276" i="6"/>
  <c r="Y276" i="6"/>
  <c r="AO276" i="6" s="1"/>
  <c r="Q276" i="6"/>
  <c r="AG276" i="6" s="1"/>
  <c r="BL276" i="6" s="1"/>
  <c r="J276" i="6"/>
  <c r="H276" i="6"/>
  <c r="BG276" i="6" s="1"/>
  <c r="G276" i="6"/>
  <c r="G291" i="6" s="1"/>
  <c r="F276" i="6"/>
  <c r="F291" i="6" s="1"/>
  <c r="E276" i="6"/>
  <c r="E291" i="6" s="1"/>
  <c r="BJ275" i="6"/>
  <c r="BG275" i="6"/>
  <c r="BF275" i="6"/>
  <c r="BE275" i="6"/>
  <c r="BC275" i="6"/>
  <c r="AW275" i="6"/>
  <c r="AU275" i="6"/>
  <c r="AT275" i="6"/>
  <c r="AQ275" i="6"/>
  <c r="AP275" i="6"/>
  <c r="AN275" i="6"/>
  <c r="AM275" i="6"/>
  <c r="AL275" i="6"/>
  <c r="AK275" i="6"/>
  <c r="AJ275" i="6"/>
  <c r="AI275" i="6"/>
  <c r="AH275" i="6"/>
  <c r="AF275" i="6"/>
  <c r="AE275" i="6"/>
  <c r="AD275" i="6"/>
  <c r="AC275" i="6"/>
  <c r="AB275" i="6"/>
  <c r="AA275" i="6"/>
  <c r="Y275" i="6"/>
  <c r="AO275" i="6" s="1"/>
  <c r="Q275" i="6"/>
  <c r="AG275" i="6" s="1"/>
  <c r="J275" i="6"/>
  <c r="H275" i="6"/>
  <c r="G275" i="6"/>
  <c r="F275" i="6"/>
  <c r="Y270" i="6"/>
  <c r="Q270" i="6"/>
  <c r="E270" i="6"/>
  <c r="AP269" i="6"/>
  <c r="AO269" i="6"/>
  <c r="AN269" i="6"/>
  <c r="AM269" i="6"/>
  <c r="AL269" i="6"/>
  <c r="AK269" i="6"/>
  <c r="AJ269" i="6"/>
  <c r="AI269" i="6"/>
  <c r="AH269" i="6"/>
  <c r="AF269" i="6"/>
  <c r="AE269" i="6"/>
  <c r="AD269" i="6"/>
  <c r="AC269" i="6"/>
  <c r="AB269" i="6"/>
  <c r="AA269" i="6"/>
  <c r="Y269" i="6"/>
  <c r="Q269" i="6"/>
  <c r="AG269" i="6" s="1"/>
  <c r="J269" i="6"/>
  <c r="E269" i="6"/>
  <c r="BJ268" i="6"/>
  <c r="BI268" i="6"/>
  <c r="BH268" i="6"/>
  <c r="BF268" i="6"/>
  <c r="BE268" i="6"/>
  <c r="BD268" i="6"/>
  <c r="BB268" i="6"/>
  <c r="BA268" i="6"/>
  <c r="AZ268" i="6"/>
  <c r="AX268" i="6"/>
  <c r="AW268" i="6"/>
  <c r="AV268" i="6"/>
  <c r="AT268" i="6"/>
  <c r="AS268" i="6"/>
  <c r="AR268" i="6"/>
  <c r="AP268" i="6"/>
  <c r="AN268" i="6"/>
  <c r="AM268" i="6"/>
  <c r="AL268" i="6"/>
  <c r="AK268" i="6"/>
  <c r="AJ268" i="6"/>
  <c r="AI268" i="6"/>
  <c r="AH268" i="6"/>
  <c r="AF268" i="6"/>
  <c r="AE268" i="6"/>
  <c r="AD268" i="6"/>
  <c r="AC268" i="6"/>
  <c r="AB268" i="6"/>
  <c r="AA268" i="6"/>
  <c r="Y268" i="6"/>
  <c r="AO268" i="6" s="1"/>
  <c r="Q268" i="6"/>
  <c r="AG268" i="6" s="1"/>
  <c r="BL268" i="6" s="1"/>
  <c r="J268" i="6"/>
  <c r="H268" i="6"/>
  <c r="BG268" i="6" s="1"/>
  <c r="G268" i="6"/>
  <c r="F268" i="6"/>
  <c r="E268" i="6"/>
  <c r="Y264" i="6"/>
  <c r="Q264" i="6"/>
  <c r="E264" i="6"/>
  <c r="AY263" i="6"/>
  <c r="AP263" i="6"/>
  <c r="AN263" i="6"/>
  <c r="AM263" i="6"/>
  <c r="AL263" i="6"/>
  <c r="AK263" i="6"/>
  <c r="AJ263" i="6"/>
  <c r="AI263" i="6"/>
  <c r="AH263" i="6"/>
  <c r="AF263" i="6"/>
  <c r="AE263" i="6"/>
  <c r="AD263" i="6"/>
  <c r="AC263" i="6"/>
  <c r="AB263" i="6"/>
  <c r="AA263" i="6"/>
  <c r="Y263" i="6"/>
  <c r="AO263" i="6" s="1"/>
  <c r="Q263" i="6"/>
  <c r="AG263" i="6" s="1"/>
  <c r="J263" i="6"/>
  <c r="H263" i="6"/>
  <c r="G263" i="6"/>
  <c r="F263" i="6"/>
  <c r="E263" i="6"/>
  <c r="BG262" i="6"/>
  <c r="AP262" i="6"/>
  <c r="AO262" i="6"/>
  <c r="AN262" i="6"/>
  <c r="AM262" i="6"/>
  <c r="AL262" i="6"/>
  <c r="AK262" i="6"/>
  <c r="AJ262" i="6"/>
  <c r="AI262" i="6"/>
  <c r="AH262" i="6"/>
  <c r="AF262" i="6"/>
  <c r="AE262" i="6"/>
  <c r="AD262" i="6"/>
  <c r="AC262" i="6"/>
  <c r="AB262" i="6"/>
  <c r="AA262" i="6"/>
  <c r="Y262" i="6"/>
  <c r="Q262" i="6"/>
  <c r="AG262" i="6" s="1"/>
  <c r="J262" i="6"/>
  <c r="H262" i="6"/>
  <c r="G262" i="6"/>
  <c r="F262" i="6"/>
  <c r="E262" i="6"/>
  <c r="BJ261" i="6"/>
  <c r="BI261" i="6"/>
  <c r="BH261" i="6"/>
  <c r="BF261" i="6"/>
  <c r="BE261" i="6"/>
  <c r="BD261" i="6"/>
  <c r="BB261" i="6"/>
  <c r="BA261" i="6"/>
  <c r="AZ261" i="6"/>
  <c r="AX261" i="6"/>
  <c r="AW261" i="6"/>
  <c r="AV261" i="6"/>
  <c r="AT261" i="6"/>
  <c r="AS261" i="6"/>
  <c r="AR261" i="6"/>
  <c r="AP261" i="6"/>
  <c r="AN261" i="6"/>
  <c r="AM261" i="6"/>
  <c r="AL261" i="6"/>
  <c r="AK261" i="6"/>
  <c r="AJ261" i="6"/>
  <c r="AI261" i="6"/>
  <c r="AH261" i="6"/>
  <c r="AF261" i="6"/>
  <c r="AE261" i="6"/>
  <c r="AD261" i="6"/>
  <c r="AC261" i="6"/>
  <c r="AB261" i="6"/>
  <c r="AA261" i="6"/>
  <c r="Y261" i="6"/>
  <c r="AO261" i="6" s="1"/>
  <c r="Q261" i="6"/>
  <c r="AG261" i="6" s="1"/>
  <c r="BL261" i="6" s="1"/>
  <c r="J261" i="6"/>
  <c r="H261" i="6"/>
  <c r="BG261" i="6" s="1"/>
  <c r="G261" i="6"/>
  <c r="F261" i="6"/>
  <c r="E261" i="6"/>
  <c r="BK260" i="6"/>
  <c r="BJ260" i="6"/>
  <c r="BI260" i="6"/>
  <c r="BF260" i="6"/>
  <c r="BE260" i="6"/>
  <c r="BC260" i="6"/>
  <c r="BB260" i="6"/>
  <c r="BA260" i="6"/>
  <c r="AY260" i="6"/>
  <c r="AX260" i="6"/>
  <c r="AU260" i="6"/>
  <c r="AT260" i="6"/>
  <c r="AS260" i="6"/>
  <c r="AQ260" i="6"/>
  <c r="AP260" i="6"/>
  <c r="AN260" i="6"/>
  <c r="AM260" i="6"/>
  <c r="AL260" i="6"/>
  <c r="AK260" i="6"/>
  <c r="AJ260" i="6"/>
  <c r="AI260" i="6"/>
  <c r="AH260" i="6"/>
  <c r="AF260" i="6"/>
  <c r="AE260" i="6"/>
  <c r="AD260" i="6"/>
  <c r="AC260" i="6"/>
  <c r="AB260" i="6"/>
  <c r="AA260" i="6"/>
  <c r="Y260" i="6"/>
  <c r="AO260" i="6" s="1"/>
  <c r="Q260" i="6"/>
  <c r="AG260" i="6" s="1"/>
  <c r="J260" i="6"/>
  <c r="H260" i="6"/>
  <c r="G260" i="6"/>
  <c r="F260" i="6"/>
  <c r="E260" i="6"/>
  <c r="BL259" i="6"/>
  <c r="BK259" i="6"/>
  <c r="BF259" i="6"/>
  <c r="BD259" i="6"/>
  <c r="BC259" i="6"/>
  <c r="BB259" i="6"/>
  <c r="AZ259" i="6"/>
  <c r="AU259" i="6"/>
  <c r="AT259" i="6"/>
  <c r="AR259" i="6"/>
  <c r="AQ259" i="6"/>
  <c r="AP259" i="6"/>
  <c r="AN259" i="6"/>
  <c r="AM259" i="6"/>
  <c r="AL259" i="6"/>
  <c r="AK259" i="6"/>
  <c r="AJ259" i="6"/>
  <c r="AI259" i="6"/>
  <c r="AH259" i="6"/>
  <c r="AF259" i="6"/>
  <c r="AE259" i="6"/>
  <c r="AD259" i="6"/>
  <c r="AC259" i="6"/>
  <c r="AB259" i="6"/>
  <c r="AA259" i="6"/>
  <c r="Y259" i="6"/>
  <c r="AO259" i="6" s="1"/>
  <c r="Q259" i="6"/>
  <c r="AG259" i="6" s="1"/>
  <c r="J259" i="6"/>
  <c r="H259" i="6"/>
  <c r="BH259" i="6" s="1"/>
  <c r="G259" i="6"/>
  <c r="F259" i="6"/>
  <c r="E259" i="6"/>
  <c r="BL258" i="6"/>
  <c r="BK258" i="6"/>
  <c r="BI258" i="6"/>
  <c r="BH258" i="6"/>
  <c r="BC258" i="6"/>
  <c r="BA258" i="6"/>
  <c r="AZ258" i="6"/>
  <c r="AY258" i="6"/>
  <c r="AW258" i="6"/>
  <c r="AR258" i="6"/>
  <c r="AQ258" i="6"/>
  <c r="AP258" i="6"/>
  <c r="AO258" i="6"/>
  <c r="AN258" i="6"/>
  <c r="AM258" i="6"/>
  <c r="AL258" i="6"/>
  <c r="AK258" i="6"/>
  <c r="AJ258" i="6"/>
  <c r="AI258" i="6"/>
  <c r="AH258" i="6"/>
  <c r="AF258" i="6"/>
  <c r="AE258" i="6"/>
  <c r="AD258" i="6"/>
  <c r="AC258" i="6"/>
  <c r="AB258" i="6"/>
  <c r="AA258" i="6"/>
  <c r="Y258" i="6"/>
  <c r="Q258" i="6"/>
  <c r="AG258" i="6" s="1"/>
  <c r="J258" i="6"/>
  <c r="H258" i="6"/>
  <c r="BE258" i="6" s="1"/>
  <c r="G258" i="6"/>
  <c r="F258" i="6"/>
  <c r="E258" i="6"/>
  <c r="BJ257" i="6"/>
  <c r="BI257" i="6"/>
  <c r="BH257" i="6"/>
  <c r="BF257" i="6"/>
  <c r="BE257" i="6"/>
  <c r="BD257" i="6"/>
  <c r="BB257" i="6"/>
  <c r="BA257" i="6"/>
  <c r="AZ257" i="6"/>
  <c r="AX257" i="6"/>
  <c r="AW257" i="6"/>
  <c r="AV257" i="6"/>
  <c r="AT257" i="6"/>
  <c r="AS257" i="6"/>
  <c r="AR257" i="6"/>
  <c r="AP257" i="6"/>
  <c r="AO257" i="6"/>
  <c r="AN257" i="6"/>
  <c r="AM257" i="6"/>
  <c r="AL257" i="6"/>
  <c r="AK257" i="6"/>
  <c r="AJ257" i="6"/>
  <c r="AI257" i="6"/>
  <c r="AH257" i="6"/>
  <c r="AF257" i="6"/>
  <c r="AE257" i="6"/>
  <c r="AD257" i="6"/>
  <c r="AC257" i="6"/>
  <c r="AB257" i="6"/>
  <c r="AA257" i="6"/>
  <c r="Y257" i="6"/>
  <c r="Q257" i="6"/>
  <c r="AG257" i="6" s="1"/>
  <c r="BL257" i="6" s="1"/>
  <c r="J257" i="6"/>
  <c r="H257" i="6"/>
  <c r="BK257" i="6" s="1"/>
  <c r="G257" i="6"/>
  <c r="F257" i="6"/>
  <c r="E257" i="6"/>
  <c r="BK256" i="6"/>
  <c r="BJ256" i="6"/>
  <c r="BI256" i="6"/>
  <c r="BG256" i="6"/>
  <c r="BF256" i="6"/>
  <c r="AX256" i="6"/>
  <c r="AW256" i="6"/>
  <c r="AU256" i="6"/>
  <c r="AP256" i="6"/>
  <c r="AO256" i="6"/>
  <c r="AN256" i="6"/>
  <c r="AM256" i="6"/>
  <c r="AL256" i="6"/>
  <c r="AK256" i="6"/>
  <c r="AJ256" i="6"/>
  <c r="AI256" i="6"/>
  <c r="AH256" i="6"/>
  <c r="AF256" i="6"/>
  <c r="AE256" i="6"/>
  <c r="AD256" i="6"/>
  <c r="AC256" i="6"/>
  <c r="AB256" i="6"/>
  <c r="AA256" i="6"/>
  <c r="Y256" i="6"/>
  <c r="Q256" i="6"/>
  <c r="AG256" i="6" s="1"/>
  <c r="J256" i="6"/>
  <c r="H256" i="6"/>
  <c r="AY256" i="6" s="1"/>
  <c r="G256" i="6"/>
  <c r="F256" i="6"/>
  <c r="E256" i="6"/>
  <c r="BJ255" i="6"/>
  <c r="BH255" i="6"/>
  <c r="AY255" i="6"/>
  <c r="AX255" i="6"/>
  <c r="AU255" i="6"/>
  <c r="AP255" i="6"/>
  <c r="AN255" i="6"/>
  <c r="AM255" i="6"/>
  <c r="AL255" i="6"/>
  <c r="AK255" i="6"/>
  <c r="AJ255" i="6"/>
  <c r="AI255" i="6"/>
  <c r="AH255" i="6"/>
  <c r="AF255" i="6"/>
  <c r="AE255" i="6"/>
  <c r="AD255" i="6"/>
  <c r="AC255" i="6"/>
  <c r="AB255" i="6"/>
  <c r="AA255" i="6"/>
  <c r="Y255" i="6"/>
  <c r="AO255" i="6" s="1"/>
  <c r="Q255" i="6"/>
  <c r="AG255" i="6" s="1"/>
  <c r="J255" i="6"/>
  <c r="H255" i="6"/>
  <c r="BF255" i="6" s="1"/>
  <c r="G255" i="6"/>
  <c r="F255" i="6"/>
  <c r="E255" i="6"/>
  <c r="BK254" i="6"/>
  <c r="BJ254" i="6"/>
  <c r="BH254" i="6"/>
  <c r="BG254" i="6"/>
  <c r="BF254" i="6"/>
  <c r="BD254" i="6"/>
  <c r="BC254" i="6"/>
  <c r="BB254" i="6"/>
  <c r="AZ254" i="6"/>
  <c r="AY254" i="6"/>
  <c r="AX254" i="6"/>
  <c r="AV254" i="6"/>
  <c r="AU254" i="6"/>
  <c r="AT254" i="6"/>
  <c r="AR254" i="6"/>
  <c r="AQ254" i="6"/>
  <c r="H254" i="6"/>
  <c r="BI254" i="6" s="1"/>
  <c r="G254" i="6"/>
  <c r="BK253" i="6"/>
  <c r="BJ253" i="6"/>
  <c r="BH253" i="6"/>
  <c r="BG253" i="6"/>
  <c r="BF253" i="6"/>
  <c r="BD253" i="6"/>
  <c r="BC253" i="6"/>
  <c r="BB253" i="6"/>
  <c r="AZ253" i="6"/>
  <c r="AY253" i="6"/>
  <c r="AX253" i="6"/>
  <c r="AV253" i="6"/>
  <c r="AU253" i="6"/>
  <c r="AT253" i="6"/>
  <c r="AR253" i="6"/>
  <c r="AQ253" i="6"/>
  <c r="H253" i="6"/>
  <c r="BI253" i="6" s="1"/>
  <c r="G253" i="6"/>
  <c r="BK252" i="6"/>
  <c r="BJ252" i="6"/>
  <c r="BH252" i="6"/>
  <c r="BG252" i="6"/>
  <c r="BF252" i="6"/>
  <c r="BD252" i="6"/>
  <c r="BC252" i="6"/>
  <c r="BB252" i="6"/>
  <c r="AZ252" i="6"/>
  <c r="AY252" i="6"/>
  <c r="AX252" i="6"/>
  <c r="AV252" i="6"/>
  <c r="AU252" i="6"/>
  <c r="AT252" i="6"/>
  <c r="AR252" i="6"/>
  <c r="AQ252" i="6"/>
  <c r="H252" i="6"/>
  <c r="BI252" i="6" s="1"/>
  <c r="G252" i="6"/>
  <c r="BK251" i="6"/>
  <c r="BJ251" i="6"/>
  <c r="BH251" i="6"/>
  <c r="BG251" i="6"/>
  <c r="BF251" i="6"/>
  <c r="BD251" i="6"/>
  <c r="BC251" i="6"/>
  <c r="BB251" i="6"/>
  <c r="AZ251" i="6"/>
  <c r="AY251" i="6"/>
  <c r="AX251" i="6"/>
  <c r="AV251" i="6"/>
  <c r="AU251" i="6"/>
  <c r="AT251" i="6"/>
  <c r="AR251" i="6"/>
  <c r="AQ251" i="6"/>
  <c r="H251" i="6"/>
  <c r="BI251" i="6" s="1"/>
  <c r="G251" i="6"/>
  <c r="BB250" i="6"/>
  <c r="X250" i="6"/>
  <c r="W250" i="6"/>
  <c r="V250" i="6"/>
  <c r="U250" i="6"/>
  <c r="T250" i="6"/>
  <c r="S250" i="6"/>
  <c r="P250" i="6"/>
  <c r="O250" i="6"/>
  <c r="N250" i="6"/>
  <c r="M250" i="6"/>
  <c r="L250" i="6"/>
  <c r="K250" i="6"/>
  <c r="H250" i="6"/>
  <c r="G250" i="6"/>
  <c r="F250" i="6"/>
  <c r="D250" i="6"/>
  <c r="BK249" i="6"/>
  <c r="BE249" i="6"/>
  <c r="BC249" i="6"/>
  <c r="BA249" i="6"/>
  <c r="AX249" i="6"/>
  <c r="AS249" i="6"/>
  <c r="AQ249" i="6"/>
  <c r="H249" i="6"/>
  <c r="BG249" i="6" s="1"/>
  <c r="G249" i="6"/>
  <c r="BJ248" i="6"/>
  <c r="H248" i="6"/>
  <c r="G248" i="6"/>
  <c r="BI247" i="6"/>
  <c r="BB247" i="6"/>
  <c r="BA247" i="6"/>
  <c r="AU247" i="6"/>
  <c r="H247" i="6"/>
  <c r="BF247" i="6" s="1"/>
  <c r="G247" i="6"/>
  <c r="BK246" i="6"/>
  <c r="BG246" i="6"/>
  <c r="BE246" i="6"/>
  <c r="BC246" i="6"/>
  <c r="BB246" i="6"/>
  <c r="BA246" i="6"/>
  <c r="AY246" i="6"/>
  <c r="AT246" i="6"/>
  <c r="AS246" i="6"/>
  <c r="AQ246" i="6"/>
  <c r="H246" i="6"/>
  <c r="BI246" i="6" s="1"/>
  <c r="G246" i="6"/>
  <c r="BK245" i="6"/>
  <c r="BJ245" i="6"/>
  <c r="BI245" i="6"/>
  <c r="BG245" i="6"/>
  <c r="BF245" i="6"/>
  <c r="BE245" i="6"/>
  <c r="BC245" i="6"/>
  <c r="BB245" i="6"/>
  <c r="BA245" i="6"/>
  <c r="AY245" i="6"/>
  <c r="AX245" i="6"/>
  <c r="AW245" i="6"/>
  <c r="AU245" i="6"/>
  <c r="AT245" i="6"/>
  <c r="AS245" i="6"/>
  <c r="AQ245" i="6"/>
  <c r="X245" i="6"/>
  <c r="W245" i="6"/>
  <c r="V245" i="6"/>
  <c r="U245" i="6"/>
  <c r="T245" i="6"/>
  <c r="S245" i="6"/>
  <c r="P245" i="6"/>
  <c r="O245" i="6"/>
  <c r="N245" i="6"/>
  <c r="M245" i="6"/>
  <c r="L245" i="6"/>
  <c r="K245" i="6"/>
  <c r="H245" i="6"/>
  <c r="BH245" i="6" s="1"/>
  <c r="G245" i="6"/>
  <c r="F245" i="6"/>
  <c r="D245" i="6"/>
  <c r="BJ244" i="6"/>
  <c r="BF244" i="6"/>
  <c r="BE244" i="6"/>
  <c r="BD244" i="6"/>
  <c r="BB244" i="6"/>
  <c r="AZ244" i="6"/>
  <c r="AX244" i="6"/>
  <c r="AT244" i="6"/>
  <c r="AS244" i="6"/>
  <c r="AR244" i="6"/>
  <c r="H244" i="6"/>
  <c r="BH244" i="6" s="1"/>
  <c r="G244" i="6"/>
  <c r="H243" i="6"/>
  <c r="G243" i="6"/>
  <c r="BI242" i="6"/>
  <c r="BH242" i="6"/>
  <c r="BE242" i="6"/>
  <c r="BA242" i="6"/>
  <c r="AZ242" i="6"/>
  <c r="AW242" i="6"/>
  <c r="AT242" i="6"/>
  <c r="AS242" i="6"/>
  <c r="H242" i="6"/>
  <c r="BD242" i="6" s="1"/>
  <c r="G242" i="6"/>
  <c r="BJ241" i="6"/>
  <c r="BE241" i="6"/>
  <c r="BB241" i="6"/>
  <c r="AZ241" i="6"/>
  <c r="AX241" i="6"/>
  <c r="AR241" i="6"/>
  <c r="H241" i="6"/>
  <c r="BH241" i="6" s="1"/>
  <c r="G241" i="6"/>
  <c r="BI240" i="6"/>
  <c r="BH240" i="6"/>
  <c r="AW240" i="6"/>
  <c r="AV240" i="6"/>
  <c r="X240" i="6"/>
  <c r="W240" i="6"/>
  <c r="V240" i="6"/>
  <c r="U240" i="6"/>
  <c r="T240" i="6"/>
  <c r="S240" i="6"/>
  <c r="P240" i="6"/>
  <c r="O240" i="6"/>
  <c r="N240" i="6"/>
  <c r="M240" i="6"/>
  <c r="L240" i="6"/>
  <c r="K240" i="6"/>
  <c r="H240" i="6"/>
  <c r="BB240" i="6" s="1"/>
  <c r="G240" i="6"/>
  <c r="F240" i="6"/>
  <c r="D240" i="6"/>
  <c r="Z235" i="6"/>
  <c r="Y235" i="6"/>
  <c r="X235" i="6"/>
  <c r="W235" i="6"/>
  <c r="V235" i="6"/>
  <c r="U235" i="6"/>
  <c r="T235" i="6"/>
  <c r="S235" i="6"/>
  <c r="R235" i="6"/>
  <c r="Q235" i="6"/>
  <c r="P235" i="6"/>
  <c r="O235" i="6"/>
  <c r="N235" i="6"/>
  <c r="M235" i="6"/>
  <c r="L235" i="6"/>
  <c r="K235" i="6"/>
  <c r="E235" i="6"/>
  <c r="Z230" i="6"/>
  <c r="Y230" i="6"/>
  <c r="X230" i="6"/>
  <c r="W230" i="6"/>
  <c r="V230" i="6"/>
  <c r="U230" i="6"/>
  <c r="T230" i="6"/>
  <c r="S230" i="6"/>
  <c r="R230" i="6"/>
  <c r="Q230" i="6"/>
  <c r="P230" i="6"/>
  <c r="O230" i="6"/>
  <c r="N230" i="6"/>
  <c r="M230" i="6"/>
  <c r="L230" i="6"/>
  <c r="K230" i="6"/>
  <c r="F230" i="6"/>
  <c r="E230" i="6"/>
  <c r="D230" i="6"/>
  <c r="BJ229" i="6"/>
  <c r="BH229" i="6"/>
  <c r="BG229" i="6"/>
  <c r="BD229" i="6"/>
  <c r="BC229" i="6"/>
  <c r="BB229" i="6"/>
  <c r="AY229" i="6"/>
  <c r="AX229" i="6"/>
  <c r="AV229" i="6"/>
  <c r="AU229" i="6"/>
  <c r="AR229" i="6"/>
  <c r="AQ229" i="6"/>
  <c r="H229" i="6"/>
  <c r="G229" i="6"/>
  <c r="BK228" i="6"/>
  <c r="BH228" i="6"/>
  <c r="BC228" i="6"/>
  <c r="BB228" i="6"/>
  <c r="AY228" i="6"/>
  <c r="AT228" i="6"/>
  <c r="AS228" i="6"/>
  <c r="H228" i="6"/>
  <c r="BG228" i="6" s="1"/>
  <c r="G228" i="6"/>
  <c r="BK227" i="6"/>
  <c r="BJ227" i="6"/>
  <c r="BH227" i="6"/>
  <c r="BG227" i="6"/>
  <c r="BF227" i="6"/>
  <c r="BE227" i="6"/>
  <c r="BC227" i="6"/>
  <c r="BB227" i="6"/>
  <c r="BA227" i="6"/>
  <c r="AY227" i="6"/>
  <c r="AX227" i="6"/>
  <c r="AW227" i="6"/>
  <c r="AU227" i="6"/>
  <c r="AT227" i="6"/>
  <c r="AS227" i="6"/>
  <c r="AR227" i="6"/>
  <c r="H227" i="6"/>
  <c r="G227" i="6"/>
  <c r="BK226" i="6"/>
  <c r="BH226" i="6"/>
  <c r="BC226" i="6"/>
  <c r="BB226" i="6"/>
  <c r="AY226" i="6"/>
  <c r="AT226" i="6"/>
  <c r="AS226" i="6"/>
  <c r="H226" i="6"/>
  <c r="BG226" i="6" s="1"/>
  <c r="G226" i="6"/>
  <c r="BK225" i="6"/>
  <c r="BJ225" i="6"/>
  <c r="BI225" i="6"/>
  <c r="BH225" i="6"/>
  <c r="BG225" i="6"/>
  <c r="BF225" i="6"/>
  <c r="BE225" i="6"/>
  <c r="BC225" i="6"/>
  <c r="BB225" i="6"/>
  <c r="BA225" i="6"/>
  <c r="AZ225" i="6"/>
  <c r="AY225" i="6"/>
  <c r="AX225" i="6"/>
  <c r="AW225" i="6"/>
  <c r="AU225" i="6"/>
  <c r="AT225" i="6"/>
  <c r="AS225" i="6"/>
  <c r="AR225" i="6"/>
  <c r="AQ225" i="6"/>
  <c r="Y225" i="6"/>
  <c r="W225" i="6"/>
  <c r="V225" i="6"/>
  <c r="S225" i="6"/>
  <c r="Q225" i="6"/>
  <c r="N225" i="6"/>
  <c r="K225" i="6"/>
  <c r="H225" i="6"/>
  <c r="BD225" i="6" s="1"/>
  <c r="G225" i="6"/>
  <c r="F225" i="6"/>
  <c r="BK224" i="6"/>
  <c r="BJ224" i="6"/>
  <c r="BI224" i="6"/>
  <c r="BH224" i="6"/>
  <c r="BG224" i="6"/>
  <c r="BF224" i="6"/>
  <c r="BE224" i="6"/>
  <c r="BD224" i="6"/>
  <c r="BC224" i="6"/>
  <c r="BB224" i="6"/>
  <c r="BA224" i="6"/>
  <c r="AZ224" i="6"/>
  <c r="AY224" i="6"/>
  <c r="AX224" i="6"/>
  <c r="AW224" i="6"/>
  <c r="AV224" i="6"/>
  <c r="AU224" i="6"/>
  <c r="AT224" i="6"/>
  <c r="AS224" i="6"/>
  <c r="AR224" i="6"/>
  <c r="G224" i="6"/>
  <c r="BK223" i="6"/>
  <c r="BJ223" i="6"/>
  <c r="BI223" i="6"/>
  <c r="BH223" i="6"/>
  <c r="BG223" i="6"/>
  <c r="BF223" i="6"/>
  <c r="BE223" i="6"/>
  <c r="BD223" i="6"/>
  <c r="BC223" i="6"/>
  <c r="BB223" i="6"/>
  <c r="BA223" i="6"/>
  <c r="AZ223" i="6"/>
  <c r="AY223" i="6"/>
  <c r="AX223" i="6"/>
  <c r="AW223" i="6"/>
  <c r="AV223" i="6"/>
  <c r="AU223" i="6"/>
  <c r="AT223" i="6"/>
  <c r="AS223" i="6"/>
  <c r="AR223" i="6"/>
  <c r="G223" i="6"/>
  <c r="BK222" i="6"/>
  <c r="BJ222" i="6"/>
  <c r="BI222" i="6"/>
  <c r="BH222" i="6"/>
  <c r="BG222" i="6"/>
  <c r="BF222" i="6"/>
  <c r="BE222" i="6"/>
  <c r="BD222" i="6"/>
  <c r="BC222" i="6"/>
  <c r="BB222" i="6"/>
  <c r="BA222" i="6"/>
  <c r="AZ222" i="6"/>
  <c r="AY222" i="6"/>
  <c r="AX222" i="6"/>
  <c r="AW222" i="6"/>
  <c r="AV222" i="6"/>
  <c r="AU222" i="6"/>
  <c r="AT222" i="6"/>
  <c r="AS222" i="6"/>
  <c r="AR222" i="6"/>
  <c r="G222" i="6"/>
  <c r="BK221" i="6"/>
  <c r="BJ221" i="6"/>
  <c r="BI221" i="6"/>
  <c r="BH221" i="6"/>
  <c r="BG221" i="6"/>
  <c r="BF221" i="6"/>
  <c r="BE221" i="6"/>
  <c r="BD221" i="6"/>
  <c r="BC221" i="6"/>
  <c r="BB221" i="6"/>
  <c r="BA221" i="6"/>
  <c r="AZ221" i="6"/>
  <c r="AY221" i="6"/>
  <c r="AX221" i="6"/>
  <c r="AW221" i="6"/>
  <c r="AV221" i="6"/>
  <c r="AU221" i="6"/>
  <c r="AT221" i="6"/>
  <c r="AS221" i="6"/>
  <c r="AR221" i="6"/>
  <c r="G221" i="6"/>
  <c r="BK220" i="6"/>
  <c r="BJ220" i="6"/>
  <c r="BI220" i="6"/>
  <c r="BH220" i="6"/>
  <c r="BG220" i="6"/>
  <c r="BF220" i="6"/>
  <c r="BE220" i="6"/>
  <c r="BD220" i="6"/>
  <c r="BC220" i="6"/>
  <c r="BB220" i="6"/>
  <c r="BA220" i="6"/>
  <c r="AZ220" i="6"/>
  <c r="AY220" i="6"/>
  <c r="AX220" i="6"/>
  <c r="AW220" i="6"/>
  <c r="AV220" i="6"/>
  <c r="AU220" i="6"/>
  <c r="AT220" i="6"/>
  <c r="AS220" i="6"/>
  <c r="AR220" i="6"/>
  <c r="Z220" i="6"/>
  <c r="Z225" i="6" s="1"/>
  <c r="Y220" i="6"/>
  <c r="X220" i="6"/>
  <c r="X225" i="6" s="1"/>
  <c r="W220" i="6"/>
  <c r="V220" i="6"/>
  <c r="U220" i="6"/>
  <c r="U225" i="6" s="1"/>
  <c r="T220" i="6"/>
  <c r="T225" i="6" s="1"/>
  <c r="S220" i="6"/>
  <c r="R220" i="6"/>
  <c r="R225" i="6" s="1"/>
  <c r="Q220" i="6"/>
  <c r="P220" i="6"/>
  <c r="P225" i="6" s="1"/>
  <c r="O220" i="6"/>
  <c r="O225" i="6" s="1"/>
  <c r="N220" i="6"/>
  <c r="M220" i="6"/>
  <c r="M225" i="6" s="1"/>
  <c r="L220" i="6"/>
  <c r="L225" i="6" s="1"/>
  <c r="K220" i="6"/>
  <c r="G220" i="6"/>
  <c r="D220" i="6"/>
  <c r="AP219" i="6"/>
  <c r="AO219" i="6"/>
  <c r="AL219" i="6"/>
  <c r="AH219" i="6"/>
  <c r="AG219" i="6"/>
  <c r="AA219" i="6"/>
  <c r="W219" i="6"/>
  <c r="AM219" i="6" s="1"/>
  <c r="V219" i="6"/>
  <c r="U219" i="6"/>
  <c r="AK219" i="6" s="1"/>
  <c r="M219" i="6"/>
  <c r="AC219" i="6" s="1"/>
  <c r="L219" i="6"/>
  <c r="AB219" i="6" s="1"/>
  <c r="K219" i="6"/>
  <c r="J219" i="6"/>
  <c r="E219" i="6"/>
  <c r="AP218" i="6"/>
  <c r="AO218" i="6"/>
  <c r="AH218" i="6"/>
  <c r="AG218" i="6"/>
  <c r="AA218" i="6"/>
  <c r="X218" i="6"/>
  <c r="AN218" i="6" s="1"/>
  <c r="U218" i="6"/>
  <c r="AK218" i="6" s="1"/>
  <c r="N218" i="6"/>
  <c r="AD218" i="6" s="1"/>
  <c r="M218" i="6"/>
  <c r="AC218" i="6" s="1"/>
  <c r="K218" i="6"/>
  <c r="J218" i="6"/>
  <c r="E218" i="6"/>
  <c r="AP217" i="6"/>
  <c r="AO217" i="6"/>
  <c r="AH217" i="6"/>
  <c r="AG217" i="6"/>
  <c r="AF217" i="6"/>
  <c r="X217" i="6"/>
  <c r="AN217" i="6" s="1"/>
  <c r="W217" i="6"/>
  <c r="AM217" i="6" s="1"/>
  <c r="V217" i="6"/>
  <c r="AL217" i="6" s="1"/>
  <c r="U217" i="6"/>
  <c r="AK217" i="6" s="1"/>
  <c r="P217" i="6"/>
  <c r="N217" i="6"/>
  <c r="AD217" i="6" s="1"/>
  <c r="M217" i="6"/>
  <c r="AC217" i="6" s="1"/>
  <c r="L217" i="6"/>
  <c r="AB217" i="6" s="1"/>
  <c r="K217" i="6"/>
  <c r="AA217" i="6" s="1"/>
  <c r="J217" i="6"/>
  <c r="E217" i="6"/>
  <c r="AP216" i="6"/>
  <c r="AO216" i="6"/>
  <c r="AH216" i="6"/>
  <c r="AG216" i="6"/>
  <c r="AF216" i="6"/>
  <c r="AD216" i="6"/>
  <c r="X216" i="6"/>
  <c r="AN216" i="6" s="1"/>
  <c r="W216" i="6"/>
  <c r="AM216" i="6" s="1"/>
  <c r="V216" i="6"/>
  <c r="AL216" i="6" s="1"/>
  <c r="U216" i="6"/>
  <c r="AK216" i="6" s="1"/>
  <c r="N216" i="6"/>
  <c r="M216" i="6"/>
  <c r="AC216" i="6" s="1"/>
  <c r="L216" i="6"/>
  <c r="AB216" i="6" s="1"/>
  <c r="K216" i="6"/>
  <c r="AA216" i="6" s="1"/>
  <c r="J216" i="6"/>
  <c r="E216" i="6"/>
  <c r="BI215" i="6"/>
  <c r="BA215" i="6"/>
  <c r="AZ215" i="6"/>
  <c r="AR215" i="6"/>
  <c r="AQ215" i="6"/>
  <c r="H215" i="6"/>
  <c r="G215" i="6"/>
  <c r="BI214" i="6"/>
  <c r="BD214" i="6"/>
  <c r="BC214" i="6"/>
  <c r="AZ214" i="6"/>
  <c r="AU214" i="6"/>
  <c r="AT214" i="6"/>
  <c r="AQ214" i="6"/>
  <c r="H214" i="6"/>
  <c r="BH214" i="6" s="1"/>
  <c r="G214" i="6"/>
  <c r="BK213" i="6"/>
  <c r="BH213" i="6"/>
  <c r="BG213" i="6"/>
  <c r="BE213" i="6"/>
  <c r="BD213" i="6"/>
  <c r="BC213" i="6"/>
  <c r="BB213" i="6"/>
  <c r="AY213" i="6"/>
  <c r="AW213" i="6"/>
  <c r="AV213" i="6"/>
  <c r="AU213" i="6"/>
  <c r="AT213" i="6"/>
  <c r="AS213" i="6"/>
  <c r="H213" i="6"/>
  <c r="BI213" i="6" s="1"/>
  <c r="G213" i="6"/>
  <c r="BK212" i="6"/>
  <c r="BB212" i="6"/>
  <c r="BA212" i="6"/>
  <c r="AS212" i="6"/>
  <c r="AR212" i="6"/>
  <c r="H212" i="6"/>
  <c r="G212" i="6"/>
  <c r="BK211" i="6"/>
  <c r="BJ211" i="6"/>
  <c r="BI211" i="6"/>
  <c r="BE211" i="6"/>
  <c r="BD211" i="6"/>
  <c r="BB211" i="6"/>
  <c r="BA211" i="6"/>
  <c r="AZ211" i="6"/>
  <c r="AV211" i="6"/>
  <c r="AU211" i="6"/>
  <c r="AS211" i="6"/>
  <c r="AR211" i="6"/>
  <c r="AQ211" i="6"/>
  <c r="X211" i="6"/>
  <c r="X219" i="6" s="1"/>
  <c r="AN219" i="6" s="1"/>
  <c r="W211" i="6"/>
  <c r="W218" i="6" s="1"/>
  <c r="AM218" i="6" s="1"/>
  <c r="V211" i="6"/>
  <c r="V218" i="6" s="1"/>
  <c r="AL218" i="6" s="1"/>
  <c r="U211" i="6"/>
  <c r="T211" i="6"/>
  <c r="S211" i="6"/>
  <c r="P211" i="6"/>
  <c r="P216" i="6" s="1"/>
  <c r="O211" i="6"/>
  <c r="O217" i="6" s="1"/>
  <c r="AE217" i="6" s="1"/>
  <c r="N211" i="6"/>
  <c r="N219" i="6" s="1"/>
  <c r="AD219" i="6" s="1"/>
  <c r="M211" i="6"/>
  <c r="L211" i="6"/>
  <c r="L218" i="6" s="1"/>
  <c r="AB218" i="6" s="1"/>
  <c r="K211" i="6"/>
  <c r="H211" i="6"/>
  <c r="BH211" i="6" s="1"/>
  <c r="G211" i="6"/>
  <c r="F211" i="6"/>
  <c r="E211" i="6"/>
  <c r="D211" i="6"/>
  <c r="BI210" i="6"/>
  <c r="AZ210" i="6"/>
  <c r="H210" i="6"/>
  <c r="BA210" i="6" s="1"/>
  <c r="G210" i="6"/>
  <c r="BI209" i="6"/>
  <c r="BD209" i="6"/>
  <c r="BC209" i="6"/>
  <c r="AZ209" i="6"/>
  <c r="AU209" i="6"/>
  <c r="AT209" i="6"/>
  <c r="AQ209" i="6"/>
  <c r="H209" i="6"/>
  <c r="BH209" i="6" s="1"/>
  <c r="G209" i="6"/>
  <c r="BK208" i="6"/>
  <c r="BH208" i="6"/>
  <c r="BG208" i="6"/>
  <c r="BE208" i="6"/>
  <c r="BD208" i="6"/>
  <c r="BC208" i="6"/>
  <c r="BB208" i="6"/>
  <c r="AY208" i="6"/>
  <c r="AW208" i="6"/>
  <c r="AV208" i="6"/>
  <c r="AU208" i="6"/>
  <c r="AT208" i="6"/>
  <c r="AS208" i="6"/>
  <c r="H208" i="6"/>
  <c r="BI208" i="6" s="1"/>
  <c r="G208" i="6"/>
  <c r="AS207" i="6"/>
  <c r="H207" i="6"/>
  <c r="BB207" i="6" s="1"/>
  <c r="G207" i="6"/>
  <c r="BK206" i="6"/>
  <c r="BJ206" i="6"/>
  <c r="BI206" i="6"/>
  <c r="BE206" i="6"/>
  <c r="BD206" i="6"/>
  <c r="BB206" i="6"/>
  <c r="BA206" i="6"/>
  <c r="AZ206" i="6"/>
  <c r="AV206" i="6"/>
  <c r="AU206" i="6"/>
  <c r="AS206" i="6"/>
  <c r="AR206" i="6"/>
  <c r="AQ206" i="6"/>
  <c r="X206" i="6"/>
  <c r="W206" i="6"/>
  <c r="V206" i="6"/>
  <c r="U206" i="6"/>
  <c r="T206" i="6"/>
  <c r="S206" i="6"/>
  <c r="P206" i="6"/>
  <c r="O206" i="6"/>
  <c r="N206" i="6"/>
  <c r="M206" i="6"/>
  <c r="L206" i="6"/>
  <c r="K206" i="6"/>
  <c r="H206" i="6"/>
  <c r="BH206" i="6" s="1"/>
  <c r="G206" i="6"/>
  <c r="F206" i="6"/>
  <c r="D206" i="6"/>
  <c r="BK205" i="6"/>
  <c r="BJ205" i="6"/>
  <c r="BI205" i="6"/>
  <c r="BH205" i="6"/>
  <c r="BG205" i="6"/>
  <c r="BF205" i="6"/>
  <c r="BD205" i="6"/>
  <c r="BC205" i="6"/>
  <c r="BB205" i="6"/>
  <c r="BA205" i="6"/>
  <c r="AZ205" i="6"/>
  <c r="AY205" i="6"/>
  <c r="AX205" i="6"/>
  <c r="AV205" i="6"/>
  <c r="AU205" i="6"/>
  <c r="AT205" i="6"/>
  <c r="AS205" i="6"/>
  <c r="AR205" i="6"/>
  <c r="AQ205" i="6"/>
  <c r="H205" i="6"/>
  <c r="BE205" i="6" s="1"/>
  <c r="G205" i="6"/>
  <c r="BK204" i="6"/>
  <c r="BJ204" i="6"/>
  <c r="BI204" i="6"/>
  <c r="BH204" i="6"/>
  <c r="BG204" i="6"/>
  <c r="BF204" i="6"/>
  <c r="BD204" i="6"/>
  <c r="BC204" i="6"/>
  <c r="BB204" i="6"/>
  <c r="BA204" i="6"/>
  <c r="AZ204" i="6"/>
  <c r="AY204" i="6"/>
  <c r="AX204" i="6"/>
  <c r="AV204" i="6"/>
  <c r="AU204" i="6"/>
  <c r="AT204" i="6"/>
  <c r="AS204" i="6"/>
  <c r="AR204" i="6"/>
  <c r="AQ204" i="6"/>
  <c r="H204" i="6"/>
  <c r="BE204" i="6" s="1"/>
  <c r="G204" i="6"/>
  <c r="BK203" i="6"/>
  <c r="BJ203" i="6"/>
  <c r="BI203" i="6"/>
  <c r="BH203" i="6"/>
  <c r="BG203" i="6"/>
  <c r="BF203" i="6"/>
  <c r="BD203" i="6"/>
  <c r="BC203" i="6"/>
  <c r="BB203" i="6"/>
  <c r="BA203" i="6"/>
  <c r="AZ203" i="6"/>
  <c r="AY203" i="6"/>
  <c r="AX203" i="6"/>
  <c r="AV203" i="6"/>
  <c r="AU203" i="6"/>
  <c r="AT203" i="6"/>
  <c r="AS203" i="6"/>
  <c r="AR203" i="6"/>
  <c r="AQ203" i="6"/>
  <c r="H203" i="6"/>
  <c r="BE203" i="6" s="1"/>
  <c r="G203" i="6"/>
  <c r="G17" i="6" s="1"/>
  <c r="BK202" i="6"/>
  <c r="BJ202" i="6"/>
  <c r="BI202" i="6"/>
  <c r="BH202" i="6"/>
  <c r="BG202" i="6"/>
  <c r="BF202" i="6"/>
  <c r="BD202" i="6"/>
  <c r="BC202" i="6"/>
  <c r="BB202" i="6"/>
  <c r="BA202" i="6"/>
  <c r="AZ202" i="6"/>
  <c r="AY202" i="6"/>
  <c r="AX202" i="6"/>
  <c r="AV202" i="6"/>
  <c r="AU202" i="6"/>
  <c r="AT202" i="6"/>
  <c r="AS202" i="6"/>
  <c r="AR202" i="6"/>
  <c r="AQ202" i="6"/>
  <c r="H202" i="6"/>
  <c r="BE202" i="6" s="1"/>
  <c r="G202" i="6"/>
  <c r="BI201" i="6"/>
  <c r="BH201" i="6"/>
  <c r="BD201" i="6"/>
  <c r="AZ201" i="6"/>
  <c r="AY201" i="6"/>
  <c r="AU201" i="6"/>
  <c r="AQ201" i="6"/>
  <c r="X201" i="6"/>
  <c r="W201" i="6"/>
  <c r="V201" i="6"/>
  <c r="U201" i="6"/>
  <c r="T201" i="6"/>
  <c r="S201" i="6"/>
  <c r="P201" i="6"/>
  <c r="O201" i="6"/>
  <c r="N201" i="6"/>
  <c r="M201" i="6"/>
  <c r="L201" i="6"/>
  <c r="K201" i="6"/>
  <c r="H201" i="6"/>
  <c r="BK201" i="6" s="1"/>
  <c r="G201" i="6"/>
  <c r="F201" i="6"/>
  <c r="D201" i="6"/>
  <c r="AU200" i="6"/>
  <c r="AP200" i="6"/>
  <c r="AN200" i="6"/>
  <c r="AM200" i="6"/>
  <c r="AL200" i="6"/>
  <c r="AK200" i="6"/>
  <c r="AJ200" i="6"/>
  <c r="AI200" i="6"/>
  <c r="AH200" i="6"/>
  <c r="AF200" i="6"/>
  <c r="AE200" i="6"/>
  <c r="AD200" i="6"/>
  <c r="AC200" i="6"/>
  <c r="AB200" i="6"/>
  <c r="AA200" i="6"/>
  <c r="Z200" i="6"/>
  <c r="Y200" i="6"/>
  <c r="AO200" i="6" s="1"/>
  <c r="R200" i="6"/>
  <c r="Q200" i="6"/>
  <c r="AG200" i="6" s="1"/>
  <c r="J200" i="6"/>
  <c r="H200" i="6"/>
  <c r="AZ200" i="6" s="1"/>
  <c r="G200" i="6"/>
  <c r="F200" i="6"/>
  <c r="E200" i="6"/>
  <c r="Z195" i="6"/>
  <c r="Y195" i="6"/>
  <c r="R195" i="6"/>
  <c r="Q195" i="6"/>
  <c r="G195" i="6"/>
  <c r="G285" i="6" s="1"/>
  <c r="E195" i="6"/>
  <c r="BA190" i="6"/>
  <c r="Z190" i="6"/>
  <c r="Y190" i="6"/>
  <c r="R190" i="6"/>
  <c r="Q190" i="6"/>
  <c r="H190" i="6"/>
  <c r="F190" i="6"/>
  <c r="BK189" i="6"/>
  <c r="BJ189" i="6"/>
  <c r="BH189" i="6"/>
  <c r="BG189" i="6"/>
  <c r="BF189" i="6"/>
  <c r="BE189" i="6"/>
  <c r="BD189" i="6"/>
  <c r="BC189" i="6"/>
  <c r="BB189" i="6"/>
  <c r="AZ189" i="6"/>
  <c r="AY189" i="6"/>
  <c r="AX189" i="6"/>
  <c r="AW189" i="6"/>
  <c r="AV189" i="6"/>
  <c r="AU189" i="6"/>
  <c r="AT189" i="6"/>
  <c r="AR189" i="6"/>
  <c r="AQ189" i="6"/>
  <c r="AO189" i="6"/>
  <c r="AN189" i="6"/>
  <c r="AM189" i="6"/>
  <c r="AL189" i="6"/>
  <c r="AK189" i="6"/>
  <c r="AJ189" i="6"/>
  <c r="AI189" i="6"/>
  <c r="AF189" i="6"/>
  <c r="AE189" i="6"/>
  <c r="AD189" i="6"/>
  <c r="AC189" i="6"/>
  <c r="AB189" i="6"/>
  <c r="AA189" i="6"/>
  <c r="Z189" i="6"/>
  <c r="AP189" i="6" s="1"/>
  <c r="Y189" i="6"/>
  <c r="R189" i="6"/>
  <c r="AH189" i="6" s="1"/>
  <c r="Q189" i="6"/>
  <c r="AG189" i="6" s="1"/>
  <c r="BL189" i="6" s="1"/>
  <c r="J189" i="6"/>
  <c r="H189" i="6"/>
  <c r="BI189" i="6" s="1"/>
  <c r="G189" i="6"/>
  <c r="F189" i="6"/>
  <c r="E189" i="6"/>
  <c r="BK188" i="6"/>
  <c r="BJ188" i="6"/>
  <c r="BG188" i="6"/>
  <c r="BF188" i="6"/>
  <c r="BE188" i="6"/>
  <c r="BD188" i="6"/>
  <c r="BC188" i="6"/>
  <c r="BB188" i="6"/>
  <c r="AY188" i="6"/>
  <c r="AX188" i="6"/>
  <c r="AW188" i="6"/>
  <c r="AV188" i="6"/>
  <c r="AU188" i="6"/>
  <c r="AT188" i="6"/>
  <c r="AQ188" i="6"/>
  <c r="AN188" i="6"/>
  <c r="AM188" i="6"/>
  <c r="AL188" i="6"/>
  <c r="AK188" i="6"/>
  <c r="AJ188" i="6"/>
  <c r="AI188" i="6"/>
  <c r="AH188" i="6"/>
  <c r="AF188" i="6"/>
  <c r="AE188" i="6"/>
  <c r="AD188" i="6"/>
  <c r="AC188" i="6"/>
  <c r="AB188" i="6"/>
  <c r="AA188" i="6"/>
  <c r="Z188" i="6"/>
  <c r="AP188" i="6" s="1"/>
  <c r="Y188" i="6"/>
  <c r="AO188" i="6" s="1"/>
  <c r="R188" i="6"/>
  <c r="Q188" i="6"/>
  <c r="AG188" i="6" s="1"/>
  <c r="J188" i="6"/>
  <c r="H188" i="6"/>
  <c r="BI188" i="6" s="1"/>
  <c r="G188" i="6"/>
  <c r="F188" i="6"/>
  <c r="E188" i="6"/>
  <c r="BK187" i="6"/>
  <c r="BI187" i="6"/>
  <c r="BF187" i="6"/>
  <c r="BC187" i="6"/>
  <c r="AX187" i="6"/>
  <c r="AU187" i="6"/>
  <c r="AT187" i="6"/>
  <c r="H187" i="6"/>
  <c r="BJ187" i="6" s="1"/>
  <c r="G187" i="6"/>
  <c r="BJ186" i="6"/>
  <c r="BE186" i="6"/>
  <c r="AW186" i="6"/>
  <c r="AS186" i="6"/>
  <c r="H186" i="6"/>
  <c r="BK186" i="6" s="1"/>
  <c r="G186" i="6"/>
  <c r="BK185" i="6"/>
  <c r="BJ185" i="6"/>
  <c r="BI185" i="6"/>
  <c r="BF185" i="6"/>
  <c r="BC185" i="6"/>
  <c r="BB185" i="6"/>
  <c r="AX185" i="6"/>
  <c r="AW185" i="6"/>
  <c r="AU185" i="6"/>
  <c r="AT185" i="6"/>
  <c r="H185" i="6"/>
  <c r="G185" i="6"/>
  <c r="BI184" i="6"/>
  <c r="BA184" i="6"/>
  <c r="AU184" i="6"/>
  <c r="Z184" i="6"/>
  <c r="Y184" i="6"/>
  <c r="R184" i="6"/>
  <c r="Q184" i="6"/>
  <c r="H184" i="6"/>
  <c r="BB184" i="6" s="1"/>
  <c r="G184" i="6"/>
  <c r="F184" i="6"/>
  <c r="E184" i="6"/>
  <c r="D184" i="6"/>
  <c r="G183" i="6"/>
  <c r="G239" i="6" s="1"/>
  <c r="H182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M179" i="6"/>
  <c r="L179" i="6"/>
  <c r="K179" i="6"/>
  <c r="G179" i="6"/>
  <c r="G235" i="6" s="1"/>
  <c r="E179" i="6"/>
  <c r="G178" i="6"/>
  <c r="G234" i="6" s="1"/>
  <c r="AY177" i="6"/>
  <c r="H177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F174" i="6"/>
  <c r="E174" i="6"/>
  <c r="D174" i="6"/>
  <c r="BK173" i="6"/>
  <c r="BJ173" i="6"/>
  <c r="BI173" i="6"/>
  <c r="BH173" i="6"/>
  <c r="BG173" i="6"/>
  <c r="BF173" i="6"/>
  <c r="BD173" i="6"/>
  <c r="BC173" i="6"/>
  <c r="BB173" i="6"/>
  <c r="BA173" i="6"/>
  <c r="AZ173" i="6"/>
  <c r="AY173" i="6"/>
  <c r="AX173" i="6"/>
  <c r="AV173" i="6"/>
  <c r="AU173" i="6"/>
  <c r="AT173" i="6"/>
  <c r="AS173" i="6"/>
  <c r="AR173" i="6"/>
  <c r="AQ173" i="6"/>
  <c r="H173" i="6"/>
  <c r="BE173" i="6" s="1"/>
  <c r="G173" i="6"/>
  <c r="BK172" i="6"/>
  <c r="BJ172" i="6"/>
  <c r="BI172" i="6"/>
  <c r="BH172" i="6"/>
  <c r="BG172" i="6"/>
  <c r="BF172" i="6"/>
  <c r="BD172" i="6"/>
  <c r="BC172" i="6"/>
  <c r="BB172" i="6"/>
  <c r="BA172" i="6"/>
  <c r="AZ172" i="6"/>
  <c r="AY172" i="6"/>
  <c r="AX172" i="6"/>
  <c r="AV172" i="6"/>
  <c r="AU172" i="6"/>
  <c r="AT172" i="6"/>
  <c r="AS172" i="6"/>
  <c r="AR172" i="6"/>
  <c r="AQ172" i="6"/>
  <c r="H172" i="6"/>
  <c r="BE172" i="6" s="1"/>
  <c r="G172" i="6"/>
  <c r="BK171" i="6"/>
  <c r="BJ171" i="6"/>
  <c r="BI171" i="6"/>
  <c r="BH171" i="6"/>
  <c r="BG171" i="6"/>
  <c r="BF171" i="6"/>
  <c r="BD171" i="6"/>
  <c r="BC171" i="6"/>
  <c r="BB171" i="6"/>
  <c r="BA171" i="6"/>
  <c r="AZ171" i="6"/>
  <c r="AY171" i="6"/>
  <c r="AX171" i="6"/>
  <c r="AV171" i="6"/>
  <c r="AU171" i="6"/>
  <c r="AT171" i="6"/>
  <c r="AS171" i="6"/>
  <c r="AR171" i="6"/>
  <c r="AQ171" i="6"/>
  <c r="H171" i="6"/>
  <c r="BE171" i="6" s="1"/>
  <c r="G171" i="6"/>
  <c r="BK170" i="6"/>
  <c r="BJ170" i="6"/>
  <c r="BI170" i="6"/>
  <c r="BH170" i="6"/>
  <c r="BG170" i="6"/>
  <c r="BF170" i="6"/>
  <c r="BD170" i="6"/>
  <c r="BC170" i="6"/>
  <c r="BB170" i="6"/>
  <c r="BA170" i="6"/>
  <c r="AZ170" i="6"/>
  <c r="AY170" i="6"/>
  <c r="AX170" i="6"/>
  <c r="AV170" i="6"/>
  <c r="AU170" i="6"/>
  <c r="AT170" i="6"/>
  <c r="AS170" i="6"/>
  <c r="AR170" i="6"/>
  <c r="AQ170" i="6"/>
  <c r="H170" i="6"/>
  <c r="BE170" i="6" s="1"/>
  <c r="G170" i="6"/>
  <c r="Z169" i="6"/>
  <c r="S169" i="6"/>
  <c r="R169" i="6"/>
  <c r="O169" i="6"/>
  <c r="M169" i="6"/>
  <c r="L169" i="6"/>
  <c r="K169" i="6"/>
  <c r="H169" i="6"/>
  <c r="G169" i="6"/>
  <c r="F169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G168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G166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G165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Z164" i="6"/>
  <c r="Y164" i="6"/>
  <c r="Y169" i="6" s="1"/>
  <c r="X164" i="6"/>
  <c r="X169" i="6" s="1"/>
  <c r="W164" i="6"/>
  <c r="W169" i="6" s="1"/>
  <c r="V164" i="6"/>
  <c r="V169" i="6" s="1"/>
  <c r="U164" i="6"/>
  <c r="U169" i="6" s="1"/>
  <c r="T164" i="6"/>
  <c r="T169" i="6" s="1"/>
  <c r="S164" i="6"/>
  <c r="R164" i="6"/>
  <c r="Q164" i="6"/>
  <c r="Q169" i="6" s="1"/>
  <c r="P164" i="6"/>
  <c r="P169" i="6" s="1"/>
  <c r="O164" i="6"/>
  <c r="N164" i="6"/>
  <c r="N169" i="6" s="1"/>
  <c r="M164" i="6"/>
  <c r="L164" i="6"/>
  <c r="K164" i="6"/>
  <c r="G164" i="6"/>
  <c r="D164" i="6"/>
  <c r="BJ163" i="6"/>
  <c r="BI163" i="6"/>
  <c r="BE163" i="6"/>
  <c r="BC163" i="6"/>
  <c r="BB163" i="6"/>
  <c r="AX163" i="6"/>
  <c r="AW163" i="6"/>
  <c r="AU163" i="6"/>
  <c r="AS163" i="6"/>
  <c r="AN163" i="6"/>
  <c r="AM163" i="6"/>
  <c r="AF163" i="6"/>
  <c r="AC163" i="6"/>
  <c r="Y163" i="6"/>
  <c r="AO163" i="6" s="1"/>
  <c r="X163" i="6"/>
  <c r="W163" i="6"/>
  <c r="V163" i="6"/>
  <c r="AL163" i="6" s="1"/>
  <c r="R163" i="6"/>
  <c r="AH163" i="6" s="1"/>
  <c r="P163" i="6"/>
  <c r="O163" i="6"/>
  <c r="AE163" i="6" s="1"/>
  <c r="M163" i="6"/>
  <c r="J163" i="6"/>
  <c r="H163" i="6"/>
  <c r="BF163" i="6" s="1"/>
  <c r="G163" i="6"/>
  <c r="G219" i="6" s="1"/>
  <c r="G269" i="6" s="1"/>
  <c r="G307" i="6" s="1"/>
  <c r="F163" i="6"/>
  <c r="F219" i="6" s="1"/>
  <c r="F269" i="6" s="1"/>
  <c r="F307" i="6" s="1"/>
  <c r="BJ162" i="6"/>
  <c r="BF162" i="6"/>
  <c r="BE162" i="6"/>
  <c r="BD162" i="6"/>
  <c r="BC162" i="6"/>
  <c r="BB162" i="6"/>
  <c r="AX162" i="6"/>
  <c r="AV162" i="6"/>
  <c r="AU162" i="6"/>
  <c r="AT162" i="6"/>
  <c r="AQ162" i="6"/>
  <c r="AN162" i="6"/>
  <c r="AF162" i="6"/>
  <c r="X162" i="6"/>
  <c r="W162" i="6"/>
  <c r="AM162" i="6" s="1"/>
  <c r="R162" i="6"/>
  <c r="AH162" i="6" s="1"/>
  <c r="P162" i="6"/>
  <c r="O162" i="6"/>
  <c r="AE162" i="6" s="1"/>
  <c r="K162" i="6"/>
  <c r="AA162" i="6" s="1"/>
  <c r="J162" i="6"/>
  <c r="H162" i="6"/>
  <c r="G162" i="6"/>
  <c r="G218" i="6" s="1"/>
  <c r="F162" i="6"/>
  <c r="F218" i="6" s="1"/>
  <c r="BH161" i="6"/>
  <c r="BF161" i="6"/>
  <c r="BE161" i="6"/>
  <c r="BC161" i="6"/>
  <c r="AX161" i="6"/>
  <c r="AV161" i="6"/>
  <c r="AU161" i="6"/>
  <c r="AQ161" i="6"/>
  <c r="AN161" i="6"/>
  <c r="AI161" i="6"/>
  <c r="Z161" i="6"/>
  <c r="AP161" i="6" s="1"/>
  <c r="X161" i="6"/>
  <c r="W161" i="6"/>
  <c r="AM161" i="6" s="1"/>
  <c r="S161" i="6"/>
  <c r="R161" i="6"/>
  <c r="AH161" i="6" s="1"/>
  <c r="P161" i="6"/>
  <c r="AF161" i="6" s="1"/>
  <c r="O161" i="6"/>
  <c r="AE161" i="6" s="1"/>
  <c r="K161" i="6"/>
  <c r="AA161" i="6" s="1"/>
  <c r="J161" i="6"/>
  <c r="H161" i="6"/>
  <c r="BG161" i="6" s="1"/>
  <c r="G161" i="6"/>
  <c r="G217" i="6" s="1"/>
  <c r="F161" i="6"/>
  <c r="F217" i="6" s="1"/>
  <c r="BI160" i="6"/>
  <c r="BH160" i="6"/>
  <c r="BF160" i="6"/>
  <c r="BD160" i="6"/>
  <c r="BA160" i="6"/>
  <c r="AZ160" i="6"/>
  <c r="AY160" i="6"/>
  <c r="AX160" i="6"/>
  <c r="AV160" i="6"/>
  <c r="AR160" i="6"/>
  <c r="AQ160" i="6"/>
  <c r="AN160" i="6"/>
  <c r="AF160" i="6"/>
  <c r="AC160" i="6"/>
  <c r="Z160" i="6"/>
  <c r="AP160" i="6" s="1"/>
  <c r="X160" i="6"/>
  <c r="W160" i="6"/>
  <c r="AM160" i="6" s="1"/>
  <c r="S160" i="6"/>
  <c r="AI160" i="6" s="1"/>
  <c r="Q160" i="6"/>
  <c r="AG160" i="6" s="1"/>
  <c r="P160" i="6"/>
  <c r="O160" i="6"/>
  <c r="AE160" i="6" s="1"/>
  <c r="M160" i="6"/>
  <c r="K160" i="6"/>
  <c r="AA160" i="6" s="1"/>
  <c r="J160" i="6"/>
  <c r="H160" i="6"/>
  <c r="G160" i="6"/>
  <c r="G216" i="6" s="1"/>
  <c r="G279" i="6" s="1"/>
  <c r="G301" i="6" s="1"/>
  <c r="F160" i="6"/>
  <c r="F216" i="6" s="1"/>
  <c r="F279" i="6" s="1"/>
  <c r="F301" i="6" s="1"/>
  <c r="BJ159" i="6"/>
  <c r="BI159" i="6"/>
  <c r="BH159" i="6"/>
  <c r="BG159" i="6"/>
  <c r="BF159" i="6"/>
  <c r="BB159" i="6"/>
  <c r="AZ159" i="6"/>
  <c r="AY159" i="6"/>
  <c r="AX159" i="6"/>
  <c r="AW159" i="6"/>
  <c r="AT159" i="6"/>
  <c r="AR159" i="6"/>
  <c r="H159" i="6"/>
  <c r="G159" i="6"/>
  <c r="BH158" i="6"/>
  <c r="BF158" i="6"/>
  <c r="BA158" i="6"/>
  <c r="AX158" i="6"/>
  <c r="AT158" i="6"/>
  <c r="AQ158" i="6"/>
  <c r="H158" i="6"/>
  <c r="BB158" i="6" s="1"/>
  <c r="G158" i="6"/>
  <c r="G167" i="6" s="1"/>
  <c r="BJ157" i="6"/>
  <c r="AZ157" i="6"/>
  <c r="H157" i="6"/>
  <c r="BB157" i="6" s="1"/>
  <c r="G157" i="6"/>
  <c r="BI156" i="6"/>
  <c r="BG156" i="6"/>
  <c r="BF156" i="6"/>
  <c r="BB156" i="6"/>
  <c r="BA156" i="6"/>
  <c r="AY156" i="6"/>
  <c r="AW156" i="6"/>
  <c r="AT156" i="6"/>
  <c r="AR156" i="6"/>
  <c r="AQ156" i="6"/>
  <c r="H156" i="6"/>
  <c r="BJ156" i="6" s="1"/>
  <c r="G156" i="6"/>
  <c r="BJ155" i="6"/>
  <c r="BI155" i="6"/>
  <c r="BH155" i="6"/>
  <c r="BG155" i="6"/>
  <c r="BF155" i="6"/>
  <c r="BE155" i="6"/>
  <c r="BB155" i="6"/>
  <c r="BA155" i="6"/>
  <c r="AZ155" i="6"/>
  <c r="AY155" i="6"/>
  <c r="AX155" i="6"/>
  <c r="AW155" i="6"/>
  <c r="AT155" i="6"/>
  <c r="AS155" i="6"/>
  <c r="AR155" i="6"/>
  <c r="AQ155" i="6"/>
  <c r="Z155" i="6"/>
  <c r="Z162" i="6" s="1"/>
  <c r="AP162" i="6" s="1"/>
  <c r="Y155" i="6"/>
  <c r="Y160" i="6" s="1"/>
  <c r="AO160" i="6" s="1"/>
  <c r="X155" i="6"/>
  <c r="W155" i="6"/>
  <c r="V155" i="6"/>
  <c r="U155" i="6"/>
  <c r="T155" i="6"/>
  <c r="S155" i="6"/>
  <c r="S163" i="6" s="1"/>
  <c r="AI163" i="6" s="1"/>
  <c r="R155" i="6"/>
  <c r="R160" i="6" s="1"/>
  <c r="AH160" i="6" s="1"/>
  <c r="Q155" i="6"/>
  <c r="Q162" i="6" s="1"/>
  <c r="AG162" i="6" s="1"/>
  <c r="P155" i="6"/>
  <c r="O155" i="6"/>
  <c r="N155" i="6"/>
  <c r="M155" i="6"/>
  <c r="L155" i="6"/>
  <c r="K155" i="6"/>
  <c r="K163" i="6" s="1"/>
  <c r="AA163" i="6" s="1"/>
  <c r="H155" i="6"/>
  <c r="BD155" i="6" s="1"/>
  <c r="G155" i="6"/>
  <c r="F155" i="6"/>
  <c r="D155" i="6"/>
  <c r="BK154" i="6"/>
  <c r="BI154" i="6"/>
  <c r="BH154" i="6"/>
  <c r="BD154" i="6"/>
  <c r="BC154" i="6"/>
  <c r="BA154" i="6"/>
  <c r="AW154" i="6"/>
  <c r="AV154" i="6"/>
  <c r="AT154" i="6"/>
  <c r="AS154" i="6"/>
  <c r="H154" i="6"/>
  <c r="BB154" i="6" s="1"/>
  <c r="G154" i="6"/>
  <c r="BK153" i="6"/>
  <c r="BI153" i="6"/>
  <c r="BD153" i="6"/>
  <c r="BB153" i="6"/>
  <c r="BA153" i="6"/>
  <c r="AW153" i="6"/>
  <c r="AT153" i="6"/>
  <c r="AR153" i="6"/>
  <c r="H153" i="6"/>
  <c r="BC153" i="6" s="1"/>
  <c r="G153" i="6"/>
  <c r="H152" i="6"/>
  <c r="G152" i="6"/>
  <c r="BJ151" i="6"/>
  <c r="BH151" i="6"/>
  <c r="BC151" i="6"/>
  <c r="AZ151" i="6"/>
  <c r="AV151" i="6"/>
  <c r="AS151" i="6"/>
  <c r="H151" i="6"/>
  <c r="BD151" i="6" s="1"/>
  <c r="G151" i="6"/>
  <c r="BK150" i="6"/>
  <c r="B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H150" i="6"/>
  <c r="BC150" i="6" s="1"/>
  <c r="G150" i="6"/>
  <c r="F150" i="6"/>
  <c r="D150" i="6"/>
  <c r="BE149" i="6"/>
  <c r="AZ149" i="6"/>
  <c r="AU149" i="6"/>
  <c r="AP149" i="6"/>
  <c r="AM149" i="6"/>
  <c r="AJ149" i="6"/>
  <c r="AI149" i="6"/>
  <c r="AH149" i="6"/>
  <c r="AF149" i="6"/>
  <c r="AB149" i="6"/>
  <c r="AA149" i="6"/>
  <c r="Y149" i="6"/>
  <c r="AO149" i="6" s="1"/>
  <c r="X149" i="6"/>
  <c r="AN149" i="6" s="1"/>
  <c r="W149" i="6"/>
  <c r="V149" i="6"/>
  <c r="AL149" i="6" s="1"/>
  <c r="U149" i="6"/>
  <c r="AK149" i="6" s="1"/>
  <c r="T149" i="6"/>
  <c r="S149" i="6"/>
  <c r="Q149" i="6"/>
  <c r="AG149" i="6" s="1"/>
  <c r="P149" i="6"/>
  <c r="O149" i="6"/>
  <c r="AE149" i="6" s="1"/>
  <c r="N149" i="6"/>
  <c r="AD149" i="6" s="1"/>
  <c r="M149" i="6"/>
  <c r="AC149" i="6" s="1"/>
  <c r="L149" i="6"/>
  <c r="K149" i="6"/>
  <c r="J149" i="6"/>
  <c r="H149" i="6"/>
  <c r="BF149" i="6" s="1"/>
  <c r="G149" i="6"/>
  <c r="F149" i="6"/>
  <c r="D149" i="6"/>
  <c r="AP148" i="6"/>
  <c r="AO148" i="6"/>
  <c r="AM148" i="6"/>
  <c r="AL148" i="6"/>
  <c r="AJ148" i="6"/>
  <c r="AI148" i="6"/>
  <c r="AH148" i="6"/>
  <c r="AG148" i="6"/>
  <c r="AE148" i="6"/>
  <c r="AC148" i="6"/>
  <c r="AB148" i="6"/>
  <c r="X148" i="6"/>
  <c r="AN148" i="6" s="1"/>
  <c r="W148" i="6"/>
  <c r="V148" i="6"/>
  <c r="U148" i="6"/>
  <c r="AK148" i="6" s="1"/>
  <c r="T148" i="6"/>
  <c r="S148" i="6"/>
  <c r="P148" i="6"/>
  <c r="AF148" i="6" s="1"/>
  <c r="O148" i="6"/>
  <c r="N148" i="6"/>
  <c r="AD148" i="6" s="1"/>
  <c r="M148" i="6"/>
  <c r="L148" i="6"/>
  <c r="K148" i="6"/>
  <c r="AA148" i="6" s="1"/>
  <c r="J148" i="6"/>
  <c r="E148" i="6"/>
  <c r="E308" i="6" s="1"/>
  <c r="AP147" i="6"/>
  <c r="AO147" i="6"/>
  <c r="AK147" i="6"/>
  <c r="AI147" i="6"/>
  <c r="AH147" i="6"/>
  <c r="AF147" i="6"/>
  <c r="AC147" i="6"/>
  <c r="AB147" i="6"/>
  <c r="AA147" i="6"/>
  <c r="Y147" i="6"/>
  <c r="X147" i="6"/>
  <c r="AN147" i="6" s="1"/>
  <c r="W147" i="6"/>
  <c r="AM147" i="6" s="1"/>
  <c r="V147" i="6"/>
  <c r="AL147" i="6" s="1"/>
  <c r="U147" i="6"/>
  <c r="T147" i="6"/>
  <c r="AJ147" i="6" s="1"/>
  <c r="S147" i="6"/>
  <c r="Q147" i="6"/>
  <c r="AG147" i="6" s="1"/>
  <c r="P147" i="6"/>
  <c r="O147" i="6"/>
  <c r="AE147" i="6" s="1"/>
  <c r="N147" i="6"/>
  <c r="AD147" i="6" s="1"/>
  <c r="M147" i="6"/>
  <c r="L147" i="6"/>
  <c r="K147" i="6"/>
  <c r="J147" i="6"/>
  <c r="E147" i="6"/>
  <c r="BJ146" i="6"/>
  <c r="BC146" i="6"/>
  <c r="AX146" i="6"/>
  <c r="AS146" i="6"/>
  <c r="H146" i="6"/>
  <c r="BD146" i="6" s="1"/>
  <c r="G146" i="6"/>
  <c r="G199" i="6" s="1"/>
  <c r="G289" i="6" s="1"/>
  <c r="BK145" i="6"/>
  <c r="BJ145" i="6"/>
  <c r="BI145" i="6"/>
  <c r="BF145" i="6"/>
  <c r="BD145" i="6"/>
  <c r="BC145" i="6"/>
  <c r="BB145" i="6"/>
  <c r="BA145" i="6"/>
  <c r="AX145" i="6"/>
  <c r="AW145" i="6"/>
  <c r="AV145" i="6"/>
  <c r="AT145" i="6"/>
  <c r="AS145" i="6"/>
  <c r="H145" i="6"/>
  <c r="G145" i="6"/>
  <c r="G198" i="6" s="1"/>
  <c r="G288" i="6" s="1"/>
  <c r="BK144" i="6"/>
  <c r="BI144" i="6"/>
  <c r="BF144" i="6"/>
  <c r="BD144" i="6"/>
  <c r="BA144" i="6"/>
  <c r="AW144" i="6"/>
  <c r="AV144" i="6"/>
  <c r="AT144" i="6"/>
  <c r="H144" i="6"/>
  <c r="BJ144" i="6" s="1"/>
  <c r="G144" i="6"/>
  <c r="G197" i="6" s="1"/>
  <c r="G287" i="6" s="1"/>
  <c r="BF143" i="6"/>
  <c r="AW143" i="6"/>
  <c r="H143" i="6"/>
  <c r="BI143" i="6" s="1"/>
  <c r="G143" i="6"/>
  <c r="G196" i="6" s="1"/>
  <c r="G286" i="6" s="1"/>
  <c r="BJ142" i="6"/>
  <c r="BA142" i="6"/>
  <c r="AR142" i="6"/>
  <c r="X142" i="6"/>
  <c r="W142" i="6"/>
  <c r="V142" i="6"/>
  <c r="U142" i="6"/>
  <c r="T142" i="6"/>
  <c r="S142" i="6"/>
  <c r="P142" i="6"/>
  <c r="O142" i="6"/>
  <c r="N142" i="6"/>
  <c r="M142" i="6"/>
  <c r="L142" i="6"/>
  <c r="K142" i="6"/>
  <c r="H142" i="6"/>
  <c r="BC142" i="6" s="1"/>
  <c r="G142" i="6"/>
  <c r="F142" i="6"/>
  <c r="E142" i="6"/>
  <c r="BI141" i="6"/>
  <c r="BG141" i="6"/>
  <c r="BE141" i="6"/>
  <c r="BC141" i="6"/>
  <c r="AZ141" i="6"/>
  <c r="AW141" i="6"/>
  <c r="AV141" i="6"/>
  <c r="AT141" i="6"/>
  <c r="AQ141" i="6"/>
  <c r="H141" i="6"/>
  <c r="BH141" i="6" s="1"/>
  <c r="G141" i="6"/>
  <c r="G274" i="6" s="1"/>
  <c r="G284" i="6" s="1"/>
  <c r="BG140" i="6"/>
  <c r="AW140" i="6"/>
  <c r="H140" i="6"/>
  <c r="BI140" i="6" s="1"/>
  <c r="G140" i="6"/>
  <c r="BA139" i="6"/>
  <c r="AR139" i="6"/>
  <c r="H139" i="6"/>
  <c r="G139" i="6"/>
  <c r="G176" i="6" s="1"/>
  <c r="G232" i="6" s="1"/>
  <c r="BH138" i="6"/>
  <c r="BD138" i="6"/>
  <c r="AY138" i="6"/>
  <c r="AU138" i="6"/>
  <c r="H138" i="6"/>
  <c r="BI138" i="6" s="1"/>
  <c r="G138" i="6"/>
  <c r="G271" i="6" s="1"/>
  <c r="G281" i="6" s="1"/>
  <c r="BK137" i="6"/>
  <c r="BJ137" i="6"/>
  <c r="BH137" i="6"/>
  <c r="BE137" i="6"/>
  <c r="BD137" i="6"/>
  <c r="BB137" i="6"/>
  <c r="BA137" i="6"/>
  <c r="AY137" i="6"/>
  <c r="AV137" i="6"/>
  <c r="AU137" i="6"/>
  <c r="AS137" i="6"/>
  <c r="AR137" i="6"/>
  <c r="X137" i="6"/>
  <c r="W137" i="6"/>
  <c r="V137" i="6"/>
  <c r="U137" i="6"/>
  <c r="T137" i="6"/>
  <c r="S137" i="6"/>
  <c r="P137" i="6"/>
  <c r="O137" i="6"/>
  <c r="N137" i="6"/>
  <c r="M137" i="6"/>
  <c r="L137" i="6"/>
  <c r="K137" i="6"/>
  <c r="H137" i="6"/>
  <c r="BI137" i="6" s="1"/>
  <c r="G137" i="6"/>
  <c r="F137" i="6"/>
  <c r="F270" i="6" s="1"/>
  <c r="F280" i="6" s="1"/>
  <c r="F302" i="6" s="1"/>
  <c r="E137" i="6"/>
  <c r="AP136" i="6"/>
  <c r="AO136" i="6"/>
  <c r="AN136" i="6"/>
  <c r="AM136" i="6"/>
  <c r="AK136" i="6"/>
  <c r="AH136" i="6"/>
  <c r="AG136" i="6"/>
  <c r="AF136" i="6"/>
  <c r="AE136" i="6"/>
  <c r="AC136" i="6"/>
  <c r="X136" i="6"/>
  <c r="W136" i="6"/>
  <c r="V136" i="6"/>
  <c r="AL136" i="6" s="1"/>
  <c r="U136" i="6"/>
  <c r="T136" i="6"/>
  <c r="AJ136" i="6" s="1"/>
  <c r="S136" i="6"/>
  <c r="AI136" i="6" s="1"/>
  <c r="P136" i="6"/>
  <c r="O136" i="6"/>
  <c r="N136" i="6"/>
  <c r="AD136" i="6" s="1"/>
  <c r="M136" i="6"/>
  <c r="L136" i="6"/>
  <c r="AB136" i="6" s="1"/>
  <c r="K136" i="6"/>
  <c r="AA136" i="6" s="1"/>
  <c r="J136" i="6"/>
  <c r="H136" i="6"/>
  <c r="G136" i="6"/>
  <c r="F136" i="6"/>
  <c r="E136" i="6"/>
  <c r="BI135" i="6"/>
  <c r="BF135" i="6"/>
  <c r="AZ135" i="6"/>
  <c r="AW135" i="6"/>
  <c r="AQ135" i="6"/>
  <c r="AP135" i="6"/>
  <c r="AO135" i="6"/>
  <c r="AN135" i="6"/>
  <c r="AL135" i="6"/>
  <c r="AJ135" i="6"/>
  <c r="AH135" i="6"/>
  <c r="AG135" i="6"/>
  <c r="AD135" i="6"/>
  <c r="AC135" i="6"/>
  <c r="AA135" i="6"/>
  <c r="Z135" i="6"/>
  <c r="X135" i="6"/>
  <c r="W135" i="6"/>
  <c r="AM135" i="6" s="1"/>
  <c r="V135" i="6"/>
  <c r="U135" i="6"/>
  <c r="AK135" i="6" s="1"/>
  <c r="T135" i="6"/>
  <c r="S135" i="6"/>
  <c r="AI135" i="6" s="1"/>
  <c r="R135" i="6"/>
  <c r="P135" i="6"/>
  <c r="AF135" i="6" s="1"/>
  <c r="O135" i="6"/>
  <c r="AE135" i="6" s="1"/>
  <c r="N135" i="6"/>
  <c r="M135" i="6"/>
  <c r="L135" i="6"/>
  <c r="AB135" i="6" s="1"/>
  <c r="K135" i="6"/>
  <c r="J135" i="6"/>
  <c r="H135" i="6"/>
  <c r="BJ135" i="6" s="1"/>
  <c r="G135" i="6"/>
  <c r="F135" i="6"/>
  <c r="F88" i="6" s="1"/>
  <c r="E135" i="6"/>
  <c r="BI134" i="6"/>
  <c r="BG134" i="6"/>
  <c r="BF134" i="6"/>
  <c r="BD134" i="6"/>
  <c r="BB134" i="6"/>
  <c r="AZ134" i="6"/>
  <c r="AX134" i="6"/>
  <c r="AW134" i="6"/>
  <c r="AT134" i="6"/>
  <c r="AS134" i="6"/>
  <c r="AQ134" i="6"/>
  <c r="AP134" i="6"/>
  <c r="AO134" i="6"/>
  <c r="AN134" i="6"/>
  <c r="AL134" i="6"/>
  <c r="AK134" i="6"/>
  <c r="AH134" i="6"/>
  <c r="AG134" i="6"/>
  <c r="AD134" i="6"/>
  <c r="AB134" i="6"/>
  <c r="AA134" i="6"/>
  <c r="X134" i="6"/>
  <c r="W134" i="6"/>
  <c r="AM134" i="6" s="1"/>
  <c r="V134" i="6"/>
  <c r="U134" i="6"/>
  <c r="T134" i="6"/>
  <c r="AJ134" i="6" s="1"/>
  <c r="S134" i="6"/>
  <c r="AI134" i="6" s="1"/>
  <c r="P134" i="6"/>
  <c r="AF134" i="6" s="1"/>
  <c r="O134" i="6"/>
  <c r="AE134" i="6" s="1"/>
  <c r="N134" i="6"/>
  <c r="M134" i="6"/>
  <c r="AC134" i="6" s="1"/>
  <c r="L134" i="6"/>
  <c r="K134" i="6"/>
  <c r="J134" i="6"/>
  <c r="H134" i="6"/>
  <c r="BJ134" i="6" s="1"/>
  <c r="G134" i="6"/>
  <c r="F134" i="6"/>
  <c r="E134" i="6"/>
  <c r="BK133" i="6"/>
  <c r="BJ133" i="6"/>
  <c r="BH133" i="6"/>
  <c r="BG133" i="6"/>
  <c r="BF133" i="6"/>
  <c r="BE133" i="6"/>
  <c r="BD133" i="6"/>
  <c r="BC133" i="6"/>
  <c r="BB133" i="6"/>
  <c r="AZ133" i="6"/>
  <c r="AY133" i="6"/>
  <c r="AX133" i="6"/>
  <c r="AW133" i="6"/>
  <c r="AV133" i="6"/>
  <c r="AU133" i="6"/>
  <c r="AT133" i="6"/>
  <c r="AR133" i="6"/>
  <c r="AQ133" i="6"/>
  <c r="AP133" i="6"/>
  <c r="AO133" i="6"/>
  <c r="AM133" i="6"/>
  <c r="AL133" i="6"/>
  <c r="AI133" i="6"/>
  <c r="AH133" i="6"/>
  <c r="AG133" i="6"/>
  <c r="AF133" i="6"/>
  <c r="AE133" i="6"/>
  <c r="AB133" i="6"/>
  <c r="X133" i="6"/>
  <c r="AN133" i="6" s="1"/>
  <c r="W133" i="6"/>
  <c r="V133" i="6"/>
  <c r="U133" i="6"/>
  <c r="AK133" i="6" s="1"/>
  <c r="T133" i="6"/>
  <c r="AJ133" i="6" s="1"/>
  <c r="S133" i="6"/>
  <c r="P133" i="6"/>
  <c r="O133" i="6"/>
  <c r="N133" i="6"/>
  <c r="AD133" i="6" s="1"/>
  <c r="M133" i="6"/>
  <c r="AC133" i="6" s="1"/>
  <c r="L133" i="6"/>
  <c r="K133" i="6"/>
  <c r="AA133" i="6" s="1"/>
  <c r="J133" i="6"/>
  <c r="H133" i="6"/>
  <c r="BI133" i="6" s="1"/>
  <c r="G133" i="6"/>
  <c r="F133" i="6"/>
  <c r="E133" i="6"/>
  <c r="BI132" i="6"/>
  <c r="BF132" i="6"/>
  <c r="BC132" i="6"/>
  <c r="AZ132" i="6"/>
  <c r="AW132" i="6"/>
  <c r="AT132" i="6"/>
  <c r="AP132" i="6"/>
  <c r="AO132" i="6"/>
  <c r="AN132" i="6"/>
  <c r="AM132" i="6"/>
  <c r="AK132" i="6"/>
  <c r="AH132" i="6"/>
  <c r="AG132" i="6"/>
  <c r="AF132" i="6"/>
  <c r="AE132" i="6"/>
  <c r="AD132" i="6"/>
  <c r="AB132" i="6"/>
  <c r="X132" i="6"/>
  <c r="W132" i="6"/>
  <c r="V132" i="6"/>
  <c r="AL132" i="6" s="1"/>
  <c r="U132" i="6"/>
  <c r="T132" i="6"/>
  <c r="AJ132" i="6" s="1"/>
  <c r="S132" i="6"/>
  <c r="AI132" i="6" s="1"/>
  <c r="P132" i="6"/>
  <c r="O132" i="6"/>
  <c r="N132" i="6"/>
  <c r="M132" i="6"/>
  <c r="AC132" i="6" s="1"/>
  <c r="L132" i="6"/>
  <c r="K132" i="6"/>
  <c r="AA132" i="6" s="1"/>
  <c r="J132" i="6"/>
  <c r="H132" i="6"/>
  <c r="BD132" i="6" s="1"/>
  <c r="G132" i="6"/>
  <c r="F132" i="6"/>
  <c r="E132" i="6"/>
  <c r="BJ131" i="6"/>
  <c r="BH131" i="6"/>
  <c r="BG131" i="6"/>
  <c r="BD131" i="6"/>
  <c r="BA131" i="6"/>
  <c r="AY131" i="6"/>
  <c r="AX131" i="6"/>
  <c r="AU131" i="6"/>
  <c r="AR131" i="6"/>
  <c r="AP131" i="6"/>
  <c r="AO131" i="6"/>
  <c r="AM131" i="6"/>
  <c r="AJ131" i="6"/>
  <c r="AH131" i="6"/>
  <c r="AG131" i="6"/>
  <c r="AE131" i="6"/>
  <c r="AC131" i="6"/>
  <c r="AB131" i="6"/>
  <c r="X131" i="6"/>
  <c r="AN131" i="6" s="1"/>
  <c r="W131" i="6"/>
  <c r="V131" i="6"/>
  <c r="AL131" i="6" s="1"/>
  <c r="U131" i="6"/>
  <c r="AK131" i="6" s="1"/>
  <c r="T131" i="6"/>
  <c r="S131" i="6"/>
  <c r="AI131" i="6" s="1"/>
  <c r="P131" i="6"/>
  <c r="AF131" i="6" s="1"/>
  <c r="O131" i="6"/>
  <c r="N131" i="6"/>
  <c r="AD131" i="6" s="1"/>
  <c r="M131" i="6"/>
  <c r="L131" i="6"/>
  <c r="K131" i="6"/>
  <c r="AA131" i="6" s="1"/>
  <c r="J131" i="6"/>
  <c r="H131" i="6"/>
  <c r="BI131" i="6" s="1"/>
  <c r="G131" i="6"/>
  <c r="F131" i="6"/>
  <c r="E131" i="6"/>
  <c r="BH130" i="6"/>
  <c r="BB130" i="6"/>
  <c r="AY130" i="6"/>
  <c r="AS130" i="6"/>
  <c r="AP130" i="6"/>
  <c r="AO130" i="6"/>
  <c r="AK130" i="6"/>
  <c r="AJ130" i="6"/>
  <c r="AH130" i="6"/>
  <c r="AG130" i="6"/>
  <c r="AC130" i="6"/>
  <c r="AA130" i="6"/>
  <c r="X130" i="6"/>
  <c r="AN130" i="6" s="1"/>
  <c r="W130" i="6"/>
  <c r="AM130" i="6" s="1"/>
  <c r="V130" i="6"/>
  <c r="AL130" i="6" s="1"/>
  <c r="U130" i="6"/>
  <c r="T130" i="6"/>
  <c r="S130" i="6"/>
  <c r="AI130" i="6" s="1"/>
  <c r="P130" i="6"/>
  <c r="AF130" i="6" s="1"/>
  <c r="O130" i="6"/>
  <c r="AE130" i="6" s="1"/>
  <c r="N130" i="6"/>
  <c r="AD130" i="6" s="1"/>
  <c r="M130" i="6"/>
  <c r="L130" i="6"/>
  <c r="AB130" i="6" s="1"/>
  <c r="K130" i="6"/>
  <c r="J130" i="6"/>
  <c r="H130" i="6"/>
  <c r="BD130" i="6" s="1"/>
  <c r="G130" i="6"/>
  <c r="F130" i="6"/>
  <c r="E130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G129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G128" i="6"/>
  <c r="G80" i="6" s="1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G127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G126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G125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G124" i="6"/>
  <c r="BK123" i="6"/>
  <c r="BJ123" i="6"/>
  <c r="BI123" i="6"/>
  <c r="BH123" i="6"/>
  <c r="BG123" i="6"/>
  <c r="BF123" i="6"/>
  <c r="BE123" i="6"/>
  <c r="BD123" i="6"/>
  <c r="BC123" i="6"/>
  <c r="BB123" i="6"/>
  <c r="BA123" i="6"/>
  <c r="AZ123" i="6"/>
  <c r="AY123" i="6"/>
  <c r="AX123" i="6"/>
  <c r="AW123" i="6"/>
  <c r="AV123" i="6"/>
  <c r="AU123" i="6"/>
  <c r="AT123" i="6"/>
  <c r="AS123" i="6"/>
  <c r="AR123" i="6"/>
  <c r="X123" i="6"/>
  <c r="W123" i="6"/>
  <c r="V123" i="6"/>
  <c r="U123" i="6"/>
  <c r="T123" i="6"/>
  <c r="S123" i="6"/>
  <c r="P123" i="6"/>
  <c r="O123" i="6"/>
  <c r="N123" i="6"/>
  <c r="M123" i="6"/>
  <c r="L123" i="6"/>
  <c r="K123" i="6"/>
  <c r="G123" i="6"/>
  <c r="G75" i="6" s="1"/>
  <c r="F123" i="6"/>
  <c r="E123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P122" i="6"/>
  <c r="AO122" i="6"/>
  <c r="AN122" i="6"/>
  <c r="AL122" i="6"/>
  <c r="AI122" i="6"/>
  <c r="AH122" i="6"/>
  <c r="AG122" i="6"/>
  <c r="AF122" i="6"/>
  <c r="AB122" i="6"/>
  <c r="G122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P121" i="6"/>
  <c r="AO121" i="6"/>
  <c r="AL121" i="6"/>
  <c r="AK121" i="6"/>
  <c r="AI121" i="6"/>
  <c r="AH121" i="6"/>
  <c r="AG121" i="6"/>
  <c r="AF121" i="6"/>
  <c r="AD121" i="6"/>
  <c r="AB121" i="6"/>
  <c r="AA121" i="6"/>
  <c r="G121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P120" i="6"/>
  <c r="AO120" i="6"/>
  <c r="AN120" i="6"/>
  <c r="AK120" i="6"/>
  <c r="AI120" i="6"/>
  <c r="AH120" i="6"/>
  <c r="AG120" i="6"/>
  <c r="AF120" i="6"/>
  <c r="AD120" i="6"/>
  <c r="AB120" i="6"/>
  <c r="G120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G119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G118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G117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G116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X115" i="6"/>
  <c r="AN121" i="6" s="1"/>
  <c r="W115" i="6"/>
  <c r="AM120" i="6" s="1"/>
  <c r="V115" i="6"/>
  <c r="AL120" i="6" s="1"/>
  <c r="U115" i="6"/>
  <c r="AK122" i="6" s="1"/>
  <c r="T115" i="6"/>
  <c r="S115" i="6"/>
  <c r="P115" i="6"/>
  <c r="O115" i="6"/>
  <c r="AE120" i="6" s="1"/>
  <c r="N115" i="6"/>
  <c r="AD122" i="6" s="1"/>
  <c r="M115" i="6"/>
  <c r="AC122" i="6" s="1"/>
  <c r="L115" i="6"/>
  <c r="K115" i="6"/>
  <c r="AA122" i="6" s="1"/>
  <c r="G115" i="6"/>
  <c r="F115" i="6"/>
  <c r="E115" i="6"/>
  <c r="BH114" i="6"/>
  <c r="AY114" i="6"/>
  <c r="AP114" i="6"/>
  <c r="AO114" i="6"/>
  <c r="AN114" i="6"/>
  <c r="AM114" i="6"/>
  <c r="AK114" i="6"/>
  <c r="AJ114" i="6"/>
  <c r="AH114" i="6"/>
  <c r="AG114" i="6"/>
  <c r="AE114" i="6"/>
  <c r="AD114" i="6"/>
  <c r="AC114" i="6"/>
  <c r="AB114" i="6"/>
  <c r="X114" i="6"/>
  <c r="W114" i="6"/>
  <c r="V114" i="6"/>
  <c r="AL114" i="6" s="1"/>
  <c r="U114" i="6"/>
  <c r="T114" i="6"/>
  <c r="S114" i="6"/>
  <c r="AI114" i="6" s="1"/>
  <c r="P114" i="6"/>
  <c r="AF114" i="6" s="1"/>
  <c r="O114" i="6"/>
  <c r="N114" i="6"/>
  <c r="M114" i="6"/>
  <c r="L114" i="6"/>
  <c r="K114" i="6"/>
  <c r="AA114" i="6" s="1"/>
  <c r="J114" i="6"/>
  <c r="H114" i="6"/>
  <c r="BJ114" i="6" s="1"/>
  <c r="G114" i="6"/>
  <c r="F114" i="6"/>
  <c r="E114" i="6"/>
  <c r="BJ113" i="6"/>
  <c r="BI113" i="6"/>
  <c r="BH113" i="6"/>
  <c r="BG113" i="6"/>
  <c r="BF113" i="6"/>
  <c r="BC113" i="6"/>
  <c r="BA113" i="6"/>
  <c r="AZ113" i="6"/>
  <c r="AY113" i="6"/>
  <c r="AX113" i="6"/>
  <c r="AW113" i="6"/>
  <c r="AT113" i="6"/>
  <c r="AR113" i="6"/>
  <c r="AQ113" i="6"/>
  <c r="AP113" i="6"/>
  <c r="AO113" i="6"/>
  <c r="AL113" i="6"/>
  <c r="AK113" i="6"/>
  <c r="AI113" i="6"/>
  <c r="AH113" i="6"/>
  <c r="AG113" i="6"/>
  <c r="AE113" i="6"/>
  <c r="AD113" i="6"/>
  <c r="AB113" i="6"/>
  <c r="X113" i="6"/>
  <c r="AN113" i="6" s="1"/>
  <c r="W113" i="6"/>
  <c r="AM113" i="6" s="1"/>
  <c r="V113" i="6"/>
  <c r="U113" i="6"/>
  <c r="T113" i="6"/>
  <c r="AJ113" i="6" s="1"/>
  <c r="S113" i="6"/>
  <c r="P113" i="6"/>
  <c r="AF113" i="6" s="1"/>
  <c r="O113" i="6"/>
  <c r="N113" i="6"/>
  <c r="M113" i="6"/>
  <c r="AC113" i="6" s="1"/>
  <c r="L113" i="6"/>
  <c r="K113" i="6"/>
  <c r="AA113" i="6" s="1"/>
  <c r="J113" i="6"/>
  <c r="H113" i="6"/>
  <c r="G113" i="6"/>
  <c r="F113" i="6"/>
  <c r="E113" i="6"/>
  <c r="BK112" i="6"/>
  <c r="BH112" i="6"/>
  <c r="BG112" i="6"/>
  <c r="BE112" i="6"/>
  <c r="BC112" i="6"/>
  <c r="BA112" i="6"/>
  <c r="AY112" i="6"/>
  <c r="AX112" i="6"/>
  <c r="AV112" i="6"/>
  <c r="AS112" i="6"/>
  <c r="AR112" i="6"/>
  <c r="H112" i="6"/>
  <c r="BF112" i="6" s="1"/>
  <c r="G112" i="6"/>
  <c r="G299" i="6" s="1"/>
  <c r="BK111" i="6"/>
  <c r="BH111" i="6"/>
  <c r="BF111" i="6"/>
  <c r="BE111" i="6"/>
  <c r="BD111" i="6"/>
  <c r="BC111" i="6"/>
  <c r="BA111" i="6"/>
  <c r="AY111" i="6"/>
  <c r="AW111" i="6"/>
  <c r="AV111" i="6"/>
  <c r="AU111" i="6"/>
  <c r="AS111" i="6"/>
  <c r="AR111" i="6"/>
  <c r="H111" i="6"/>
  <c r="G111" i="6"/>
  <c r="G298" i="6" s="1"/>
  <c r="BH110" i="6"/>
  <c r="BF110" i="6"/>
  <c r="BE110" i="6"/>
  <c r="BC110" i="6"/>
  <c r="AY110" i="6"/>
  <c r="AW110" i="6"/>
  <c r="AV110" i="6"/>
  <c r="AS110" i="6"/>
  <c r="H110" i="6"/>
  <c r="BG110" i="6" s="1"/>
  <c r="G110" i="6"/>
  <c r="G297" i="6" s="1"/>
  <c r="BK109" i="6"/>
  <c r="BI109" i="6"/>
  <c r="BH109" i="6"/>
  <c r="BG109" i="6"/>
  <c r="BF109" i="6"/>
  <c r="BD109" i="6"/>
  <c r="BC109" i="6"/>
  <c r="BA109" i="6"/>
  <c r="AZ109" i="6"/>
  <c r="AY109" i="6"/>
  <c r="AX109" i="6"/>
  <c r="AW109" i="6"/>
  <c r="AU109" i="6"/>
  <c r="AS109" i="6"/>
  <c r="AR109" i="6"/>
  <c r="AQ109" i="6"/>
  <c r="X109" i="6"/>
  <c r="W109" i="6"/>
  <c r="V109" i="6"/>
  <c r="U109" i="6"/>
  <c r="T109" i="6"/>
  <c r="S109" i="6"/>
  <c r="P109" i="6"/>
  <c r="O109" i="6"/>
  <c r="N109" i="6"/>
  <c r="M109" i="6"/>
  <c r="L109" i="6"/>
  <c r="K109" i="6"/>
  <c r="H109" i="6"/>
  <c r="G109" i="6"/>
  <c r="G296" i="6" s="1"/>
  <c r="F109" i="6"/>
  <c r="F296" i="6" s="1"/>
  <c r="BF108" i="6"/>
  <c r="AW108" i="6"/>
  <c r="H108" i="6"/>
  <c r="BI108" i="6" s="1"/>
  <c r="G108" i="6"/>
  <c r="H107" i="6"/>
  <c r="G107" i="6"/>
  <c r="BG106" i="6"/>
  <c r="BD106" i="6"/>
  <c r="AX106" i="6"/>
  <c r="AU106" i="6"/>
  <c r="H106" i="6"/>
  <c r="BI106" i="6" s="1"/>
  <c r="G106" i="6"/>
  <c r="BK105" i="6"/>
  <c r="BJ105" i="6"/>
  <c r="BI105" i="6"/>
  <c r="BG105" i="6"/>
  <c r="BF105" i="6"/>
  <c r="BE105" i="6"/>
  <c r="BD105" i="6"/>
  <c r="BC105" i="6"/>
  <c r="BB105" i="6"/>
  <c r="BA105" i="6"/>
  <c r="AY105" i="6"/>
  <c r="AX105" i="6"/>
  <c r="AW105" i="6"/>
  <c r="AV105" i="6"/>
  <c r="AU105" i="6"/>
  <c r="AT105" i="6"/>
  <c r="AS105" i="6"/>
  <c r="AQ105" i="6"/>
  <c r="X105" i="6"/>
  <c r="W105" i="6"/>
  <c r="V105" i="6"/>
  <c r="U105" i="6"/>
  <c r="T105" i="6"/>
  <c r="S105" i="6"/>
  <c r="P105" i="6"/>
  <c r="O105" i="6"/>
  <c r="N105" i="6"/>
  <c r="M105" i="6"/>
  <c r="L105" i="6"/>
  <c r="K105" i="6"/>
  <c r="H105" i="6"/>
  <c r="G105" i="6"/>
  <c r="F105" i="6"/>
  <c r="E105" i="6"/>
  <c r="D105" i="6"/>
  <c r="C105" i="6"/>
  <c r="AO104" i="6"/>
  <c r="AN104" i="6"/>
  <c r="AM104" i="6"/>
  <c r="AL104" i="6"/>
  <c r="AK104" i="6"/>
  <c r="AJ104" i="6"/>
  <c r="AI104" i="6"/>
  <c r="AG104" i="6"/>
  <c r="AF104" i="6"/>
  <c r="AE104" i="6"/>
  <c r="AD104" i="6"/>
  <c r="AC104" i="6"/>
  <c r="AB104" i="6"/>
  <c r="AA104" i="6"/>
  <c r="Z104" i="6"/>
  <c r="AP104" i="6" s="1"/>
  <c r="R104" i="6"/>
  <c r="AH104" i="6" s="1"/>
  <c r="J104" i="6"/>
  <c r="BK103" i="6"/>
  <c r="BH103" i="6"/>
  <c r="BB103" i="6"/>
  <c r="AY103" i="6"/>
  <c r="AS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AP103" i="6" s="1"/>
  <c r="R103" i="6"/>
  <c r="J103" i="6"/>
  <c r="H103" i="6"/>
  <c r="BC103" i="6" s="1"/>
  <c r="G103" i="6"/>
  <c r="F103" i="6"/>
  <c r="D103" i="6"/>
  <c r="BJ102" i="6"/>
  <c r="BG102" i="6"/>
  <c r="BF102" i="6"/>
  <c r="BD102" i="6"/>
  <c r="BC102" i="6"/>
  <c r="AZ102" i="6"/>
  <c r="AX102" i="6"/>
  <c r="AW102" i="6"/>
  <c r="AU102" i="6"/>
  <c r="AT102" i="6"/>
  <c r="AQ102" i="6"/>
  <c r="AO102" i="6"/>
  <c r="AN102" i="6"/>
  <c r="AM102" i="6"/>
  <c r="AL102" i="6"/>
  <c r="AK102" i="6"/>
  <c r="AJ102" i="6"/>
  <c r="AI102" i="6"/>
  <c r="AG102" i="6"/>
  <c r="AF102" i="6"/>
  <c r="AE102" i="6"/>
  <c r="AD102" i="6"/>
  <c r="AC102" i="6"/>
  <c r="AB102" i="6"/>
  <c r="AA102" i="6"/>
  <c r="Z102" i="6"/>
  <c r="AP102" i="6" s="1"/>
  <c r="R102" i="6"/>
  <c r="AH102" i="6" s="1"/>
  <c r="J102" i="6"/>
  <c r="H102" i="6"/>
  <c r="BK102" i="6" s="1"/>
  <c r="G102" i="6"/>
  <c r="F102" i="6"/>
  <c r="D102" i="6"/>
  <c r="BK101" i="6"/>
  <c r="BH101" i="6"/>
  <c r="BF101" i="6"/>
  <c r="BB101" i="6"/>
  <c r="AY101" i="6"/>
  <c r="AV101" i="6"/>
  <c r="AS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AP101" i="6" s="1"/>
  <c r="R101" i="6"/>
  <c r="J101" i="6"/>
  <c r="H101" i="6"/>
  <c r="BC101" i="6" s="1"/>
  <c r="G101" i="6"/>
  <c r="F101" i="6"/>
  <c r="D101" i="6"/>
  <c r="Z96" i="6"/>
  <c r="R96" i="6"/>
  <c r="D96" i="6"/>
  <c r="G93" i="6"/>
  <c r="Z91" i="6"/>
  <c r="R91" i="6"/>
  <c r="D91" i="6"/>
  <c r="AO90" i="6"/>
  <c r="AN90" i="6"/>
  <c r="AM90" i="6"/>
  <c r="AL90" i="6"/>
  <c r="AK90" i="6"/>
  <c r="AJ90" i="6"/>
  <c r="AI90" i="6"/>
  <c r="AG90" i="6"/>
  <c r="AF90" i="6"/>
  <c r="AE90" i="6"/>
  <c r="AD90" i="6"/>
  <c r="AC90" i="6"/>
  <c r="AB90" i="6"/>
  <c r="AA90" i="6"/>
  <c r="Z90" i="6"/>
  <c r="AP90" i="6" s="1"/>
  <c r="R90" i="6"/>
  <c r="AH90" i="6" s="1"/>
  <c r="J90" i="6"/>
  <c r="D90" i="6"/>
  <c r="BK89" i="6"/>
  <c r="BJ89" i="6"/>
  <c r="BI89" i="6"/>
  <c r="BH89" i="6"/>
  <c r="BF89" i="6"/>
  <c r="BD89" i="6"/>
  <c r="BB89" i="6"/>
  <c r="BA89" i="6"/>
  <c r="AZ89" i="6"/>
  <c r="AX89" i="6"/>
  <c r="AW89" i="6"/>
  <c r="AU89" i="6"/>
  <c r="AS89" i="6"/>
  <c r="AR89" i="6"/>
  <c r="AO89" i="6"/>
  <c r="AN89" i="6"/>
  <c r="AM89" i="6"/>
  <c r="AL89" i="6"/>
  <c r="AK89" i="6"/>
  <c r="AJ89" i="6"/>
  <c r="AI89" i="6"/>
  <c r="AG89" i="6"/>
  <c r="AF89" i="6"/>
  <c r="AE89" i="6"/>
  <c r="AD89" i="6"/>
  <c r="AC89" i="6"/>
  <c r="AB89" i="6"/>
  <c r="AA89" i="6"/>
  <c r="Z89" i="6"/>
  <c r="AP89" i="6" s="1"/>
  <c r="R89" i="6"/>
  <c r="AH89" i="6" s="1"/>
  <c r="J89" i="6"/>
  <c r="H89" i="6"/>
  <c r="G89" i="6"/>
  <c r="F89" i="6"/>
  <c r="D89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AP88" i="6" s="1"/>
  <c r="R88" i="6"/>
  <c r="J88" i="6"/>
  <c r="G88" i="6"/>
  <c r="D88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AP87" i="6" s="1"/>
  <c r="R87" i="6"/>
  <c r="J87" i="6"/>
  <c r="H87" i="6"/>
  <c r="G87" i="6"/>
  <c r="F87" i="6"/>
  <c r="D87" i="6"/>
  <c r="BJ86" i="6"/>
  <c r="BI86" i="6"/>
  <c r="BH86" i="6"/>
  <c r="BG86" i="6"/>
  <c r="BF86" i="6"/>
  <c r="BE86" i="6"/>
  <c r="BD86" i="6"/>
  <c r="BB86" i="6"/>
  <c r="BA86" i="6"/>
  <c r="AZ86" i="6"/>
  <c r="AY86" i="6"/>
  <c r="AX86" i="6"/>
  <c r="AW86" i="6"/>
  <c r="AV86" i="6"/>
  <c r="AT86" i="6"/>
  <c r="AS86" i="6"/>
  <c r="AR86" i="6"/>
  <c r="AQ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AP86" i="6" s="1"/>
  <c r="R86" i="6"/>
  <c r="J86" i="6"/>
  <c r="H86" i="6"/>
  <c r="BK86" i="6" s="1"/>
  <c r="G86" i="6"/>
  <c r="F86" i="6"/>
  <c r="D86" i="6"/>
  <c r="BK85" i="6"/>
  <c r="BJ85" i="6"/>
  <c r="BH85" i="6"/>
  <c r="BD85" i="6"/>
  <c r="BB85" i="6"/>
  <c r="BA85" i="6"/>
  <c r="AX85" i="6"/>
  <c r="AU85" i="6"/>
  <c r="AS85" i="6"/>
  <c r="AR85" i="6"/>
  <c r="AO85" i="6"/>
  <c r="AN85" i="6"/>
  <c r="AM85" i="6"/>
  <c r="AL85" i="6"/>
  <c r="AK85" i="6"/>
  <c r="AJ85" i="6"/>
  <c r="AI85" i="6"/>
  <c r="AG85" i="6"/>
  <c r="AF85" i="6"/>
  <c r="AE85" i="6"/>
  <c r="AD85" i="6"/>
  <c r="AC85" i="6"/>
  <c r="AB85" i="6"/>
  <c r="AA85" i="6"/>
  <c r="Z85" i="6"/>
  <c r="AP85" i="6" s="1"/>
  <c r="R85" i="6"/>
  <c r="AH85" i="6" s="1"/>
  <c r="J85" i="6"/>
  <c r="H85" i="6"/>
  <c r="BC85" i="6" s="1"/>
  <c r="G85" i="6"/>
  <c r="F85" i="6"/>
  <c r="D85" i="6"/>
  <c r="BJ84" i="6"/>
  <c r="BI84" i="6"/>
  <c r="BH84" i="6"/>
  <c r="BG84" i="6"/>
  <c r="BF84" i="6"/>
  <c r="BE84" i="6"/>
  <c r="BD84" i="6"/>
  <c r="BB84" i="6"/>
  <c r="BA84" i="6"/>
  <c r="AZ84" i="6"/>
  <c r="AY84" i="6"/>
  <c r="AX84" i="6"/>
  <c r="AW84" i="6"/>
  <c r="AV84" i="6"/>
  <c r="AT84" i="6"/>
  <c r="AS84" i="6"/>
  <c r="AR84" i="6"/>
  <c r="AQ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AP84" i="6" s="1"/>
  <c r="R84" i="6"/>
  <c r="J84" i="6"/>
  <c r="H84" i="6"/>
  <c r="BK84" i="6" s="1"/>
  <c r="G84" i="6"/>
  <c r="F84" i="6"/>
  <c r="D84" i="6"/>
  <c r="BJ83" i="6"/>
  <c r="BH83" i="6"/>
  <c r="BF83" i="6"/>
  <c r="BD83" i="6"/>
  <c r="BC83" i="6"/>
  <c r="BA83" i="6"/>
  <c r="AX83" i="6"/>
  <c r="AW83" i="6"/>
  <c r="AU83" i="6"/>
  <c r="AT83" i="6"/>
  <c r="AR83" i="6"/>
  <c r="AO83" i="6"/>
  <c r="AN83" i="6"/>
  <c r="AM83" i="6"/>
  <c r="AL83" i="6"/>
  <c r="AK83" i="6"/>
  <c r="AJ83" i="6"/>
  <c r="AI83" i="6"/>
  <c r="AG83" i="6"/>
  <c r="AF83" i="6"/>
  <c r="AE83" i="6"/>
  <c r="AD83" i="6"/>
  <c r="AC83" i="6"/>
  <c r="AB83" i="6"/>
  <c r="AA83" i="6"/>
  <c r="Z83" i="6"/>
  <c r="AP83" i="6" s="1"/>
  <c r="R83" i="6"/>
  <c r="AH83" i="6" s="1"/>
  <c r="J83" i="6"/>
  <c r="H83" i="6"/>
  <c r="BK83" i="6" s="1"/>
  <c r="G83" i="6"/>
  <c r="F83" i="6"/>
  <c r="D83" i="6"/>
  <c r="BJ82" i="6"/>
  <c r="BI82" i="6"/>
  <c r="BH82" i="6"/>
  <c r="BG82" i="6"/>
  <c r="BF82" i="6"/>
  <c r="BE82" i="6"/>
  <c r="BD82" i="6"/>
  <c r="BB82" i="6"/>
  <c r="BA82" i="6"/>
  <c r="AZ82" i="6"/>
  <c r="AY82" i="6"/>
  <c r="AX82" i="6"/>
  <c r="AW82" i="6"/>
  <c r="AV82" i="6"/>
  <c r="AT82" i="6"/>
  <c r="AS82" i="6"/>
  <c r="AR82" i="6"/>
  <c r="AQ82" i="6"/>
  <c r="AO82" i="6"/>
  <c r="AN82" i="6"/>
  <c r="AM82" i="6"/>
  <c r="AL82" i="6"/>
  <c r="AK82" i="6"/>
  <c r="AJ82" i="6"/>
  <c r="AI82" i="6"/>
  <c r="AG82" i="6"/>
  <c r="AF82" i="6"/>
  <c r="AE82" i="6"/>
  <c r="AD82" i="6"/>
  <c r="AC82" i="6"/>
  <c r="AB82" i="6"/>
  <c r="AA82" i="6"/>
  <c r="Z82" i="6"/>
  <c r="AP82" i="6" s="1"/>
  <c r="R82" i="6"/>
  <c r="AH82" i="6" s="1"/>
  <c r="J82" i="6"/>
  <c r="H82" i="6"/>
  <c r="BK82" i="6" s="1"/>
  <c r="G82" i="6"/>
  <c r="F82" i="6"/>
  <c r="D82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G81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G79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G78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G77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G76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Z75" i="6"/>
  <c r="R75" i="6"/>
  <c r="D75" i="6"/>
  <c r="BJ74" i="6"/>
  <c r="BH74" i="6"/>
  <c r="BG74" i="6"/>
  <c r="BE74" i="6"/>
  <c r="BB74" i="6"/>
  <c r="AZ74" i="6"/>
  <c r="AY74" i="6"/>
  <c r="AW74" i="6"/>
  <c r="AT74" i="6"/>
  <c r="AR74" i="6"/>
  <c r="AQ74" i="6"/>
  <c r="AP74" i="6"/>
  <c r="AO74" i="6"/>
  <c r="AN74" i="6"/>
  <c r="AM74" i="6"/>
  <c r="AL74" i="6"/>
  <c r="AK74" i="6"/>
  <c r="AJ74" i="6"/>
  <c r="AI74" i="6"/>
  <c r="AH74" i="6"/>
  <c r="AF74" i="6"/>
  <c r="AE74" i="6"/>
  <c r="AD74" i="6"/>
  <c r="AC74" i="6"/>
  <c r="AB74" i="6"/>
  <c r="AA74" i="6"/>
  <c r="Y74" i="6"/>
  <c r="Q74" i="6"/>
  <c r="AG74" i="6" s="1"/>
  <c r="J74" i="6"/>
  <c r="H74" i="6"/>
  <c r="BD74" i="6" s="1"/>
  <c r="G74" i="6"/>
  <c r="F74" i="6"/>
  <c r="D74" i="6"/>
  <c r="H73" i="6"/>
  <c r="AW73" i="6" s="1"/>
  <c r="G71" i="6"/>
  <c r="BH70" i="6"/>
  <c r="AZ70" i="6"/>
  <c r="AR70" i="6"/>
  <c r="H70" i="6"/>
  <c r="Y69" i="6"/>
  <c r="Q69" i="6"/>
  <c r="G69" i="6"/>
  <c r="D69" i="6"/>
  <c r="G68" i="6"/>
  <c r="BH67" i="6"/>
  <c r="AZ67" i="6"/>
  <c r="AR67" i="6"/>
  <c r="H67" i="6"/>
  <c r="AW67" i="6" s="1"/>
  <c r="G66" i="6"/>
  <c r="BJ65" i="6"/>
  <c r="BI65" i="6"/>
  <c r="BG65" i="6"/>
  <c r="BD65" i="6"/>
  <c r="BB65" i="6"/>
  <c r="BA65" i="6"/>
  <c r="AY65" i="6"/>
  <c r="AV65" i="6"/>
  <c r="AT65" i="6"/>
  <c r="AS65" i="6"/>
  <c r="AQ65" i="6"/>
  <c r="H65" i="6"/>
  <c r="BF65" i="6" s="1"/>
  <c r="Y64" i="6"/>
  <c r="Q64" i="6"/>
  <c r="F64" i="6"/>
  <c r="D64" i="6"/>
  <c r="AP63" i="6"/>
  <c r="AN63" i="6"/>
  <c r="AM63" i="6"/>
  <c r="AL63" i="6"/>
  <c r="AK63" i="6"/>
  <c r="AJ63" i="6"/>
  <c r="AI63" i="6"/>
  <c r="AH63" i="6"/>
  <c r="AF63" i="6"/>
  <c r="AE63" i="6"/>
  <c r="AD63" i="6"/>
  <c r="AC63" i="6"/>
  <c r="AB63" i="6"/>
  <c r="AA63" i="6"/>
  <c r="Y63" i="6"/>
  <c r="AO63" i="6" s="1"/>
  <c r="Q63" i="6"/>
  <c r="AG63" i="6" s="1"/>
  <c r="J63" i="6"/>
  <c r="F63" i="6"/>
  <c r="BK62" i="6"/>
  <c r="BF62" i="6"/>
  <c r="AZ62" i="6"/>
  <c r="AX62" i="6"/>
  <c r="AU62" i="6"/>
  <c r="AR62" i="6"/>
  <c r="AP62" i="6"/>
  <c r="AN62" i="6"/>
  <c r="AM62" i="6"/>
  <c r="AL62" i="6"/>
  <c r="AK62" i="6"/>
  <c r="AJ62" i="6"/>
  <c r="AI62" i="6"/>
  <c r="AH62" i="6"/>
  <c r="AF62" i="6"/>
  <c r="AE62" i="6"/>
  <c r="AD62" i="6"/>
  <c r="AC62" i="6"/>
  <c r="AB62" i="6"/>
  <c r="AA62" i="6"/>
  <c r="Y62" i="6"/>
  <c r="AO62" i="6" s="1"/>
  <c r="Q62" i="6"/>
  <c r="AG62" i="6" s="1"/>
  <c r="J62" i="6"/>
  <c r="H62" i="6"/>
  <c r="BC62" i="6" s="1"/>
  <c r="G62" i="6"/>
  <c r="F62" i="6"/>
  <c r="D62" i="6"/>
  <c r="AP61" i="6"/>
  <c r="AO61" i="6"/>
  <c r="AN61" i="6"/>
  <c r="AM61" i="6"/>
  <c r="AL61" i="6"/>
  <c r="AK61" i="6"/>
  <c r="AJ61" i="6"/>
  <c r="AI61" i="6"/>
  <c r="AH61" i="6"/>
  <c r="AF61" i="6"/>
  <c r="AE61" i="6"/>
  <c r="AD61" i="6"/>
  <c r="AC61" i="6"/>
  <c r="AB61" i="6"/>
  <c r="AA61" i="6"/>
  <c r="Y61" i="6"/>
  <c r="Q61" i="6"/>
  <c r="AG61" i="6" s="1"/>
  <c r="J61" i="6"/>
  <c r="H61" i="6"/>
  <c r="AW61" i="6" s="1"/>
  <c r="G61" i="6"/>
  <c r="F61" i="6"/>
  <c r="D61" i="6"/>
  <c r="BJ60" i="6"/>
  <c r="BH60" i="6"/>
  <c r="BG60" i="6"/>
  <c r="BE60" i="6"/>
  <c r="BB60" i="6"/>
  <c r="AZ60" i="6"/>
  <c r="AY60" i="6"/>
  <c r="AW60" i="6"/>
  <c r="AT60" i="6"/>
  <c r="AR60" i="6"/>
  <c r="AQ60" i="6"/>
  <c r="AP60" i="6"/>
  <c r="AO60" i="6"/>
  <c r="AN60" i="6"/>
  <c r="AM60" i="6"/>
  <c r="AL60" i="6"/>
  <c r="AK60" i="6"/>
  <c r="AJ60" i="6"/>
  <c r="AI60" i="6"/>
  <c r="AH60" i="6"/>
  <c r="AF60" i="6"/>
  <c r="AE60" i="6"/>
  <c r="AD60" i="6"/>
  <c r="AC60" i="6"/>
  <c r="AB60" i="6"/>
  <c r="AA60" i="6"/>
  <c r="Y60" i="6"/>
  <c r="Q60" i="6"/>
  <c r="AG60" i="6" s="1"/>
  <c r="J60" i="6"/>
  <c r="H60" i="6"/>
  <c r="BD60" i="6" s="1"/>
  <c r="G60" i="6"/>
  <c r="F60" i="6"/>
  <c r="E60" i="6"/>
  <c r="BE59" i="6"/>
  <c r="H59" i="6"/>
  <c r="AQ59" i="6" s="1"/>
  <c r="G57" i="6"/>
  <c r="G98" i="6" s="1"/>
  <c r="BJ56" i="6"/>
  <c r="AZ56" i="6"/>
  <c r="H56" i="6"/>
  <c r="AR56" i="6" s="1"/>
  <c r="Y55" i="6"/>
  <c r="Q55" i="6"/>
  <c r="G55" i="6"/>
  <c r="G96" i="6" s="1"/>
  <c r="E55" i="6"/>
  <c r="G54" i="6"/>
  <c r="G95" i="6" s="1"/>
  <c r="BE53" i="6"/>
  <c r="H53" i="6"/>
  <c r="AR53" i="6" s="1"/>
  <c r="G52" i="6"/>
  <c r="BJ51" i="6"/>
  <c r="BI51" i="6"/>
  <c r="BG51" i="6"/>
  <c r="BD51" i="6"/>
  <c r="BB51" i="6"/>
  <c r="BA51" i="6"/>
  <c r="AY51" i="6"/>
  <c r="AV51" i="6"/>
  <c r="AT51" i="6"/>
  <c r="AS51" i="6"/>
  <c r="AQ51" i="6"/>
  <c r="H51" i="6"/>
  <c r="BF51" i="6" s="1"/>
  <c r="G51" i="6"/>
  <c r="G92" i="6" s="1"/>
  <c r="Y50" i="6"/>
  <c r="Q50" i="6"/>
  <c r="F50" i="6"/>
  <c r="F91" i="6" s="1"/>
  <c r="E50" i="6"/>
  <c r="AP49" i="6"/>
  <c r="AN49" i="6"/>
  <c r="AM49" i="6"/>
  <c r="AL49" i="6"/>
  <c r="AK49" i="6"/>
  <c r="AJ49" i="6"/>
  <c r="AI49" i="6"/>
  <c r="AH49" i="6"/>
  <c r="AF49" i="6"/>
  <c r="AE49" i="6"/>
  <c r="AD49" i="6"/>
  <c r="AC49" i="6"/>
  <c r="AB49" i="6"/>
  <c r="AA49" i="6"/>
  <c r="Y49" i="6"/>
  <c r="AO49" i="6" s="1"/>
  <c r="Q49" i="6"/>
  <c r="AG49" i="6" s="1"/>
  <c r="J49" i="6"/>
  <c r="F49" i="6"/>
  <c r="F90" i="6" s="1"/>
  <c r="E49" i="6"/>
  <c r="BK48" i="6"/>
  <c r="BF48" i="6"/>
  <c r="AZ48" i="6"/>
  <c r="AX48" i="6"/>
  <c r="AU48" i="6"/>
  <c r="AR48" i="6"/>
  <c r="AP48" i="6"/>
  <c r="AN48" i="6"/>
  <c r="AM48" i="6"/>
  <c r="AL48" i="6"/>
  <c r="AK48" i="6"/>
  <c r="AJ48" i="6"/>
  <c r="AI48" i="6"/>
  <c r="AH48" i="6"/>
  <c r="AF48" i="6"/>
  <c r="AE48" i="6"/>
  <c r="AD48" i="6"/>
  <c r="AC48" i="6"/>
  <c r="AB48" i="6"/>
  <c r="AA48" i="6"/>
  <c r="Y48" i="6"/>
  <c r="AO48" i="6" s="1"/>
  <c r="Q48" i="6"/>
  <c r="AG48" i="6" s="1"/>
  <c r="J48" i="6"/>
  <c r="H48" i="6"/>
  <c r="BC48" i="6" s="1"/>
  <c r="G48" i="6"/>
  <c r="F48" i="6"/>
  <c r="E48" i="6"/>
  <c r="AP47" i="6"/>
  <c r="AO47" i="6"/>
  <c r="AN47" i="6"/>
  <c r="AM47" i="6"/>
  <c r="AL47" i="6"/>
  <c r="AK47" i="6"/>
  <c r="AJ47" i="6"/>
  <c r="AI47" i="6"/>
  <c r="AH47" i="6"/>
  <c r="AF47" i="6"/>
  <c r="AE47" i="6"/>
  <c r="AD47" i="6"/>
  <c r="AC47" i="6"/>
  <c r="AB47" i="6"/>
  <c r="AA47" i="6"/>
  <c r="Y47" i="6"/>
  <c r="Q47" i="6"/>
  <c r="AG47" i="6" s="1"/>
  <c r="J47" i="6"/>
  <c r="H47" i="6"/>
  <c r="AW47" i="6" s="1"/>
  <c r="G47" i="6"/>
  <c r="F47" i="6"/>
  <c r="E47" i="6"/>
  <c r="D47" i="6"/>
  <c r="BK46" i="6"/>
  <c r="BC46" i="6"/>
  <c r="AX46" i="6"/>
  <c r="AS46" i="6"/>
  <c r="AP46" i="6"/>
  <c r="AN46" i="6"/>
  <c r="AM46" i="6"/>
  <c r="AL46" i="6"/>
  <c r="AK46" i="6"/>
  <c r="AJ46" i="6"/>
  <c r="AI46" i="6"/>
  <c r="AH46" i="6"/>
  <c r="AF46" i="6"/>
  <c r="AE46" i="6"/>
  <c r="AD46" i="6"/>
  <c r="AC46" i="6"/>
  <c r="AB46" i="6"/>
  <c r="AA46" i="6"/>
  <c r="Y46" i="6"/>
  <c r="AO46" i="6" s="1"/>
  <c r="Q46" i="6"/>
  <c r="AG46" i="6" s="1"/>
  <c r="J46" i="6"/>
  <c r="H46" i="6"/>
  <c r="BF46" i="6" s="1"/>
  <c r="G46" i="6"/>
  <c r="F46" i="6"/>
  <c r="E46" i="6"/>
  <c r="AP45" i="6"/>
  <c r="AN45" i="6"/>
  <c r="AM45" i="6"/>
  <c r="AL45" i="6"/>
  <c r="AK45" i="6"/>
  <c r="AJ45" i="6"/>
  <c r="AI45" i="6"/>
  <c r="AH45" i="6"/>
  <c r="AF45" i="6"/>
  <c r="AE45" i="6"/>
  <c r="AD45" i="6"/>
  <c r="AC45" i="6"/>
  <c r="AB45" i="6"/>
  <c r="AA45" i="6"/>
  <c r="Y45" i="6"/>
  <c r="AO45" i="6" s="1"/>
  <c r="Q45" i="6"/>
  <c r="AG45" i="6" s="1"/>
  <c r="BM45" i="6" s="1"/>
  <c r="J45" i="6"/>
  <c r="E45" i="6"/>
  <c r="D104" i="6" s="1"/>
  <c r="BK44" i="6"/>
  <c r="BH44" i="6"/>
  <c r="BE44" i="6"/>
  <c r="AZ44" i="6"/>
  <c r="AU44" i="6"/>
  <c r="AP44" i="6"/>
  <c r="AO44" i="6"/>
  <c r="AN44" i="6"/>
  <c r="AM44" i="6"/>
  <c r="AL44" i="6"/>
  <c r="AK44" i="6"/>
  <c r="AJ44" i="6"/>
  <c r="AI44" i="6"/>
  <c r="AH44" i="6"/>
  <c r="AF44" i="6"/>
  <c r="AE44" i="6"/>
  <c r="AD44" i="6"/>
  <c r="AC44" i="6"/>
  <c r="AB44" i="6"/>
  <c r="AA44" i="6"/>
  <c r="Y44" i="6"/>
  <c r="Q44" i="6"/>
  <c r="AG44" i="6" s="1"/>
  <c r="J44" i="6"/>
  <c r="H44" i="6"/>
  <c r="G44" i="6"/>
  <c r="E44" i="6"/>
  <c r="H43" i="6"/>
  <c r="BI42" i="6"/>
  <c r="BC42" i="6"/>
  <c r="BA42" i="6"/>
  <c r="AX42" i="6"/>
  <c r="AS42" i="6"/>
  <c r="G41" i="6"/>
  <c r="BK40" i="6"/>
  <c r="BE40" i="6"/>
  <c r="AZ40" i="6"/>
  <c r="AW40" i="6"/>
  <c r="H40" i="6"/>
  <c r="AR40" i="6" s="1"/>
  <c r="Y39" i="6"/>
  <c r="Q39" i="6"/>
  <c r="G39" i="6"/>
  <c r="E39" i="6"/>
  <c r="AP38" i="6"/>
  <c r="AO38" i="6"/>
  <c r="AN38" i="6"/>
  <c r="AM38" i="6"/>
  <c r="AL38" i="6"/>
  <c r="AK38" i="6"/>
  <c r="AJ38" i="6"/>
  <c r="AI38" i="6"/>
  <c r="AH38" i="6"/>
  <c r="AF38" i="6"/>
  <c r="AE38" i="6"/>
  <c r="AD38" i="6"/>
  <c r="AC38" i="6"/>
  <c r="AB38" i="6"/>
  <c r="AA38" i="6"/>
  <c r="Y38" i="6"/>
  <c r="Q38" i="6"/>
  <c r="AG38" i="6" s="1"/>
  <c r="J38" i="6"/>
  <c r="F38" i="6"/>
  <c r="E38" i="6"/>
  <c r="BJ37" i="6"/>
  <c r="BI37" i="6"/>
  <c r="BG37" i="6"/>
  <c r="BF37" i="6"/>
  <c r="BD37" i="6"/>
  <c r="BB37" i="6"/>
  <c r="BA37" i="6"/>
  <c r="AY37" i="6"/>
  <c r="AX37" i="6"/>
  <c r="AV37" i="6"/>
  <c r="AT37" i="6"/>
  <c r="AS37" i="6"/>
  <c r="AQ37" i="6"/>
  <c r="AP37" i="6"/>
  <c r="AN37" i="6"/>
  <c r="AM37" i="6"/>
  <c r="AL37" i="6"/>
  <c r="AK37" i="6"/>
  <c r="AJ37" i="6"/>
  <c r="AI37" i="6"/>
  <c r="AH37" i="6"/>
  <c r="AF37" i="6"/>
  <c r="AE37" i="6"/>
  <c r="AD37" i="6"/>
  <c r="AC37" i="6"/>
  <c r="AB37" i="6"/>
  <c r="AA37" i="6"/>
  <c r="Y37" i="6"/>
  <c r="AO37" i="6" s="1"/>
  <c r="Q37" i="6"/>
  <c r="AG37" i="6" s="1"/>
  <c r="J37" i="6"/>
  <c r="H37" i="6"/>
  <c r="BK37" i="6" s="1"/>
  <c r="G37" i="6"/>
  <c r="F37" i="6"/>
  <c r="F44" i="6" s="1"/>
  <c r="E37" i="6"/>
  <c r="BK36" i="6"/>
  <c r="BI36" i="6"/>
  <c r="BF36" i="6"/>
  <c r="BC36" i="6"/>
  <c r="AX36" i="6"/>
  <c r="AU36" i="6"/>
  <c r="AS36" i="6"/>
  <c r="AP36" i="6"/>
  <c r="AN36" i="6"/>
  <c r="AM36" i="6"/>
  <c r="AL36" i="6"/>
  <c r="AK36" i="6"/>
  <c r="AJ36" i="6"/>
  <c r="AI36" i="6"/>
  <c r="AH36" i="6"/>
  <c r="AF36" i="6"/>
  <c r="AE36" i="6"/>
  <c r="AD36" i="6"/>
  <c r="AC36" i="6"/>
  <c r="AB36" i="6"/>
  <c r="AA36" i="6"/>
  <c r="Y36" i="6"/>
  <c r="AO36" i="6" s="1"/>
  <c r="Q36" i="6"/>
  <c r="AG36" i="6" s="1"/>
  <c r="J36" i="6"/>
  <c r="H36" i="6"/>
  <c r="G36" i="6"/>
  <c r="F36" i="6"/>
  <c r="E36" i="6"/>
  <c r="D36" i="6"/>
  <c r="BJ35" i="6"/>
  <c r="BI35" i="6"/>
  <c r="BG35" i="6"/>
  <c r="BE35" i="6"/>
  <c r="BD35" i="6"/>
  <c r="BB35" i="6"/>
  <c r="BA35" i="6"/>
  <c r="AY35" i="6"/>
  <c r="AW35" i="6"/>
  <c r="AV35" i="6"/>
  <c r="AT35" i="6"/>
  <c r="AS35" i="6"/>
  <c r="AQ35" i="6"/>
  <c r="AP35" i="6"/>
  <c r="AO35" i="6"/>
  <c r="AN35" i="6"/>
  <c r="AM35" i="6"/>
  <c r="AL35" i="6"/>
  <c r="AK35" i="6"/>
  <c r="AJ35" i="6"/>
  <c r="AI35" i="6"/>
  <c r="AH35" i="6"/>
  <c r="AF35" i="6"/>
  <c r="AE35" i="6"/>
  <c r="AD35" i="6"/>
  <c r="AC35" i="6"/>
  <c r="AB35" i="6"/>
  <c r="AA35" i="6"/>
  <c r="Y35" i="6"/>
  <c r="Q35" i="6"/>
  <c r="AG35" i="6" s="1"/>
  <c r="J35" i="6"/>
  <c r="H35" i="6"/>
  <c r="BF35" i="6" s="1"/>
  <c r="G35" i="6"/>
  <c r="F35" i="6"/>
  <c r="E35" i="6"/>
  <c r="BJ34" i="6"/>
  <c r="BI34" i="6"/>
  <c r="BG34" i="6"/>
  <c r="BF34" i="6"/>
  <c r="BD34" i="6"/>
  <c r="BB34" i="6"/>
  <c r="BA34" i="6"/>
  <c r="AY34" i="6"/>
  <c r="AX34" i="6"/>
  <c r="AV34" i="6"/>
  <c r="AT34" i="6"/>
  <c r="AS34" i="6"/>
  <c r="AQ34" i="6"/>
  <c r="H34" i="6"/>
  <c r="BK34" i="6" s="1"/>
  <c r="G34" i="6"/>
  <c r="AW33" i="6"/>
  <c r="H33" i="6"/>
  <c r="BB33" i="6" s="1"/>
  <c r="G33" i="6"/>
  <c r="G72" i="6" s="1"/>
  <c r="BK32" i="6"/>
  <c r="BI32" i="6"/>
  <c r="BH32" i="6"/>
  <c r="BF32" i="6"/>
  <c r="BD32" i="6"/>
  <c r="BC32" i="6"/>
  <c r="BA32" i="6"/>
  <c r="AZ32" i="6"/>
  <c r="AX32" i="6"/>
  <c r="AV32" i="6"/>
  <c r="AU32" i="6"/>
  <c r="AS32" i="6"/>
  <c r="AR32" i="6"/>
  <c r="H32" i="6"/>
  <c r="BE32" i="6" s="1"/>
  <c r="G32" i="6"/>
  <c r="BJ31" i="6"/>
  <c r="BI31" i="6"/>
  <c r="BG31" i="6"/>
  <c r="BD31" i="6"/>
  <c r="BB31" i="6"/>
  <c r="BA31" i="6"/>
  <c r="AY31" i="6"/>
  <c r="AV31" i="6"/>
  <c r="AT31" i="6"/>
  <c r="AS31" i="6"/>
  <c r="AQ31" i="6"/>
  <c r="H31" i="6"/>
  <c r="BF31" i="6" s="1"/>
  <c r="G31" i="6"/>
  <c r="BK30" i="6"/>
  <c r="BJ30" i="6"/>
  <c r="BC30" i="6"/>
  <c r="AU30" i="6"/>
  <c r="AT30" i="6"/>
  <c r="Y30" i="6"/>
  <c r="Q30" i="6"/>
  <c r="H30" i="6"/>
  <c r="AW30" i="6" s="1"/>
  <c r="G30" i="6"/>
  <c r="F30" i="6"/>
  <c r="E30" i="6"/>
  <c r="BK29" i="6"/>
  <c r="BI29" i="6"/>
  <c r="BH29" i="6"/>
  <c r="BF29" i="6"/>
  <c r="BD29" i="6"/>
  <c r="BC29" i="6"/>
  <c r="BA29" i="6"/>
  <c r="AZ29" i="6"/>
  <c r="AX29" i="6"/>
  <c r="AV29" i="6"/>
  <c r="AU29" i="6"/>
  <c r="AS29" i="6"/>
  <c r="AR29" i="6"/>
  <c r="AQ29" i="6"/>
  <c r="H29" i="6"/>
  <c r="BE29" i="6" s="1"/>
  <c r="G29" i="6"/>
  <c r="G43" i="6" s="1"/>
  <c r="BJ28" i="6"/>
  <c r="BI28" i="6"/>
  <c r="BG28" i="6"/>
  <c r="BD28" i="6"/>
  <c r="BB28" i="6"/>
  <c r="BA28" i="6"/>
  <c r="AY28" i="6"/>
  <c r="AV28" i="6"/>
  <c r="AT28" i="6"/>
  <c r="AS28" i="6"/>
  <c r="AQ28" i="6"/>
  <c r="H28" i="6"/>
  <c r="H42" i="6" s="1"/>
  <c r="AU42" i="6" s="1"/>
  <c r="G28" i="6"/>
  <c r="H27" i="6"/>
  <c r="BK27" i="6" s="1"/>
  <c r="G27" i="6"/>
  <c r="BK26" i="6"/>
  <c r="BJ26" i="6"/>
  <c r="BI26" i="6"/>
  <c r="BG26" i="6"/>
  <c r="BF26" i="6"/>
  <c r="BD26" i="6"/>
  <c r="BC26" i="6"/>
  <c r="BB26" i="6"/>
  <c r="BA26" i="6"/>
  <c r="AY26" i="6"/>
  <c r="AX26" i="6"/>
  <c r="AV26" i="6"/>
  <c r="AU26" i="6"/>
  <c r="AT26" i="6"/>
  <c r="AS26" i="6"/>
  <c r="AQ26" i="6"/>
  <c r="H26" i="6"/>
  <c r="BH26" i="6" s="1"/>
  <c r="G26" i="6"/>
  <c r="BG25" i="6"/>
  <c r="AQ25" i="6"/>
  <c r="Y25" i="6"/>
  <c r="Q25" i="6"/>
  <c r="H25" i="6"/>
  <c r="AW25" i="6" s="1"/>
  <c r="G25" i="6"/>
  <c r="G64" i="6" s="1"/>
  <c r="F25" i="6"/>
  <c r="F39" i="6" s="1"/>
  <c r="E25" i="6"/>
  <c r="BK24" i="6"/>
  <c r="BH24" i="6"/>
  <c r="BC24" i="6"/>
  <c r="BB24" i="6"/>
  <c r="AU24" i="6"/>
  <c r="AR24" i="6"/>
  <c r="AP24" i="6"/>
  <c r="AO24" i="6"/>
  <c r="AN24" i="6"/>
  <c r="AM24" i="6"/>
  <c r="AL24" i="6"/>
  <c r="AK24" i="6"/>
  <c r="AJ24" i="6"/>
  <c r="AI24" i="6"/>
  <c r="AH24" i="6"/>
  <c r="AF24" i="6"/>
  <c r="AE24" i="6"/>
  <c r="AD24" i="6"/>
  <c r="AC24" i="6"/>
  <c r="AB24" i="6"/>
  <c r="AA24" i="6"/>
  <c r="Y24" i="6"/>
  <c r="Q24" i="6"/>
  <c r="AG24" i="6" s="1"/>
  <c r="J24" i="6"/>
  <c r="H24" i="6"/>
  <c r="AW24" i="6" s="1"/>
  <c r="G24" i="6"/>
  <c r="G63" i="6" s="1"/>
  <c r="F24" i="6"/>
  <c r="E24" i="6"/>
  <c r="D63" i="6" s="1"/>
  <c r="BJ23" i="6"/>
  <c r="BH23" i="6"/>
  <c r="BG23" i="6"/>
  <c r="BE23" i="6"/>
  <c r="BB23" i="6"/>
  <c r="AZ23" i="6"/>
  <c r="AY23" i="6"/>
  <c r="AW23" i="6"/>
  <c r="AT23" i="6"/>
  <c r="AR23" i="6"/>
  <c r="AQ23" i="6"/>
  <c r="AP23" i="6"/>
  <c r="AO23" i="6"/>
  <c r="AN23" i="6"/>
  <c r="AM23" i="6"/>
  <c r="AL23" i="6"/>
  <c r="AK23" i="6"/>
  <c r="AJ23" i="6"/>
  <c r="AI23" i="6"/>
  <c r="AH23" i="6"/>
  <c r="AF23" i="6"/>
  <c r="AE23" i="6"/>
  <c r="AD23" i="6"/>
  <c r="AC23" i="6"/>
  <c r="AB23" i="6"/>
  <c r="AA23" i="6"/>
  <c r="Y23" i="6"/>
  <c r="Q23" i="6"/>
  <c r="AG23" i="6" s="1"/>
  <c r="J23" i="6"/>
  <c r="H23" i="6"/>
  <c r="BD23" i="6" s="1"/>
  <c r="G23" i="6"/>
  <c r="F23" i="6"/>
  <c r="E23" i="6"/>
  <c r="BJ22" i="6"/>
  <c r="BH22" i="6"/>
  <c r="BG22" i="6"/>
  <c r="BE22" i="6"/>
  <c r="BD22" i="6"/>
  <c r="BB22" i="6"/>
  <c r="AZ22" i="6"/>
  <c r="AY22" i="6"/>
  <c r="AW22" i="6"/>
  <c r="AV22" i="6"/>
  <c r="AT22" i="6"/>
  <c r="AR22" i="6"/>
  <c r="AQ22" i="6"/>
  <c r="AP22" i="6"/>
  <c r="AO22" i="6"/>
  <c r="AN22" i="6"/>
  <c r="AM22" i="6"/>
  <c r="AL22" i="6"/>
  <c r="AK22" i="6"/>
  <c r="AJ22" i="6"/>
  <c r="AI22" i="6"/>
  <c r="AH22" i="6"/>
  <c r="AF22" i="6"/>
  <c r="AE22" i="6"/>
  <c r="AD22" i="6"/>
  <c r="AC22" i="6"/>
  <c r="AB22" i="6"/>
  <c r="AA22" i="6"/>
  <c r="Y22" i="6"/>
  <c r="Q22" i="6"/>
  <c r="AG22" i="6" s="1"/>
  <c r="BM22" i="6" s="1"/>
  <c r="J22" i="6"/>
  <c r="H22" i="6"/>
  <c r="BI22" i="6" s="1"/>
  <c r="G22" i="6"/>
  <c r="F22" i="6"/>
  <c r="E22" i="6"/>
  <c r="BJ21" i="6"/>
  <c r="BI21" i="6"/>
  <c r="BH21" i="6"/>
  <c r="BG21" i="6"/>
  <c r="BE21" i="6"/>
  <c r="BD21" i="6"/>
  <c r="BB21" i="6"/>
  <c r="BA21" i="6"/>
  <c r="AZ21" i="6"/>
  <c r="AY21" i="6"/>
  <c r="AW21" i="6"/>
  <c r="AV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F21" i="6"/>
  <c r="AE21" i="6"/>
  <c r="AD21" i="6"/>
  <c r="AC21" i="6"/>
  <c r="AB21" i="6"/>
  <c r="AA21" i="6"/>
  <c r="Y21" i="6"/>
  <c r="Q21" i="6"/>
  <c r="AG21" i="6" s="1"/>
  <c r="BM21" i="6" s="1"/>
  <c r="J21" i="6"/>
  <c r="H21" i="6"/>
  <c r="BF21" i="6" s="1"/>
  <c r="G21" i="6"/>
  <c r="F21" i="6"/>
  <c r="E21" i="6"/>
  <c r="BJ20" i="6"/>
  <c r="BI20" i="6"/>
  <c r="BG20" i="6"/>
  <c r="BF20" i="6"/>
  <c r="BE20" i="6"/>
  <c r="BD20" i="6"/>
  <c r="BB20" i="6"/>
  <c r="BA20" i="6"/>
  <c r="AY20" i="6"/>
  <c r="AX20" i="6"/>
  <c r="AW20" i="6"/>
  <c r="AV20" i="6"/>
  <c r="AT20" i="6"/>
  <c r="AS20" i="6"/>
  <c r="AQ20" i="6"/>
  <c r="AP20" i="6"/>
  <c r="AN20" i="6"/>
  <c r="AM20" i="6"/>
  <c r="AL20" i="6"/>
  <c r="AK20" i="6"/>
  <c r="AJ20" i="6"/>
  <c r="AI20" i="6"/>
  <c r="AH20" i="6"/>
  <c r="AF20" i="6"/>
  <c r="AE20" i="6"/>
  <c r="AD20" i="6"/>
  <c r="AC20" i="6"/>
  <c r="AB20" i="6"/>
  <c r="AA20" i="6"/>
  <c r="Y20" i="6"/>
  <c r="AO20" i="6" s="1"/>
  <c r="Q20" i="6"/>
  <c r="AG20" i="6" s="1"/>
  <c r="J20" i="6"/>
  <c r="H20" i="6"/>
  <c r="BK20" i="6" s="1"/>
  <c r="G20" i="6"/>
  <c r="F20" i="6"/>
  <c r="E20" i="6"/>
  <c r="BK19" i="6"/>
  <c r="BJ19" i="6"/>
  <c r="BI19" i="6"/>
  <c r="BG19" i="6"/>
  <c r="BF19" i="6"/>
  <c r="BD19" i="6"/>
  <c r="BC19" i="6"/>
  <c r="BB19" i="6"/>
  <c r="BA19" i="6"/>
  <c r="AY19" i="6"/>
  <c r="AX19" i="6"/>
  <c r="AV19" i="6"/>
  <c r="AU19" i="6"/>
  <c r="AT19" i="6"/>
  <c r="AS19" i="6"/>
  <c r="AQ19" i="6"/>
  <c r="H19" i="6"/>
  <c r="BH19" i="6" s="1"/>
  <c r="G19" i="6"/>
  <c r="AW18" i="6"/>
  <c r="H18" i="6"/>
  <c r="BD18" i="6" s="1"/>
  <c r="G18" i="6"/>
  <c r="BK17" i="6"/>
  <c r="BH17" i="6"/>
  <c r="BF17" i="6"/>
  <c r="BC17" i="6"/>
  <c r="AX17" i="6"/>
  <c r="AW17" i="6"/>
  <c r="AU17" i="6"/>
  <c r="AR17" i="6"/>
  <c r="H17" i="6"/>
  <c r="AZ17" i="6" s="1"/>
  <c r="BJ16" i="6"/>
  <c r="BI16" i="6"/>
  <c r="BG16" i="6"/>
  <c r="BF16" i="6"/>
  <c r="BD16" i="6"/>
  <c r="BB16" i="6"/>
  <c r="BA16" i="6"/>
  <c r="AY16" i="6"/>
  <c r="AX16" i="6"/>
  <c r="AV16" i="6"/>
  <c r="AT16" i="6"/>
  <c r="AS16" i="6"/>
  <c r="AQ16" i="6"/>
  <c r="H16" i="6"/>
  <c r="BK16" i="6" s="1"/>
  <c r="G16" i="6"/>
  <c r="Y15" i="6"/>
  <c r="Q15" i="6"/>
  <c r="H15" i="6"/>
  <c r="BJ15" i="6" s="1"/>
  <c r="G15" i="6"/>
  <c r="F15" i="6"/>
  <c r="E15" i="6"/>
  <c r="D15" i="6"/>
  <c r="C15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M14" i="6"/>
  <c r="AG14" i="6"/>
  <c r="AE14" i="6"/>
  <c r="Z14" i="6"/>
  <c r="AP14" i="6" s="1"/>
  <c r="Y14" i="6"/>
  <c r="AO14" i="6" s="1"/>
  <c r="X14" i="6"/>
  <c r="AN14" i="6" s="1"/>
  <c r="W14" i="6"/>
  <c r="V14" i="6"/>
  <c r="AL14" i="6" s="1"/>
  <c r="U14" i="6"/>
  <c r="AK14" i="6" s="1"/>
  <c r="T14" i="6"/>
  <c r="AJ14" i="6" s="1"/>
  <c r="S14" i="6"/>
  <c r="AI14" i="6" s="1"/>
  <c r="R14" i="6"/>
  <c r="AH14" i="6" s="1"/>
  <c r="Q14" i="6"/>
  <c r="P14" i="6"/>
  <c r="AF14" i="6" s="1"/>
  <c r="O14" i="6"/>
  <c r="N14" i="6"/>
  <c r="AD14" i="6" s="1"/>
  <c r="M14" i="6"/>
  <c r="AC14" i="6" s="1"/>
  <c r="L14" i="6"/>
  <c r="AB14" i="6" s="1"/>
  <c r="K14" i="6"/>
  <c r="AA14" i="6" s="1"/>
  <c r="AI13" i="6"/>
  <c r="S13" i="6"/>
  <c r="K13" i="6"/>
  <c r="AA13" i="6" s="1"/>
  <c r="L10" i="6"/>
  <c r="K10" i="6"/>
  <c r="J10" i="6"/>
  <c r="I10" i="6"/>
  <c r="H10" i="6"/>
  <c r="G10" i="6"/>
  <c r="F10" i="6"/>
  <c r="E10" i="6"/>
  <c r="D10" i="6"/>
  <c r="L7" i="6"/>
  <c r="K7" i="6"/>
  <c r="J7" i="6"/>
  <c r="I7" i="6"/>
  <c r="H7" i="6"/>
  <c r="G7" i="6"/>
  <c r="F7" i="6"/>
  <c r="E7" i="6"/>
  <c r="D7" i="6"/>
  <c r="D4" i="6"/>
  <c r="BD43" i="6" l="1"/>
  <c r="AV43" i="6"/>
  <c r="BK43" i="6"/>
  <c r="BC43" i="6"/>
  <c r="AU43" i="6"/>
  <c r="BI43" i="6"/>
  <c r="BA43" i="6"/>
  <c r="AS43" i="6"/>
  <c r="BG43" i="6"/>
  <c r="AY43" i="6"/>
  <c r="AQ43" i="6"/>
  <c r="BF43" i="6"/>
  <c r="AX43" i="6"/>
  <c r="BE136" i="6"/>
  <c r="AW136" i="6"/>
  <c r="BJ136" i="6"/>
  <c r="BA136" i="6"/>
  <c r="AR136" i="6"/>
  <c r="BI136" i="6"/>
  <c r="AZ136" i="6"/>
  <c r="AQ136" i="6"/>
  <c r="BH136" i="6"/>
  <c r="AY136" i="6"/>
  <c r="BG136" i="6"/>
  <c r="AX136" i="6"/>
  <c r="BF136" i="6"/>
  <c r="AV136" i="6"/>
  <c r="BD136" i="6"/>
  <c r="AU136" i="6"/>
  <c r="BC136" i="6"/>
  <c r="AT136" i="6"/>
  <c r="AS136" i="6"/>
  <c r="H238" i="6"/>
  <c r="BK182" i="6"/>
  <c r="BC182" i="6"/>
  <c r="AU182" i="6"/>
  <c r="BG182" i="6"/>
  <c r="AY182" i="6"/>
  <c r="AQ182" i="6"/>
  <c r="BF182" i="6"/>
  <c r="AX182" i="6"/>
  <c r="BJ182" i="6"/>
  <c r="AW182" i="6"/>
  <c r="BI182" i="6"/>
  <c r="AV182" i="6"/>
  <c r="BH182" i="6"/>
  <c r="AT182" i="6"/>
  <c r="BE182" i="6"/>
  <c r="AS182" i="6"/>
  <c r="BD182" i="6"/>
  <c r="AR182" i="6"/>
  <c r="BB182" i="6"/>
  <c r="BA182" i="6"/>
  <c r="BB15" i="6"/>
  <c r="AY18" i="6"/>
  <c r="AT25" i="6"/>
  <c r="BJ25" i="6"/>
  <c r="AR27" i="6"/>
  <c r="BH27" i="6"/>
  <c r="BE30" i="6"/>
  <c r="AY33" i="6"/>
  <c r="BH36" i="6"/>
  <c r="AZ36" i="6"/>
  <c r="AR36" i="6"/>
  <c r="BM36" i="6" s="1"/>
  <c r="BG36" i="6"/>
  <c r="AY36" i="6"/>
  <c r="AQ36" i="6"/>
  <c r="BE36" i="6"/>
  <c r="AW36" i="6"/>
  <c r="BJ36" i="6"/>
  <c r="BB36" i="6"/>
  <c r="AT36" i="6"/>
  <c r="BD36" i="6"/>
  <c r="AW43" i="6"/>
  <c r="BG44" i="6"/>
  <c r="AY44" i="6"/>
  <c r="AQ44" i="6"/>
  <c r="BF44" i="6"/>
  <c r="AX44" i="6"/>
  <c r="BD44" i="6"/>
  <c r="AV44" i="6"/>
  <c r="BJ44" i="6"/>
  <c r="BB44" i="6"/>
  <c r="AT44" i="6"/>
  <c r="BI44" i="6"/>
  <c r="BA44" i="6"/>
  <c r="AS44" i="6"/>
  <c r="BC44" i="6"/>
  <c r="BE47" i="6"/>
  <c r="BM48" i="6"/>
  <c r="BH53" i="6"/>
  <c r="BB56" i="6"/>
  <c r="BG59" i="6"/>
  <c r="BE61" i="6"/>
  <c r="BM62" i="6"/>
  <c r="BD70" i="6"/>
  <c r="AV70" i="6"/>
  <c r="BK70" i="6"/>
  <c r="BC70" i="6"/>
  <c r="AU70" i="6"/>
  <c r="BJ70" i="6"/>
  <c r="BB70" i="6"/>
  <c r="AT70" i="6"/>
  <c r="BI70" i="6"/>
  <c r="BA70" i="6"/>
  <c r="AS70" i="6"/>
  <c r="BG70" i="6"/>
  <c r="AY70" i="6"/>
  <c r="AQ70" i="6"/>
  <c r="BF70" i="6"/>
  <c r="AX70" i="6"/>
  <c r="BE70" i="6"/>
  <c r="BJ73" i="6"/>
  <c r="BB136" i="6"/>
  <c r="BG190" i="6"/>
  <c r="AY190" i="6"/>
  <c r="AQ190" i="6"/>
  <c r="BF190" i="6"/>
  <c r="AX190" i="6"/>
  <c r="BD190" i="6"/>
  <c r="AV190" i="6"/>
  <c r="BK190" i="6"/>
  <c r="BC190" i="6"/>
  <c r="AU190" i="6"/>
  <c r="BJ190" i="6"/>
  <c r="BB190" i="6"/>
  <c r="AT190" i="6"/>
  <c r="AZ190" i="6"/>
  <c r="AW190" i="6"/>
  <c r="AS190" i="6"/>
  <c r="AR190" i="6"/>
  <c r="BI190" i="6"/>
  <c r="BH190" i="6"/>
  <c r="BE190" i="6"/>
  <c r="G73" i="6"/>
  <c r="G59" i="6"/>
  <c r="G100" i="6" s="1"/>
  <c r="H294" i="6"/>
  <c r="H266" i="6"/>
  <c r="BH107" i="6"/>
  <c r="AZ107" i="6"/>
  <c r="AR107" i="6"/>
  <c r="BI107" i="6"/>
  <c r="AY107" i="6"/>
  <c r="BG107" i="6"/>
  <c r="AX107" i="6"/>
  <c r="BF107" i="6"/>
  <c r="AW107" i="6"/>
  <c r="BE107" i="6"/>
  <c r="AV107" i="6"/>
  <c r="BD107" i="6"/>
  <c r="AU107" i="6"/>
  <c r="BC107" i="6"/>
  <c r="AT107" i="6"/>
  <c r="BK107" i="6"/>
  <c r="BB107" i="6"/>
  <c r="AS107" i="6"/>
  <c r="BE15" i="6"/>
  <c r="BB18" i="6"/>
  <c r="BG24" i="6"/>
  <c r="AY24" i="6"/>
  <c r="AQ24" i="6"/>
  <c r="BF24" i="6"/>
  <c r="AX24" i="6"/>
  <c r="H38" i="6"/>
  <c r="BD24" i="6"/>
  <c r="AV24" i="6"/>
  <c r="BI24" i="6"/>
  <c r="BA24" i="6"/>
  <c r="AS24" i="6"/>
  <c r="AZ24" i="6"/>
  <c r="AV25" i="6"/>
  <c r="AT27" i="6"/>
  <c r="BJ27" i="6"/>
  <c r="AR30" i="6"/>
  <c r="BH30" i="6"/>
  <c r="AZ33" i="6"/>
  <c r="BG40" i="6"/>
  <c r="AY40" i="6"/>
  <c r="AQ40" i="6"/>
  <c r="BF40" i="6"/>
  <c r="AX40" i="6"/>
  <c r="BD40" i="6"/>
  <c r="AV40" i="6"/>
  <c r="BJ40" i="6"/>
  <c r="BB40" i="6"/>
  <c r="AT40" i="6"/>
  <c r="BI40" i="6"/>
  <c r="BA40" i="6"/>
  <c r="AS40" i="6"/>
  <c r="AU40" i="6"/>
  <c r="AZ43" i="6"/>
  <c r="BE46" i="6"/>
  <c r="AW46" i="6"/>
  <c r="BD46" i="6"/>
  <c r="AV46" i="6"/>
  <c r="BJ46" i="6"/>
  <c r="BB46" i="6"/>
  <c r="AT46" i="6"/>
  <c r="BH46" i="6"/>
  <c r="AZ46" i="6"/>
  <c r="AR46" i="6"/>
  <c r="BM46" i="6" s="1"/>
  <c r="BG46" i="6"/>
  <c r="AY46" i="6"/>
  <c r="AQ46" i="6"/>
  <c r="BI46" i="6"/>
  <c r="BH47" i="6"/>
  <c r="BJ53" i="6"/>
  <c r="BE56" i="6"/>
  <c r="BJ59" i="6"/>
  <c r="BH61" i="6"/>
  <c r="H63" i="6"/>
  <c r="BM74" i="6"/>
  <c r="AQ107" i="6"/>
  <c r="BK136" i="6"/>
  <c r="H272" i="6"/>
  <c r="H192" i="6"/>
  <c r="BF139" i="6"/>
  <c r="AX139" i="6"/>
  <c r="H176" i="6"/>
  <c r="BI139" i="6"/>
  <c r="AZ139" i="6"/>
  <c r="AQ139" i="6"/>
  <c r="BH139" i="6"/>
  <c r="AY139" i="6"/>
  <c r="BG139" i="6"/>
  <c r="AW139" i="6"/>
  <c r="BE139" i="6"/>
  <c r="AV139" i="6"/>
  <c r="BD139" i="6"/>
  <c r="AU139" i="6"/>
  <c r="BC139" i="6"/>
  <c r="AT139" i="6"/>
  <c r="BK139" i="6"/>
  <c r="BB139" i="6"/>
  <c r="AS139" i="6"/>
  <c r="AZ182" i="6"/>
  <c r="BG87" i="6"/>
  <c r="AY87" i="6"/>
  <c r="AQ87" i="6"/>
  <c r="BD87" i="6"/>
  <c r="AU87" i="6"/>
  <c r="BC87" i="6"/>
  <c r="AT87" i="6"/>
  <c r="BK87" i="6"/>
  <c r="BB87" i="6"/>
  <c r="AS87" i="6"/>
  <c r="BJ87" i="6"/>
  <c r="BA87" i="6"/>
  <c r="AR87" i="6"/>
  <c r="BI87" i="6"/>
  <c r="AZ87" i="6"/>
  <c r="BH87" i="6"/>
  <c r="AX87" i="6"/>
  <c r="BF87" i="6"/>
  <c r="AW87" i="6"/>
  <c r="D9" i="6"/>
  <c r="E4" i="6"/>
  <c r="AV484" i="6"/>
  <c r="AV474" i="6"/>
  <c r="AV495" i="6" s="1"/>
  <c r="AV505" i="6" s="1"/>
  <c r="AV517" i="6" s="1"/>
  <c r="AV531" i="6" s="1"/>
  <c r="AV545" i="6" s="1"/>
  <c r="AV559" i="6" s="1"/>
  <c r="AV573" i="6" s="1"/>
  <c r="AV587" i="6" s="1"/>
  <c r="AV601" i="6" s="1"/>
  <c r="AV615" i="6" s="1"/>
  <c r="AV629" i="6" s="1"/>
  <c r="AV643" i="6" s="1"/>
  <c r="AV657" i="6" s="1"/>
  <c r="AV671" i="6" s="1"/>
  <c r="AV685" i="6" s="1"/>
  <c r="AV699" i="6" s="1"/>
  <c r="AV713" i="6" s="1"/>
  <c r="AV727" i="6" s="1"/>
  <c r="BD484" i="6"/>
  <c r="BD474" i="6"/>
  <c r="BD495" i="6" s="1"/>
  <c r="BD505" i="6" s="1"/>
  <c r="BD517" i="6" s="1"/>
  <c r="BD531" i="6" s="1"/>
  <c r="BD545" i="6" s="1"/>
  <c r="BD559" i="6" s="1"/>
  <c r="BD573" i="6" s="1"/>
  <c r="BD587" i="6" s="1"/>
  <c r="BD601" i="6" s="1"/>
  <c r="BD615" i="6" s="1"/>
  <c r="BD629" i="6" s="1"/>
  <c r="BD643" i="6" s="1"/>
  <c r="BD657" i="6" s="1"/>
  <c r="BD671" i="6" s="1"/>
  <c r="BD685" i="6" s="1"/>
  <c r="BD699" i="6" s="1"/>
  <c r="BD713" i="6" s="1"/>
  <c r="BD727" i="6" s="1"/>
  <c r="AQ15" i="6"/>
  <c r="BG15" i="6"/>
  <c r="G65" i="6"/>
  <c r="G40" i="6"/>
  <c r="AU27" i="6"/>
  <c r="G38" i="6"/>
  <c r="G49" i="6" s="1"/>
  <c r="G90" i="6" s="1"/>
  <c r="BB43" i="6"/>
  <c r="BK47" i="6"/>
  <c r="BH56" i="6"/>
  <c r="BM60" i="6"/>
  <c r="BK61" i="6"/>
  <c r="AV87" i="6"/>
  <c r="BA107" i="6"/>
  <c r="BG152" i="6"/>
  <c r="AY152" i="6"/>
  <c r="AQ152" i="6"/>
  <c r="BF152" i="6"/>
  <c r="AX152" i="6"/>
  <c r="BD152" i="6"/>
  <c r="AT152" i="6"/>
  <c r="BC152" i="6"/>
  <c r="AS152" i="6"/>
  <c r="BB152" i="6"/>
  <c r="AR152" i="6"/>
  <c r="BK152" i="6"/>
  <c r="BA152" i="6"/>
  <c r="BJ152" i="6"/>
  <c r="AZ152" i="6"/>
  <c r="BI152" i="6"/>
  <c r="AW152" i="6"/>
  <c r="BH152" i="6"/>
  <c r="AV152" i="6"/>
  <c r="BF169" i="6"/>
  <c r="AX169" i="6"/>
  <c r="BE169" i="6"/>
  <c r="AW169" i="6"/>
  <c r="BG169" i="6"/>
  <c r="AU169" i="6"/>
  <c r="BD169" i="6"/>
  <c r="AT169" i="6"/>
  <c r="BC169" i="6"/>
  <c r="AS169" i="6"/>
  <c r="BB169" i="6"/>
  <c r="AR169" i="6"/>
  <c r="BK169" i="6"/>
  <c r="BA169" i="6"/>
  <c r="AQ169" i="6"/>
  <c r="BJ169" i="6"/>
  <c r="AZ169" i="6"/>
  <c r="BI169" i="6"/>
  <c r="AY169" i="6"/>
  <c r="AS474" i="6"/>
  <c r="AS495" i="6" s="1"/>
  <c r="AS505" i="6" s="1"/>
  <c r="AS517" i="6" s="1"/>
  <c r="AS531" i="6" s="1"/>
  <c r="AS545" i="6" s="1"/>
  <c r="AS559" i="6" s="1"/>
  <c r="AS573" i="6" s="1"/>
  <c r="AS587" i="6" s="1"/>
  <c r="AS601" i="6" s="1"/>
  <c r="AS615" i="6" s="1"/>
  <c r="AS629" i="6" s="1"/>
  <c r="AS643" i="6" s="1"/>
  <c r="AS657" i="6" s="1"/>
  <c r="AS671" i="6" s="1"/>
  <c r="AS685" i="6" s="1"/>
  <c r="AS699" i="6" s="1"/>
  <c r="AS713" i="6" s="1"/>
  <c r="AS727" i="6" s="1"/>
  <c r="AS484" i="6"/>
  <c r="BI474" i="6"/>
  <c r="BI495" i="6" s="1"/>
  <c r="BI505" i="6" s="1"/>
  <c r="BI517" i="6" s="1"/>
  <c r="BI531" i="6" s="1"/>
  <c r="BI545" i="6" s="1"/>
  <c r="BI559" i="6" s="1"/>
  <c r="BI573" i="6" s="1"/>
  <c r="BI587" i="6" s="1"/>
  <c r="BI601" i="6" s="1"/>
  <c r="BI615" i="6" s="1"/>
  <c r="BI629" i="6" s="1"/>
  <c r="BI643" i="6" s="1"/>
  <c r="BI657" i="6" s="1"/>
  <c r="BI671" i="6" s="1"/>
  <c r="BI685" i="6" s="1"/>
  <c r="BI699" i="6" s="1"/>
  <c r="BI713" i="6" s="1"/>
  <c r="BI727" i="6" s="1"/>
  <c r="BI484" i="6"/>
  <c r="H66" i="6"/>
  <c r="H52" i="6"/>
  <c r="BG27" i="6"/>
  <c r="AY27" i="6"/>
  <c r="AQ27" i="6"/>
  <c r="H41" i="6"/>
  <c r="BF27" i="6"/>
  <c r="AX27" i="6"/>
  <c r="BD27" i="6"/>
  <c r="AV27" i="6"/>
  <c r="BI27" i="6"/>
  <c r="BA27" i="6"/>
  <c r="AS27" i="6"/>
  <c r="AW27" i="6"/>
  <c r="G67" i="6"/>
  <c r="G53" i="6"/>
  <c r="G94" i="6" s="1"/>
  <c r="G42" i="6"/>
  <c r="BE43" i="6"/>
  <c r="AR47" i="6"/>
  <c r="BM47" i="6" s="1"/>
  <c r="H94" i="6"/>
  <c r="BD53" i="6"/>
  <c r="AV53" i="6"/>
  <c r="BK53" i="6"/>
  <c r="BC53" i="6"/>
  <c r="AU53" i="6"/>
  <c r="BI53" i="6"/>
  <c r="BA53" i="6"/>
  <c r="AS53" i="6"/>
  <c r="BG53" i="6"/>
  <c r="AY53" i="6"/>
  <c r="AQ53" i="6"/>
  <c r="BF53" i="6"/>
  <c r="AX53" i="6"/>
  <c r="AT53" i="6"/>
  <c r="BI59" i="6"/>
  <c r="BA59" i="6"/>
  <c r="AS59" i="6"/>
  <c r="BH59" i="6"/>
  <c r="AZ59" i="6"/>
  <c r="AR59" i="6"/>
  <c r="H100" i="6"/>
  <c r="BF59" i="6"/>
  <c r="AX59" i="6"/>
  <c r="BD59" i="6"/>
  <c r="AV59" i="6"/>
  <c r="BK59" i="6"/>
  <c r="BC59" i="6"/>
  <c r="AU59" i="6"/>
  <c r="AT59" i="6"/>
  <c r="AR61" i="6"/>
  <c r="BM61" i="6" s="1"/>
  <c r="BE87" i="6"/>
  <c r="BJ107" i="6"/>
  <c r="AJ122" i="6"/>
  <c r="AJ120" i="6"/>
  <c r="AJ121" i="6"/>
  <c r="BC61" i="6"/>
  <c r="AR15" i="6"/>
  <c r="BH15" i="6"/>
  <c r="BI18" i="6"/>
  <c r="BA18" i="6"/>
  <c r="AS18" i="6"/>
  <c r="BH18" i="6"/>
  <c r="AZ18" i="6"/>
  <c r="AR18" i="6"/>
  <c r="BF18" i="6"/>
  <c r="AX18" i="6"/>
  <c r="BK18" i="6"/>
  <c r="BC18" i="6"/>
  <c r="AU18" i="6"/>
  <c r="BE18" i="6"/>
  <c r="BI25" i="6"/>
  <c r="BA25" i="6"/>
  <c r="AS25" i="6"/>
  <c r="BH25" i="6"/>
  <c r="AZ25" i="6"/>
  <c r="AR25" i="6"/>
  <c r="BF25" i="6"/>
  <c r="AX25" i="6"/>
  <c r="H64" i="6"/>
  <c r="H50" i="6"/>
  <c r="H39" i="6"/>
  <c r="BK25" i="6"/>
  <c r="BC25" i="6"/>
  <c r="AU25" i="6"/>
  <c r="AY25" i="6"/>
  <c r="F69" i="6"/>
  <c r="F55" i="6"/>
  <c r="F96" i="6" s="1"/>
  <c r="BD33" i="6"/>
  <c r="AV33" i="6"/>
  <c r="BK33" i="6"/>
  <c r="BC33" i="6"/>
  <c r="AU33" i="6"/>
  <c r="BI33" i="6"/>
  <c r="BA33" i="6"/>
  <c r="AS33" i="6"/>
  <c r="H72" i="6"/>
  <c r="H58" i="6"/>
  <c r="BF33" i="6"/>
  <c r="AX33" i="6"/>
  <c r="BE33" i="6"/>
  <c r="AX484" i="6"/>
  <c r="AX474" i="6"/>
  <c r="AX495" i="6" s="1"/>
  <c r="AX505" i="6" s="1"/>
  <c r="AX517" i="6" s="1"/>
  <c r="AX531" i="6" s="1"/>
  <c r="AX545" i="6" s="1"/>
  <c r="AX559" i="6" s="1"/>
  <c r="AX573" i="6" s="1"/>
  <c r="AX587" i="6" s="1"/>
  <c r="AX601" i="6" s="1"/>
  <c r="AX615" i="6" s="1"/>
  <c r="AX629" i="6" s="1"/>
  <c r="AX643" i="6" s="1"/>
  <c r="AX657" i="6" s="1"/>
  <c r="AX671" i="6" s="1"/>
  <c r="AX685" i="6" s="1"/>
  <c r="AX699" i="6" s="1"/>
  <c r="AX713" i="6" s="1"/>
  <c r="AX727" i="6" s="1"/>
  <c r="BF484" i="6"/>
  <c r="BF474" i="6"/>
  <c r="BF495" i="6" s="1"/>
  <c r="BF505" i="6" s="1"/>
  <c r="BF517" i="6" s="1"/>
  <c r="BF531" i="6" s="1"/>
  <c r="BF545" i="6" s="1"/>
  <c r="BF559" i="6" s="1"/>
  <c r="BF573" i="6" s="1"/>
  <c r="BF587" i="6" s="1"/>
  <c r="BF601" i="6" s="1"/>
  <c r="BF615" i="6" s="1"/>
  <c r="BF629" i="6" s="1"/>
  <c r="BF643" i="6" s="1"/>
  <c r="BF657" i="6" s="1"/>
  <c r="BF671" i="6" s="1"/>
  <c r="BF685" i="6" s="1"/>
  <c r="BF699" i="6" s="1"/>
  <c r="BF713" i="6" s="1"/>
  <c r="BF727" i="6" s="1"/>
  <c r="AT15" i="6"/>
  <c r="AQ18" i="6"/>
  <c r="BG18" i="6"/>
  <c r="BM23" i="6"/>
  <c r="BE24" i="6"/>
  <c r="BB25" i="6"/>
  <c r="AZ27" i="6"/>
  <c r="BE42" i="6"/>
  <c r="AW42" i="6"/>
  <c r="BD42" i="6"/>
  <c r="AV42" i="6"/>
  <c r="BJ42" i="6"/>
  <c r="BB42" i="6"/>
  <c r="AT42" i="6"/>
  <c r="BH42" i="6"/>
  <c r="AZ42" i="6"/>
  <c r="AR42" i="6"/>
  <c r="BG42" i="6"/>
  <c r="AY42" i="6"/>
  <c r="AQ42" i="6"/>
  <c r="G70" i="6"/>
  <c r="G56" i="6"/>
  <c r="G97" i="6" s="1"/>
  <c r="AQ33" i="6"/>
  <c r="BG33" i="6"/>
  <c r="AV36" i="6"/>
  <c r="BC40" i="6"/>
  <c r="BF42" i="6"/>
  <c r="BH43" i="6"/>
  <c r="AR44" i="6"/>
  <c r="BM44" i="6" s="1"/>
  <c r="AU46" i="6"/>
  <c r="AU47" i="6"/>
  <c r="AW53" i="6"/>
  <c r="AW59" i="6"/>
  <c r="AU61" i="6"/>
  <c r="AT73" i="6"/>
  <c r="AU152" i="6"/>
  <c r="AV169" i="6"/>
  <c r="D3" i="6"/>
  <c r="AY484" i="6"/>
  <c r="AY474" i="6"/>
  <c r="AY495" i="6" s="1"/>
  <c r="AY505" i="6" s="1"/>
  <c r="AY517" i="6" s="1"/>
  <c r="AY531" i="6" s="1"/>
  <c r="AY545" i="6" s="1"/>
  <c r="AY559" i="6" s="1"/>
  <c r="AY573" i="6" s="1"/>
  <c r="AY587" i="6" s="1"/>
  <c r="AY601" i="6" s="1"/>
  <c r="AY615" i="6" s="1"/>
  <c r="AY629" i="6" s="1"/>
  <c r="AY643" i="6" s="1"/>
  <c r="AY657" i="6" s="1"/>
  <c r="AY671" i="6" s="1"/>
  <c r="AY685" i="6" s="1"/>
  <c r="AY699" i="6" s="1"/>
  <c r="AY713" i="6" s="1"/>
  <c r="AY727" i="6" s="1"/>
  <c r="BG474" i="6"/>
  <c r="BG495" i="6" s="1"/>
  <c r="BG505" i="6" s="1"/>
  <c r="BG517" i="6" s="1"/>
  <c r="BG531" i="6" s="1"/>
  <c r="BG545" i="6" s="1"/>
  <c r="BG559" i="6" s="1"/>
  <c r="BG573" i="6" s="1"/>
  <c r="BG587" i="6" s="1"/>
  <c r="BG601" i="6" s="1"/>
  <c r="BG615" i="6" s="1"/>
  <c r="BG629" i="6" s="1"/>
  <c r="BG643" i="6" s="1"/>
  <c r="BG657" i="6" s="1"/>
  <c r="BG671" i="6" s="1"/>
  <c r="BG685" i="6" s="1"/>
  <c r="BG699" i="6" s="1"/>
  <c r="BG713" i="6" s="1"/>
  <c r="BG727" i="6" s="1"/>
  <c r="BG484" i="6"/>
  <c r="AT18" i="6"/>
  <c r="BJ18" i="6"/>
  <c r="BM24" i="6"/>
  <c r="BD25" i="6"/>
  <c r="BB27" i="6"/>
  <c r="BG30" i="6"/>
  <c r="AY30" i="6"/>
  <c r="AQ30" i="6"/>
  <c r="BF30" i="6"/>
  <c r="AX30" i="6"/>
  <c r="H69" i="6"/>
  <c r="H55" i="6"/>
  <c r="BD30" i="6"/>
  <c r="AV30" i="6"/>
  <c r="BI30" i="6"/>
  <c r="BA30" i="6"/>
  <c r="AS30" i="6"/>
  <c r="AZ30" i="6"/>
  <c r="AR33" i="6"/>
  <c r="BH33" i="6"/>
  <c r="BJ43" i="6"/>
  <c r="AZ53" i="6"/>
  <c r="BD56" i="6"/>
  <c r="AV56" i="6"/>
  <c r="BK56" i="6"/>
  <c r="BC56" i="6"/>
  <c r="AU56" i="6"/>
  <c r="H97" i="6"/>
  <c r="BI56" i="6"/>
  <c r="BA56" i="6"/>
  <c r="AS56" i="6"/>
  <c r="BG56" i="6"/>
  <c r="AY56" i="6"/>
  <c r="AQ56" i="6"/>
  <c r="BF56" i="6"/>
  <c r="AX56" i="6"/>
  <c r="AT56" i="6"/>
  <c r="AY59" i="6"/>
  <c r="BJ139" i="6"/>
  <c r="BE152" i="6"/>
  <c r="L163" i="6"/>
  <c r="AB163" i="6" s="1"/>
  <c r="L162" i="6"/>
  <c r="AB162" i="6" s="1"/>
  <c r="L160" i="6"/>
  <c r="AB160" i="6" s="1"/>
  <c r="L161" i="6"/>
  <c r="AB161" i="6" s="1"/>
  <c r="T163" i="6"/>
  <c r="AJ163" i="6" s="1"/>
  <c r="T162" i="6"/>
  <c r="AJ162" i="6" s="1"/>
  <c r="T161" i="6"/>
  <c r="AJ161" i="6" s="1"/>
  <c r="T160" i="6"/>
  <c r="AJ160" i="6" s="1"/>
  <c r="BH169" i="6"/>
  <c r="H233" i="6"/>
  <c r="BF177" i="6"/>
  <c r="AX177" i="6"/>
  <c r="BJ177" i="6"/>
  <c r="BB177" i="6"/>
  <c r="AT177" i="6"/>
  <c r="BI177" i="6"/>
  <c r="BA177" i="6"/>
  <c r="AS177" i="6"/>
  <c r="BK177" i="6"/>
  <c r="AW177" i="6"/>
  <c r="BH177" i="6"/>
  <c r="AV177" i="6"/>
  <c r="BG177" i="6"/>
  <c r="AU177" i="6"/>
  <c r="BE177" i="6"/>
  <c r="AR177" i="6"/>
  <c r="BD177" i="6"/>
  <c r="AQ177" i="6"/>
  <c r="BC177" i="6"/>
  <c r="AZ177" i="6"/>
  <c r="BA474" i="6"/>
  <c r="BA495" i="6" s="1"/>
  <c r="BA505" i="6" s="1"/>
  <c r="BA517" i="6" s="1"/>
  <c r="BA531" i="6" s="1"/>
  <c r="BA545" i="6" s="1"/>
  <c r="BA559" i="6" s="1"/>
  <c r="BA573" i="6" s="1"/>
  <c r="BA587" i="6" s="1"/>
  <c r="BA601" i="6" s="1"/>
  <c r="BA615" i="6" s="1"/>
  <c r="BA629" i="6" s="1"/>
  <c r="BA643" i="6" s="1"/>
  <c r="BA657" i="6" s="1"/>
  <c r="BA671" i="6" s="1"/>
  <c r="BA685" i="6" s="1"/>
  <c r="BA699" i="6" s="1"/>
  <c r="BA713" i="6" s="1"/>
  <c r="BA727" i="6" s="1"/>
  <c r="BA484" i="6"/>
  <c r="BD15" i="6"/>
  <c r="AV15" i="6"/>
  <c r="BK15" i="6"/>
  <c r="BC15" i="6"/>
  <c r="AU15" i="6"/>
  <c r="BI15" i="6"/>
  <c r="BA15" i="6"/>
  <c r="AS15" i="6"/>
  <c r="BF15" i="6"/>
  <c r="AX15" i="6"/>
  <c r="AZ15" i="6"/>
  <c r="BE27" i="6"/>
  <c r="AT43" i="6"/>
  <c r="BG47" i="6"/>
  <c r="AY47" i="6"/>
  <c r="AQ47" i="6"/>
  <c r="BF47" i="6"/>
  <c r="AX47" i="6"/>
  <c r="BD47" i="6"/>
  <c r="AV47" i="6"/>
  <c r="BJ47" i="6"/>
  <c r="BB47" i="6"/>
  <c r="AT47" i="6"/>
  <c r="BI47" i="6"/>
  <c r="BA47" i="6"/>
  <c r="AS47" i="6"/>
  <c r="BC47" i="6"/>
  <c r="BG61" i="6"/>
  <c r="AY61" i="6"/>
  <c r="AQ61" i="6"/>
  <c r="BF61" i="6"/>
  <c r="AX61" i="6"/>
  <c r="BD61" i="6"/>
  <c r="AV61" i="6"/>
  <c r="BJ61" i="6"/>
  <c r="BB61" i="6"/>
  <c r="AT61" i="6"/>
  <c r="BI61" i="6"/>
  <c r="BA61" i="6"/>
  <c r="AS61" i="6"/>
  <c r="BI73" i="6"/>
  <c r="BA73" i="6"/>
  <c r="AS73" i="6"/>
  <c r="BH73" i="6"/>
  <c r="AZ73" i="6"/>
  <c r="AR73" i="6"/>
  <c r="BG73" i="6"/>
  <c r="AY73" i="6"/>
  <c r="AQ73" i="6"/>
  <c r="BF73" i="6"/>
  <c r="AX73" i="6"/>
  <c r="BD73" i="6"/>
  <c r="AV73" i="6"/>
  <c r="BK73" i="6"/>
  <c r="BC73" i="6"/>
  <c r="AU73" i="6"/>
  <c r="BE73" i="6"/>
  <c r="AW15" i="6"/>
  <c r="AY15" i="6"/>
  <c r="BJ17" i="6"/>
  <c r="BB17" i="6"/>
  <c r="AT17" i="6"/>
  <c r="BI17" i="6"/>
  <c r="BA17" i="6"/>
  <c r="AS17" i="6"/>
  <c r="BG17" i="6"/>
  <c r="AY17" i="6"/>
  <c r="AQ17" i="6"/>
  <c r="BD17" i="6"/>
  <c r="AV17" i="6"/>
  <c r="BE17" i="6"/>
  <c r="AV18" i="6"/>
  <c r="AT24" i="6"/>
  <c r="BJ24" i="6"/>
  <c r="BE25" i="6"/>
  <c r="BC27" i="6"/>
  <c r="BB30" i="6"/>
  <c r="AT33" i="6"/>
  <c r="BJ33" i="6"/>
  <c r="BA36" i="6"/>
  <c r="BH40" i="6"/>
  <c r="BK42" i="6"/>
  <c r="AR43" i="6"/>
  <c r="AW44" i="6"/>
  <c r="BA46" i="6"/>
  <c r="AZ47" i="6"/>
  <c r="BJ48" i="6"/>
  <c r="BB48" i="6"/>
  <c r="AT48" i="6"/>
  <c r="BI48" i="6"/>
  <c r="BA48" i="6"/>
  <c r="AS48" i="6"/>
  <c r="BG48" i="6"/>
  <c r="AY48" i="6"/>
  <c r="AQ48" i="6"/>
  <c r="BE48" i="6"/>
  <c r="AW48" i="6"/>
  <c r="BD48" i="6"/>
  <c r="AV48" i="6"/>
  <c r="BH48" i="6"/>
  <c r="BB53" i="6"/>
  <c r="AW56" i="6"/>
  <c r="BB59" i="6"/>
  <c r="AZ61" i="6"/>
  <c r="BJ62" i="6"/>
  <c r="BB62" i="6"/>
  <c r="AT62" i="6"/>
  <c r="BI62" i="6"/>
  <c r="BA62" i="6"/>
  <c r="AS62" i="6"/>
  <c r="BG62" i="6"/>
  <c r="AY62" i="6"/>
  <c r="AQ62" i="6"/>
  <c r="BE62" i="6"/>
  <c r="AW62" i="6"/>
  <c r="BD62" i="6"/>
  <c r="AV62" i="6"/>
  <c r="BH62" i="6"/>
  <c r="BD67" i="6"/>
  <c r="AV67" i="6"/>
  <c r="BK67" i="6"/>
  <c r="BC67" i="6"/>
  <c r="AU67" i="6"/>
  <c r="BJ67" i="6"/>
  <c r="BB67" i="6"/>
  <c r="AT67" i="6"/>
  <c r="BI67" i="6"/>
  <c r="BA67" i="6"/>
  <c r="AS67" i="6"/>
  <c r="BG67" i="6"/>
  <c r="AY67" i="6"/>
  <c r="AQ67" i="6"/>
  <c r="BF67" i="6"/>
  <c r="AX67" i="6"/>
  <c r="BE67" i="6"/>
  <c r="AW70" i="6"/>
  <c r="BB73" i="6"/>
  <c r="AW484" i="6"/>
  <c r="AW474" i="6"/>
  <c r="AW495" i="6" s="1"/>
  <c r="AW505" i="6" s="1"/>
  <c r="AW517" i="6" s="1"/>
  <c r="AW531" i="6" s="1"/>
  <c r="AW545" i="6" s="1"/>
  <c r="AW559" i="6" s="1"/>
  <c r="AW573" i="6" s="1"/>
  <c r="AW587" i="6" s="1"/>
  <c r="AW601" i="6" s="1"/>
  <c r="AW615" i="6" s="1"/>
  <c r="AW629" i="6" s="1"/>
  <c r="AW643" i="6" s="1"/>
  <c r="AW657" i="6" s="1"/>
  <c r="AW671" i="6" s="1"/>
  <c r="AW685" i="6" s="1"/>
  <c r="AW699" i="6" s="1"/>
  <c r="AW713" i="6" s="1"/>
  <c r="AW727" i="6" s="1"/>
  <c r="BE484" i="6"/>
  <c r="BE474" i="6"/>
  <c r="BE495" i="6" s="1"/>
  <c r="BE505" i="6" s="1"/>
  <c r="BE517" i="6" s="1"/>
  <c r="BE531" i="6" s="1"/>
  <c r="BE545" i="6" s="1"/>
  <c r="BE559" i="6" s="1"/>
  <c r="BE573" i="6" s="1"/>
  <c r="BE587" i="6" s="1"/>
  <c r="BE601" i="6" s="1"/>
  <c r="BE615" i="6" s="1"/>
  <c r="BE629" i="6" s="1"/>
  <c r="BE643" i="6" s="1"/>
  <c r="BE657" i="6" s="1"/>
  <c r="BE671" i="6" s="1"/>
  <c r="BE685" i="6" s="1"/>
  <c r="BE699" i="6" s="1"/>
  <c r="BE713" i="6" s="1"/>
  <c r="BE727" i="6" s="1"/>
  <c r="AW16" i="6"/>
  <c r="BE16" i="6"/>
  <c r="AU22" i="6"/>
  <c r="BC22" i="6"/>
  <c r="BK22" i="6"/>
  <c r="AX23" i="6"/>
  <c r="BF23" i="6"/>
  <c r="AR28" i="6"/>
  <c r="AZ28" i="6"/>
  <c r="BH28" i="6"/>
  <c r="AY29" i="6"/>
  <c r="BG29" i="6"/>
  <c r="AR31" i="6"/>
  <c r="AZ31" i="6"/>
  <c r="BH31" i="6"/>
  <c r="AQ32" i="6"/>
  <c r="AY32" i="6"/>
  <c r="BG32" i="6"/>
  <c r="AW34" i="6"/>
  <c r="BE34" i="6"/>
  <c r="AR35" i="6"/>
  <c r="BM35" i="6" s="1"/>
  <c r="AZ35" i="6"/>
  <c r="BH35" i="6"/>
  <c r="AW37" i="6"/>
  <c r="BE37" i="6"/>
  <c r="G50" i="6"/>
  <c r="G91" i="6" s="1"/>
  <c r="AR51" i="6"/>
  <c r="AZ51" i="6"/>
  <c r="BH51" i="6"/>
  <c r="H54" i="6"/>
  <c r="H57" i="6"/>
  <c r="G58" i="6"/>
  <c r="G99" i="6" s="1"/>
  <c r="AX60" i="6"/>
  <c r="BF60" i="6"/>
  <c r="AR65" i="6"/>
  <c r="AZ65" i="6"/>
  <c r="BH65" i="6"/>
  <c r="H68" i="6"/>
  <c r="H71" i="6"/>
  <c r="AX74" i="6"/>
  <c r="BF74" i="6"/>
  <c r="AS83" i="6"/>
  <c r="BB83" i="6"/>
  <c r="AZ85" i="6"/>
  <c r="BI85" i="6"/>
  <c r="BG89" i="6"/>
  <c r="AY89" i="6"/>
  <c r="AQ89" i="6"/>
  <c r="AV89" i="6"/>
  <c r="BE89" i="6"/>
  <c r="H92" i="6"/>
  <c r="AT101" i="6"/>
  <c r="AR102" i="6"/>
  <c r="BB102" i="6"/>
  <c r="AQ103" i="6"/>
  <c r="AZ103" i="6"/>
  <c r="BI103" i="6"/>
  <c r="AV106" i="6"/>
  <c r="BE106" i="6"/>
  <c r="AX108" i="6"/>
  <c r="BG108" i="6"/>
  <c r="AU110" i="6"/>
  <c r="BD110" i="6"/>
  <c r="H298" i="6"/>
  <c r="BJ111" i="6"/>
  <c r="BB111" i="6"/>
  <c r="AT111" i="6"/>
  <c r="AQ111" i="6"/>
  <c r="AZ111" i="6"/>
  <c r="BI111" i="6"/>
  <c r="AW112" i="6"/>
  <c r="BD113" i="6"/>
  <c r="AV113" i="6"/>
  <c r="AU113" i="6"/>
  <c r="BE113" i="6"/>
  <c r="AQ114" i="6"/>
  <c r="AZ114" i="6"/>
  <c r="BI114" i="6"/>
  <c r="AC120" i="6"/>
  <c r="AM122" i="6"/>
  <c r="AQ130" i="6"/>
  <c r="AZ130" i="6"/>
  <c r="BI130" i="6"/>
  <c r="AV131" i="6"/>
  <c r="BF131" i="6"/>
  <c r="AU132" i="6"/>
  <c r="AR134" i="6"/>
  <c r="BA134" i="6"/>
  <c r="AX135" i="6"/>
  <c r="BG135" i="6"/>
  <c r="AQ137" i="6"/>
  <c r="AZ137" i="6"/>
  <c r="AV138" i="6"/>
  <c r="BE138" i="6"/>
  <c r="AY140" i="6"/>
  <c r="BH140" i="6"/>
  <c r="AU141" i="6"/>
  <c r="BD141" i="6"/>
  <c r="F235" i="6"/>
  <c r="F195" i="6"/>
  <c r="F285" i="6" s="1"/>
  <c r="F364" i="6" s="1"/>
  <c r="AS142" i="6"/>
  <c r="BB142" i="6"/>
  <c r="BK142" i="6"/>
  <c r="AX143" i="6"/>
  <c r="BH143" i="6"/>
  <c r="AU144" i="6"/>
  <c r="BE144" i="6"/>
  <c r="BA146" i="6"/>
  <c r="BK146" i="6"/>
  <c r="AQ149" i="6"/>
  <c r="BC149" i="6"/>
  <c r="AR150" i="6"/>
  <c r="BB150" i="6"/>
  <c r="AT151" i="6"/>
  <c r="AZ153" i="6"/>
  <c r="BJ153" i="6"/>
  <c r="AR154" i="6"/>
  <c r="M162" i="6"/>
  <c r="AC162" i="6" s="1"/>
  <c r="M161" i="6"/>
  <c r="AC161" i="6" s="1"/>
  <c r="U162" i="6"/>
  <c r="AK162" i="6" s="1"/>
  <c r="U161" i="6"/>
  <c r="AK161" i="6" s="1"/>
  <c r="AZ156" i="6"/>
  <c r="AQ157" i="6"/>
  <c r="BA157" i="6"/>
  <c r="AR158" i="6"/>
  <c r="BD159" i="6"/>
  <c r="AV159" i="6"/>
  <c r="BK159" i="6"/>
  <c r="BC159" i="6"/>
  <c r="AU159" i="6"/>
  <c r="AS159" i="6"/>
  <c r="BE159" i="6"/>
  <c r="H216" i="6"/>
  <c r="BK160" i="6"/>
  <c r="BC160" i="6"/>
  <c r="AU160" i="6"/>
  <c r="BJ160" i="6"/>
  <c r="BB160" i="6"/>
  <c r="AT160" i="6"/>
  <c r="AW160" i="6"/>
  <c r="BG160" i="6"/>
  <c r="AR161" i="6"/>
  <c r="BD161" i="6"/>
  <c r="H218" i="6"/>
  <c r="BI162" i="6"/>
  <c r="BA162" i="6"/>
  <c r="AS162" i="6"/>
  <c r="BH162" i="6"/>
  <c r="AZ162" i="6"/>
  <c r="AR162" i="6"/>
  <c r="S162" i="6"/>
  <c r="AI162" i="6" s="1"/>
  <c r="AY162" i="6"/>
  <c r="BK162" i="6"/>
  <c r="Z163" i="6"/>
  <c r="AP163" i="6" s="1"/>
  <c r="AV163" i="6"/>
  <c r="H178" i="6"/>
  <c r="H183" i="6"/>
  <c r="AW184" i="6"/>
  <c r="BJ184" i="6"/>
  <c r="AT186" i="6"/>
  <c r="BF186" i="6"/>
  <c r="AS187" i="6"/>
  <c r="BE187" i="6"/>
  <c r="AQ200" i="6"/>
  <c r="BA207" i="6"/>
  <c r="AQ210" i="6"/>
  <c r="BE101" i="6"/>
  <c r="AW101" i="6"/>
  <c r="AU101" i="6"/>
  <c r="BD101" i="6"/>
  <c r="AR103" i="6"/>
  <c r="BA103" i="6"/>
  <c r="BJ103" i="6"/>
  <c r="AW106" i="6"/>
  <c r="BF106" i="6"/>
  <c r="G295" i="6"/>
  <c r="G267" i="6"/>
  <c r="AY108" i="6"/>
  <c r="AR114" i="6"/>
  <c r="BA114" i="6"/>
  <c r="AE122" i="6"/>
  <c r="AR130" i="6"/>
  <c r="BA130" i="6"/>
  <c r="BJ130" i="6"/>
  <c r="BG132" i="6"/>
  <c r="AY132" i="6"/>
  <c r="AQ132" i="6"/>
  <c r="AV132" i="6"/>
  <c r="BE132" i="6"/>
  <c r="AY135" i="6"/>
  <c r="BH135" i="6"/>
  <c r="F357" i="6"/>
  <c r="F461" i="6" s="1"/>
  <c r="F315" i="6"/>
  <c r="AW138" i="6"/>
  <c r="BG138" i="6"/>
  <c r="G273" i="6"/>
  <c r="G283" i="6" s="1"/>
  <c r="G193" i="6"/>
  <c r="AQ140" i="6"/>
  <c r="AZ140" i="6"/>
  <c r="AT142" i="6"/>
  <c r="AZ143" i="6"/>
  <c r="BB146" i="6"/>
  <c r="AR149" i="6"/>
  <c r="BD149" i="6"/>
  <c r="AS150" i="6"/>
  <c r="BG151" i="6"/>
  <c r="AY151" i="6"/>
  <c r="AQ151" i="6"/>
  <c r="BF151" i="6"/>
  <c r="AX151" i="6"/>
  <c r="AU151" i="6"/>
  <c r="BE151" i="6"/>
  <c r="N161" i="6"/>
  <c r="AD161" i="6" s="1"/>
  <c r="N160" i="6"/>
  <c r="AD160" i="6" s="1"/>
  <c r="V161" i="6"/>
  <c r="AL161" i="6" s="1"/>
  <c r="V160" i="6"/>
  <c r="AL160" i="6" s="1"/>
  <c r="AR157" i="6"/>
  <c r="BD158" i="6"/>
  <c r="AV158" i="6"/>
  <c r="BK158" i="6"/>
  <c r="BC158" i="6"/>
  <c r="AU158" i="6"/>
  <c r="AS158" i="6"/>
  <c r="BE158" i="6"/>
  <c r="Y161" i="6"/>
  <c r="AO161" i="6" s="1"/>
  <c r="V162" i="6"/>
  <c r="AL162" i="6" s="1"/>
  <c r="Q163" i="6"/>
  <c r="AG163" i="6" s="1"/>
  <c r="F179" i="6"/>
  <c r="AX184" i="6"/>
  <c r="BK184" i="6"/>
  <c r="AU186" i="6"/>
  <c r="BI186" i="6"/>
  <c r="G194" i="6"/>
  <c r="AT200" i="6"/>
  <c r="AR210" i="6"/>
  <c r="BL256" i="6"/>
  <c r="F292" i="6"/>
  <c r="F264" i="6"/>
  <c r="H295" i="6"/>
  <c r="H267" i="6"/>
  <c r="BH108" i="6"/>
  <c r="AZ108" i="6"/>
  <c r="AR108" i="6"/>
  <c r="AQ108" i="6"/>
  <c r="BA108" i="6"/>
  <c r="BJ108" i="6"/>
  <c r="BF114" i="6"/>
  <c r="AX114" i="6"/>
  <c r="AS114" i="6"/>
  <c r="BB114" i="6"/>
  <c r="BK114" i="6"/>
  <c r="G270" i="6"/>
  <c r="G280" i="6" s="1"/>
  <c r="G190" i="6"/>
  <c r="H273" i="6"/>
  <c r="BF140" i="6"/>
  <c r="AX140" i="6"/>
  <c r="AR140" i="6"/>
  <c r="BA140" i="6"/>
  <c r="BJ140" i="6"/>
  <c r="H195" i="6"/>
  <c r="BG142" i="6"/>
  <c r="AY142" i="6"/>
  <c r="AQ142" i="6"/>
  <c r="AU142" i="6"/>
  <c r="BD142" i="6"/>
  <c r="BG143" i="6"/>
  <c r="AY143" i="6"/>
  <c r="AQ143" i="6"/>
  <c r="AR143" i="6"/>
  <c r="BA143" i="6"/>
  <c r="BJ143" i="6"/>
  <c r="BG150" i="6"/>
  <c r="AY150" i="6"/>
  <c r="AQ150" i="6"/>
  <c r="BF150" i="6"/>
  <c r="AX150" i="6"/>
  <c r="AT150" i="6"/>
  <c r="BD150" i="6"/>
  <c r="BD157" i="6"/>
  <c r="AV157" i="6"/>
  <c r="BK157" i="6"/>
  <c r="BC157" i="6"/>
  <c r="AU157" i="6"/>
  <c r="AS157" i="6"/>
  <c r="BE157" i="6"/>
  <c r="G174" i="6"/>
  <c r="G230" i="6" s="1"/>
  <c r="H193" i="6"/>
  <c r="H194" i="6"/>
  <c r="BF207" i="6"/>
  <c r="AX207" i="6"/>
  <c r="BI207" i="6"/>
  <c r="AZ207" i="6"/>
  <c r="AQ207" i="6"/>
  <c r="BH207" i="6"/>
  <c r="AY207" i="6"/>
  <c r="BG207" i="6"/>
  <c r="AW207" i="6"/>
  <c r="BE207" i="6"/>
  <c r="AV207" i="6"/>
  <c r="BD207" i="6"/>
  <c r="AU207" i="6"/>
  <c r="BC207" i="6"/>
  <c r="AT207" i="6"/>
  <c r="BJ207" i="6"/>
  <c r="BG243" i="6"/>
  <c r="AY243" i="6"/>
  <c r="AQ243" i="6"/>
  <c r="BK243" i="6"/>
  <c r="BC243" i="6"/>
  <c r="AU243" i="6"/>
  <c r="BI243" i="6"/>
  <c r="AX243" i="6"/>
  <c r="BH243" i="6"/>
  <c r="AV243" i="6"/>
  <c r="BF243" i="6"/>
  <c r="AT243" i="6"/>
  <c r="BE243" i="6"/>
  <c r="AS243" i="6"/>
  <c r="BD243" i="6"/>
  <c r="AR243" i="6"/>
  <c r="BB243" i="6"/>
  <c r="BA243" i="6"/>
  <c r="AZ243" i="6"/>
  <c r="AR484" i="6"/>
  <c r="AR474" i="6"/>
  <c r="AR495" i="6" s="1"/>
  <c r="AR505" i="6" s="1"/>
  <c r="AZ484" i="6"/>
  <c r="AZ474" i="6"/>
  <c r="AZ495" i="6" s="1"/>
  <c r="AZ505" i="6" s="1"/>
  <c r="AZ517" i="6" s="1"/>
  <c r="AZ531" i="6" s="1"/>
  <c r="AZ545" i="6" s="1"/>
  <c r="AZ559" i="6" s="1"/>
  <c r="AZ573" i="6" s="1"/>
  <c r="AZ587" i="6" s="1"/>
  <c r="AZ601" i="6" s="1"/>
  <c r="AZ615" i="6" s="1"/>
  <c r="AZ629" i="6" s="1"/>
  <c r="AZ643" i="6" s="1"/>
  <c r="AZ657" i="6" s="1"/>
  <c r="AZ671" i="6" s="1"/>
  <c r="AZ685" i="6" s="1"/>
  <c r="AZ699" i="6" s="1"/>
  <c r="AZ713" i="6" s="1"/>
  <c r="AZ727" i="6" s="1"/>
  <c r="BH484" i="6"/>
  <c r="BH474" i="6"/>
  <c r="BH495" i="6" s="1"/>
  <c r="BH505" i="6" s="1"/>
  <c r="BH517" i="6" s="1"/>
  <c r="BH531" i="6" s="1"/>
  <c r="BH545" i="6" s="1"/>
  <c r="BH559" i="6" s="1"/>
  <c r="BH573" i="6" s="1"/>
  <c r="BH587" i="6" s="1"/>
  <c r="BH601" i="6" s="1"/>
  <c r="BH615" i="6" s="1"/>
  <c r="BH629" i="6" s="1"/>
  <c r="BH643" i="6" s="1"/>
  <c r="BH657" i="6" s="1"/>
  <c r="BH671" i="6" s="1"/>
  <c r="BH685" i="6" s="1"/>
  <c r="BH699" i="6" s="1"/>
  <c r="BH713" i="6" s="1"/>
  <c r="BH727" i="6" s="1"/>
  <c r="AR16" i="6"/>
  <c r="AZ16" i="6"/>
  <c r="BH16" i="6"/>
  <c r="AW19" i="6"/>
  <c r="BE19" i="6"/>
  <c r="AR20" i="6"/>
  <c r="BM20" i="6" s="1"/>
  <c r="AZ20" i="6"/>
  <c r="BH20" i="6"/>
  <c r="AU21" i="6"/>
  <c r="BC21" i="6"/>
  <c r="BK21" i="6"/>
  <c r="AX22" i="6"/>
  <c r="BF22" i="6"/>
  <c r="AS23" i="6"/>
  <c r="BA23" i="6"/>
  <c r="BI23" i="6"/>
  <c r="AW26" i="6"/>
  <c r="BE26" i="6"/>
  <c r="AU28" i="6"/>
  <c r="BC28" i="6"/>
  <c r="BK28" i="6"/>
  <c r="AT29" i="6"/>
  <c r="BB29" i="6"/>
  <c r="BJ29" i="6"/>
  <c r="AU31" i="6"/>
  <c r="BC31" i="6"/>
  <c r="BK31" i="6"/>
  <c r="AT32" i="6"/>
  <c r="BB32" i="6"/>
  <c r="BJ32" i="6"/>
  <c r="AR34" i="6"/>
  <c r="AZ34" i="6"/>
  <c r="BH34" i="6"/>
  <c r="AU35" i="6"/>
  <c r="BC35" i="6"/>
  <c r="BK35" i="6"/>
  <c r="AR37" i="6"/>
  <c r="BM37" i="6" s="1"/>
  <c r="AZ37" i="6"/>
  <c r="BH37" i="6"/>
  <c r="AU51" i="6"/>
  <c r="BC51" i="6"/>
  <c r="BK51" i="6"/>
  <c r="AS60" i="6"/>
  <c r="BA60" i="6"/>
  <c r="BI60" i="6"/>
  <c r="AU65" i="6"/>
  <c r="BC65" i="6"/>
  <c r="BK65" i="6"/>
  <c r="AS74" i="6"/>
  <c r="BA74" i="6"/>
  <c r="BI74" i="6"/>
  <c r="BG83" i="6"/>
  <c r="AY83" i="6"/>
  <c r="AQ83" i="6"/>
  <c r="AV83" i="6"/>
  <c r="BE83" i="6"/>
  <c r="AT85" i="6"/>
  <c r="AX101" i="6"/>
  <c r="BG101" i="6"/>
  <c r="BI102" i="6"/>
  <c r="BA102" i="6"/>
  <c r="AS102" i="6"/>
  <c r="AV102" i="6"/>
  <c r="BE102" i="6"/>
  <c r="AT103" i="6"/>
  <c r="G292" i="6"/>
  <c r="G310" i="6" s="1"/>
  <c r="G264" i="6"/>
  <c r="G293" i="6"/>
  <c r="G311" i="6" s="1"/>
  <c r="G265" i="6"/>
  <c r="AY106" i="6"/>
  <c r="AS108" i="6"/>
  <c r="BB108" i="6"/>
  <c r="BK108" i="6"/>
  <c r="AX110" i="6"/>
  <c r="H299" i="6"/>
  <c r="BJ112" i="6"/>
  <c r="BB112" i="6"/>
  <c r="AT112" i="6"/>
  <c r="AQ112" i="6"/>
  <c r="AZ112" i="6"/>
  <c r="BI112" i="6"/>
  <c r="AT114" i="6"/>
  <c r="BC114" i="6"/>
  <c r="AC121" i="6"/>
  <c r="AT130" i="6"/>
  <c r="AQ131" i="6"/>
  <c r="AZ131" i="6"/>
  <c r="AX132" i="6"/>
  <c r="BH132" i="6"/>
  <c r="BK134" i="6"/>
  <c r="BC134" i="6"/>
  <c r="AU134" i="6"/>
  <c r="AV134" i="6"/>
  <c r="BE134" i="6"/>
  <c r="AR135" i="6"/>
  <c r="BA135" i="6"/>
  <c r="H270" i="6"/>
  <c r="BF137" i="6"/>
  <c r="AX137" i="6"/>
  <c r="AT137" i="6"/>
  <c r="BC137" i="6"/>
  <c r="G303" i="6"/>
  <c r="G316" i="6" s="1"/>
  <c r="G325" i="6"/>
  <c r="AQ138" i="6"/>
  <c r="AZ138" i="6"/>
  <c r="AS140" i="6"/>
  <c r="BB140" i="6"/>
  <c r="BK140" i="6"/>
  <c r="AY141" i="6"/>
  <c r="AV142" i="6"/>
  <c r="BE142" i="6"/>
  <c r="AS143" i="6"/>
  <c r="BB143" i="6"/>
  <c r="BK143" i="6"/>
  <c r="AX144" i="6"/>
  <c r="AT146" i="6"/>
  <c r="AV149" i="6"/>
  <c r="AU150" i="6"/>
  <c r="BE150" i="6"/>
  <c r="AW151" i="6"/>
  <c r="BI151" i="6"/>
  <c r="AS153" i="6"/>
  <c r="BG154" i="6"/>
  <c r="AY154" i="6"/>
  <c r="AQ154" i="6"/>
  <c r="BF154" i="6"/>
  <c r="AX154" i="6"/>
  <c r="AU154" i="6"/>
  <c r="BE154" i="6"/>
  <c r="BD156" i="6"/>
  <c r="AV156" i="6"/>
  <c r="BK156" i="6"/>
  <c r="BC156" i="6"/>
  <c r="AU156" i="6"/>
  <c r="AS156" i="6"/>
  <c r="BE156" i="6"/>
  <c r="AT157" i="6"/>
  <c r="BF157" i="6"/>
  <c r="AW158" i="6"/>
  <c r="BG158" i="6"/>
  <c r="U160" i="6"/>
  <c r="AK160" i="6" s="1"/>
  <c r="Q161" i="6"/>
  <c r="AG161" i="6" s="1"/>
  <c r="AW161" i="6"/>
  <c r="N162" i="6"/>
  <c r="AD162" i="6" s="1"/>
  <c r="H219" i="6"/>
  <c r="BH163" i="6"/>
  <c r="AZ163" i="6"/>
  <c r="AR163" i="6"/>
  <c r="BG163" i="6"/>
  <c r="AY163" i="6"/>
  <c r="AQ163" i="6"/>
  <c r="U163" i="6"/>
  <c r="AK163" i="6" s="1"/>
  <c r="BA163" i="6"/>
  <c r="BK163" i="6"/>
  <c r="H174" i="6"/>
  <c r="H179" i="6"/>
  <c r="BD185" i="6"/>
  <c r="AV185" i="6"/>
  <c r="BH185" i="6"/>
  <c r="AZ185" i="6"/>
  <c r="AR185" i="6"/>
  <c r="BG185" i="6"/>
  <c r="AY185" i="6"/>
  <c r="BA185" i="6"/>
  <c r="AX186" i="6"/>
  <c r="AW187" i="6"/>
  <c r="G191" i="6"/>
  <c r="H196" i="6"/>
  <c r="BK207" i="6"/>
  <c r="S217" i="6"/>
  <c r="AI217" i="6" s="1"/>
  <c r="S219" i="6"/>
  <c r="AI219" i="6" s="1"/>
  <c r="S218" i="6"/>
  <c r="AI218" i="6" s="1"/>
  <c r="S216" i="6"/>
  <c r="AI216" i="6" s="1"/>
  <c r="BF212" i="6"/>
  <c r="AX212" i="6"/>
  <c r="BI212" i="6"/>
  <c r="AZ212" i="6"/>
  <c r="AQ212" i="6"/>
  <c r="BH212" i="6"/>
  <c r="AY212" i="6"/>
  <c r="BG212" i="6"/>
  <c r="AW212" i="6"/>
  <c r="BE212" i="6"/>
  <c r="AV212" i="6"/>
  <c r="BD212" i="6"/>
  <c r="AU212" i="6"/>
  <c r="BC212" i="6"/>
  <c r="AT212" i="6"/>
  <c r="BJ212" i="6"/>
  <c r="BE103" i="6"/>
  <c r="AW103" i="6"/>
  <c r="AU103" i="6"/>
  <c r="BD103" i="6"/>
  <c r="H293" i="6"/>
  <c r="H265" i="6"/>
  <c r="BH106" i="6"/>
  <c r="AZ106" i="6"/>
  <c r="AR106" i="6"/>
  <c r="AQ106" i="6"/>
  <c r="BA106" i="6"/>
  <c r="BJ106" i="6"/>
  <c r="AT108" i="6"/>
  <c r="BC108" i="6"/>
  <c r="AU114" i="6"/>
  <c r="BD114" i="6"/>
  <c r="BK130" i="6"/>
  <c r="BC130" i="6"/>
  <c r="AU130" i="6"/>
  <c r="AV130" i="6"/>
  <c r="BE130" i="6"/>
  <c r="BK135" i="6"/>
  <c r="BC135" i="6"/>
  <c r="AU135" i="6"/>
  <c r="H88" i="6"/>
  <c r="AS135" i="6"/>
  <c r="BB135" i="6"/>
  <c r="H271" i="6"/>
  <c r="H191" i="6"/>
  <c r="BF138" i="6"/>
  <c r="AX138" i="6"/>
  <c r="AR138" i="6"/>
  <c r="BA138" i="6"/>
  <c r="BJ138" i="6"/>
  <c r="AT140" i="6"/>
  <c r="BC140" i="6"/>
  <c r="G328" i="6"/>
  <c r="G306" i="6"/>
  <c r="G319" i="6" s="1"/>
  <c r="AW142" i="6"/>
  <c r="BF142" i="6"/>
  <c r="AT143" i="6"/>
  <c r="BC143" i="6"/>
  <c r="H199" i="6"/>
  <c r="BH146" i="6"/>
  <c r="AZ146" i="6"/>
  <c r="AR146" i="6"/>
  <c r="BG146" i="6"/>
  <c r="AY146" i="6"/>
  <c r="AQ146" i="6"/>
  <c r="AU146" i="6"/>
  <c r="BE146" i="6"/>
  <c r="BJ149" i="6"/>
  <c r="BB149" i="6"/>
  <c r="AT149" i="6"/>
  <c r="BI149" i="6"/>
  <c r="BA149" i="6"/>
  <c r="AS149" i="6"/>
  <c r="AW149" i="6"/>
  <c r="BG149" i="6"/>
  <c r="AV150" i="6"/>
  <c r="BH150" i="6"/>
  <c r="AW157" i="6"/>
  <c r="BG157" i="6"/>
  <c r="Y162" i="6"/>
  <c r="AO162" i="6" s="1"/>
  <c r="G175" i="6"/>
  <c r="G231" i="6" s="1"/>
  <c r="G180" i="6"/>
  <c r="G236" i="6" s="1"/>
  <c r="BD184" i="6"/>
  <c r="AV184" i="6"/>
  <c r="BH184" i="6"/>
  <c r="AZ184" i="6"/>
  <c r="AR184" i="6"/>
  <c r="BG184" i="6"/>
  <c r="AY184" i="6"/>
  <c r="BC184" i="6"/>
  <c r="BD186" i="6"/>
  <c r="AV186" i="6"/>
  <c r="BH186" i="6"/>
  <c r="AZ186" i="6"/>
  <c r="AR186" i="6"/>
  <c r="BG186" i="6"/>
  <c r="AY186" i="6"/>
  <c r="BA186" i="6"/>
  <c r="BE200" i="6"/>
  <c r="AW200" i="6"/>
  <c r="BK200" i="6"/>
  <c r="BB200" i="6"/>
  <c r="AS200" i="6"/>
  <c r="BJ200" i="6"/>
  <c r="BA200" i="6"/>
  <c r="AR200" i="6"/>
  <c r="BL200" i="6" s="1"/>
  <c r="BH200" i="6"/>
  <c r="AY200" i="6"/>
  <c r="BG200" i="6"/>
  <c r="AX200" i="6"/>
  <c r="BF200" i="6"/>
  <c r="AV200" i="6"/>
  <c r="BC200" i="6"/>
  <c r="T217" i="6"/>
  <c r="AJ217" i="6" s="1"/>
  <c r="T219" i="6"/>
  <c r="AJ219" i="6" s="1"/>
  <c r="T218" i="6"/>
  <c r="AJ218" i="6" s="1"/>
  <c r="T216" i="6"/>
  <c r="AJ216" i="6" s="1"/>
  <c r="AW243" i="6"/>
  <c r="BH248" i="6"/>
  <c r="AZ248" i="6"/>
  <c r="AR248" i="6"/>
  <c r="BD248" i="6"/>
  <c r="AV248" i="6"/>
  <c r="BI248" i="6"/>
  <c r="AX248" i="6"/>
  <c r="BG248" i="6"/>
  <c r="AU248" i="6"/>
  <c r="BF248" i="6"/>
  <c r="AT248" i="6"/>
  <c r="BE248" i="6"/>
  <c r="AS248" i="6"/>
  <c r="BC248" i="6"/>
  <c r="AQ248" i="6"/>
  <c r="BB248" i="6"/>
  <c r="BA248" i="6"/>
  <c r="BK248" i="6"/>
  <c r="AY248" i="6"/>
  <c r="AT484" i="6"/>
  <c r="AT474" i="6"/>
  <c r="AT495" i="6" s="1"/>
  <c r="AT505" i="6" s="1"/>
  <c r="AT517" i="6" s="1"/>
  <c r="AT531" i="6" s="1"/>
  <c r="AT545" i="6" s="1"/>
  <c r="AT559" i="6" s="1"/>
  <c r="AT573" i="6" s="1"/>
  <c r="AT587" i="6" s="1"/>
  <c r="AT601" i="6" s="1"/>
  <c r="AT615" i="6" s="1"/>
  <c r="AT629" i="6" s="1"/>
  <c r="AT643" i="6" s="1"/>
  <c r="AT657" i="6" s="1"/>
  <c r="AT671" i="6" s="1"/>
  <c r="AT685" i="6" s="1"/>
  <c r="AT699" i="6" s="1"/>
  <c r="AT713" i="6" s="1"/>
  <c r="AT727" i="6" s="1"/>
  <c r="BJ484" i="6"/>
  <c r="BJ474" i="6"/>
  <c r="BJ495" i="6" s="1"/>
  <c r="BJ505" i="6" s="1"/>
  <c r="BJ517" i="6" s="1"/>
  <c r="BJ531" i="6" s="1"/>
  <c r="BJ545" i="6" s="1"/>
  <c r="BJ559" i="6" s="1"/>
  <c r="BJ573" i="6" s="1"/>
  <c r="BJ587" i="6" s="1"/>
  <c r="BJ601" i="6" s="1"/>
  <c r="BJ615" i="6" s="1"/>
  <c r="BJ629" i="6" s="1"/>
  <c r="BJ643" i="6" s="1"/>
  <c r="BJ657" i="6" s="1"/>
  <c r="BJ671" i="6" s="1"/>
  <c r="BJ685" i="6" s="1"/>
  <c r="BJ699" i="6" s="1"/>
  <c r="BJ713" i="6" s="1"/>
  <c r="BJ727" i="6" s="1"/>
  <c r="AU23" i="6"/>
  <c r="BC23" i="6"/>
  <c r="BK23" i="6"/>
  <c r="AW28" i="6"/>
  <c r="BE28" i="6"/>
  <c r="AW31" i="6"/>
  <c r="BE31" i="6"/>
  <c r="AW51" i="6"/>
  <c r="BE51" i="6"/>
  <c r="AU60" i="6"/>
  <c r="BC60" i="6"/>
  <c r="BK60" i="6"/>
  <c r="AW65" i="6"/>
  <c r="BE65" i="6"/>
  <c r="AU74" i="6"/>
  <c r="BC74" i="6"/>
  <c r="BK74" i="6"/>
  <c r="BG85" i="6"/>
  <c r="AY85" i="6"/>
  <c r="AQ85" i="6"/>
  <c r="AV85" i="6"/>
  <c r="BE85" i="6"/>
  <c r="AQ101" i="6"/>
  <c r="AZ101" i="6"/>
  <c r="BI101" i="6"/>
  <c r="AV103" i="6"/>
  <c r="BF103" i="6"/>
  <c r="AS106" i="6"/>
  <c r="BB106" i="6"/>
  <c r="BK106" i="6"/>
  <c r="AU108" i="6"/>
  <c r="BD108" i="6"/>
  <c r="H297" i="6"/>
  <c r="BJ110" i="6"/>
  <c r="BB110" i="6"/>
  <c r="AT110" i="6"/>
  <c r="AQ110" i="6"/>
  <c r="AZ110" i="6"/>
  <c r="BI110" i="6"/>
  <c r="AV114" i="6"/>
  <c r="BE114" i="6"/>
  <c r="AE121" i="6"/>
  <c r="AM121" i="6"/>
  <c r="AW130" i="6"/>
  <c r="BF130" i="6"/>
  <c r="BE131" i="6"/>
  <c r="AW131" i="6"/>
  <c r="AS131" i="6"/>
  <c r="BB131" i="6"/>
  <c r="BK131" i="6"/>
  <c r="AR132" i="6"/>
  <c r="BA132" i="6"/>
  <c r="BJ132" i="6"/>
  <c r="AT135" i="6"/>
  <c r="BD135" i="6"/>
  <c r="AS138" i="6"/>
  <c r="BB138" i="6"/>
  <c r="BK138" i="6"/>
  <c r="AU140" i="6"/>
  <c r="BD140" i="6"/>
  <c r="H274" i="6"/>
  <c r="BF141" i="6"/>
  <c r="AX141" i="6"/>
  <c r="AR141" i="6"/>
  <c r="BA141" i="6"/>
  <c r="BJ141" i="6"/>
  <c r="AX142" i="6"/>
  <c r="BH142" i="6"/>
  <c r="AU143" i="6"/>
  <c r="BD143" i="6"/>
  <c r="H197" i="6"/>
  <c r="BH144" i="6"/>
  <c r="AZ144" i="6"/>
  <c r="BG144" i="6"/>
  <c r="AY144" i="6"/>
  <c r="AQ144" i="6"/>
  <c r="AR144" i="6"/>
  <c r="BB144" i="6"/>
  <c r="AV146" i="6"/>
  <c r="BF146" i="6"/>
  <c r="AX149" i="6"/>
  <c r="BH149" i="6"/>
  <c r="AW150" i="6"/>
  <c r="BI150" i="6"/>
  <c r="BA151" i="6"/>
  <c r="BK151" i="6"/>
  <c r="BG153" i="6"/>
  <c r="AY153" i="6"/>
  <c r="AQ153" i="6"/>
  <c r="BF153" i="6"/>
  <c r="AX153" i="6"/>
  <c r="AU153" i="6"/>
  <c r="BE153" i="6"/>
  <c r="AX157" i="6"/>
  <c r="BH157" i="6"/>
  <c r="AY158" i="6"/>
  <c r="BI158" i="6"/>
  <c r="H217" i="6"/>
  <c r="BJ161" i="6"/>
  <c r="BB161" i="6"/>
  <c r="AT161" i="6"/>
  <c r="BI161" i="6"/>
  <c r="BA161" i="6"/>
  <c r="AS161" i="6"/>
  <c r="AY161" i="6"/>
  <c r="BK161" i="6"/>
  <c r="H175" i="6"/>
  <c r="H180" i="6"/>
  <c r="G181" i="6"/>
  <c r="G237" i="6" s="1"/>
  <c r="AS184" i="6"/>
  <c r="BE184" i="6"/>
  <c r="BB186" i="6"/>
  <c r="BD187" i="6"/>
  <c r="AV187" i="6"/>
  <c r="BH187" i="6"/>
  <c r="AZ187" i="6"/>
  <c r="AR187" i="6"/>
  <c r="BG187" i="6"/>
  <c r="AY187" i="6"/>
  <c r="BA187" i="6"/>
  <c r="BD200" i="6"/>
  <c r="BF210" i="6"/>
  <c r="AX210" i="6"/>
  <c r="BH210" i="6"/>
  <c r="AY210" i="6"/>
  <c r="BG210" i="6"/>
  <c r="AW210" i="6"/>
  <c r="BE210" i="6"/>
  <c r="AV210" i="6"/>
  <c r="BD210" i="6"/>
  <c r="AU210" i="6"/>
  <c r="BC210" i="6"/>
  <c r="AT210" i="6"/>
  <c r="BK210" i="6"/>
  <c r="BB210" i="6"/>
  <c r="AS210" i="6"/>
  <c r="BJ210" i="6"/>
  <c r="BJ243" i="6"/>
  <c r="BI250" i="6"/>
  <c r="BA250" i="6"/>
  <c r="AS250" i="6"/>
  <c r="BE250" i="6"/>
  <c r="AW250" i="6"/>
  <c r="BC250" i="6"/>
  <c r="AR250" i="6"/>
  <c r="AZ250" i="6"/>
  <c r="BK250" i="6"/>
  <c r="AY250" i="6"/>
  <c r="BJ250" i="6"/>
  <c r="AX250" i="6"/>
  <c r="BH250" i="6"/>
  <c r="AV250" i="6"/>
  <c r="BG250" i="6"/>
  <c r="AU250" i="6"/>
  <c r="BF250" i="6"/>
  <c r="AT250" i="6"/>
  <c r="BD250" i="6"/>
  <c r="AQ250" i="6"/>
  <c r="BB484" i="6"/>
  <c r="BB474" i="6"/>
  <c r="BB495" i="6" s="1"/>
  <c r="BB505" i="6" s="1"/>
  <c r="BB517" i="6" s="1"/>
  <c r="BB531" i="6" s="1"/>
  <c r="BB545" i="6" s="1"/>
  <c r="BB559" i="6" s="1"/>
  <c r="BB573" i="6" s="1"/>
  <c r="BB587" i="6" s="1"/>
  <c r="BB601" i="6" s="1"/>
  <c r="BB615" i="6" s="1"/>
  <c r="BB629" i="6" s="1"/>
  <c r="BB643" i="6" s="1"/>
  <c r="BB657" i="6" s="1"/>
  <c r="BB671" i="6" s="1"/>
  <c r="BB685" i="6" s="1"/>
  <c r="BB699" i="6" s="1"/>
  <c r="BB713" i="6" s="1"/>
  <c r="BB727" i="6" s="1"/>
  <c r="AU484" i="6"/>
  <c r="AU474" i="6"/>
  <c r="AU495" i="6" s="1"/>
  <c r="AU505" i="6" s="1"/>
  <c r="AU517" i="6" s="1"/>
  <c r="AU531" i="6" s="1"/>
  <c r="AU545" i="6" s="1"/>
  <c r="AU559" i="6" s="1"/>
  <c r="AU573" i="6" s="1"/>
  <c r="AU587" i="6" s="1"/>
  <c r="AU601" i="6" s="1"/>
  <c r="AU615" i="6" s="1"/>
  <c r="AU629" i="6" s="1"/>
  <c r="AU643" i="6" s="1"/>
  <c r="AU657" i="6" s="1"/>
  <c r="AU671" i="6" s="1"/>
  <c r="AU685" i="6" s="1"/>
  <c r="AU699" i="6" s="1"/>
  <c r="AU713" i="6" s="1"/>
  <c r="AU727" i="6" s="1"/>
  <c r="BC484" i="6"/>
  <c r="BC474" i="6"/>
  <c r="BC495" i="6" s="1"/>
  <c r="BC505" i="6" s="1"/>
  <c r="BC517" i="6" s="1"/>
  <c r="BC531" i="6" s="1"/>
  <c r="BC545" i="6" s="1"/>
  <c r="BC559" i="6" s="1"/>
  <c r="BC573" i="6" s="1"/>
  <c r="BC587" i="6" s="1"/>
  <c r="BC601" i="6" s="1"/>
  <c r="BC615" i="6" s="1"/>
  <c r="BC629" i="6" s="1"/>
  <c r="BC643" i="6" s="1"/>
  <c r="BC657" i="6" s="1"/>
  <c r="BC671" i="6" s="1"/>
  <c r="BC685" i="6" s="1"/>
  <c r="BC699" i="6" s="1"/>
  <c r="BC713" i="6" s="1"/>
  <c r="BC727" i="6" s="1"/>
  <c r="BK484" i="6"/>
  <c r="BK474" i="6"/>
  <c r="BK495" i="6" s="1"/>
  <c r="BK505" i="6" s="1"/>
  <c r="BK517" i="6" s="1"/>
  <c r="BK531" i="6" s="1"/>
  <c r="BK545" i="6" s="1"/>
  <c r="BK559" i="6" s="1"/>
  <c r="BK573" i="6" s="1"/>
  <c r="BK587" i="6" s="1"/>
  <c r="BK601" i="6" s="1"/>
  <c r="BK615" i="6" s="1"/>
  <c r="BK629" i="6" s="1"/>
  <c r="BK643" i="6" s="1"/>
  <c r="BK657" i="6" s="1"/>
  <c r="BK671" i="6" s="1"/>
  <c r="BK685" i="6" s="1"/>
  <c r="BK699" i="6" s="1"/>
  <c r="BK713" i="6" s="1"/>
  <c r="BK727" i="6" s="1"/>
  <c r="AU16" i="6"/>
  <c r="BC16" i="6"/>
  <c r="AR19" i="6"/>
  <c r="AZ19" i="6"/>
  <c r="AU20" i="6"/>
  <c r="BC20" i="6"/>
  <c r="AX21" i="6"/>
  <c r="AS22" i="6"/>
  <c r="BA22" i="6"/>
  <c r="AV23" i="6"/>
  <c r="AR26" i="6"/>
  <c r="AZ26" i="6"/>
  <c r="AX28" i="6"/>
  <c r="BF28" i="6"/>
  <c r="AW29" i="6"/>
  <c r="AX31" i="6"/>
  <c r="AW32" i="6"/>
  <c r="AU34" i="6"/>
  <c r="BC34" i="6"/>
  <c r="AX35" i="6"/>
  <c r="AU37" i="6"/>
  <c r="BC37" i="6"/>
  <c r="AX51" i="6"/>
  <c r="AV60" i="6"/>
  <c r="AX65" i="6"/>
  <c r="AV74" i="6"/>
  <c r="AZ83" i="6"/>
  <c r="BI83" i="6"/>
  <c r="AW85" i="6"/>
  <c r="BF85" i="6"/>
  <c r="AT89" i="6"/>
  <c r="BC89" i="6"/>
  <c r="AR101" i="6"/>
  <c r="BA101" i="6"/>
  <c r="BJ101" i="6"/>
  <c r="AY102" i="6"/>
  <c r="BH102" i="6"/>
  <c r="AX103" i="6"/>
  <c r="BG103" i="6"/>
  <c r="AT106" i="6"/>
  <c r="BC106" i="6"/>
  <c r="G266" i="6"/>
  <c r="G294" i="6"/>
  <c r="G312" i="6" s="1"/>
  <c r="AV108" i="6"/>
  <c r="BE108" i="6"/>
  <c r="H296" i="6"/>
  <c r="BJ109" i="6"/>
  <c r="BB109" i="6"/>
  <c r="AT109" i="6"/>
  <c r="AV109" i="6"/>
  <c r="BE109" i="6"/>
  <c r="AR110" i="6"/>
  <c r="BA110" i="6"/>
  <c r="BK110" i="6"/>
  <c r="AX111" i="6"/>
  <c r="BG111" i="6"/>
  <c r="AU112" i="6"/>
  <c r="BD112" i="6"/>
  <c r="AS113" i="6"/>
  <c r="BB113" i="6"/>
  <c r="BK113" i="6"/>
  <c r="AW114" i="6"/>
  <c r="BG114" i="6"/>
  <c r="AA120" i="6"/>
  <c r="AX130" i="6"/>
  <c r="BG130" i="6"/>
  <c r="AT131" i="6"/>
  <c r="BC131" i="6"/>
  <c r="AS132" i="6"/>
  <c r="BB132" i="6"/>
  <c r="BK132" i="6"/>
  <c r="AY134" i="6"/>
  <c r="BH134" i="6"/>
  <c r="AV135" i="6"/>
  <c r="BE135" i="6"/>
  <c r="AW137" i="6"/>
  <c r="BG137" i="6"/>
  <c r="AT138" i="6"/>
  <c r="BC138" i="6"/>
  <c r="G272" i="6"/>
  <c r="G282" i="6" s="1"/>
  <c r="G192" i="6"/>
  <c r="AV140" i="6"/>
  <c r="BE140" i="6"/>
  <c r="AS141" i="6"/>
  <c r="BB141" i="6"/>
  <c r="BK141" i="6"/>
  <c r="AZ142" i="6"/>
  <c r="BI142" i="6"/>
  <c r="AV143" i="6"/>
  <c r="BE143" i="6"/>
  <c r="AS144" i="6"/>
  <c r="BC144" i="6"/>
  <c r="H198" i="6"/>
  <c r="BH145" i="6"/>
  <c r="AZ145" i="6"/>
  <c r="AR145" i="6"/>
  <c r="BG145" i="6"/>
  <c r="AY145" i="6"/>
  <c r="AQ145" i="6"/>
  <c r="AU145" i="6"/>
  <c r="BE145" i="6"/>
  <c r="AW146" i="6"/>
  <c r="BI146" i="6"/>
  <c r="AY149" i="6"/>
  <c r="BK149" i="6"/>
  <c r="AZ150" i="6"/>
  <c r="BJ150" i="6"/>
  <c r="AR151" i="6"/>
  <c r="BB151" i="6"/>
  <c r="AV153" i="6"/>
  <c r="BH153" i="6"/>
  <c r="AZ154" i="6"/>
  <c r="BJ154" i="6"/>
  <c r="AX156" i="6"/>
  <c r="BH156" i="6"/>
  <c r="AY157" i="6"/>
  <c r="BI157" i="6"/>
  <c r="AZ158" i="6"/>
  <c r="BJ158" i="6"/>
  <c r="AQ159" i="6"/>
  <c r="BA159" i="6"/>
  <c r="AS160" i="6"/>
  <c r="BE160" i="6"/>
  <c r="AZ161" i="6"/>
  <c r="AW162" i="6"/>
  <c r="BG162" i="6"/>
  <c r="N163" i="6"/>
  <c r="AD163" i="6" s="1"/>
  <c r="AT163" i="6"/>
  <c r="BD163" i="6"/>
  <c r="G177" i="6"/>
  <c r="G233" i="6" s="1"/>
  <c r="H181" i="6"/>
  <c r="G182" i="6"/>
  <c r="G238" i="6" s="1"/>
  <c r="AT184" i="6"/>
  <c r="BF184" i="6"/>
  <c r="AS185" i="6"/>
  <c r="BE185" i="6"/>
  <c r="BC186" i="6"/>
  <c r="BB187" i="6"/>
  <c r="BI200" i="6"/>
  <c r="AR207" i="6"/>
  <c r="BF215" i="6"/>
  <c r="AX215" i="6"/>
  <c r="BH215" i="6"/>
  <c r="AY215" i="6"/>
  <c r="BG215" i="6"/>
  <c r="AW215" i="6"/>
  <c r="BE215" i="6"/>
  <c r="AV215" i="6"/>
  <c r="BD215" i="6"/>
  <c r="AU215" i="6"/>
  <c r="BC215" i="6"/>
  <c r="AT215" i="6"/>
  <c r="BK215" i="6"/>
  <c r="BB215" i="6"/>
  <c r="AS215" i="6"/>
  <c r="BJ215" i="6"/>
  <c r="AW248" i="6"/>
  <c r="AU82" i="6"/>
  <c r="BC82" i="6"/>
  <c r="AU84" i="6"/>
  <c r="BC84" i="6"/>
  <c r="AU86" i="6"/>
  <c r="BC86" i="6"/>
  <c r="H292" i="6"/>
  <c r="H264" i="6"/>
  <c r="AR105" i="6"/>
  <c r="AZ105" i="6"/>
  <c r="BH105" i="6"/>
  <c r="AS133" i="6"/>
  <c r="BA133" i="6"/>
  <c r="AU155" i="6"/>
  <c r="BC155" i="6"/>
  <c r="BK155" i="6"/>
  <c r="AW170" i="6"/>
  <c r="AW171" i="6"/>
  <c r="AW172" i="6"/>
  <c r="AW173" i="6"/>
  <c r="AR188" i="6"/>
  <c r="BL188" i="6" s="1"/>
  <c r="AZ188" i="6"/>
  <c r="BH188" i="6"/>
  <c r="AS189" i="6"/>
  <c r="BA189" i="6"/>
  <c r="AR201" i="6"/>
  <c r="BA201" i="6"/>
  <c r="BJ201" i="6"/>
  <c r="AW206" i="6"/>
  <c r="BG206" i="6"/>
  <c r="AQ208" i="6"/>
  <c r="AZ208" i="6"/>
  <c r="AV209" i="6"/>
  <c r="BE209" i="6"/>
  <c r="AW211" i="6"/>
  <c r="BG211" i="6"/>
  <c r="AQ213" i="6"/>
  <c r="AZ213" i="6"/>
  <c r="AV214" i="6"/>
  <c r="BE214" i="6"/>
  <c r="O218" i="6"/>
  <c r="AE218" i="6" s="1"/>
  <c r="O219" i="6"/>
  <c r="AE219" i="6" s="1"/>
  <c r="AU226" i="6"/>
  <c r="BE226" i="6"/>
  <c r="BD227" i="6"/>
  <c r="AV227" i="6"/>
  <c r="AQ227" i="6"/>
  <c r="AZ227" i="6"/>
  <c r="BI227" i="6"/>
  <c r="AU228" i="6"/>
  <c r="BE228" i="6"/>
  <c r="BE229" i="6"/>
  <c r="AW229" i="6"/>
  <c r="BI229" i="6"/>
  <c r="BA229" i="6"/>
  <c r="AS229" i="6"/>
  <c r="BK229" i="6"/>
  <c r="AZ229" i="6"/>
  <c r="AT229" i="6"/>
  <c r="BF229" i="6"/>
  <c r="AX240" i="6"/>
  <c r="BJ240" i="6"/>
  <c r="AT241" i="6"/>
  <c r="BF241" i="6"/>
  <c r="BB242" i="6"/>
  <c r="AV244" i="6"/>
  <c r="AW246" i="6"/>
  <c r="AQ247" i="6"/>
  <c r="BC247" i="6"/>
  <c r="AT249" i="6"/>
  <c r="BF249" i="6"/>
  <c r="AZ255" i="6"/>
  <c r="AV155" i="6"/>
  <c r="AS188" i="6"/>
  <c r="BA188" i="6"/>
  <c r="AS201" i="6"/>
  <c r="BB201" i="6"/>
  <c r="AY206" i="6"/>
  <c r="BF208" i="6"/>
  <c r="AX208" i="6"/>
  <c r="AR208" i="6"/>
  <c r="BA208" i="6"/>
  <c r="BJ208" i="6"/>
  <c r="AW209" i="6"/>
  <c r="BG209" i="6"/>
  <c r="AY211" i="6"/>
  <c r="BF213" i="6"/>
  <c r="AX213" i="6"/>
  <c r="AR213" i="6"/>
  <c r="BA213" i="6"/>
  <c r="BJ213" i="6"/>
  <c r="AW214" i="6"/>
  <c r="BG214" i="6"/>
  <c r="O216" i="6"/>
  <c r="AE216" i="6" s="1"/>
  <c r="P218" i="6"/>
  <c r="AF218" i="6" s="1"/>
  <c r="P219" i="6"/>
  <c r="AF219" i="6" s="1"/>
  <c r="AW226" i="6"/>
  <c r="BF226" i="6"/>
  <c r="AW228" i="6"/>
  <c r="BF228" i="6"/>
  <c r="AZ240" i="6"/>
  <c r="AV241" i="6"/>
  <c r="AR242" i="6"/>
  <c r="BG244" i="6"/>
  <c r="AY244" i="6"/>
  <c r="AQ244" i="6"/>
  <c r="BK244" i="6"/>
  <c r="BC244" i="6"/>
  <c r="AU244" i="6"/>
  <c r="BA244" i="6"/>
  <c r="AW244" i="6"/>
  <c r="BI244" i="6"/>
  <c r="BH246" i="6"/>
  <c r="AZ246" i="6"/>
  <c r="AR246" i="6"/>
  <c r="BD246" i="6"/>
  <c r="AV246" i="6"/>
  <c r="BF246" i="6"/>
  <c r="AU246" i="6"/>
  <c r="AX246" i="6"/>
  <c r="BJ246" i="6"/>
  <c r="AS247" i="6"/>
  <c r="BE247" i="6"/>
  <c r="AU249" i="6"/>
  <c r="BH256" i="6"/>
  <c r="AZ256" i="6"/>
  <c r="AR256" i="6"/>
  <c r="BD256" i="6"/>
  <c r="AV256" i="6"/>
  <c r="BE256" i="6"/>
  <c r="AT256" i="6"/>
  <c r="BC256" i="6"/>
  <c r="AS256" i="6"/>
  <c r="BB256" i="6"/>
  <c r="AQ256" i="6"/>
  <c r="BA256" i="6"/>
  <c r="BE201" i="6"/>
  <c r="AW201" i="6"/>
  <c r="AT201" i="6"/>
  <c r="BC201" i="6"/>
  <c r="AY209" i="6"/>
  <c r="AY214" i="6"/>
  <c r="AX226" i="6"/>
  <c r="AX228" i="6"/>
  <c r="BG241" i="6"/>
  <c r="AY241" i="6"/>
  <c r="AQ241" i="6"/>
  <c r="BK241" i="6"/>
  <c r="BC241" i="6"/>
  <c r="AU241" i="6"/>
  <c r="BD241" i="6"/>
  <c r="AS241" i="6"/>
  <c r="AW241" i="6"/>
  <c r="BI241" i="6"/>
  <c r="AT247" i="6"/>
  <c r="BH249" i="6"/>
  <c r="AZ249" i="6"/>
  <c r="AR249" i="6"/>
  <c r="BD249" i="6"/>
  <c r="AV249" i="6"/>
  <c r="BJ249" i="6"/>
  <c r="AY249" i="6"/>
  <c r="AW249" i="6"/>
  <c r="BI249" i="6"/>
  <c r="BE255" i="6"/>
  <c r="AW255" i="6"/>
  <c r="BI255" i="6"/>
  <c r="BA255" i="6"/>
  <c r="AS255" i="6"/>
  <c r="BD255" i="6"/>
  <c r="AT255" i="6"/>
  <c r="BC255" i="6"/>
  <c r="AR255" i="6"/>
  <c r="BL255" i="6" s="1"/>
  <c r="BB255" i="6"/>
  <c r="AQ255" i="6"/>
  <c r="BG255" i="6"/>
  <c r="BJ262" i="6"/>
  <c r="BB262" i="6"/>
  <c r="AT262" i="6"/>
  <c r="BF262" i="6"/>
  <c r="AX262" i="6"/>
  <c r="BE262" i="6"/>
  <c r="AU262" i="6"/>
  <c r="BD262" i="6"/>
  <c r="AS262" i="6"/>
  <c r="BC262" i="6"/>
  <c r="AR262" i="6"/>
  <c r="BL262" i="6" s="1"/>
  <c r="BA262" i="6"/>
  <c r="AQ262" i="6"/>
  <c r="BK262" i="6"/>
  <c r="AZ262" i="6"/>
  <c r="BI262" i="6"/>
  <c r="AY262" i="6"/>
  <c r="BH262" i="6"/>
  <c r="AW262" i="6"/>
  <c r="BE263" i="6"/>
  <c r="AW263" i="6"/>
  <c r="BI263" i="6"/>
  <c r="BA263" i="6"/>
  <c r="AS263" i="6"/>
  <c r="BH263" i="6"/>
  <c r="AX263" i="6"/>
  <c r="BG263" i="6"/>
  <c r="AV263" i="6"/>
  <c r="BF263" i="6"/>
  <c r="AU263" i="6"/>
  <c r="BD263" i="6"/>
  <c r="AT263" i="6"/>
  <c r="BC263" i="6"/>
  <c r="AR263" i="6"/>
  <c r="BB263" i="6"/>
  <c r="AQ263" i="6"/>
  <c r="BK263" i="6"/>
  <c r="AZ263" i="6"/>
  <c r="BG240" i="6"/>
  <c r="AY240" i="6"/>
  <c r="AQ240" i="6"/>
  <c r="BK240" i="6"/>
  <c r="BC240" i="6"/>
  <c r="AU240" i="6"/>
  <c r="BA240" i="6"/>
  <c r="AR240" i="6"/>
  <c r="BD240" i="6"/>
  <c r="AV201" i="6"/>
  <c r="BF201" i="6"/>
  <c r="BF209" i="6"/>
  <c r="AX209" i="6"/>
  <c r="AR209" i="6"/>
  <c r="BA209" i="6"/>
  <c r="BJ209" i="6"/>
  <c r="BF214" i="6"/>
  <c r="AX214" i="6"/>
  <c r="AR214" i="6"/>
  <c r="BA214" i="6"/>
  <c r="BJ214" i="6"/>
  <c r="BD226" i="6"/>
  <c r="AV226" i="6"/>
  <c r="AQ226" i="6"/>
  <c r="AZ226" i="6"/>
  <c r="BI226" i="6"/>
  <c r="BD228" i="6"/>
  <c r="AV228" i="6"/>
  <c r="AQ228" i="6"/>
  <c r="AZ228" i="6"/>
  <c r="BI228" i="6"/>
  <c r="AS240" i="6"/>
  <c r="BE240" i="6"/>
  <c r="BH247" i="6"/>
  <c r="AZ247" i="6"/>
  <c r="AR247" i="6"/>
  <c r="BD247" i="6"/>
  <c r="AV247" i="6"/>
  <c r="BG247" i="6"/>
  <c r="AW247" i="6"/>
  <c r="AX247" i="6"/>
  <c r="BJ247" i="6"/>
  <c r="BL263" i="6"/>
  <c r="AX201" i="6"/>
  <c r="BG201" i="6"/>
  <c r="BF206" i="6"/>
  <c r="AX206" i="6"/>
  <c r="AT206" i="6"/>
  <c r="BC206" i="6"/>
  <c r="AS209" i="6"/>
  <c r="BB209" i="6"/>
  <c r="BK209" i="6"/>
  <c r="BF211" i="6"/>
  <c r="AX211" i="6"/>
  <c r="AT211" i="6"/>
  <c r="BC211" i="6"/>
  <c r="AS214" i="6"/>
  <c r="BB214" i="6"/>
  <c r="BK214" i="6"/>
  <c r="AR226" i="6"/>
  <c r="BA226" i="6"/>
  <c r="BJ226" i="6"/>
  <c r="AR228" i="6"/>
  <c r="BA228" i="6"/>
  <c r="BJ228" i="6"/>
  <c r="AT240" i="6"/>
  <c r="BF240" i="6"/>
  <c r="BA241" i="6"/>
  <c r="BG242" i="6"/>
  <c r="AY242" i="6"/>
  <c r="AQ242" i="6"/>
  <c r="BK242" i="6"/>
  <c r="BC242" i="6"/>
  <c r="AU242" i="6"/>
  <c r="BF242" i="6"/>
  <c r="AV242" i="6"/>
  <c r="AX242" i="6"/>
  <c r="BJ242" i="6"/>
  <c r="AY247" i="6"/>
  <c r="BK247" i="6"/>
  <c r="BB249" i="6"/>
  <c r="AV255" i="6"/>
  <c r="BK255" i="6"/>
  <c r="AV262" i="6"/>
  <c r="BJ263" i="6"/>
  <c r="BD275" i="6"/>
  <c r="AV275" i="6"/>
  <c r="BI275" i="6"/>
  <c r="BA275" i="6"/>
  <c r="AS275" i="6"/>
  <c r="BH275" i="6"/>
  <c r="AZ275" i="6"/>
  <c r="AR275" i="6"/>
  <c r="BL275" i="6" s="1"/>
  <c r="AX275" i="6"/>
  <c r="BK275" i="6"/>
  <c r="AW202" i="6"/>
  <c r="AW203" i="6"/>
  <c r="AW204" i="6"/>
  <c r="AW205" i="6"/>
  <c r="AV225" i="6"/>
  <c r="AS258" i="6"/>
  <c r="BD258" i="6"/>
  <c r="AV259" i="6"/>
  <c r="BG259" i="6"/>
  <c r="BD260" i="6"/>
  <c r="AV260" i="6"/>
  <c r="BH260" i="6"/>
  <c r="AZ260" i="6"/>
  <c r="AR260" i="6"/>
  <c r="BL260" i="6" s="1"/>
  <c r="AW260" i="6"/>
  <c r="BG260" i="6"/>
  <c r="AY275" i="6"/>
  <c r="AV277" i="6"/>
  <c r="AU258" i="6"/>
  <c r="AX259" i="6"/>
  <c r="BB275" i="6"/>
  <c r="BJ277" i="6"/>
  <c r="BB277" i="6"/>
  <c r="AT277" i="6"/>
  <c r="BG277" i="6"/>
  <c r="AY277" i="6"/>
  <c r="AQ277" i="6"/>
  <c r="BF277" i="6"/>
  <c r="AX277" i="6"/>
  <c r="AW277" i="6"/>
  <c r="BK277" i="6"/>
  <c r="BF258" i="6"/>
  <c r="AX258" i="6"/>
  <c r="BJ258" i="6"/>
  <c r="BB258" i="6"/>
  <c r="AT258" i="6"/>
  <c r="AV258" i="6"/>
  <c r="BG258" i="6"/>
  <c r="BI259" i="6"/>
  <c r="BA259" i="6"/>
  <c r="AS259" i="6"/>
  <c r="BE259" i="6"/>
  <c r="AW259" i="6"/>
  <c r="AY259" i="6"/>
  <c r="BJ259" i="6"/>
  <c r="AJ321" i="6"/>
  <c r="BF356" i="6"/>
  <c r="AX356" i="6"/>
  <c r="BJ356" i="6"/>
  <c r="BB356" i="6"/>
  <c r="AT356" i="6"/>
  <c r="BD356" i="6"/>
  <c r="AS356" i="6"/>
  <c r="BC356" i="6"/>
  <c r="AR356" i="6"/>
  <c r="BA356" i="6"/>
  <c r="AQ356" i="6"/>
  <c r="BK356" i="6"/>
  <c r="AZ356" i="6"/>
  <c r="BI356" i="6"/>
  <c r="AY356" i="6"/>
  <c r="BH356" i="6"/>
  <c r="AW356" i="6"/>
  <c r="BG356" i="6"/>
  <c r="AV356" i="6"/>
  <c r="AU452" i="6"/>
  <c r="AU402" i="6"/>
  <c r="AU439" i="6" s="1"/>
  <c r="BC452" i="6"/>
  <c r="BC402" i="6"/>
  <c r="BC439" i="6" s="1"/>
  <c r="BK452" i="6"/>
  <c r="BK402" i="6"/>
  <c r="BK439" i="6" s="1"/>
  <c r="AV549" i="6"/>
  <c r="BK549" i="6"/>
  <c r="AZ549" i="6"/>
  <c r="BF549" i="6"/>
  <c r="BE549" i="6"/>
  <c r="AW549" i="6"/>
  <c r="BD452" i="6"/>
  <c r="BD402" i="6"/>
  <c r="BD439" i="6" s="1"/>
  <c r="H378" i="6"/>
  <c r="BG351" i="6"/>
  <c r="AY351" i="6"/>
  <c r="AQ351" i="6"/>
  <c r="BK351" i="6"/>
  <c r="BC351" i="6"/>
  <c r="AU351" i="6"/>
  <c r="BD351" i="6"/>
  <c r="AS351" i="6"/>
  <c r="BB351" i="6"/>
  <c r="AR351" i="6"/>
  <c r="BA351" i="6"/>
  <c r="BJ351" i="6"/>
  <c r="AZ351" i="6"/>
  <c r="BI351" i="6"/>
  <c r="AX351" i="6"/>
  <c r="BH351" i="6"/>
  <c r="AW351" i="6"/>
  <c r="BF351" i="6"/>
  <c r="AV351" i="6"/>
  <c r="AS451" i="6"/>
  <c r="AS445" i="6"/>
  <c r="AS401" i="6"/>
  <c r="AS438" i="6" s="1"/>
  <c r="AW374" i="6"/>
  <c r="AW384" i="6" s="1"/>
  <c r="AW410" i="6" s="1"/>
  <c r="AW420" i="6" s="1"/>
  <c r="AW347" i="6"/>
  <c r="BE374" i="6"/>
  <c r="BE384" i="6" s="1"/>
  <c r="BE410" i="6" s="1"/>
  <c r="BE420" i="6" s="1"/>
  <c r="BE347" i="6"/>
  <c r="AF345" i="6"/>
  <c r="AV245" i="6"/>
  <c r="BD245" i="6"/>
  <c r="AW251" i="6"/>
  <c r="BE251" i="6"/>
  <c r="AW252" i="6"/>
  <c r="BE252" i="6"/>
  <c r="AW253" i="6"/>
  <c r="BE253" i="6"/>
  <c r="AW254" i="6"/>
  <c r="BE254" i="6"/>
  <c r="AQ257" i="6"/>
  <c r="AY257" i="6"/>
  <c r="BG257" i="6"/>
  <c r="AU261" i="6"/>
  <c r="BC261" i="6"/>
  <c r="BK261" i="6"/>
  <c r="AU268" i="6"/>
  <c r="BC268" i="6"/>
  <c r="BK268" i="6"/>
  <c r="AU276" i="6"/>
  <c r="BC276" i="6"/>
  <c r="BK276" i="6"/>
  <c r="AU278" i="6"/>
  <c r="AY290" i="6"/>
  <c r="AV291" i="6"/>
  <c r="BJ291" i="6"/>
  <c r="AT300" i="6"/>
  <c r="BE300" i="6"/>
  <c r="BJ320" i="6"/>
  <c r="BB320" i="6"/>
  <c r="AT320" i="6"/>
  <c r="BI320" i="6"/>
  <c r="BA320" i="6"/>
  <c r="AS320" i="6"/>
  <c r="BH320" i="6"/>
  <c r="AZ320" i="6"/>
  <c r="AR320" i="6"/>
  <c r="BG320" i="6"/>
  <c r="AY320" i="6"/>
  <c r="AQ320" i="6"/>
  <c r="BF320" i="6"/>
  <c r="AX320" i="6"/>
  <c r="BE320" i="6"/>
  <c r="AW320" i="6"/>
  <c r="BD320" i="6"/>
  <c r="AV320" i="6"/>
  <c r="BB577" i="6"/>
  <c r="AS689" i="6"/>
  <c r="BF689" i="6"/>
  <c r="BE689" i="6"/>
  <c r="AV689" i="6"/>
  <c r="BK689" i="6"/>
  <c r="AJ335" i="6"/>
  <c r="AB335" i="6"/>
  <c r="AN335" i="6"/>
  <c r="AF335" i="6"/>
  <c r="AI335" i="6"/>
  <c r="AH335" i="6"/>
  <c r="AG335" i="6"/>
  <c r="I340" i="6"/>
  <c r="AP335" i="6"/>
  <c r="AE335" i="6"/>
  <c r="AO335" i="6"/>
  <c r="AD335" i="6"/>
  <c r="AM335" i="6"/>
  <c r="AC335" i="6"/>
  <c r="AL335" i="6"/>
  <c r="AA335" i="6"/>
  <c r="AT351" i="6"/>
  <c r="O376" i="6"/>
  <c r="AE378" i="6" s="1"/>
  <c r="AE372" i="6"/>
  <c r="W376" i="6"/>
  <c r="AM378" i="6" s="1"/>
  <c r="BG278" i="6"/>
  <c r="AY278" i="6"/>
  <c r="AQ278" i="6"/>
  <c r="AV278" i="6"/>
  <c r="BE278" i="6"/>
  <c r="BE290" i="6"/>
  <c r="AW290" i="6"/>
  <c r="BD290" i="6"/>
  <c r="AV290" i="6"/>
  <c r="BJ290" i="6"/>
  <c r="BB290" i="6"/>
  <c r="AT290" i="6"/>
  <c r="AZ290" i="6"/>
  <c r="AX291" i="6"/>
  <c r="AU300" i="6"/>
  <c r="AS591" i="6"/>
  <c r="BF591" i="6"/>
  <c r="BE591" i="6"/>
  <c r="AY591" i="6"/>
  <c r="AV591" i="6"/>
  <c r="BK591" i="6"/>
  <c r="BK703" i="6"/>
  <c r="BC703" i="6"/>
  <c r="BF703" i="6"/>
  <c r="AX703" i="6"/>
  <c r="AV703" i="6"/>
  <c r="BE703" i="6"/>
  <c r="AS375" i="6"/>
  <c r="AS385" i="6" s="1"/>
  <c r="AS411" i="6" s="1"/>
  <c r="AS421" i="6" s="1"/>
  <c r="AS348" i="6"/>
  <c r="BA375" i="6"/>
  <c r="BA385" i="6" s="1"/>
  <c r="BA411" i="6" s="1"/>
  <c r="BA421" i="6" s="1"/>
  <c r="BA348" i="6"/>
  <c r="BI375" i="6"/>
  <c r="BI385" i="6" s="1"/>
  <c r="BI411" i="6" s="1"/>
  <c r="BI421" i="6" s="1"/>
  <c r="BI348" i="6"/>
  <c r="AW445" i="6"/>
  <c r="AW451" i="6"/>
  <c r="AW401" i="6"/>
  <c r="AW438" i="6" s="1"/>
  <c r="BE445" i="6"/>
  <c r="BE451" i="6"/>
  <c r="BE401" i="6"/>
  <c r="BE438" i="6" s="1"/>
  <c r="AT453" i="6"/>
  <c r="AT403" i="6"/>
  <c r="AT440" i="6" s="1"/>
  <c r="BB453" i="6"/>
  <c r="BB403" i="6"/>
  <c r="BB440" i="6" s="1"/>
  <c r="BJ453" i="6"/>
  <c r="BJ403" i="6"/>
  <c r="BJ440" i="6" s="1"/>
  <c r="AY455" i="6"/>
  <c r="AY405" i="6"/>
  <c r="AY442" i="6" s="1"/>
  <c r="BG405" i="6"/>
  <c r="BG442" i="6" s="1"/>
  <c r="BG455" i="6"/>
  <c r="BE351" i="6"/>
  <c r="BG454" i="6"/>
  <c r="BG404" i="6"/>
  <c r="BG441" i="6" s="1"/>
  <c r="BK605" i="6"/>
  <c r="AR605" i="6"/>
  <c r="BF605" i="6"/>
  <c r="BE605" i="6"/>
  <c r="AV605" i="6"/>
  <c r="AY717" i="6"/>
  <c r="BC717" i="6"/>
  <c r="AM345" i="6"/>
  <c r="AE345" i="6"/>
  <c r="AI345" i="6"/>
  <c r="AA345" i="6"/>
  <c r="AO345" i="6"/>
  <c r="AD345" i="6"/>
  <c r="AN345" i="6"/>
  <c r="AC345" i="6"/>
  <c r="AL345" i="6"/>
  <c r="AB345" i="6"/>
  <c r="AK345" i="6"/>
  <c r="AJ345" i="6"/>
  <c r="AH345" i="6"/>
  <c r="AG345" i="6"/>
  <c r="AV372" i="6"/>
  <c r="AV382" i="6" s="1"/>
  <c r="AV408" i="6" s="1"/>
  <c r="AV418" i="6" s="1"/>
  <c r="AV345" i="6"/>
  <c r="BD372" i="6"/>
  <c r="BD382" i="6" s="1"/>
  <c r="BD408" i="6" s="1"/>
  <c r="BD418" i="6" s="1"/>
  <c r="BD345" i="6"/>
  <c r="BH291" i="6"/>
  <c r="AZ291" i="6"/>
  <c r="AR291" i="6"/>
  <c r="BL291" i="6" s="1"/>
  <c r="BG291" i="6"/>
  <c r="AY291" i="6"/>
  <c r="AQ291" i="6"/>
  <c r="BE291" i="6"/>
  <c r="AW291" i="6"/>
  <c r="BB291" i="6"/>
  <c r="BI300" i="6"/>
  <c r="BA300" i="6"/>
  <c r="AS300" i="6"/>
  <c r="BH300" i="6"/>
  <c r="AZ300" i="6"/>
  <c r="AR300" i="6"/>
  <c r="BL300" i="6" s="1"/>
  <c r="BF300" i="6"/>
  <c r="AX300" i="6"/>
  <c r="AW300" i="6"/>
  <c r="BK300" i="6"/>
  <c r="BF731" i="6"/>
  <c r="BE731" i="6"/>
  <c r="AV731" i="6"/>
  <c r="BK731" i="6"/>
  <c r="BB731" i="6"/>
  <c r="Q329" i="6"/>
  <c r="AG325" i="6"/>
  <c r="AU356" i="6"/>
  <c r="AR245" i="6"/>
  <c r="AZ245" i="6"/>
  <c r="AS251" i="6"/>
  <c r="BA251" i="6"/>
  <c r="AS252" i="6"/>
  <c r="BA252" i="6"/>
  <c r="AS253" i="6"/>
  <c r="BA253" i="6"/>
  <c r="AS254" i="6"/>
  <c r="BA254" i="6"/>
  <c r="AU257" i="6"/>
  <c r="BC257" i="6"/>
  <c r="AQ261" i="6"/>
  <c r="AY261" i="6"/>
  <c r="AQ268" i="6"/>
  <c r="AY268" i="6"/>
  <c r="AQ276" i="6"/>
  <c r="AY276" i="6"/>
  <c r="AZ278" i="6"/>
  <c r="BI278" i="6"/>
  <c r="AR290" i="6"/>
  <c r="BL290" i="6" s="1"/>
  <c r="BF290" i="6"/>
  <c r="BC291" i="6"/>
  <c r="AY300" i="6"/>
  <c r="AT633" i="6"/>
  <c r="AZ633" i="6"/>
  <c r="BF633" i="6"/>
  <c r="BE633" i="6"/>
  <c r="BD633" i="6"/>
  <c r="AV633" i="6"/>
  <c r="BK633" i="6"/>
  <c r="BC633" i="6"/>
  <c r="AU633" i="6"/>
  <c r="AB321" i="6"/>
  <c r="AR373" i="6"/>
  <c r="AR383" i="6" s="1"/>
  <c r="AR409" i="6" s="1"/>
  <c r="AR419" i="6" s="1"/>
  <c r="AR346" i="6"/>
  <c r="AZ373" i="6"/>
  <c r="AZ383" i="6" s="1"/>
  <c r="AZ409" i="6" s="1"/>
  <c r="AZ419" i="6" s="1"/>
  <c r="AZ346" i="6"/>
  <c r="BH373" i="6"/>
  <c r="BH383" i="6" s="1"/>
  <c r="BH409" i="6" s="1"/>
  <c r="BH419" i="6" s="1"/>
  <c r="BH346" i="6"/>
  <c r="AR454" i="6"/>
  <c r="AR404" i="6"/>
  <c r="AR441" i="6" s="1"/>
  <c r="AZ454" i="6"/>
  <c r="AZ404" i="6"/>
  <c r="AZ441" i="6" s="1"/>
  <c r="BH454" i="6"/>
  <c r="BH404" i="6"/>
  <c r="BH441" i="6" s="1"/>
  <c r="BB455" i="6"/>
  <c r="BB405" i="6"/>
  <c r="BB442" i="6" s="1"/>
  <c r="BE356" i="6"/>
  <c r="AK321" i="6"/>
  <c r="AT321" i="6"/>
  <c r="AT605" i="6" s="1"/>
  <c r="BC321" i="6"/>
  <c r="BC549" i="6" s="1"/>
  <c r="O323" i="6"/>
  <c r="AE323" i="6" s="1"/>
  <c r="AV577" i="6" s="1"/>
  <c r="AE325" i="6"/>
  <c r="AN325" i="6"/>
  <c r="BB375" i="6"/>
  <c r="BB385" i="6" s="1"/>
  <c r="BB411" i="6" s="1"/>
  <c r="BB421" i="6" s="1"/>
  <c r="BB348" i="6"/>
  <c r="BJ375" i="6"/>
  <c r="BJ385" i="6" s="1"/>
  <c r="BJ411" i="6" s="1"/>
  <c r="BJ421" i="6" s="1"/>
  <c r="BJ348" i="6"/>
  <c r="I330" i="6"/>
  <c r="AX451" i="6"/>
  <c r="AX445" i="6"/>
  <c r="AX401" i="6"/>
  <c r="AX438" i="6" s="1"/>
  <c r="BF451" i="6"/>
  <c r="BF401" i="6"/>
  <c r="BF438" i="6" s="1"/>
  <c r="BF445" i="6"/>
  <c r="AV452" i="6"/>
  <c r="AV402" i="6"/>
  <c r="AV439" i="6" s="1"/>
  <c r="BC403" i="6"/>
  <c r="BC440" i="6" s="1"/>
  <c r="BC453" i="6"/>
  <c r="AS454" i="6"/>
  <c r="AS404" i="6"/>
  <c r="AS441" i="6" s="1"/>
  <c r="BA454" i="6"/>
  <c r="BA404" i="6"/>
  <c r="BA441" i="6" s="1"/>
  <c r="BI454" i="6"/>
  <c r="BI404" i="6"/>
  <c r="BI441" i="6" s="1"/>
  <c r="AR455" i="6"/>
  <c r="AR405" i="6"/>
  <c r="AR442" i="6" s="1"/>
  <c r="AZ455" i="6"/>
  <c r="AZ405" i="6"/>
  <c r="AZ442" i="6" s="1"/>
  <c r="BH455" i="6"/>
  <c r="BH405" i="6"/>
  <c r="BH442" i="6" s="1"/>
  <c r="AQ340" i="6"/>
  <c r="BB340" i="6"/>
  <c r="H398" i="6"/>
  <c r="BD341" i="6"/>
  <c r="AV341" i="6"/>
  <c r="BH341" i="6"/>
  <c r="AZ341" i="6"/>
  <c r="AR341" i="6"/>
  <c r="AT341" i="6"/>
  <c r="BE341" i="6"/>
  <c r="AY343" i="6"/>
  <c r="BJ343" i="6"/>
  <c r="AY344" i="6"/>
  <c r="BI344" i="6"/>
  <c r="AS345" i="6"/>
  <c r="BC345" i="6"/>
  <c r="AW346" i="6"/>
  <c r="BB347" i="6"/>
  <c r="AV348" i="6"/>
  <c r="BG348" i="6"/>
  <c r="AY354" i="6"/>
  <c r="BJ354" i="6"/>
  <c r="BD359" i="6"/>
  <c r="AV359" i="6"/>
  <c r="BK359" i="6"/>
  <c r="BC359" i="6"/>
  <c r="AU359" i="6"/>
  <c r="BH359" i="6"/>
  <c r="AZ359" i="6"/>
  <c r="AR359" i="6"/>
  <c r="AX359" i="6"/>
  <c r="BJ359" i="6"/>
  <c r="AT360" i="6"/>
  <c r="BG360" i="6"/>
  <c r="AQ361" i="6"/>
  <c r="BE361" i="6"/>
  <c r="BD363" i="6"/>
  <c r="AV363" i="6"/>
  <c r="BK363" i="6"/>
  <c r="BC363" i="6"/>
  <c r="AU363" i="6"/>
  <c r="BH363" i="6"/>
  <c r="AZ363" i="6"/>
  <c r="AR363" i="6"/>
  <c r="AX363" i="6"/>
  <c r="BJ363" i="6"/>
  <c r="E376" i="6"/>
  <c r="AM383" i="6"/>
  <c r="BG445" i="6"/>
  <c r="BG451" i="6"/>
  <c r="BG401" i="6"/>
  <c r="BG438" i="6" s="1"/>
  <c r="AX314" i="6"/>
  <c r="BF314" i="6"/>
  <c r="AD321" i="6"/>
  <c r="AL321" i="6"/>
  <c r="AU321" i="6"/>
  <c r="AU703" i="6" s="1"/>
  <c r="BD321" i="6"/>
  <c r="BD703" i="6" s="1"/>
  <c r="Y323" i="6"/>
  <c r="AO323" i="6" s="1"/>
  <c r="BI717" i="6" s="1"/>
  <c r="AT344" i="6"/>
  <c r="AT371" i="6"/>
  <c r="AT381" i="6" s="1"/>
  <c r="AT407" i="6" s="1"/>
  <c r="AT417" i="6" s="1"/>
  <c r="BB344" i="6"/>
  <c r="BB371" i="6"/>
  <c r="BB381" i="6" s="1"/>
  <c r="BB407" i="6" s="1"/>
  <c r="BB417" i="6" s="1"/>
  <c r="BJ344" i="6"/>
  <c r="BJ371" i="6"/>
  <c r="BJ381" i="6" s="1"/>
  <c r="BJ407" i="6" s="1"/>
  <c r="BJ417" i="6" s="1"/>
  <c r="AF325" i="6"/>
  <c r="AO325" i="6"/>
  <c r="AT373" i="6"/>
  <c r="AT383" i="6" s="1"/>
  <c r="AT409" i="6" s="1"/>
  <c r="AT419" i="6" s="1"/>
  <c r="AT346" i="6"/>
  <c r="BB373" i="6"/>
  <c r="BB383" i="6" s="1"/>
  <c r="BB409" i="6" s="1"/>
  <c r="BB419" i="6" s="1"/>
  <c r="BB346" i="6"/>
  <c r="BJ373" i="6"/>
  <c r="BJ383" i="6" s="1"/>
  <c r="BJ409" i="6" s="1"/>
  <c r="BJ419" i="6" s="1"/>
  <c r="BJ346" i="6"/>
  <c r="AX329" i="6"/>
  <c r="BG329" i="6"/>
  <c r="AW452" i="6"/>
  <c r="AW402" i="6"/>
  <c r="AW439" i="6" s="1"/>
  <c r="BE452" i="6"/>
  <c r="BE402" i="6"/>
  <c r="BE439" i="6" s="1"/>
  <c r="AV453" i="6"/>
  <c r="AV403" i="6"/>
  <c r="AV440" i="6" s="1"/>
  <c r="BD453" i="6"/>
  <c r="BD403" i="6"/>
  <c r="BD440" i="6" s="1"/>
  <c r="AT454" i="6"/>
  <c r="AT404" i="6"/>
  <c r="AT441" i="6" s="1"/>
  <c r="BB404" i="6"/>
  <c r="BB441" i="6" s="1"/>
  <c r="BB454" i="6"/>
  <c r="BJ454" i="6"/>
  <c r="BJ404" i="6"/>
  <c r="BJ441" i="6" s="1"/>
  <c r="AS455" i="6"/>
  <c r="AS405" i="6"/>
  <c r="AS442" i="6" s="1"/>
  <c r="BA455" i="6"/>
  <c r="BA405" i="6"/>
  <c r="BA442" i="6" s="1"/>
  <c r="BI455" i="6"/>
  <c r="BI405" i="6"/>
  <c r="BI442" i="6" s="1"/>
  <c r="AS340" i="6"/>
  <c r="AU341" i="6"/>
  <c r="BF341" i="6"/>
  <c r="AX342" i="6"/>
  <c r="BI342" i="6"/>
  <c r="BA343" i="6"/>
  <c r="BK343" i="6"/>
  <c r="BK344" i="6"/>
  <c r="BE345" i="6"/>
  <c r="AY346" i="6"/>
  <c r="BI346" i="6"/>
  <c r="AS347" i="6"/>
  <c r="BC347" i="6"/>
  <c r="AW348" i="6"/>
  <c r="H377" i="6"/>
  <c r="BG350" i="6"/>
  <c r="AY350" i="6"/>
  <c r="AQ350" i="6"/>
  <c r="BK350" i="6"/>
  <c r="BC350" i="6"/>
  <c r="AU350" i="6"/>
  <c r="AT350" i="6"/>
  <c r="BE350" i="6"/>
  <c r="AZ352" i="6"/>
  <c r="BJ352" i="6"/>
  <c r="BA354" i="6"/>
  <c r="BK354" i="6"/>
  <c r="AB355" i="6"/>
  <c r="BB358" i="6"/>
  <c r="AY359" i="6"/>
  <c r="AW360" i="6"/>
  <c r="AS361" i="6"/>
  <c r="BF361" i="6"/>
  <c r="BB362" i="6"/>
  <c r="AY363" i="6"/>
  <c r="AR374" i="6"/>
  <c r="AR384" i="6" s="1"/>
  <c r="AR410" i="6" s="1"/>
  <c r="AR420" i="6" s="1"/>
  <c r="AR347" i="6"/>
  <c r="AZ347" i="6"/>
  <c r="AZ374" i="6"/>
  <c r="AZ384" i="6" s="1"/>
  <c r="AZ410" i="6" s="1"/>
  <c r="AZ420" i="6" s="1"/>
  <c r="BH347" i="6"/>
  <c r="BH374" i="6"/>
  <c r="BH384" i="6" s="1"/>
  <c r="BH410" i="6" s="1"/>
  <c r="BH420" i="6" s="1"/>
  <c r="AR451" i="6"/>
  <c r="AR445" i="6"/>
  <c r="AR401" i="6"/>
  <c r="AR438" i="6" s="1"/>
  <c r="AZ451" i="6"/>
  <c r="AZ445" i="6"/>
  <c r="AZ401" i="6"/>
  <c r="AZ438" i="6" s="1"/>
  <c r="BH451" i="6"/>
  <c r="BH401" i="6"/>
  <c r="BH438" i="6" s="1"/>
  <c r="BH445" i="6"/>
  <c r="AX402" i="6"/>
  <c r="AX439" i="6" s="1"/>
  <c r="AX452" i="6"/>
  <c r="BF452" i="6"/>
  <c r="BF402" i="6"/>
  <c r="BF439" i="6" s="1"/>
  <c r="AW453" i="6"/>
  <c r="AW403" i="6"/>
  <c r="AW440" i="6" s="1"/>
  <c r="BE453" i="6"/>
  <c r="BE403" i="6"/>
  <c r="BE440" i="6" s="1"/>
  <c r="AU404" i="6"/>
  <c r="AU441" i="6" s="1"/>
  <c r="AU454" i="6"/>
  <c r="BC454" i="6"/>
  <c r="BC404" i="6"/>
  <c r="BC441" i="6" s="1"/>
  <c r="BK454" i="6"/>
  <c r="BK404" i="6"/>
  <c r="BK441" i="6" s="1"/>
  <c r="AT455" i="6"/>
  <c r="AT405" i="6"/>
  <c r="AT442" i="6" s="1"/>
  <c r="BJ455" i="6"/>
  <c r="BJ405" i="6"/>
  <c r="BJ442" i="6" s="1"/>
  <c r="H397" i="6"/>
  <c r="BD340" i="6"/>
  <c r="AV340" i="6"/>
  <c r="BH340" i="6"/>
  <c r="AZ340" i="6"/>
  <c r="AR340" i="6"/>
  <c r="AT340" i="6"/>
  <c r="BE340" i="6"/>
  <c r="BA344" i="6"/>
  <c r="BK346" i="6"/>
  <c r="AT347" i="6"/>
  <c r="BD360" i="6"/>
  <c r="AV360" i="6"/>
  <c r="BK360" i="6"/>
  <c r="BC360" i="6"/>
  <c r="AU360" i="6"/>
  <c r="BH360" i="6"/>
  <c r="AZ360" i="6"/>
  <c r="AR360" i="6"/>
  <c r="AX360" i="6"/>
  <c r="BJ360" i="6"/>
  <c r="F371" i="6"/>
  <c r="AU374" i="6"/>
  <c r="AU384" i="6" s="1"/>
  <c r="AU410" i="6" s="1"/>
  <c r="AU420" i="6" s="1"/>
  <c r="AX309" i="6"/>
  <c r="BF309" i="6"/>
  <c r="AR314" i="6"/>
  <c r="AZ314" i="6"/>
  <c r="BH314" i="6"/>
  <c r="AW321" i="6"/>
  <c r="AW689" i="6" s="1"/>
  <c r="BJ323" i="6"/>
  <c r="BB323" i="6"/>
  <c r="BB605" i="6" s="1"/>
  <c r="AT323" i="6"/>
  <c r="AT731" i="6" s="1"/>
  <c r="R323" i="6"/>
  <c r="AH323" i="6" s="1"/>
  <c r="AS323" i="6"/>
  <c r="AS549" i="6" s="1"/>
  <c r="BC323" i="6"/>
  <c r="AH325" i="6"/>
  <c r="AR372" i="6"/>
  <c r="AR382" i="6" s="1"/>
  <c r="AR408" i="6" s="1"/>
  <c r="AR418" i="6" s="1"/>
  <c r="AR345" i="6"/>
  <c r="AZ372" i="6"/>
  <c r="AZ382" i="6" s="1"/>
  <c r="AZ408" i="6" s="1"/>
  <c r="AZ418" i="6" s="1"/>
  <c r="AZ345" i="6"/>
  <c r="BH372" i="6"/>
  <c r="BH382" i="6" s="1"/>
  <c r="BH408" i="6" s="1"/>
  <c r="BH418" i="6" s="1"/>
  <c r="BH345" i="6"/>
  <c r="F386" i="6"/>
  <c r="F376" i="6"/>
  <c r="AQ329" i="6"/>
  <c r="AZ329" i="6"/>
  <c r="F445" i="6"/>
  <c r="F391" i="6"/>
  <c r="E334" i="6"/>
  <c r="E391" i="6" s="1"/>
  <c r="BA451" i="6"/>
  <c r="BA445" i="6"/>
  <c r="BA401" i="6"/>
  <c r="BA438" i="6" s="1"/>
  <c r="BI451" i="6"/>
  <c r="BI445" i="6"/>
  <c r="BI401" i="6"/>
  <c r="BI438" i="6" s="1"/>
  <c r="AY452" i="6"/>
  <c r="AY402" i="6"/>
  <c r="AY439" i="6" s="1"/>
  <c r="BG452" i="6"/>
  <c r="BG402" i="6"/>
  <c r="BG439" i="6" s="1"/>
  <c r="AX453" i="6"/>
  <c r="AX403" i="6"/>
  <c r="AX440" i="6" s="1"/>
  <c r="BF453" i="6"/>
  <c r="BF403" i="6"/>
  <c r="BF440" i="6" s="1"/>
  <c r="AV454" i="6"/>
  <c r="AV404" i="6"/>
  <c r="AV441" i="6" s="1"/>
  <c r="BD454" i="6"/>
  <c r="BD404" i="6"/>
  <c r="BD441" i="6" s="1"/>
  <c r="AU455" i="6"/>
  <c r="AU405" i="6"/>
  <c r="AU442" i="6" s="1"/>
  <c r="BK455" i="6"/>
  <c r="BK405" i="6"/>
  <c r="BK442" i="6" s="1"/>
  <c r="AU340" i="6"/>
  <c r="BF340" i="6"/>
  <c r="AX341" i="6"/>
  <c r="BI341" i="6"/>
  <c r="BA342" i="6"/>
  <c r="BK342" i="6"/>
  <c r="AS343" i="6"/>
  <c r="BC344" i="6"/>
  <c r="AW345" i="6"/>
  <c r="BG345" i="6"/>
  <c r="BA346" i="6"/>
  <c r="BK348" i="6"/>
  <c r="AW350" i="6"/>
  <c r="BH350" i="6"/>
  <c r="AR352" i="6"/>
  <c r="BG353" i="6"/>
  <c r="AY353" i="6"/>
  <c r="AQ353" i="6"/>
  <c r="H380" i="6"/>
  <c r="BK353" i="6"/>
  <c r="BC353" i="6"/>
  <c r="AU353" i="6"/>
  <c r="AT353" i="6"/>
  <c r="BE353" i="6"/>
  <c r="AS354" i="6"/>
  <c r="AS358" i="6"/>
  <c r="BF358" i="6"/>
  <c r="BB359" i="6"/>
  <c r="AY360" i="6"/>
  <c r="AW361" i="6"/>
  <c r="AS362" i="6"/>
  <c r="BF362" i="6"/>
  <c r="BB363" i="6"/>
  <c r="BI364" i="6"/>
  <c r="BA364" i="6"/>
  <c r="AS364" i="6"/>
  <c r="BH364" i="6"/>
  <c r="AZ364" i="6"/>
  <c r="AR364" i="6"/>
  <c r="BE364" i="6"/>
  <c r="AW364" i="6"/>
  <c r="AX364" i="6"/>
  <c r="BK364" i="6"/>
  <c r="AX372" i="6"/>
  <c r="AX382" i="6" s="1"/>
  <c r="AX408" i="6" s="1"/>
  <c r="AX418" i="6" s="1"/>
  <c r="BD374" i="6"/>
  <c r="BD384" i="6" s="1"/>
  <c r="BD410" i="6" s="1"/>
  <c r="BD420" i="6" s="1"/>
  <c r="BH321" i="6"/>
  <c r="BH689" i="6" s="1"/>
  <c r="AZ321" i="6"/>
  <c r="AZ703" i="6" s="1"/>
  <c r="AR321" i="6"/>
  <c r="AR549" i="6" s="1"/>
  <c r="AX321" i="6"/>
  <c r="AX605" i="6" s="1"/>
  <c r="BG321" i="6"/>
  <c r="E371" i="6"/>
  <c r="E381" i="6"/>
  <c r="AK325" i="6"/>
  <c r="AC325" i="6"/>
  <c r="AI325" i="6"/>
  <c r="AX375" i="6"/>
  <c r="AX385" i="6" s="1"/>
  <c r="AX411" i="6" s="1"/>
  <c r="AX421" i="6" s="1"/>
  <c r="AX348" i="6"/>
  <c r="BF375" i="6"/>
  <c r="BF385" i="6" s="1"/>
  <c r="BF411" i="6" s="1"/>
  <c r="BF421" i="6" s="1"/>
  <c r="BF348" i="6"/>
  <c r="AT451" i="6"/>
  <c r="AT401" i="6"/>
  <c r="AT438" i="6" s="1"/>
  <c r="AT445" i="6"/>
  <c r="BB451" i="6"/>
  <c r="BB401" i="6"/>
  <c r="BB438" i="6" s="1"/>
  <c r="BB445" i="6"/>
  <c r="BJ451" i="6"/>
  <c r="BJ401" i="6"/>
  <c r="BJ438" i="6" s="1"/>
  <c r="BJ445" i="6"/>
  <c r="AR452" i="6"/>
  <c r="AR402" i="6"/>
  <c r="AR439" i="6" s="1"/>
  <c r="AZ452" i="6"/>
  <c r="AZ402" i="6"/>
  <c r="AZ439" i="6" s="1"/>
  <c r="BH452" i="6"/>
  <c r="BH402" i="6"/>
  <c r="BH439" i="6" s="1"/>
  <c r="BG453" i="6"/>
  <c r="BG403" i="6"/>
  <c r="BG440" i="6" s="1"/>
  <c r="BE454" i="6"/>
  <c r="BE404" i="6"/>
  <c r="BE441" i="6" s="1"/>
  <c r="AV455" i="6"/>
  <c r="AV405" i="6"/>
  <c r="AV442" i="6" s="1"/>
  <c r="BD455" i="6"/>
  <c r="BD405" i="6"/>
  <c r="BD442" i="6" s="1"/>
  <c r="AW340" i="6"/>
  <c r="BG340" i="6"/>
  <c r="H400" i="6"/>
  <c r="BD343" i="6"/>
  <c r="AV343" i="6"/>
  <c r="BH343" i="6"/>
  <c r="AZ343" i="6"/>
  <c r="AR343" i="6"/>
  <c r="AT343" i="6"/>
  <c r="BE343" i="6"/>
  <c r="F344" i="6"/>
  <c r="AS344" i="6"/>
  <c r="BD344" i="6"/>
  <c r="BI345" i="6"/>
  <c r="BC346" i="6"/>
  <c r="BG347" i="6"/>
  <c r="E349" i="6"/>
  <c r="BD354" i="6"/>
  <c r="AV354" i="6"/>
  <c r="BH354" i="6"/>
  <c r="AZ354" i="6"/>
  <c r="AR354" i="6"/>
  <c r="AT354" i="6"/>
  <c r="BE354" i="6"/>
  <c r="BA360" i="6"/>
  <c r="BD361" i="6"/>
  <c r="AV361" i="6"/>
  <c r="BK361" i="6"/>
  <c r="BC361" i="6"/>
  <c r="AU361" i="6"/>
  <c r="BH361" i="6"/>
  <c r="AZ361" i="6"/>
  <c r="AR361" i="6"/>
  <c r="AX361" i="6"/>
  <c r="BJ361" i="6"/>
  <c r="AQ363" i="6"/>
  <c r="BE363" i="6"/>
  <c r="AU453" i="6"/>
  <c r="AU403" i="6"/>
  <c r="AU440" i="6" s="1"/>
  <c r="AR309" i="6"/>
  <c r="BL309" i="6" s="1"/>
  <c r="AZ309" i="6"/>
  <c r="BH309" i="6"/>
  <c r="AT314" i="6"/>
  <c r="BB314" i="6"/>
  <c r="BJ314" i="6"/>
  <c r="AY321" i="6"/>
  <c r="AY731" i="6" s="1"/>
  <c r="BI321" i="6"/>
  <c r="BI549" i="6" s="1"/>
  <c r="K323" i="6"/>
  <c r="AA323" i="6" s="1"/>
  <c r="BH521" i="6" s="1"/>
  <c r="AX371" i="6"/>
  <c r="AX381" i="6" s="1"/>
  <c r="AX407" i="6" s="1"/>
  <c r="AX417" i="6" s="1"/>
  <c r="AX344" i="6"/>
  <c r="BF371" i="6"/>
  <c r="BF381" i="6" s="1"/>
  <c r="BF407" i="6" s="1"/>
  <c r="BF417" i="6" s="1"/>
  <c r="BF344" i="6"/>
  <c r="AA325" i="6"/>
  <c r="AJ325" i="6"/>
  <c r="AX346" i="6"/>
  <c r="AX373" i="6"/>
  <c r="AX383" i="6" s="1"/>
  <c r="AX409" i="6" s="1"/>
  <c r="AX419" i="6" s="1"/>
  <c r="BE329" i="6"/>
  <c r="AW329" i="6"/>
  <c r="AS329" i="6"/>
  <c r="BB329" i="6"/>
  <c r="BK329" i="6"/>
  <c r="AU445" i="6"/>
  <c r="AU451" i="6"/>
  <c r="AU401" i="6"/>
  <c r="AU438" i="6" s="1"/>
  <c r="BK451" i="6"/>
  <c r="BK445" i="6"/>
  <c r="BK401" i="6"/>
  <c r="BK438" i="6" s="1"/>
  <c r="AS452" i="6"/>
  <c r="AS402" i="6"/>
  <c r="AS439" i="6" s="1"/>
  <c r="BI452" i="6"/>
  <c r="BI402" i="6"/>
  <c r="BI439" i="6" s="1"/>
  <c r="AR453" i="6"/>
  <c r="AR403" i="6"/>
  <c r="AR440" i="6" s="1"/>
  <c r="AZ453" i="6"/>
  <c r="AZ403" i="6"/>
  <c r="AZ440" i="6" s="1"/>
  <c r="BH453" i="6"/>
  <c r="BH403" i="6"/>
  <c r="BH440" i="6" s="1"/>
  <c r="AX454" i="6"/>
  <c r="AX404" i="6"/>
  <c r="AX441" i="6" s="1"/>
  <c r="BF454" i="6"/>
  <c r="BF404" i="6"/>
  <c r="BF441" i="6" s="1"/>
  <c r="AW455" i="6"/>
  <c r="AW405" i="6"/>
  <c r="AW442" i="6" s="1"/>
  <c r="BE455" i="6"/>
  <c r="BE405" i="6"/>
  <c r="BE442" i="6" s="1"/>
  <c r="AX340" i="6"/>
  <c r="BI340" i="6"/>
  <c r="BA341" i="6"/>
  <c r="BK341" i="6"/>
  <c r="AS342" i="6"/>
  <c r="AU343" i="6"/>
  <c r="BF343" i="6"/>
  <c r="AU344" i="6"/>
  <c r="BE344" i="6"/>
  <c r="AY345" i="6"/>
  <c r="AS346" i="6"/>
  <c r="BI347" i="6"/>
  <c r="F349" i="6"/>
  <c r="AZ350" i="6"/>
  <c r="BJ350" i="6"/>
  <c r="H379" i="6"/>
  <c r="BG352" i="6"/>
  <c r="AY352" i="6"/>
  <c r="AQ352" i="6"/>
  <c r="BK352" i="6"/>
  <c r="BC352" i="6"/>
  <c r="AU352" i="6"/>
  <c r="AT352" i="6"/>
  <c r="BE352" i="6"/>
  <c r="R356" i="6"/>
  <c r="AH356" i="6" s="1"/>
  <c r="Z356" i="6"/>
  <c r="AP356" i="6" s="1"/>
  <c r="AU354" i="6"/>
  <c r="BF354" i="6"/>
  <c r="AW358" i="6"/>
  <c r="AS359" i="6"/>
  <c r="BF359" i="6"/>
  <c r="BB360" i="6"/>
  <c r="AY361" i="6"/>
  <c r="AW362" i="6"/>
  <c r="AS363" i="6"/>
  <c r="BF363" i="6"/>
  <c r="AS309" i="6"/>
  <c r="BA309" i="6"/>
  <c r="AU314" i="6"/>
  <c r="BC314" i="6"/>
  <c r="AQ321" i="6"/>
  <c r="BA321" i="6"/>
  <c r="BA703" i="6" s="1"/>
  <c r="BJ321" i="6"/>
  <c r="AB325" i="6"/>
  <c r="AL325" i="6"/>
  <c r="AV374" i="6"/>
  <c r="AV384" i="6" s="1"/>
  <c r="AV410" i="6" s="1"/>
  <c r="AV420" i="6" s="1"/>
  <c r="AV347" i="6"/>
  <c r="AT329" i="6"/>
  <c r="BC329" i="6"/>
  <c r="AV445" i="6"/>
  <c r="AV451" i="6"/>
  <c r="AV401" i="6"/>
  <c r="AV438" i="6" s="1"/>
  <c r="BD445" i="6"/>
  <c r="BD401" i="6"/>
  <c r="BD438" i="6" s="1"/>
  <c r="BD451" i="6"/>
  <c r="AT452" i="6"/>
  <c r="AT402" i="6"/>
  <c r="AT439" i="6" s="1"/>
  <c r="BB452" i="6"/>
  <c r="BB402" i="6"/>
  <c r="BB439" i="6" s="1"/>
  <c r="BJ452" i="6"/>
  <c r="BJ402" i="6"/>
  <c r="BJ439" i="6" s="1"/>
  <c r="AS453" i="6"/>
  <c r="AS403" i="6"/>
  <c r="AS440" i="6" s="1"/>
  <c r="BA453" i="6"/>
  <c r="BA403" i="6"/>
  <c r="BA440" i="6" s="1"/>
  <c r="BI453" i="6"/>
  <c r="BI403" i="6"/>
  <c r="BI440" i="6" s="1"/>
  <c r="AY454" i="6"/>
  <c r="AY404" i="6"/>
  <c r="AY441" i="6" s="1"/>
  <c r="AX455" i="6"/>
  <c r="AX405" i="6"/>
  <c r="AX442" i="6" s="1"/>
  <c r="BF455" i="6"/>
  <c r="BF405" i="6"/>
  <c r="BF442" i="6" s="1"/>
  <c r="AY340" i="6"/>
  <c r="BJ340" i="6"/>
  <c r="AQ341" i="6"/>
  <c r="BB341" i="6"/>
  <c r="H399" i="6"/>
  <c r="BD342" i="6"/>
  <c r="AV342" i="6"/>
  <c r="BH342" i="6"/>
  <c r="AZ342" i="6"/>
  <c r="AR342" i="6"/>
  <c r="AT342" i="6"/>
  <c r="BE342" i="6"/>
  <c r="AW343" i="6"/>
  <c r="BG343" i="6"/>
  <c r="AV344" i="6"/>
  <c r="BG344" i="6"/>
  <c r="BA345" i="6"/>
  <c r="BK345" i="6"/>
  <c r="AU346" i="6"/>
  <c r="BE346" i="6"/>
  <c r="AY347" i="6"/>
  <c r="BJ347" i="6"/>
  <c r="BD348" i="6"/>
  <c r="H349" i="6"/>
  <c r="BA350" i="6"/>
  <c r="AV352" i="6"/>
  <c r="BF352" i="6"/>
  <c r="AL354" i="6"/>
  <c r="AW354" i="6"/>
  <c r="BG354" i="6"/>
  <c r="BD358" i="6"/>
  <c r="AV358" i="6"/>
  <c r="BK358" i="6"/>
  <c r="BC358" i="6"/>
  <c r="AU358" i="6"/>
  <c r="BH358" i="6"/>
  <c r="AZ358" i="6"/>
  <c r="AR358" i="6"/>
  <c r="AX358" i="6"/>
  <c r="BJ358" i="6"/>
  <c r="AT359" i="6"/>
  <c r="BG359" i="6"/>
  <c r="AQ360" i="6"/>
  <c r="BE360" i="6"/>
  <c r="BA361" i="6"/>
  <c r="BD362" i="6"/>
  <c r="AV362" i="6"/>
  <c r="BK362" i="6"/>
  <c r="BC362" i="6"/>
  <c r="AU362" i="6"/>
  <c r="BH362" i="6"/>
  <c r="AZ362" i="6"/>
  <c r="AR362" i="6"/>
  <c r="AX362" i="6"/>
  <c r="BJ362" i="6"/>
  <c r="AT363" i="6"/>
  <c r="BG363" i="6"/>
  <c r="AT375" i="6"/>
  <c r="AT385" i="6" s="1"/>
  <c r="AT411" i="6" s="1"/>
  <c r="AT421" i="6" s="1"/>
  <c r="AW322" i="6"/>
  <c r="AW330" i="6"/>
  <c r="AW331" i="6"/>
  <c r="AW332" i="6"/>
  <c r="AW333" i="6"/>
  <c r="BC451" i="6"/>
  <c r="BC445" i="6"/>
  <c r="AY453" i="6"/>
  <c r="AY403" i="6"/>
  <c r="AY440" i="6" s="1"/>
  <c r="BC455" i="6"/>
  <c r="BC405" i="6"/>
  <c r="BC442" i="6" s="1"/>
  <c r="AR339" i="6"/>
  <c r="AZ339" i="6"/>
  <c r="BH339" i="6"/>
  <c r="AW355" i="6"/>
  <c r="AR357" i="6"/>
  <c r="AZ357" i="6"/>
  <c r="BH357" i="6"/>
  <c r="AW365" i="6"/>
  <c r="BE365" i="6"/>
  <c r="AW366" i="6"/>
  <c r="BE366" i="6"/>
  <c r="BJ367" i="6"/>
  <c r="BB367" i="6"/>
  <c r="AT367" i="6"/>
  <c r="AX367" i="6"/>
  <c r="BG367" i="6"/>
  <c r="AU368" i="6"/>
  <c r="BD368" i="6"/>
  <c r="BJ369" i="6"/>
  <c r="BB369" i="6"/>
  <c r="AT369" i="6"/>
  <c r="AQ369" i="6"/>
  <c r="AZ369" i="6"/>
  <c r="BI369" i="6"/>
  <c r="AW370" i="6"/>
  <c r="AF372" i="6"/>
  <c r="AD373" i="6"/>
  <c r="AO378" i="6"/>
  <c r="AC383" i="6"/>
  <c r="AO383" i="6"/>
  <c r="BA396" i="6"/>
  <c r="AG372" i="6"/>
  <c r="AP372" i="6"/>
  <c r="AO373" i="6"/>
  <c r="Z376" i="6"/>
  <c r="AF378" i="6"/>
  <c r="AP378" i="6"/>
  <c r="AD383" i="6"/>
  <c r="BG396" i="6"/>
  <c r="AH372" i="6"/>
  <c r="R376" i="6"/>
  <c r="BI396" i="6"/>
  <c r="AX368" i="6"/>
  <c r="BG368" i="6"/>
  <c r="BJ370" i="6"/>
  <c r="BB370" i="6"/>
  <c r="AT370" i="6"/>
  <c r="AQ370" i="6"/>
  <c r="AZ370" i="6"/>
  <c r="BI370" i="6"/>
  <c r="I408" i="6"/>
  <c r="I382" i="6"/>
  <c r="AK372" i="6"/>
  <c r="AC372" i="6"/>
  <c r="AI372" i="6"/>
  <c r="AH378" i="6"/>
  <c r="AH383" i="6"/>
  <c r="AY451" i="6"/>
  <c r="AY401" i="6"/>
  <c r="AY438" i="6" s="1"/>
  <c r="AY445" i="6"/>
  <c r="BK453" i="6"/>
  <c r="BK403" i="6"/>
  <c r="BK440" i="6" s="1"/>
  <c r="AW454" i="6"/>
  <c r="AW404" i="6"/>
  <c r="AW441" i="6" s="1"/>
  <c r="BE396" i="6"/>
  <c r="AW396" i="6"/>
  <c r="H456" i="6"/>
  <c r="BC396" i="6"/>
  <c r="AT396" i="6"/>
  <c r="BK396" i="6"/>
  <c r="BB396" i="6"/>
  <c r="AS396" i="6"/>
  <c r="BH396" i="6"/>
  <c r="AY396" i="6"/>
  <c r="BF396" i="6"/>
  <c r="AQ396" i="6"/>
  <c r="BD396" i="6"/>
  <c r="AX396" i="6"/>
  <c r="AV339" i="6"/>
  <c r="BD339" i="6"/>
  <c r="AV357" i="6"/>
  <c r="AS365" i="6"/>
  <c r="BA365" i="6"/>
  <c r="AS366" i="6"/>
  <c r="BA366" i="6"/>
  <c r="AS367" i="6"/>
  <c r="BC367" i="6"/>
  <c r="AY368" i="6"/>
  <c r="AV369" i="6"/>
  <c r="BE369" i="6"/>
  <c r="AR370" i="6"/>
  <c r="BA370" i="6"/>
  <c r="BK370" i="6"/>
  <c r="AA372" i="6"/>
  <c r="AJ372" i="6"/>
  <c r="I409" i="6"/>
  <c r="AM373" i="6"/>
  <c r="AE373" i="6"/>
  <c r="AI373" i="6"/>
  <c r="I377" i="6"/>
  <c r="AI383" i="6"/>
  <c r="AR396" i="6"/>
  <c r="BC401" i="6"/>
  <c r="BC438" i="6" s="1"/>
  <c r="BA402" i="6"/>
  <c r="BA439" i="6" s="1"/>
  <c r="BJ368" i="6"/>
  <c r="BB368" i="6"/>
  <c r="AT368" i="6"/>
  <c r="AQ368" i="6"/>
  <c r="AZ368" i="6"/>
  <c r="BI368" i="6"/>
  <c r="AL372" i="6"/>
  <c r="AJ378" i="6"/>
  <c r="AB378" i="6"/>
  <c r="I388" i="6"/>
  <c r="AL378" i="6"/>
  <c r="AC378" i="6"/>
  <c r="I414" i="6"/>
  <c r="AK378" i="6"/>
  <c r="AU396" i="6"/>
  <c r="AJ383" i="6"/>
  <c r="AB383" i="6"/>
  <c r="AN383" i="6"/>
  <c r="AE383" i="6"/>
  <c r="I393" i="6"/>
  <c r="AP383" i="6"/>
  <c r="AF383" i="6"/>
  <c r="AL383" i="6"/>
  <c r="AV396" i="6"/>
  <c r="BI406" i="6"/>
  <c r="BA406" i="6"/>
  <c r="AS406" i="6"/>
  <c r="BJ406" i="6"/>
  <c r="AZ406" i="6"/>
  <c r="AQ406" i="6"/>
  <c r="H443" i="6"/>
  <c r="BG406" i="6"/>
  <c r="AX406" i="6"/>
  <c r="BF406" i="6"/>
  <c r="AW406" i="6"/>
  <c r="BE406" i="6"/>
  <c r="AV406" i="6"/>
  <c r="BK406" i="6"/>
  <c r="AR406" i="6"/>
  <c r="BH406" i="6"/>
  <c r="BB406" i="6"/>
  <c r="AD444" i="6"/>
  <c r="N447" i="6"/>
  <c r="AD447" i="6" s="1"/>
  <c r="V447" i="6"/>
  <c r="AL447" i="6" s="1"/>
  <c r="AH446" i="6"/>
  <c r="R448" i="6"/>
  <c r="AH448" i="6" s="1"/>
  <c r="Z448" i="6"/>
  <c r="AP448" i="6" s="1"/>
  <c r="AP446" i="6"/>
  <c r="S448" i="6"/>
  <c r="AI448" i="6" s="1"/>
  <c r="AI446" i="6"/>
  <c r="AA446" i="6"/>
  <c r="AB446" i="6"/>
  <c r="BK436" i="6"/>
  <c r="BC436" i="6"/>
  <c r="AU436" i="6"/>
  <c r="BE436" i="6"/>
  <c r="AV436" i="6"/>
  <c r="BH436" i="6"/>
  <c r="AX436" i="6"/>
  <c r="BB436" i="6"/>
  <c r="AR436" i="6"/>
  <c r="AZ436" i="6"/>
  <c r="BK435" i="6"/>
  <c r="BC435" i="6"/>
  <c r="AU435" i="6"/>
  <c r="BH435" i="6"/>
  <c r="AY435" i="6"/>
  <c r="BF435" i="6"/>
  <c r="AV435" i="6"/>
  <c r="BA435" i="6"/>
  <c r="AQ435" i="6"/>
  <c r="AZ435" i="6"/>
  <c r="BA436" i="6"/>
  <c r="S447" i="6"/>
  <c r="AI447" i="6" s="1"/>
  <c r="AI444" i="6"/>
  <c r="BH448" i="6"/>
  <c r="AZ448" i="6"/>
  <c r="AR448" i="6"/>
  <c r="BG448" i="6"/>
  <c r="AY448" i="6"/>
  <c r="AQ448" i="6"/>
  <c r="BD448" i="6"/>
  <c r="AT448" i="6"/>
  <c r="BC448" i="6"/>
  <c r="BJ448" i="6"/>
  <c r="AW448" i="6"/>
  <c r="T448" i="6"/>
  <c r="AJ448" i="6" s="1"/>
  <c r="AV448" i="6"/>
  <c r="AB444" i="6"/>
  <c r="P448" i="6"/>
  <c r="AF448" i="6" s="1"/>
  <c r="AF446" i="6"/>
  <c r="AQ436" i="6"/>
  <c r="BF436" i="6"/>
  <c r="BH450" i="6"/>
  <c r="AZ450" i="6"/>
  <c r="AR450" i="6"/>
  <c r="BD450" i="6"/>
  <c r="AV450" i="6"/>
  <c r="BB450" i="6"/>
  <c r="AQ450" i="6"/>
  <c r="BK450" i="6"/>
  <c r="BA450" i="6"/>
  <c r="BG450" i="6"/>
  <c r="AT450" i="6"/>
  <c r="AW450" i="6"/>
  <c r="BE450" i="6"/>
  <c r="BF450" i="6"/>
  <c r="BK433" i="6"/>
  <c r="BC433" i="6"/>
  <c r="AU433" i="6"/>
  <c r="BF433" i="6"/>
  <c r="AW433" i="6"/>
  <c r="AX433" i="6"/>
  <c r="BH433" i="6"/>
  <c r="BK437" i="6"/>
  <c r="BC437" i="6"/>
  <c r="AU437" i="6"/>
  <c r="BJ437" i="6"/>
  <c r="BA437" i="6"/>
  <c r="AR437" i="6"/>
  <c r="AT437" i="6"/>
  <c r="BE437" i="6"/>
  <c r="AC444" i="6"/>
  <c r="AY444" i="6"/>
  <c r="AY446" i="6"/>
  <c r="BF467" i="6"/>
  <c r="BH427" i="6"/>
  <c r="AZ427" i="6"/>
  <c r="AR427" i="6"/>
  <c r="BG427" i="6"/>
  <c r="AX427" i="6"/>
  <c r="AT427" i="6"/>
  <c r="BD427" i="6"/>
  <c r="AR433" i="6"/>
  <c r="BB433" i="6"/>
  <c r="BK434" i="6"/>
  <c r="BC434" i="6"/>
  <c r="AU434" i="6"/>
  <c r="BB434" i="6"/>
  <c r="AS434" i="6"/>
  <c r="AT434" i="6"/>
  <c r="BE434" i="6"/>
  <c r="AY437" i="6"/>
  <c r="BI437" i="6"/>
  <c r="BD444" i="6"/>
  <c r="AV444" i="6"/>
  <c r="BG444" i="6"/>
  <c r="AX444" i="6"/>
  <c r="AS444" i="6"/>
  <c r="BC444" i="6"/>
  <c r="BK446" i="6"/>
  <c r="BC446" i="6"/>
  <c r="AU446" i="6"/>
  <c r="BG446" i="6"/>
  <c r="AX446" i="6"/>
  <c r="Y448" i="6"/>
  <c r="AO448" i="6" s="1"/>
  <c r="AO446" i="6"/>
  <c r="AS446" i="6"/>
  <c r="BD446" i="6"/>
  <c r="BG469" i="6"/>
  <c r="AY469" i="6"/>
  <c r="AQ469" i="6"/>
  <c r="BK469" i="6"/>
  <c r="BC469" i="6"/>
  <c r="BC584" i="6" s="1"/>
  <c r="AU469" i="6"/>
  <c r="BA469" i="6"/>
  <c r="BJ469" i="6"/>
  <c r="AZ469" i="6"/>
  <c r="BI469" i="6"/>
  <c r="AX469" i="6"/>
  <c r="AX598" i="6" s="1"/>
  <c r="BE469" i="6"/>
  <c r="BB469" i="6"/>
  <c r="BB738" i="6" s="1"/>
  <c r="AW469" i="6"/>
  <c r="AW612" i="6" s="1"/>
  <c r="AV469" i="6"/>
  <c r="AY626" i="6"/>
  <c r="AR738" i="6"/>
  <c r="AT469" i="6"/>
  <c r="AT612" i="6" s="1"/>
  <c r="BK528" i="6"/>
  <c r="AR528" i="6"/>
  <c r="BD640" i="6"/>
  <c r="BC640" i="6"/>
  <c r="AW640" i="6"/>
  <c r="AZ542" i="6"/>
  <c r="AX542" i="6"/>
  <c r="BH467" i="6"/>
  <c r="AZ467" i="6"/>
  <c r="AR467" i="6"/>
  <c r="BD467" i="6"/>
  <c r="AV467" i="6"/>
  <c r="BJ467" i="6"/>
  <c r="AY467" i="6"/>
  <c r="BI467" i="6"/>
  <c r="AX467" i="6"/>
  <c r="BG467" i="6"/>
  <c r="AW467" i="6"/>
  <c r="BE467" i="6"/>
  <c r="BB467" i="6"/>
  <c r="AU467" i="6"/>
  <c r="BA467" i="6"/>
  <c r="AR471" i="6"/>
  <c r="AR626" i="6" s="1"/>
  <c r="BK471" i="6"/>
  <c r="BK668" i="6" s="1"/>
  <c r="BH462" i="6"/>
  <c r="AZ462" i="6"/>
  <c r="AR462" i="6"/>
  <c r="BD462" i="6"/>
  <c r="AV462" i="6"/>
  <c r="BC462" i="6"/>
  <c r="AS462" i="6"/>
  <c r="BB462" i="6"/>
  <c r="AQ462" i="6"/>
  <c r="BK462" i="6"/>
  <c r="BA462" i="6"/>
  <c r="BF462" i="6"/>
  <c r="BH468" i="6"/>
  <c r="AZ468" i="6"/>
  <c r="AR468" i="6"/>
  <c r="BD468" i="6"/>
  <c r="AV468" i="6"/>
  <c r="BK468" i="6"/>
  <c r="BA468" i="6"/>
  <c r="BJ468" i="6"/>
  <c r="AY468" i="6"/>
  <c r="BI468" i="6"/>
  <c r="AX468" i="6"/>
  <c r="AQ468" i="6"/>
  <c r="BF468" i="6"/>
  <c r="AX471" i="6"/>
  <c r="AW570" i="6"/>
  <c r="AV570" i="6"/>
  <c r="BC570" i="6"/>
  <c r="AR570" i="6"/>
  <c r="BK570" i="6"/>
  <c r="AY471" i="6"/>
  <c r="AY528" i="6" s="1"/>
  <c r="BH466" i="6"/>
  <c r="AZ466" i="6"/>
  <c r="AR466" i="6"/>
  <c r="BD466" i="6"/>
  <c r="AV466" i="6"/>
  <c r="BI466" i="6"/>
  <c r="AX466" i="6"/>
  <c r="BG466" i="6"/>
  <c r="AW466" i="6"/>
  <c r="BF466" i="6"/>
  <c r="AU466" i="6"/>
  <c r="AQ466" i="6"/>
  <c r="BJ466" i="6"/>
  <c r="AR584" i="6"/>
  <c r="BK584" i="6"/>
  <c r="BF584" i="6"/>
  <c r="BD584" i="6"/>
  <c r="BF696" i="6"/>
  <c r="BD696" i="6"/>
  <c r="BK696" i="6"/>
  <c r="BC696" i="6"/>
  <c r="BB696" i="6"/>
  <c r="AZ696" i="6"/>
  <c r="AR696" i="6"/>
  <c r="BF654" i="6"/>
  <c r="AW654" i="6"/>
  <c r="BK654" i="6"/>
  <c r="BB654" i="6"/>
  <c r="BA654" i="6"/>
  <c r="AZ654" i="6"/>
  <c r="BG654" i="6"/>
  <c r="AZ471" i="6"/>
  <c r="AZ640" i="6" s="1"/>
  <c r="BB471" i="6"/>
  <c r="BF724" i="6"/>
  <c r="BD724" i="6"/>
  <c r="BK724" i="6"/>
  <c r="BC724" i="6"/>
  <c r="BB724" i="6"/>
  <c r="BI724" i="6"/>
  <c r="BH724" i="6"/>
  <c r="AZ724" i="6"/>
  <c r="AY724" i="6"/>
  <c r="BA682" i="6"/>
  <c r="BH682" i="6"/>
  <c r="AR682" i="6"/>
  <c r="AX682" i="6"/>
  <c r="AW682" i="6"/>
  <c r="AV682" i="6"/>
  <c r="BK682" i="6"/>
  <c r="BC682" i="6"/>
  <c r="BE471" i="6"/>
  <c r="BE682" i="6" s="1"/>
  <c r="AW471" i="6"/>
  <c r="AW738" i="6" s="1"/>
  <c r="BI471" i="6"/>
  <c r="BI542" i="6" s="1"/>
  <c r="BA471" i="6"/>
  <c r="BA640" i="6" s="1"/>
  <c r="AS471" i="6"/>
  <c r="AS528" i="6" s="1"/>
  <c r="BG471" i="6"/>
  <c r="BG724" i="6" s="1"/>
  <c r="AV471" i="6"/>
  <c r="AV542" i="6" s="1"/>
  <c r="BF471" i="6"/>
  <c r="AU471" i="6"/>
  <c r="AU738" i="6" s="1"/>
  <c r="BD471" i="6"/>
  <c r="AT471" i="6"/>
  <c r="BH471" i="6"/>
  <c r="BH584" i="6" s="1"/>
  <c r="AQ581" i="6"/>
  <c r="AQ595" i="6" s="1"/>
  <c r="AQ609" i="6" s="1"/>
  <c r="AQ623" i="6" s="1"/>
  <c r="AQ637" i="6" s="1"/>
  <c r="AQ651" i="6" s="1"/>
  <c r="AQ665" i="6" s="1"/>
  <c r="AQ679" i="6" s="1"/>
  <c r="AQ693" i="6" s="1"/>
  <c r="AQ707" i="6" s="1"/>
  <c r="AQ721" i="6" s="1"/>
  <c r="AQ735" i="6" s="1"/>
  <c r="BH465" i="6"/>
  <c r="AZ465" i="6"/>
  <c r="AR465" i="6"/>
  <c r="BD465" i="6"/>
  <c r="AV465" i="6"/>
  <c r="AT465" i="6"/>
  <c r="BE465" i="6"/>
  <c r="BI556" i="6"/>
  <c r="BA556" i="6"/>
  <c r="BH556" i="6"/>
  <c r="AZ556" i="6"/>
  <c r="AR556" i="6"/>
  <c r="BG556" i="6"/>
  <c r="AY556" i="6"/>
  <c r="BE556" i="6"/>
  <c r="AW556" i="6"/>
  <c r="BD556" i="6"/>
  <c r="AV556" i="6"/>
  <c r="BK556" i="6"/>
  <c r="BC556" i="6"/>
  <c r="AX556" i="6"/>
  <c r="AU556" i="6"/>
  <c r="AV449" i="6"/>
  <c r="BD449" i="6"/>
  <c r="AS463" i="6"/>
  <c r="BH464" i="6"/>
  <c r="AZ464" i="6"/>
  <c r="AR464" i="6"/>
  <c r="BD464" i="6"/>
  <c r="AV464" i="6"/>
  <c r="AT464" i="6"/>
  <c r="BE464" i="6"/>
  <c r="AU465" i="6"/>
  <c r="BF465" i="6"/>
  <c r="AW449" i="6"/>
  <c r="BE449" i="6"/>
  <c r="BH463" i="6"/>
  <c r="AZ463" i="6"/>
  <c r="AR463" i="6"/>
  <c r="BD463" i="6"/>
  <c r="AV463" i="6"/>
  <c r="AT463" i="6"/>
  <c r="BE463" i="6"/>
  <c r="AW465" i="6"/>
  <c r="BG465" i="6"/>
  <c r="AV461" i="6"/>
  <c r="BD461" i="6"/>
  <c r="AT470" i="6"/>
  <c r="AT570" i="6" s="1"/>
  <c r="BB470" i="6"/>
  <c r="BB584" i="6" s="1"/>
  <c r="BJ470" i="6"/>
  <c r="BJ626" i="6" s="1"/>
  <c r="AQ582" i="6"/>
  <c r="AQ596" i="6" s="1"/>
  <c r="AQ610" i="6" s="1"/>
  <c r="AQ624" i="6" s="1"/>
  <c r="AQ638" i="6" s="1"/>
  <c r="AQ652" i="6" s="1"/>
  <c r="AQ666" i="6" s="1"/>
  <c r="AQ680" i="6" s="1"/>
  <c r="AQ694" i="6" s="1"/>
  <c r="AQ708" i="6" s="1"/>
  <c r="AQ722" i="6" s="1"/>
  <c r="AQ736" i="6" s="1"/>
  <c r="AQ579" i="6"/>
  <c r="AQ593" i="6" s="1"/>
  <c r="AQ607" i="6" s="1"/>
  <c r="AQ621" i="6" s="1"/>
  <c r="AQ635" i="6" s="1"/>
  <c r="AQ649" i="6" s="1"/>
  <c r="AQ663" i="6" s="1"/>
  <c r="AQ677" i="6" s="1"/>
  <c r="AQ691" i="6" s="1"/>
  <c r="AQ705" i="6" s="1"/>
  <c r="AQ719" i="6" s="1"/>
  <c r="AQ733" i="6" s="1"/>
  <c r="AQ583" i="6"/>
  <c r="AQ597" i="6" s="1"/>
  <c r="AQ611" i="6" s="1"/>
  <c r="AQ625" i="6" s="1"/>
  <c r="AQ639" i="6" s="1"/>
  <c r="AQ653" i="6" s="1"/>
  <c r="AQ667" i="6" s="1"/>
  <c r="AQ681" i="6" s="1"/>
  <c r="AQ695" i="6" s="1"/>
  <c r="AQ709" i="6" s="1"/>
  <c r="AQ723" i="6" s="1"/>
  <c r="AQ737" i="6" s="1"/>
  <c r="AR461" i="6"/>
  <c r="AZ461" i="6"/>
  <c r="AX470" i="6"/>
  <c r="AX640" i="6" s="1"/>
  <c r="AQ575" i="6"/>
  <c r="AQ589" i="6" s="1"/>
  <c r="AQ603" i="6" s="1"/>
  <c r="AQ617" i="6" s="1"/>
  <c r="AQ631" i="6" s="1"/>
  <c r="AQ645" i="6" s="1"/>
  <c r="AQ659" i="6" s="1"/>
  <c r="AQ673" i="6" s="1"/>
  <c r="AQ687" i="6" s="1"/>
  <c r="AQ701" i="6" s="1"/>
  <c r="AQ715" i="6" s="1"/>
  <c r="AQ729" i="6" s="1"/>
  <c r="AQ578" i="6"/>
  <c r="AQ592" i="6" s="1"/>
  <c r="AQ606" i="6" s="1"/>
  <c r="AQ620" i="6" s="1"/>
  <c r="AQ634" i="6" s="1"/>
  <c r="AQ648" i="6" s="1"/>
  <c r="AQ662" i="6" s="1"/>
  <c r="AQ676" i="6" s="1"/>
  <c r="AQ690" i="6" s="1"/>
  <c r="AQ704" i="6" s="1"/>
  <c r="AQ718" i="6" s="1"/>
  <c r="AQ732" i="6" s="1"/>
  <c r="AQ574" i="6"/>
  <c r="AQ588" i="6" s="1"/>
  <c r="AQ602" i="6" s="1"/>
  <c r="AQ616" i="6" s="1"/>
  <c r="AQ630" i="6" s="1"/>
  <c r="AQ644" i="6" s="1"/>
  <c r="AQ658" i="6" s="1"/>
  <c r="AQ672" i="6" s="1"/>
  <c r="AQ686" i="6" s="1"/>
  <c r="AQ700" i="6" s="1"/>
  <c r="AQ714" i="6" s="1"/>
  <c r="AQ728" i="6" s="1"/>
  <c r="AQ584" i="6"/>
  <c r="AQ598" i="6" s="1"/>
  <c r="AQ612" i="6" s="1"/>
  <c r="AQ626" i="6" s="1"/>
  <c r="AQ640" i="6" s="1"/>
  <c r="AQ654" i="6" s="1"/>
  <c r="AQ668" i="6" s="1"/>
  <c r="AQ682" i="6" s="1"/>
  <c r="AQ696" i="6" s="1"/>
  <c r="AQ710" i="6" s="1"/>
  <c r="AQ724" i="6" s="1"/>
  <c r="AQ738" i="6" s="1"/>
  <c r="AQ580" i="6"/>
  <c r="AQ594" i="6" s="1"/>
  <c r="AQ608" i="6" s="1"/>
  <c r="AQ622" i="6" s="1"/>
  <c r="AQ636" i="6" s="1"/>
  <c r="AQ650" i="6" s="1"/>
  <c r="AQ664" i="6" s="1"/>
  <c r="AQ678" i="6" s="1"/>
  <c r="AQ692" i="6" s="1"/>
  <c r="AQ706" i="6" s="1"/>
  <c r="AQ720" i="6" s="1"/>
  <c r="AQ734" i="6" s="1"/>
  <c r="AQ576" i="6"/>
  <c r="AQ590" i="6" s="1"/>
  <c r="AQ604" i="6" s="1"/>
  <c r="AQ618" i="6" s="1"/>
  <c r="AQ632" i="6" s="1"/>
  <c r="AQ646" i="6" s="1"/>
  <c r="AQ660" i="6" s="1"/>
  <c r="AQ674" i="6" s="1"/>
  <c r="AQ688" i="6" s="1"/>
  <c r="AQ702" i="6" s="1"/>
  <c r="AQ716" i="6" s="1"/>
  <c r="AQ730" i="6" s="1"/>
  <c r="AQ577" i="6"/>
  <c r="AQ591" i="6" s="1"/>
  <c r="AQ605" i="6" s="1"/>
  <c r="AQ619" i="6" s="1"/>
  <c r="AQ633" i="6" s="1"/>
  <c r="AQ647" i="6" s="1"/>
  <c r="AQ661" i="6" s="1"/>
  <c r="AQ675" i="6" s="1"/>
  <c r="AQ689" i="6" s="1"/>
  <c r="AQ703" i="6" s="1"/>
  <c r="AQ717" i="6" s="1"/>
  <c r="AQ731" i="6" s="1"/>
  <c r="BD710" i="6" l="1"/>
  <c r="BD612" i="6"/>
  <c r="BD598" i="6"/>
  <c r="BD668" i="6"/>
  <c r="BD528" i="6"/>
  <c r="AS682" i="6"/>
  <c r="AR724" i="6"/>
  <c r="BJ724" i="6"/>
  <c r="AX724" i="6"/>
  <c r="BH654" i="6"/>
  <c r="BC654" i="6"/>
  <c r="BH696" i="6"/>
  <c r="BJ696" i="6"/>
  <c r="AX696" i="6"/>
  <c r="AT584" i="6"/>
  <c r="AW584" i="6"/>
  <c r="BA570" i="6"/>
  <c r="BG570" i="6"/>
  <c r="BB570" i="6"/>
  <c r="AW542" i="6"/>
  <c r="BH542" i="6"/>
  <c r="BD542" i="6"/>
  <c r="AT640" i="6"/>
  <c r="BG528" i="6"/>
  <c r="BC528" i="6"/>
  <c r="BG738" i="6"/>
  <c r="BC738" i="6"/>
  <c r="AW626" i="6"/>
  <c r="BE710" i="6"/>
  <c r="BK710" i="6"/>
  <c r="BI668" i="6"/>
  <c r="AR612" i="6"/>
  <c r="BE598" i="6"/>
  <c r="BE738" i="6"/>
  <c r="BE640" i="6"/>
  <c r="AU724" i="6"/>
  <c r="AS654" i="6"/>
  <c r="AU696" i="6"/>
  <c r="BE584" i="6"/>
  <c r="BJ570" i="6"/>
  <c r="AT542" i="6"/>
  <c r="BE626" i="6"/>
  <c r="AT668" i="6"/>
  <c r="AU710" i="6"/>
  <c r="BJ633" i="6"/>
  <c r="BJ703" i="6"/>
  <c r="BJ689" i="6"/>
  <c r="BJ591" i="6"/>
  <c r="BJ549" i="6"/>
  <c r="BJ731" i="6"/>
  <c r="AZ521" i="6"/>
  <c r="BD521" i="6"/>
  <c r="AR521" i="6"/>
  <c r="AV521" i="6"/>
  <c r="BG521" i="6"/>
  <c r="BK521" i="6"/>
  <c r="AY521" i="6"/>
  <c r="BC521" i="6"/>
  <c r="BI521" i="6"/>
  <c r="BF521" i="6"/>
  <c r="AU521" i="6"/>
  <c r="BA521" i="6"/>
  <c r="AX521" i="6"/>
  <c r="BJ521" i="6"/>
  <c r="AS521" i="6"/>
  <c r="BE521" i="6"/>
  <c r="BB521" i="6"/>
  <c r="BG605" i="6"/>
  <c r="BG549" i="6"/>
  <c r="BG633" i="6"/>
  <c r="BG689" i="6"/>
  <c r="BG591" i="6"/>
  <c r="BG703" i="6"/>
  <c r="E451" i="6"/>
  <c r="E401" i="6"/>
  <c r="E438" i="6" s="1"/>
  <c r="AY619" i="6"/>
  <c r="AR619" i="6"/>
  <c r="BK619" i="6"/>
  <c r="BI619" i="6"/>
  <c r="BD619" i="6"/>
  <c r="BC619" i="6"/>
  <c r="AW619" i="6"/>
  <c r="BA619" i="6"/>
  <c r="AU619" i="6"/>
  <c r="BH619" i="6"/>
  <c r="AZ619" i="6"/>
  <c r="BJ619" i="6"/>
  <c r="AV619" i="6"/>
  <c r="AX619" i="6"/>
  <c r="BB619" i="6"/>
  <c r="BF619" i="6"/>
  <c r="AT619" i="6"/>
  <c r="AS619" i="6"/>
  <c r="H457" i="6"/>
  <c r="BE397" i="6"/>
  <c r="AW397" i="6"/>
  <c r="BI397" i="6"/>
  <c r="AZ397" i="6"/>
  <c r="AQ397" i="6"/>
  <c r="BH397" i="6"/>
  <c r="AY397" i="6"/>
  <c r="BD397" i="6"/>
  <c r="AU397" i="6"/>
  <c r="BJ397" i="6"/>
  <c r="AT397" i="6"/>
  <c r="BG397" i="6"/>
  <c r="AS397" i="6"/>
  <c r="BB397" i="6"/>
  <c r="BC397" i="6"/>
  <c r="BA397" i="6"/>
  <c r="AX397" i="6"/>
  <c r="AV397" i="6"/>
  <c r="AR397" i="6"/>
  <c r="BK397" i="6"/>
  <c r="BF397" i="6"/>
  <c r="BE398" i="6"/>
  <c r="AW398" i="6"/>
  <c r="H458" i="6"/>
  <c r="BF398" i="6"/>
  <c r="AV398" i="6"/>
  <c r="BD398" i="6"/>
  <c r="AU398" i="6"/>
  <c r="BJ398" i="6"/>
  <c r="BA398" i="6"/>
  <c r="AR398" i="6"/>
  <c r="AY398" i="6"/>
  <c r="BK398" i="6"/>
  <c r="AX398" i="6"/>
  <c r="BG398" i="6"/>
  <c r="AQ398" i="6"/>
  <c r="BI398" i="6"/>
  <c r="BH398" i="6"/>
  <c r="BC398" i="6"/>
  <c r="BB398" i="6"/>
  <c r="AZ398" i="6"/>
  <c r="AT398" i="6"/>
  <c r="AS398" i="6"/>
  <c r="BK577" i="6"/>
  <c r="BA577" i="6"/>
  <c r="BF577" i="6"/>
  <c r="BC577" i="6"/>
  <c r="AY577" i="6"/>
  <c r="AS577" i="6"/>
  <c r="AU577" i="6"/>
  <c r="BJ577" i="6"/>
  <c r="BH577" i="6"/>
  <c r="AX577" i="6"/>
  <c r="AZ577" i="6"/>
  <c r="BI577" i="6"/>
  <c r="AR577" i="6"/>
  <c r="AW577" i="6"/>
  <c r="BD577" i="6"/>
  <c r="BE577" i="6"/>
  <c r="BG577" i="6"/>
  <c r="AT556" i="6"/>
  <c r="BF598" i="6"/>
  <c r="BF738" i="6"/>
  <c r="BF640" i="6"/>
  <c r="BF528" i="6"/>
  <c r="BF626" i="6"/>
  <c r="BF682" i="6"/>
  <c r="BI682" i="6"/>
  <c r="AV654" i="6"/>
  <c r="AY696" i="6"/>
  <c r="AU584" i="6"/>
  <c r="BH570" i="6"/>
  <c r="BA542" i="6"/>
  <c r="BB542" i="6"/>
  <c r="BI640" i="6"/>
  <c r="AU640" i="6"/>
  <c r="AZ528" i="6"/>
  <c r="BE528" i="6"/>
  <c r="AZ738" i="6"/>
  <c r="BB626" i="6"/>
  <c r="BI612" i="6"/>
  <c r="AY612" i="6"/>
  <c r="BF710" i="6"/>
  <c r="I440" i="6"/>
  <c r="AM393" i="6"/>
  <c r="AE393" i="6"/>
  <c r="I453" i="6"/>
  <c r="AP393" i="6"/>
  <c r="AG393" i="6"/>
  <c r="AL393" i="6"/>
  <c r="AC393" i="6"/>
  <c r="AN393" i="6"/>
  <c r="AA393" i="6"/>
  <c r="I403" i="6"/>
  <c r="AK393" i="6"/>
  <c r="AD393" i="6"/>
  <c r="AB393" i="6"/>
  <c r="AO393" i="6"/>
  <c r="AJ393" i="6"/>
  <c r="AI393" i="6"/>
  <c r="AH393" i="6"/>
  <c r="AF393" i="6"/>
  <c r="I413" i="6"/>
  <c r="AO377" i="6"/>
  <c r="AG377" i="6"/>
  <c r="AK377" i="6"/>
  <c r="AB377" i="6"/>
  <c r="AJ377" i="6"/>
  <c r="AA377" i="6"/>
  <c r="AI377" i="6"/>
  <c r="AH377" i="6"/>
  <c r="I387" i="6"/>
  <c r="AP377" i="6"/>
  <c r="AF377" i="6"/>
  <c r="AN377" i="6"/>
  <c r="AE377" i="6"/>
  <c r="AM377" i="6"/>
  <c r="AD377" i="6"/>
  <c r="AL377" i="6"/>
  <c r="AC377" i="6"/>
  <c r="AP382" i="6"/>
  <c r="AH382" i="6"/>
  <c r="AO382" i="6"/>
  <c r="AF382" i="6"/>
  <c r="AL382" i="6"/>
  <c r="AB382" i="6"/>
  <c r="AN382" i="6"/>
  <c r="AC382" i="6"/>
  <c r="AM382" i="6"/>
  <c r="AA382" i="6"/>
  <c r="AK382" i="6"/>
  <c r="AJ382" i="6"/>
  <c r="I392" i="6"/>
  <c r="AI382" i="6"/>
  <c r="AG382" i="6"/>
  <c r="AE382" i="6"/>
  <c r="AD382" i="6"/>
  <c r="BE619" i="6"/>
  <c r="BB556" i="6"/>
  <c r="AY682" i="6"/>
  <c r="AT682" i="6"/>
  <c r="AS724" i="6"/>
  <c r="BI654" i="6"/>
  <c r="BD654" i="6"/>
  <c r="AS696" i="6"/>
  <c r="BG696" i="6"/>
  <c r="BG584" i="6"/>
  <c r="AZ584" i="6"/>
  <c r="AS570" i="6"/>
  <c r="AY570" i="6"/>
  <c r="BE542" i="6"/>
  <c r="BJ542" i="6"/>
  <c r="AY640" i="6"/>
  <c r="BH528" i="6"/>
  <c r="AT710" i="6"/>
  <c r="AT598" i="6"/>
  <c r="AT528" i="6"/>
  <c r="BH738" i="6"/>
  <c r="BC626" i="6"/>
  <c r="BA626" i="6"/>
  <c r="AZ612" i="6"/>
  <c r="AZ710" i="6"/>
  <c r="AZ598" i="6"/>
  <c r="AZ668" i="6"/>
  <c r="AZ626" i="6"/>
  <c r="BG626" i="6"/>
  <c r="BF612" i="6"/>
  <c r="BI710" i="6"/>
  <c r="BG619" i="6"/>
  <c r="AX710" i="6"/>
  <c r="AX626" i="6"/>
  <c r="AX738" i="6"/>
  <c r="AX528" i="6"/>
  <c r="BF556" i="6"/>
  <c r="BJ556" i="6"/>
  <c r="AU682" i="6"/>
  <c r="BG682" i="6"/>
  <c r="BB682" i="6"/>
  <c r="BA724" i="6"/>
  <c r="AV724" i="6"/>
  <c r="AY654" i="6"/>
  <c r="AT654" i="6"/>
  <c r="BA696" i="6"/>
  <c r="AV696" i="6"/>
  <c r="AY584" i="6"/>
  <c r="AV584" i="6"/>
  <c r="BD570" i="6"/>
  <c r="BI570" i="6"/>
  <c r="BK626" i="6"/>
  <c r="BK640" i="6"/>
  <c r="BK738" i="6"/>
  <c r="AY542" i="6"/>
  <c r="AU542" i="6"/>
  <c r="BJ640" i="6"/>
  <c r="BG640" i="6"/>
  <c r="AV738" i="6"/>
  <c r="AT738" i="6"/>
  <c r="BD626" i="6"/>
  <c r="BI626" i="6"/>
  <c r="BJ598" i="6"/>
  <c r="BJ710" i="6"/>
  <c r="BJ668" i="6"/>
  <c r="BE668" i="6"/>
  <c r="BC598" i="6"/>
  <c r="BG731" i="6"/>
  <c r="AS710" i="6"/>
  <c r="AS598" i="6"/>
  <c r="AS626" i="6"/>
  <c r="AS612" i="6"/>
  <c r="AS738" i="6"/>
  <c r="BJ682" i="6"/>
  <c r="BE654" i="6"/>
  <c r="BI696" i="6"/>
  <c r="BJ584" i="6"/>
  <c r="AS584" i="6"/>
  <c r="AU570" i="6"/>
  <c r="AX570" i="6"/>
  <c r="AR710" i="6"/>
  <c r="AR598" i="6"/>
  <c r="AR668" i="6"/>
  <c r="BF542" i="6"/>
  <c r="BG542" i="6"/>
  <c r="BC542" i="6"/>
  <c r="AR640" i="6"/>
  <c r="BB528" i="6"/>
  <c r="BD738" i="6"/>
  <c r="AT626" i="6"/>
  <c r="AV710" i="6"/>
  <c r="BA710" i="6"/>
  <c r="BF668" i="6"/>
  <c r="BJ612" i="6"/>
  <c r="AY598" i="6"/>
  <c r="BH612" i="6"/>
  <c r="BH710" i="6"/>
  <c r="BH598" i="6"/>
  <c r="BH668" i="6"/>
  <c r="BH626" i="6"/>
  <c r="BA738" i="6"/>
  <c r="BA528" i="6"/>
  <c r="BD682" i="6"/>
  <c r="AZ682" i="6"/>
  <c r="AT724" i="6"/>
  <c r="AW724" i="6"/>
  <c r="AR654" i="6"/>
  <c r="BJ654" i="6"/>
  <c r="AX654" i="6"/>
  <c r="AT696" i="6"/>
  <c r="AW696" i="6"/>
  <c r="AX584" i="6"/>
  <c r="BA584" i="6"/>
  <c r="AZ570" i="6"/>
  <c r="BE570" i="6"/>
  <c r="BF570" i="6"/>
  <c r="AR542" i="6"/>
  <c r="BK542" i="6"/>
  <c r="AS640" i="6"/>
  <c r="BJ528" i="6"/>
  <c r="BJ738" i="6"/>
  <c r="AV626" i="6"/>
  <c r="AW710" i="6"/>
  <c r="AW598" i="6"/>
  <c r="AW668" i="6"/>
  <c r="AW528" i="6"/>
  <c r="AU598" i="6"/>
  <c r="AU612" i="6"/>
  <c r="AU668" i="6"/>
  <c r="AU626" i="6"/>
  <c r="AY668" i="6"/>
  <c r="BK612" i="6"/>
  <c r="AT521" i="6"/>
  <c r="AT577" i="6"/>
  <c r="AS556" i="6"/>
  <c r="BI738" i="6"/>
  <c r="BI528" i="6"/>
  <c r="BE724" i="6"/>
  <c r="AU654" i="6"/>
  <c r="BE696" i="6"/>
  <c r="BI584" i="6"/>
  <c r="AS542" i="6"/>
  <c r="BH640" i="6"/>
  <c r="AU528" i="6"/>
  <c r="AY738" i="6"/>
  <c r="BB598" i="6"/>
  <c r="BB710" i="6"/>
  <c r="BB640" i="6"/>
  <c r="BB668" i="6"/>
  <c r="BC668" i="6"/>
  <c r="BC612" i="6"/>
  <c r="BC710" i="6"/>
  <c r="AS668" i="6"/>
  <c r="BB612" i="6"/>
  <c r="AW521" i="6"/>
  <c r="BJ605" i="6"/>
  <c r="AV528" i="6"/>
  <c r="BG668" i="6"/>
  <c r="BG612" i="6"/>
  <c r="AY710" i="6"/>
  <c r="BA598" i="6"/>
  <c r="BK598" i="6"/>
  <c r="BG598" i="6"/>
  <c r="BK456" i="6"/>
  <c r="BC456" i="6"/>
  <c r="AU456" i="6"/>
  <c r="BG456" i="6"/>
  <c r="AY456" i="6"/>
  <c r="AQ456" i="6"/>
  <c r="BD456" i="6"/>
  <c r="AS456" i="6"/>
  <c r="BB456" i="6"/>
  <c r="AR456" i="6"/>
  <c r="BF456" i="6"/>
  <c r="AX456" i="6"/>
  <c r="BH456" i="6"/>
  <c r="BA456" i="6"/>
  <c r="AZ456" i="6"/>
  <c r="AW456" i="6"/>
  <c r="AV456" i="6"/>
  <c r="AT456" i="6"/>
  <c r="BJ456" i="6"/>
  <c r="BI456" i="6"/>
  <c r="BE456" i="6"/>
  <c r="AP408" i="6"/>
  <c r="AH408" i="6"/>
  <c r="I418" i="6"/>
  <c r="AG408" i="6"/>
  <c r="AN408" i="6"/>
  <c r="AE408" i="6"/>
  <c r="AM408" i="6"/>
  <c r="AD408" i="6"/>
  <c r="AL408" i="6"/>
  <c r="AC408" i="6"/>
  <c r="AF408" i="6"/>
  <c r="AB408" i="6"/>
  <c r="AO408" i="6"/>
  <c r="AK408" i="6"/>
  <c r="AJ408" i="6"/>
  <c r="AI408" i="6"/>
  <c r="AA408" i="6"/>
  <c r="F401" i="6"/>
  <c r="F438" i="6" s="1"/>
  <c r="F451" i="6"/>
  <c r="AO330" i="6"/>
  <c r="AG330" i="6"/>
  <c r="AP330" i="6"/>
  <c r="AF330" i="6"/>
  <c r="AN330" i="6"/>
  <c r="AE330" i="6"/>
  <c r="AM330" i="6"/>
  <c r="AD330" i="6"/>
  <c r="AL330" i="6"/>
  <c r="AC330" i="6"/>
  <c r="I350" i="6"/>
  <c r="AK330" i="6"/>
  <c r="AB330" i="6"/>
  <c r="AJ330" i="6"/>
  <c r="AA330" i="6"/>
  <c r="AI330" i="6"/>
  <c r="AH330" i="6"/>
  <c r="AW633" i="6"/>
  <c r="BH633" i="6"/>
  <c r="AR731" i="6"/>
  <c r="AX731" i="6"/>
  <c r="BK717" i="6"/>
  <c r="BG717" i="6"/>
  <c r="BD605" i="6"/>
  <c r="AZ605" i="6"/>
  <c r="AU605" i="6"/>
  <c r="AR703" i="6"/>
  <c r="AW591" i="6"/>
  <c r="BA591" i="6"/>
  <c r="AX689" i="6"/>
  <c r="BA689" i="6"/>
  <c r="AX549" i="6"/>
  <c r="BH549" i="6"/>
  <c r="BD549" i="6"/>
  <c r="H287" i="6"/>
  <c r="BF197" i="6"/>
  <c r="AX197" i="6"/>
  <c r="BD197" i="6"/>
  <c r="AU197" i="6"/>
  <c r="BC197" i="6"/>
  <c r="AT197" i="6"/>
  <c r="BJ197" i="6"/>
  <c r="BA197" i="6"/>
  <c r="AR197" i="6"/>
  <c r="BI197" i="6"/>
  <c r="AZ197" i="6"/>
  <c r="AQ197" i="6"/>
  <c r="BH197" i="6"/>
  <c r="AY197" i="6"/>
  <c r="BK197" i="6"/>
  <c r="BG197" i="6"/>
  <c r="BE197" i="6"/>
  <c r="BB197" i="6"/>
  <c r="AW197" i="6"/>
  <c r="AV197" i="6"/>
  <c r="AS197" i="6"/>
  <c r="BK271" i="6"/>
  <c r="BC271" i="6"/>
  <c r="AU271" i="6"/>
  <c r="BH271" i="6"/>
  <c r="AZ271" i="6"/>
  <c r="AR271" i="6"/>
  <c r="BG271" i="6"/>
  <c r="AY271" i="6"/>
  <c r="AQ271" i="6"/>
  <c r="BI271" i="6"/>
  <c r="AV271" i="6"/>
  <c r="BF271" i="6"/>
  <c r="AT271" i="6"/>
  <c r="BE271" i="6"/>
  <c r="AS271" i="6"/>
  <c r="BD271" i="6"/>
  <c r="BB271" i="6"/>
  <c r="BA271" i="6"/>
  <c r="H281" i="6"/>
  <c r="AX271" i="6"/>
  <c r="BJ271" i="6"/>
  <c r="AW271" i="6"/>
  <c r="H269" i="6"/>
  <c r="BF219" i="6"/>
  <c r="AX219" i="6"/>
  <c r="BH219" i="6"/>
  <c r="AY219" i="6"/>
  <c r="BG219" i="6"/>
  <c r="AW219" i="6"/>
  <c r="BE219" i="6"/>
  <c r="AV219" i="6"/>
  <c r="BD219" i="6"/>
  <c r="AU219" i="6"/>
  <c r="BC219" i="6"/>
  <c r="AT219" i="6"/>
  <c r="BK219" i="6"/>
  <c r="BB219" i="6"/>
  <c r="AS219" i="6"/>
  <c r="BJ219" i="6"/>
  <c r="BA219" i="6"/>
  <c r="AR219" i="6"/>
  <c r="BI219" i="6"/>
  <c r="AZ219" i="6"/>
  <c r="AQ219" i="6"/>
  <c r="H280" i="6"/>
  <c r="BD270" i="6"/>
  <c r="AV270" i="6"/>
  <c r="BI270" i="6"/>
  <c r="BA270" i="6"/>
  <c r="AS270" i="6"/>
  <c r="BH270" i="6"/>
  <c r="AZ270" i="6"/>
  <c r="AR270" i="6"/>
  <c r="BK270" i="6"/>
  <c r="AX270" i="6"/>
  <c r="BJ270" i="6"/>
  <c r="AW270" i="6"/>
  <c r="BG270" i="6"/>
  <c r="AU270" i="6"/>
  <c r="BF270" i="6"/>
  <c r="AT270" i="6"/>
  <c r="BE270" i="6"/>
  <c r="AQ270" i="6"/>
  <c r="BC270" i="6"/>
  <c r="BB270" i="6"/>
  <c r="AY270" i="6"/>
  <c r="H234" i="6"/>
  <c r="BF178" i="6"/>
  <c r="AX178" i="6"/>
  <c r="BJ178" i="6"/>
  <c r="BB178" i="6"/>
  <c r="AT178" i="6"/>
  <c r="BI178" i="6"/>
  <c r="BA178" i="6"/>
  <c r="AS178" i="6"/>
  <c r="BH178" i="6"/>
  <c r="AV178" i="6"/>
  <c r="BG178" i="6"/>
  <c r="AU178" i="6"/>
  <c r="BE178" i="6"/>
  <c r="AR178" i="6"/>
  <c r="BD178" i="6"/>
  <c r="AQ178" i="6"/>
  <c r="BC178" i="6"/>
  <c r="AZ178" i="6"/>
  <c r="AY178" i="6"/>
  <c r="BK178" i="6"/>
  <c r="AW178" i="6"/>
  <c r="BE69" i="6"/>
  <c r="AW69" i="6"/>
  <c r="BD69" i="6"/>
  <c r="AV69" i="6"/>
  <c r="BK69" i="6"/>
  <c r="BC69" i="6"/>
  <c r="AU69" i="6"/>
  <c r="BJ69" i="6"/>
  <c r="BB69" i="6"/>
  <c r="AT69" i="6"/>
  <c r="BH69" i="6"/>
  <c r="AZ69" i="6"/>
  <c r="AR69" i="6"/>
  <c r="BG69" i="6"/>
  <c r="AY69" i="6"/>
  <c r="AQ69" i="6"/>
  <c r="BF69" i="6"/>
  <c r="BA69" i="6"/>
  <c r="BI69" i="6"/>
  <c r="AX69" i="6"/>
  <c r="AS69" i="6"/>
  <c r="I141" i="6"/>
  <c r="I140" i="6"/>
  <c r="I139" i="6"/>
  <c r="I138" i="6"/>
  <c r="D8" i="6"/>
  <c r="I137" i="6" s="1"/>
  <c r="H232" i="6"/>
  <c r="BF176" i="6"/>
  <c r="AX176" i="6"/>
  <c r="BJ176" i="6"/>
  <c r="BB176" i="6"/>
  <c r="AT176" i="6"/>
  <c r="BI176" i="6"/>
  <c r="BA176" i="6"/>
  <c r="AS176" i="6"/>
  <c r="AY176" i="6"/>
  <c r="BK176" i="6"/>
  <c r="AW176" i="6"/>
  <c r="BH176" i="6"/>
  <c r="AV176" i="6"/>
  <c r="BG176" i="6"/>
  <c r="AU176" i="6"/>
  <c r="BE176" i="6"/>
  <c r="AR176" i="6"/>
  <c r="BD176" i="6"/>
  <c r="AQ176" i="6"/>
  <c r="BC176" i="6"/>
  <c r="AZ176" i="6"/>
  <c r="BE63" i="6"/>
  <c r="AW63" i="6"/>
  <c r="BD63" i="6"/>
  <c r="AV63" i="6"/>
  <c r="BJ63" i="6"/>
  <c r="BB63" i="6"/>
  <c r="AT63" i="6"/>
  <c r="BH63" i="6"/>
  <c r="AZ63" i="6"/>
  <c r="AR63" i="6"/>
  <c r="BM63" i="6" s="1"/>
  <c r="BG63" i="6"/>
  <c r="AY63" i="6"/>
  <c r="AQ63" i="6"/>
  <c r="BA63" i="6"/>
  <c r="AX63" i="6"/>
  <c r="AU63" i="6"/>
  <c r="AS63" i="6"/>
  <c r="BK63" i="6"/>
  <c r="BI63" i="6"/>
  <c r="BF63" i="6"/>
  <c r="BC63" i="6"/>
  <c r="AV640" i="6"/>
  <c r="AV668" i="6"/>
  <c r="AX612" i="6"/>
  <c r="BG710" i="6"/>
  <c r="BI598" i="6"/>
  <c r="AV598" i="6"/>
  <c r="AL388" i="6"/>
  <c r="AD388" i="6"/>
  <c r="I398" i="6"/>
  <c r="AJ388" i="6"/>
  <c r="AA388" i="6"/>
  <c r="AK388" i="6"/>
  <c r="AN388" i="6"/>
  <c r="AB388" i="6"/>
  <c r="AM388" i="6"/>
  <c r="AI388" i="6"/>
  <c r="AH388" i="6"/>
  <c r="AG388" i="6"/>
  <c r="AF388" i="6"/>
  <c r="AP388" i="6"/>
  <c r="AE388" i="6"/>
  <c r="AO388" i="6"/>
  <c r="AC388" i="6"/>
  <c r="BG349" i="6"/>
  <c r="AY349" i="6"/>
  <c r="AQ349" i="6"/>
  <c r="H376" i="6"/>
  <c r="BK349" i="6"/>
  <c r="BC349" i="6"/>
  <c r="AU349" i="6"/>
  <c r="BI349" i="6"/>
  <c r="AX349" i="6"/>
  <c r="BH349" i="6"/>
  <c r="AW349" i="6"/>
  <c r="BF349" i="6"/>
  <c r="AV349" i="6"/>
  <c r="BE349" i="6"/>
  <c r="AT349" i="6"/>
  <c r="BD349" i="6"/>
  <c r="AS349" i="6"/>
  <c r="BB349" i="6"/>
  <c r="AR349" i="6"/>
  <c r="BA349" i="6"/>
  <c r="BJ349" i="6"/>
  <c r="AZ349" i="6"/>
  <c r="AS633" i="6"/>
  <c r="AZ731" i="6"/>
  <c r="AU731" i="6"/>
  <c r="AV717" i="6"/>
  <c r="AR717" i="6"/>
  <c r="AW605" i="6"/>
  <c r="BH605" i="6"/>
  <c r="BC605" i="6"/>
  <c r="BH703" i="6"/>
  <c r="AY703" i="6"/>
  <c r="BC591" i="6"/>
  <c r="BI591" i="6"/>
  <c r="AN340" i="6"/>
  <c r="AF340" i="6"/>
  <c r="AJ340" i="6"/>
  <c r="AB340" i="6"/>
  <c r="AO340" i="6"/>
  <c r="AD340" i="6"/>
  <c r="AM340" i="6"/>
  <c r="AC340" i="6"/>
  <c r="AL340" i="6"/>
  <c r="AA340" i="6"/>
  <c r="AK340" i="6"/>
  <c r="AI340" i="6"/>
  <c r="AH340" i="6"/>
  <c r="AG340" i="6"/>
  <c r="AP340" i="6"/>
  <c r="AE340" i="6"/>
  <c r="AU689" i="6"/>
  <c r="BI689" i="6"/>
  <c r="BA549" i="6"/>
  <c r="AT549" i="6"/>
  <c r="G304" i="6"/>
  <c r="G317" i="6" s="1"/>
  <c r="G326" i="6"/>
  <c r="H289" i="6"/>
  <c r="BD199" i="6"/>
  <c r="AV199" i="6"/>
  <c r="BE199" i="6"/>
  <c r="AU199" i="6"/>
  <c r="BC199" i="6"/>
  <c r="AT199" i="6"/>
  <c r="BJ199" i="6"/>
  <c r="BA199" i="6"/>
  <c r="AR199" i="6"/>
  <c r="BI199" i="6"/>
  <c r="AZ199" i="6"/>
  <c r="AQ199" i="6"/>
  <c r="BH199" i="6"/>
  <c r="AY199" i="6"/>
  <c r="BF199" i="6"/>
  <c r="BB199" i="6"/>
  <c r="AX199" i="6"/>
  <c r="AW199" i="6"/>
  <c r="AS199" i="6"/>
  <c r="BK199" i="6"/>
  <c r="BG199" i="6"/>
  <c r="H286" i="6"/>
  <c r="BG196" i="6"/>
  <c r="AY196" i="6"/>
  <c r="AQ196" i="6"/>
  <c r="BI196" i="6"/>
  <c r="AZ196" i="6"/>
  <c r="BH196" i="6"/>
  <c r="AX196" i="6"/>
  <c r="BE196" i="6"/>
  <c r="AV196" i="6"/>
  <c r="BD196" i="6"/>
  <c r="AU196" i="6"/>
  <c r="BC196" i="6"/>
  <c r="AT196" i="6"/>
  <c r="BF196" i="6"/>
  <c r="BB196" i="6"/>
  <c r="BA196" i="6"/>
  <c r="AW196" i="6"/>
  <c r="AS196" i="6"/>
  <c r="AR196" i="6"/>
  <c r="BK196" i="6"/>
  <c r="BJ196" i="6"/>
  <c r="BF92" i="6"/>
  <c r="AX92" i="6"/>
  <c r="BH92" i="6"/>
  <c r="AY92" i="6"/>
  <c r="BG92" i="6"/>
  <c r="AW92" i="6"/>
  <c r="BE92" i="6"/>
  <c r="AV92" i="6"/>
  <c r="BD92" i="6"/>
  <c r="AU92" i="6"/>
  <c r="BC92" i="6"/>
  <c r="AT92" i="6"/>
  <c r="BK92" i="6"/>
  <c r="BB92" i="6"/>
  <c r="AS92" i="6"/>
  <c r="BJ92" i="6"/>
  <c r="BA92" i="6"/>
  <c r="AR92" i="6"/>
  <c r="BI92" i="6"/>
  <c r="AZ92" i="6"/>
  <c r="AQ92" i="6"/>
  <c r="BF41" i="6"/>
  <c r="AX41" i="6"/>
  <c r="BE41" i="6"/>
  <c r="AW41" i="6"/>
  <c r="BK41" i="6"/>
  <c r="BC41" i="6"/>
  <c r="AU41" i="6"/>
  <c r="BI41" i="6"/>
  <c r="BA41" i="6"/>
  <c r="AS41" i="6"/>
  <c r="BH41" i="6"/>
  <c r="AZ41" i="6"/>
  <c r="AR41" i="6"/>
  <c r="BJ41" i="6"/>
  <c r="BG41" i="6"/>
  <c r="BD41" i="6"/>
  <c r="BB41" i="6"/>
  <c r="AQ41" i="6"/>
  <c r="AY41" i="6"/>
  <c r="AV41" i="6"/>
  <c r="AT41" i="6"/>
  <c r="BE266" i="6"/>
  <c r="AW266" i="6"/>
  <c r="BI266" i="6"/>
  <c r="BA266" i="6"/>
  <c r="AS266" i="6"/>
  <c r="BG266" i="6"/>
  <c r="AV266" i="6"/>
  <c r="BF266" i="6"/>
  <c r="AU266" i="6"/>
  <c r="BD266" i="6"/>
  <c r="AT266" i="6"/>
  <c r="BC266" i="6"/>
  <c r="AR266" i="6"/>
  <c r="BB266" i="6"/>
  <c r="AQ266" i="6"/>
  <c r="BK266" i="6"/>
  <c r="AZ266" i="6"/>
  <c r="BJ266" i="6"/>
  <c r="AY266" i="6"/>
  <c r="BH266" i="6"/>
  <c r="AX266" i="6"/>
  <c r="AV612" i="6"/>
  <c r="BH379" i="6"/>
  <c r="AZ379" i="6"/>
  <c r="AR379" i="6"/>
  <c r="BJ379" i="6"/>
  <c r="BA379" i="6"/>
  <c r="AQ379" i="6"/>
  <c r="H389" i="6"/>
  <c r="BI379" i="6"/>
  <c r="AX379" i="6"/>
  <c r="BG379" i="6"/>
  <c r="AW379" i="6"/>
  <c r="BF379" i="6"/>
  <c r="AV379" i="6"/>
  <c r="BE379" i="6"/>
  <c r="AU379" i="6"/>
  <c r="BD379" i="6"/>
  <c r="AT379" i="6"/>
  <c r="BC379" i="6"/>
  <c r="AS379" i="6"/>
  <c r="BB379" i="6"/>
  <c r="BK379" i="6"/>
  <c r="AY379" i="6"/>
  <c r="F417" i="6"/>
  <c r="F407" i="6"/>
  <c r="BF661" i="6"/>
  <c r="AX661" i="6"/>
  <c r="BE661" i="6"/>
  <c r="AW661" i="6"/>
  <c r="BD661" i="6"/>
  <c r="AV661" i="6"/>
  <c r="BK661" i="6"/>
  <c r="BC661" i="6"/>
  <c r="AU661" i="6"/>
  <c r="BJ661" i="6"/>
  <c r="BB661" i="6"/>
  <c r="AT661" i="6"/>
  <c r="BI661" i="6"/>
  <c r="BA661" i="6"/>
  <c r="AS661" i="6"/>
  <c r="BH661" i="6"/>
  <c r="AZ661" i="6"/>
  <c r="AR661" i="6"/>
  <c r="BG661" i="6"/>
  <c r="AY661" i="6"/>
  <c r="BF535" i="6"/>
  <c r="AX535" i="6"/>
  <c r="BK535" i="6"/>
  <c r="BC535" i="6"/>
  <c r="AU535" i="6"/>
  <c r="BJ535" i="6"/>
  <c r="BB535" i="6"/>
  <c r="AT535" i="6"/>
  <c r="BH535" i="6"/>
  <c r="AV535" i="6"/>
  <c r="BG535" i="6"/>
  <c r="AS535" i="6"/>
  <c r="BE535" i="6"/>
  <c r="AR535" i="6"/>
  <c r="BD535" i="6"/>
  <c r="BA535" i="6"/>
  <c r="AZ535" i="6"/>
  <c r="AY535" i="6"/>
  <c r="AW535" i="6"/>
  <c r="BI535" i="6"/>
  <c r="AX633" i="6"/>
  <c r="BA633" i="6"/>
  <c r="BH731" i="6"/>
  <c r="BC731" i="6"/>
  <c r="BD717" i="6"/>
  <c r="AZ717" i="6"/>
  <c r="AS605" i="6"/>
  <c r="AS703" i="6"/>
  <c r="BD591" i="6"/>
  <c r="AX591" i="6"/>
  <c r="AT591" i="6"/>
  <c r="BC689" i="6"/>
  <c r="AY689" i="6"/>
  <c r="AT689" i="6"/>
  <c r="BH378" i="6"/>
  <c r="AZ378" i="6"/>
  <c r="AR378" i="6"/>
  <c r="BD378" i="6"/>
  <c r="AU378" i="6"/>
  <c r="BG378" i="6"/>
  <c r="AW378" i="6"/>
  <c r="H388" i="6"/>
  <c r="BF378" i="6"/>
  <c r="AV378" i="6"/>
  <c r="BE378" i="6"/>
  <c r="AT378" i="6"/>
  <c r="BC378" i="6"/>
  <c r="AS378" i="6"/>
  <c r="BB378" i="6"/>
  <c r="AQ378" i="6"/>
  <c r="BK378" i="6"/>
  <c r="BA378" i="6"/>
  <c r="BJ378" i="6"/>
  <c r="AY378" i="6"/>
  <c r="BI378" i="6"/>
  <c r="AX378" i="6"/>
  <c r="BB549" i="6"/>
  <c r="BH647" i="6"/>
  <c r="AZ647" i="6"/>
  <c r="AR647" i="6"/>
  <c r="BG647" i="6"/>
  <c r="AY647" i="6"/>
  <c r="BF647" i="6"/>
  <c r="AX647" i="6"/>
  <c r="BD647" i="6"/>
  <c r="AV647" i="6"/>
  <c r="BK647" i="6"/>
  <c r="BC647" i="6"/>
  <c r="AU647" i="6"/>
  <c r="BA647" i="6"/>
  <c r="AW647" i="6"/>
  <c r="AT647" i="6"/>
  <c r="AS647" i="6"/>
  <c r="BJ647" i="6"/>
  <c r="BI647" i="6"/>
  <c r="BE647" i="6"/>
  <c r="BB647" i="6"/>
  <c r="BH274" i="6"/>
  <c r="AZ274" i="6"/>
  <c r="AR274" i="6"/>
  <c r="BE274" i="6"/>
  <c r="AW274" i="6"/>
  <c r="BD274" i="6"/>
  <c r="AV274" i="6"/>
  <c r="BA274" i="6"/>
  <c r="BK274" i="6"/>
  <c r="AY274" i="6"/>
  <c r="H284" i="6"/>
  <c r="BJ274" i="6"/>
  <c r="AX274" i="6"/>
  <c r="BI274" i="6"/>
  <c r="AU274" i="6"/>
  <c r="BG274" i="6"/>
  <c r="AT274" i="6"/>
  <c r="BF274" i="6"/>
  <c r="AS274" i="6"/>
  <c r="BC274" i="6"/>
  <c r="AQ274" i="6"/>
  <c r="BB274" i="6"/>
  <c r="G372" i="6"/>
  <c r="G335" i="6"/>
  <c r="G392" i="6" s="1"/>
  <c r="G402" i="6" s="1"/>
  <c r="G439" i="6" s="1"/>
  <c r="G452" i="6" s="1"/>
  <c r="G330" i="6"/>
  <c r="G345" i="6"/>
  <c r="E9" i="6"/>
  <c r="E3" i="6"/>
  <c r="F4" i="6"/>
  <c r="BH294" i="6"/>
  <c r="AZ294" i="6"/>
  <c r="AR294" i="6"/>
  <c r="BG294" i="6"/>
  <c r="AY294" i="6"/>
  <c r="AQ294" i="6"/>
  <c r="BE294" i="6"/>
  <c r="AW294" i="6"/>
  <c r="BB294" i="6"/>
  <c r="BA294" i="6"/>
  <c r="BJ294" i="6"/>
  <c r="AV294" i="6"/>
  <c r="BI294" i="6"/>
  <c r="AU294" i="6"/>
  <c r="BF294" i="6"/>
  <c r="BD294" i="6"/>
  <c r="BC294" i="6"/>
  <c r="AX294" i="6"/>
  <c r="AT294" i="6"/>
  <c r="AS294" i="6"/>
  <c r="BK294" i="6"/>
  <c r="BE612" i="6"/>
  <c r="AJ409" i="6"/>
  <c r="AB409" i="6"/>
  <c r="I419" i="6"/>
  <c r="AO409" i="6"/>
  <c r="AF409" i="6"/>
  <c r="AM409" i="6"/>
  <c r="AD409" i="6"/>
  <c r="AL409" i="6"/>
  <c r="AC409" i="6"/>
  <c r="AK409" i="6"/>
  <c r="AA409" i="6"/>
  <c r="AE409" i="6"/>
  <c r="AN409" i="6"/>
  <c r="AG409" i="6"/>
  <c r="AH409" i="6"/>
  <c r="AP409" i="6"/>
  <c r="AI409" i="6"/>
  <c r="BE675" i="6"/>
  <c r="AW675" i="6"/>
  <c r="BD675" i="6"/>
  <c r="AV675" i="6"/>
  <c r="BK675" i="6"/>
  <c r="BC675" i="6"/>
  <c r="AU675" i="6"/>
  <c r="BJ675" i="6"/>
  <c r="BB675" i="6"/>
  <c r="AT675" i="6"/>
  <c r="BH675" i="6"/>
  <c r="AZ675" i="6"/>
  <c r="AR675" i="6"/>
  <c r="BG675" i="6"/>
  <c r="AY675" i="6"/>
  <c r="BI675" i="6"/>
  <c r="BF675" i="6"/>
  <c r="BA675" i="6"/>
  <c r="AX675" i="6"/>
  <c r="AS675" i="6"/>
  <c r="E422" i="6"/>
  <c r="E412" i="6"/>
  <c r="BI633" i="6"/>
  <c r="AS731" i="6"/>
  <c r="AT717" i="6"/>
  <c r="AW717" i="6"/>
  <c r="BH717" i="6"/>
  <c r="BA605" i="6"/>
  <c r="BI703" i="6"/>
  <c r="AT703" i="6"/>
  <c r="BB591" i="6"/>
  <c r="BB689" i="6"/>
  <c r="BI296" i="6"/>
  <c r="BA296" i="6"/>
  <c r="AS296" i="6"/>
  <c r="BH296" i="6"/>
  <c r="AZ296" i="6"/>
  <c r="AR296" i="6"/>
  <c r="BF296" i="6"/>
  <c r="AX296" i="6"/>
  <c r="BC296" i="6"/>
  <c r="BB296" i="6"/>
  <c r="BK296" i="6"/>
  <c r="AW296" i="6"/>
  <c r="BJ296" i="6"/>
  <c r="AV296" i="6"/>
  <c r="AT296" i="6"/>
  <c r="AQ296" i="6"/>
  <c r="BG296" i="6"/>
  <c r="BE296" i="6"/>
  <c r="BD296" i="6"/>
  <c r="AY296" i="6"/>
  <c r="AU296" i="6"/>
  <c r="BK180" i="6"/>
  <c r="BC180" i="6"/>
  <c r="AU180" i="6"/>
  <c r="BG180" i="6"/>
  <c r="AY180" i="6"/>
  <c r="AQ180" i="6"/>
  <c r="H236" i="6"/>
  <c r="BF180" i="6"/>
  <c r="AX180" i="6"/>
  <c r="BA180" i="6"/>
  <c r="AZ180" i="6"/>
  <c r="BJ180" i="6"/>
  <c r="AW180" i="6"/>
  <c r="BI180" i="6"/>
  <c r="AV180" i="6"/>
  <c r="BH180" i="6"/>
  <c r="AT180" i="6"/>
  <c r="BE180" i="6"/>
  <c r="AS180" i="6"/>
  <c r="BD180" i="6"/>
  <c r="AR180" i="6"/>
  <c r="BB180" i="6"/>
  <c r="BK88" i="6"/>
  <c r="BC88" i="6"/>
  <c r="AU88" i="6"/>
  <c r="BD88" i="6"/>
  <c r="AT88" i="6"/>
  <c r="BB88" i="6"/>
  <c r="AS88" i="6"/>
  <c r="BJ88" i="6"/>
  <c r="BA88" i="6"/>
  <c r="AR88" i="6"/>
  <c r="BI88" i="6"/>
  <c r="AZ88" i="6"/>
  <c r="AQ88" i="6"/>
  <c r="BH88" i="6"/>
  <c r="AY88" i="6"/>
  <c r="BG88" i="6"/>
  <c r="AX88" i="6"/>
  <c r="BF88" i="6"/>
  <c r="AW88" i="6"/>
  <c r="BE88" i="6"/>
  <c r="AV88" i="6"/>
  <c r="BH194" i="6"/>
  <c r="AZ194" i="6"/>
  <c r="AR194" i="6"/>
  <c r="BF194" i="6"/>
  <c r="AW194" i="6"/>
  <c r="BE194" i="6"/>
  <c r="AV194" i="6"/>
  <c r="BC194" i="6"/>
  <c r="AT194" i="6"/>
  <c r="BK194" i="6"/>
  <c r="BB194" i="6"/>
  <c r="AS194" i="6"/>
  <c r="BJ194" i="6"/>
  <c r="BA194" i="6"/>
  <c r="AQ194" i="6"/>
  <c r="BI194" i="6"/>
  <c r="BG194" i="6"/>
  <c r="BD194" i="6"/>
  <c r="AY194" i="6"/>
  <c r="AX194" i="6"/>
  <c r="AU194" i="6"/>
  <c r="BD267" i="6"/>
  <c r="AV267" i="6"/>
  <c r="BH267" i="6"/>
  <c r="AZ267" i="6"/>
  <c r="AR267" i="6"/>
  <c r="BI267" i="6"/>
  <c r="AX267" i="6"/>
  <c r="BG267" i="6"/>
  <c r="AW267" i="6"/>
  <c r="BF267" i="6"/>
  <c r="AU267" i="6"/>
  <c r="BE267" i="6"/>
  <c r="AT267" i="6"/>
  <c r="BC267" i="6"/>
  <c r="AS267" i="6"/>
  <c r="BB267" i="6"/>
  <c r="AQ267" i="6"/>
  <c r="BK267" i="6"/>
  <c r="BA267" i="6"/>
  <c r="AY267" i="6"/>
  <c r="BJ267" i="6"/>
  <c r="BF94" i="6"/>
  <c r="AX94" i="6"/>
  <c r="BJ94" i="6"/>
  <c r="BA94" i="6"/>
  <c r="AR94" i="6"/>
  <c r="BI94" i="6"/>
  <c r="AZ94" i="6"/>
  <c r="AQ94" i="6"/>
  <c r="BH94" i="6"/>
  <c r="AY94" i="6"/>
  <c r="BG94" i="6"/>
  <c r="AW94" i="6"/>
  <c r="BE94" i="6"/>
  <c r="AV94" i="6"/>
  <c r="BD94" i="6"/>
  <c r="AU94" i="6"/>
  <c r="BC94" i="6"/>
  <c r="AT94" i="6"/>
  <c r="AS94" i="6"/>
  <c r="BB94" i="6"/>
  <c r="BK94" i="6"/>
  <c r="BE192" i="6"/>
  <c r="AW192" i="6"/>
  <c r="BD192" i="6"/>
  <c r="AV192" i="6"/>
  <c r="BJ192" i="6"/>
  <c r="BB192" i="6"/>
  <c r="AT192" i="6"/>
  <c r="BI192" i="6"/>
  <c r="BA192" i="6"/>
  <c r="AS192" i="6"/>
  <c r="BH192" i="6"/>
  <c r="AZ192" i="6"/>
  <c r="AR192" i="6"/>
  <c r="BC192" i="6"/>
  <c r="AY192" i="6"/>
  <c r="AX192" i="6"/>
  <c r="AU192" i="6"/>
  <c r="AQ192" i="6"/>
  <c r="BK192" i="6"/>
  <c r="BG192" i="6"/>
  <c r="BF192" i="6"/>
  <c r="BG443" i="6"/>
  <c r="AY443" i="6"/>
  <c r="AQ443" i="6"/>
  <c r="BE443" i="6"/>
  <c r="AV443" i="6"/>
  <c r="BH443" i="6"/>
  <c r="AW443" i="6"/>
  <c r="BB443" i="6"/>
  <c r="AR443" i="6"/>
  <c r="AZ443" i="6"/>
  <c r="BK443" i="6"/>
  <c r="AX443" i="6"/>
  <c r="BJ443" i="6"/>
  <c r="AU443" i="6"/>
  <c r="BI443" i="6"/>
  <c r="AT443" i="6"/>
  <c r="BF443" i="6"/>
  <c r="AS443" i="6"/>
  <c r="BD443" i="6"/>
  <c r="BC443" i="6"/>
  <c r="H447" i="6"/>
  <c r="BA443" i="6"/>
  <c r="BD399" i="6"/>
  <c r="AV399" i="6"/>
  <c r="H459" i="6"/>
  <c r="BG399" i="6"/>
  <c r="AX399" i="6"/>
  <c r="BC399" i="6"/>
  <c r="AS399" i="6"/>
  <c r="BB399" i="6"/>
  <c r="AR399" i="6"/>
  <c r="BI399" i="6"/>
  <c r="AY399" i="6"/>
  <c r="BE399" i="6"/>
  <c r="BA399" i="6"/>
  <c r="BK399" i="6"/>
  <c r="AU399" i="6"/>
  <c r="AT399" i="6"/>
  <c r="AQ399" i="6"/>
  <c r="BJ399" i="6"/>
  <c r="BH399" i="6"/>
  <c r="BF399" i="6"/>
  <c r="AZ399" i="6"/>
  <c r="AW399" i="6"/>
  <c r="BD400" i="6"/>
  <c r="AV400" i="6"/>
  <c r="BF400" i="6"/>
  <c r="AW400" i="6"/>
  <c r="BC400" i="6"/>
  <c r="AT400" i="6"/>
  <c r="BJ400" i="6"/>
  <c r="BA400" i="6"/>
  <c r="AR400" i="6"/>
  <c r="H460" i="6"/>
  <c r="BB400" i="6"/>
  <c r="AZ400" i="6"/>
  <c r="BI400" i="6"/>
  <c r="AU400" i="6"/>
  <c r="BG400" i="6"/>
  <c r="BE400" i="6"/>
  <c r="AS400" i="6"/>
  <c r="BK400" i="6"/>
  <c r="BH400" i="6"/>
  <c r="AY400" i="6"/>
  <c r="AX400" i="6"/>
  <c r="AQ400" i="6"/>
  <c r="F412" i="6"/>
  <c r="F422" i="6"/>
  <c r="BD563" i="6"/>
  <c r="AV563" i="6"/>
  <c r="BH563" i="6"/>
  <c r="AZ563" i="6"/>
  <c r="AR563" i="6"/>
  <c r="BC563" i="6"/>
  <c r="AS563" i="6"/>
  <c r="BB563" i="6"/>
  <c r="BK563" i="6"/>
  <c r="BA563" i="6"/>
  <c r="BJ563" i="6"/>
  <c r="AY563" i="6"/>
  <c r="BI563" i="6"/>
  <c r="AX563" i="6"/>
  <c r="BG563" i="6"/>
  <c r="AW563" i="6"/>
  <c r="BF563" i="6"/>
  <c r="AU563" i="6"/>
  <c r="BE563" i="6"/>
  <c r="AT563" i="6"/>
  <c r="AY633" i="6"/>
  <c r="BA731" i="6"/>
  <c r="BB717" i="6"/>
  <c r="BE717" i="6"/>
  <c r="AS717" i="6"/>
  <c r="BI605" i="6"/>
  <c r="BB703" i="6"/>
  <c r="AR591" i="6"/>
  <c r="AR689" i="6"/>
  <c r="AY549" i="6"/>
  <c r="AU549" i="6"/>
  <c r="BG264" i="6"/>
  <c r="AY264" i="6"/>
  <c r="AQ264" i="6"/>
  <c r="BK264" i="6"/>
  <c r="BC264" i="6"/>
  <c r="AU264" i="6"/>
  <c r="BD264" i="6"/>
  <c r="AS264" i="6"/>
  <c r="BB264" i="6"/>
  <c r="AR264" i="6"/>
  <c r="BA264" i="6"/>
  <c r="BJ264" i="6"/>
  <c r="AZ264" i="6"/>
  <c r="BI264" i="6"/>
  <c r="AX264" i="6"/>
  <c r="BH264" i="6"/>
  <c r="AW264" i="6"/>
  <c r="BF264" i="6"/>
  <c r="AV264" i="6"/>
  <c r="BE264" i="6"/>
  <c r="AT264" i="6"/>
  <c r="BE198" i="6"/>
  <c r="AW198" i="6"/>
  <c r="BI198" i="6"/>
  <c r="AZ198" i="6"/>
  <c r="AQ198" i="6"/>
  <c r="H288" i="6"/>
  <c r="BH198" i="6"/>
  <c r="AY198" i="6"/>
  <c r="BF198" i="6"/>
  <c r="AV198" i="6"/>
  <c r="BD198" i="6"/>
  <c r="AU198" i="6"/>
  <c r="BC198" i="6"/>
  <c r="AT198" i="6"/>
  <c r="AX198" i="6"/>
  <c r="AS198" i="6"/>
  <c r="AR198" i="6"/>
  <c r="BK198" i="6"/>
  <c r="BJ198" i="6"/>
  <c r="BG198" i="6"/>
  <c r="BB198" i="6"/>
  <c r="BA198" i="6"/>
  <c r="H231" i="6"/>
  <c r="BF175" i="6"/>
  <c r="AX175" i="6"/>
  <c r="BJ175" i="6"/>
  <c r="BB175" i="6"/>
  <c r="AT175" i="6"/>
  <c r="BI175" i="6"/>
  <c r="BA175" i="6"/>
  <c r="AS175" i="6"/>
  <c r="AZ175" i="6"/>
  <c r="AY175" i="6"/>
  <c r="BK175" i="6"/>
  <c r="AW175" i="6"/>
  <c r="BH175" i="6"/>
  <c r="AV175" i="6"/>
  <c r="BG175" i="6"/>
  <c r="AU175" i="6"/>
  <c r="BE175" i="6"/>
  <c r="AR175" i="6"/>
  <c r="BD175" i="6"/>
  <c r="AQ175" i="6"/>
  <c r="BC175" i="6"/>
  <c r="BD193" i="6"/>
  <c r="AV193" i="6"/>
  <c r="BK193" i="6"/>
  <c r="BC193" i="6"/>
  <c r="AU193" i="6"/>
  <c r="BI193" i="6"/>
  <c r="BA193" i="6"/>
  <c r="AS193" i="6"/>
  <c r="BH193" i="6"/>
  <c r="AZ193" i="6"/>
  <c r="AR193" i="6"/>
  <c r="BG193" i="6"/>
  <c r="AY193" i="6"/>
  <c r="AQ193" i="6"/>
  <c r="BE193" i="6"/>
  <c r="BB193" i="6"/>
  <c r="AX193" i="6"/>
  <c r="AW193" i="6"/>
  <c r="AT193" i="6"/>
  <c r="BJ193" i="6"/>
  <c r="BF193" i="6"/>
  <c r="BG295" i="6"/>
  <c r="AY295" i="6"/>
  <c r="AQ295" i="6"/>
  <c r="BF295" i="6"/>
  <c r="AX295" i="6"/>
  <c r="BD295" i="6"/>
  <c r="AV295" i="6"/>
  <c r="BK295" i="6"/>
  <c r="AZ295" i="6"/>
  <c r="BJ295" i="6"/>
  <c r="AW295" i="6"/>
  <c r="BH295" i="6"/>
  <c r="AT295" i="6"/>
  <c r="BE295" i="6"/>
  <c r="AS295" i="6"/>
  <c r="AR295" i="6"/>
  <c r="BI295" i="6"/>
  <c r="BC295" i="6"/>
  <c r="BB295" i="6"/>
  <c r="BA295" i="6"/>
  <c r="AU295" i="6"/>
  <c r="BD218" i="6"/>
  <c r="AV218" i="6"/>
  <c r="BJ218" i="6"/>
  <c r="BA218" i="6"/>
  <c r="AR218" i="6"/>
  <c r="BI218" i="6"/>
  <c r="AZ218" i="6"/>
  <c r="AQ218" i="6"/>
  <c r="BH218" i="6"/>
  <c r="AY218" i="6"/>
  <c r="BG218" i="6"/>
  <c r="AX218" i="6"/>
  <c r="BF218" i="6"/>
  <c r="AW218" i="6"/>
  <c r="BE218" i="6"/>
  <c r="AU218" i="6"/>
  <c r="BC218" i="6"/>
  <c r="AT218" i="6"/>
  <c r="BK218" i="6"/>
  <c r="BB218" i="6"/>
  <c r="AS218" i="6"/>
  <c r="BG298" i="6"/>
  <c r="AY298" i="6"/>
  <c r="AQ298" i="6"/>
  <c r="BF298" i="6"/>
  <c r="AX298" i="6"/>
  <c r="BD298" i="6"/>
  <c r="AV298" i="6"/>
  <c r="BJ298" i="6"/>
  <c r="AW298" i="6"/>
  <c r="BI298" i="6"/>
  <c r="AU298" i="6"/>
  <c r="BE298" i="6"/>
  <c r="AS298" i="6"/>
  <c r="BC298" i="6"/>
  <c r="AR298" i="6"/>
  <c r="BK298" i="6"/>
  <c r="BH298" i="6"/>
  <c r="BB298" i="6"/>
  <c r="BA298" i="6"/>
  <c r="AZ298" i="6"/>
  <c r="AT298" i="6"/>
  <c r="BJ272" i="6"/>
  <c r="BB272" i="6"/>
  <c r="AT272" i="6"/>
  <c r="BG272" i="6"/>
  <c r="AY272" i="6"/>
  <c r="AQ272" i="6"/>
  <c r="BF272" i="6"/>
  <c r="AX272" i="6"/>
  <c r="BE272" i="6"/>
  <c r="AS272" i="6"/>
  <c r="BD272" i="6"/>
  <c r="AR272" i="6"/>
  <c r="BC272" i="6"/>
  <c r="BA272" i="6"/>
  <c r="AZ272" i="6"/>
  <c r="BK272" i="6"/>
  <c r="AW272" i="6"/>
  <c r="BI272" i="6"/>
  <c r="AV272" i="6"/>
  <c r="BH272" i="6"/>
  <c r="AU272" i="6"/>
  <c r="H282" i="6"/>
  <c r="BF238" i="6"/>
  <c r="AX238" i="6"/>
  <c r="BJ238" i="6"/>
  <c r="BB238" i="6"/>
  <c r="AT238" i="6"/>
  <c r="BE238" i="6"/>
  <c r="AU238" i="6"/>
  <c r="AZ238" i="6"/>
  <c r="BK238" i="6"/>
  <c r="AY238" i="6"/>
  <c r="BI238" i="6"/>
  <c r="AW238" i="6"/>
  <c r="BH238" i="6"/>
  <c r="AV238" i="6"/>
  <c r="BG238" i="6"/>
  <c r="AS238" i="6"/>
  <c r="BD238" i="6"/>
  <c r="AR238" i="6"/>
  <c r="BC238" i="6"/>
  <c r="AQ238" i="6"/>
  <c r="BA238" i="6"/>
  <c r="AX668" i="6"/>
  <c r="BA668" i="6"/>
  <c r="BA612" i="6"/>
  <c r="BH377" i="6"/>
  <c r="AZ377" i="6"/>
  <c r="AR377" i="6"/>
  <c r="H387" i="6"/>
  <c r="BG377" i="6"/>
  <c r="AX377" i="6"/>
  <c r="BE377" i="6"/>
  <c r="AU377" i="6"/>
  <c r="BD377" i="6"/>
  <c r="AT377" i="6"/>
  <c r="BC377" i="6"/>
  <c r="AS377" i="6"/>
  <c r="BB377" i="6"/>
  <c r="AQ377" i="6"/>
  <c r="BK377" i="6"/>
  <c r="BA377" i="6"/>
  <c r="BJ377" i="6"/>
  <c r="AY377" i="6"/>
  <c r="BI377" i="6"/>
  <c r="AW377" i="6"/>
  <c r="AV377" i="6"/>
  <c r="BF377" i="6"/>
  <c r="BB633" i="6"/>
  <c r="BI731" i="6"/>
  <c r="BD731" i="6"/>
  <c r="BJ717" i="6"/>
  <c r="AX717" i="6"/>
  <c r="BA717" i="6"/>
  <c r="AY605" i="6"/>
  <c r="AW703" i="6"/>
  <c r="AU591" i="6"/>
  <c r="AZ591" i="6"/>
  <c r="BD689" i="6"/>
  <c r="AZ689" i="6"/>
  <c r="BJ292" i="6"/>
  <c r="BB292" i="6"/>
  <c r="AT292" i="6"/>
  <c r="BI292" i="6"/>
  <c r="BA292" i="6"/>
  <c r="AS292" i="6"/>
  <c r="BG292" i="6"/>
  <c r="AY292" i="6"/>
  <c r="AQ292" i="6"/>
  <c r="BF292" i="6"/>
  <c r="AU292" i="6"/>
  <c r="BE292" i="6"/>
  <c r="AR292" i="6"/>
  <c r="BC292" i="6"/>
  <c r="AZ292" i="6"/>
  <c r="BK292" i="6"/>
  <c r="BH292" i="6"/>
  <c r="BD292" i="6"/>
  <c r="AX292" i="6"/>
  <c r="AW292" i="6"/>
  <c r="AV292" i="6"/>
  <c r="BJ217" i="6"/>
  <c r="BB217" i="6"/>
  <c r="AT217" i="6"/>
  <c r="BH217" i="6"/>
  <c r="AY217" i="6"/>
  <c r="BG217" i="6"/>
  <c r="AX217" i="6"/>
  <c r="BF217" i="6"/>
  <c r="AW217" i="6"/>
  <c r="BE217" i="6"/>
  <c r="AV217" i="6"/>
  <c r="BD217" i="6"/>
  <c r="AU217" i="6"/>
  <c r="BC217" i="6"/>
  <c r="AS217" i="6"/>
  <c r="BK217" i="6"/>
  <c r="BI217" i="6"/>
  <c r="BA217" i="6"/>
  <c r="AZ217" i="6"/>
  <c r="AR217" i="6"/>
  <c r="AQ217" i="6"/>
  <c r="H235" i="6"/>
  <c r="BK179" i="6"/>
  <c r="BC179" i="6"/>
  <c r="AU179" i="6"/>
  <c r="BG179" i="6"/>
  <c r="AY179" i="6"/>
  <c r="AQ179" i="6"/>
  <c r="BF179" i="6"/>
  <c r="AX179" i="6"/>
  <c r="BB179" i="6"/>
  <c r="BA179" i="6"/>
  <c r="AZ179" i="6"/>
  <c r="BJ179" i="6"/>
  <c r="AW179" i="6"/>
  <c r="BI179" i="6"/>
  <c r="AV179" i="6"/>
  <c r="BH179" i="6"/>
  <c r="AT179" i="6"/>
  <c r="BE179" i="6"/>
  <c r="AS179" i="6"/>
  <c r="AR179" i="6"/>
  <c r="BD179" i="6"/>
  <c r="BI273" i="6"/>
  <c r="BA273" i="6"/>
  <c r="AS273" i="6"/>
  <c r="BF273" i="6"/>
  <c r="AX273" i="6"/>
  <c r="BE273" i="6"/>
  <c r="AW273" i="6"/>
  <c r="BC273" i="6"/>
  <c r="AQ273" i="6"/>
  <c r="H283" i="6"/>
  <c r="BB273" i="6"/>
  <c r="AZ273" i="6"/>
  <c r="BK273" i="6"/>
  <c r="AY273" i="6"/>
  <c r="BJ273" i="6"/>
  <c r="AV273" i="6"/>
  <c r="BH273" i="6"/>
  <c r="AU273" i="6"/>
  <c r="BG273" i="6"/>
  <c r="AT273" i="6"/>
  <c r="AR273" i="6"/>
  <c r="BD273" i="6"/>
  <c r="BK71" i="6"/>
  <c r="BC71" i="6"/>
  <c r="AU71" i="6"/>
  <c r="BJ71" i="6"/>
  <c r="BB71" i="6"/>
  <c r="AT71" i="6"/>
  <c r="BI71" i="6"/>
  <c r="BA71" i="6"/>
  <c r="AS71" i="6"/>
  <c r="BH71" i="6"/>
  <c r="AZ71" i="6"/>
  <c r="AR71" i="6"/>
  <c r="BF71" i="6"/>
  <c r="AX71" i="6"/>
  <c r="BE71" i="6"/>
  <c r="AW71" i="6"/>
  <c r="BG71" i="6"/>
  <c r="BD71" i="6"/>
  <c r="AY71" i="6"/>
  <c r="AV71" i="6"/>
  <c r="AQ71" i="6"/>
  <c r="H98" i="6"/>
  <c r="BK57" i="6"/>
  <c r="BC57" i="6"/>
  <c r="AU57" i="6"/>
  <c r="BJ57" i="6"/>
  <c r="BB57" i="6"/>
  <c r="AT57" i="6"/>
  <c r="BH57" i="6"/>
  <c r="AZ57" i="6"/>
  <c r="AR57" i="6"/>
  <c r="BF57" i="6"/>
  <c r="AX57" i="6"/>
  <c r="BE57" i="6"/>
  <c r="AW57" i="6"/>
  <c r="AY57" i="6"/>
  <c r="AV57" i="6"/>
  <c r="AS57" i="6"/>
  <c r="BA57" i="6"/>
  <c r="AQ57" i="6"/>
  <c r="BI57" i="6"/>
  <c r="BG57" i="6"/>
  <c r="BD57" i="6"/>
  <c r="BJ58" i="6"/>
  <c r="BB58" i="6"/>
  <c r="AT58" i="6"/>
  <c r="BI58" i="6"/>
  <c r="BA58" i="6"/>
  <c r="AS58" i="6"/>
  <c r="BG58" i="6"/>
  <c r="AY58" i="6"/>
  <c r="AQ58" i="6"/>
  <c r="H99" i="6"/>
  <c r="BE58" i="6"/>
  <c r="AW58" i="6"/>
  <c r="BD58" i="6"/>
  <c r="AV58" i="6"/>
  <c r="AZ58" i="6"/>
  <c r="AX58" i="6"/>
  <c r="AU58" i="6"/>
  <c r="AR58" i="6"/>
  <c r="BK58" i="6"/>
  <c r="BH58" i="6"/>
  <c r="BC58" i="6"/>
  <c r="BF58" i="6"/>
  <c r="BH39" i="6"/>
  <c r="AZ39" i="6"/>
  <c r="AR39" i="6"/>
  <c r="BG39" i="6"/>
  <c r="AY39" i="6"/>
  <c r="AQ39" i="6"/>
  <c r="BE39" i="6"/>
  <c r="AW39" i="6"/>
  <c r="BK39" i="6"/>
  <c r="BC39" i="6"/>
  <c r="AU39" i="6"/>
  <c r="BJ39" i="6"/>
  <c r="BB39" i="6"/>
  <c r="AT39" i="6"/>
  <c r="BF39" i="6"/>
  <c r="BD39" i="6"/>
  <c r="BA39" i="6"/>
  <c r="AX39" i="6"/>
  <c r="AV39" i="6"/>
  <c r="AS39" i="6"/>
  <c r="BI39" i="6"/>
  <c r="BE52" i="6"/>
  <c r="AW52" i="6"/>
  <c r="BD52" i="6"/>
  <c r="AV52" i="6"/>
  <c r="H93" i="6"/>
  <c r="BJ52" i="6"/>
  <c r="BB52" i="6"/>
  <c r="AT52" i="6"/>
  <c r="BH52" i="6"/>
  <c r="AZ52" i="6"/>
  <c r="AR52" i="6"/>
  <c r="BG52" i="6"/>
  <c r="AY52" i="6"/>
  <c r="AQ52" i="6"/>
  <c r="BA52" i="6"/>
  <c r="AX52" i="6"/>
  <c r="AU52" i="6"/>
  <c r="AS52" i="6"/>
  <c r="BK52" i="6"/>
  <c r="BI52" i="6"/>
  <c r="BC52" i="6"/>
  <c r="BF52" i="6"/>
  <c r="AJ414" i="6"/>
  <c r="AB414" i="6"/>
  <c r="AL414" i="6"/>
  <c r="AC414" i="6"/>
  <c r="AG414" i="6"/>
  <c r="I424" i="6"/>
  <c r="AO414" i="6"/>
  <c r="AE414" i="6"/>
  <c r="AN414" i="6"/>
  <c r="AD414" i="6"/>
  <c r="AM414" i="6"/>
  <c r="AA414" i="6"/>
  <c r="AP414" i="6"/>
  <c r="AK414" i="6"/>
  <c r="AF414" i="6"/>
  <c r="AI414" i="6"/>
  <c r="AH414" i="6"/>
  <c r="E417" i="6"/>
  <c r="E407" i="6"/>
  <c r="BH380" i="6"/>
  <c r="AZ380" i="6"/>
  <c r="AR380" i="6"/>
  <c r="BF380" i="6"/>
  <c r="AW380" i="6"/>
  <c r="BK380" i="6"/>
  <c r="BA380" i="6"/>
  <c r="H390" i="6"/>
  <c r="BJ380" i="6"/>
  <c r="AY380" i="6"/>
  <c r="BI380" i="6"/>
  <c r="AX380" i="6"/>
  <c r="BG380" i="6"/>
  <c r="AV380" i="6"/>
  <c r="BE380" i="6"/>
  <c r="AU380" i="6"/>
  <c r="BD380" i="6"/>
  <c r="AT380" i="6"/>
  <c r="BC380" i="6"/>
  <c r="AS380" i="6"/>
  <c r="BB380" i="6"/>
  <c r="AQ380" i="6"/>
  <c r="AR633" i="6"/>
  <c r="AW731" i="6"/>
  <c r="AU717" i="6"/>
  <c r="BF717" i="6"/>
  <c r="BH591" i="6"/>
  <c r="BK181" i="6"/>
  <c r="BC181" i="6"/>
  <c r="AU181" i="6"/>
  <c r="H237" i="6"/>
  <c r="BG181" i="6"/>
  <c r="AY181" i="6"/>
  <c r="AQ181" i="6"/>
  <c r="BF181" i="6"/>
  <c r="AX181" i="6"/>
  <c r="AZ181" i="6"/>
  <c r="BJ181" i="6"/>
  <c r="AW181" i="6"/>
  <c r="BI181" i="6"/>
  <c r="AV181" i="6"/>
  <c r="BH181" i="6"/>
  <c r="AT181" i="6"/>
  <c r="BE181" i="6"/>
  <c r="AS181" i="6"/>
  <c r="BD181" i="6"/>
  <c r="AR181" i="6"/>
  <c r="BB181" i="6"/>
  <c r="BA181" i="6"/>
  <c r="BH297" i="6"/>
  <c r="AZ297" i="6"/>
  <c r="AR297" i="6"/>
  <c r="BG297" i="6"/>
  <c r="AY297" i="6"/>
  <c r="AQ297" i="6"/>
  <c r="BE297" i="6"/>
  <c r="AW297" i="6"/>
  <c r="BA297" i="6"/>
  <c r="BK297" i="6"/>
  <c r="AX297" i="6"/>
  <c r="BI297" i="6"/>
  <c r="AU297" i="6"/>
  <c r="BF297" i="6"/>
  <c r="AT297" i="6"/>
  <c r="BC297" i="6"/>
  <c r="BB297" i="6"/>
  <c r="AV297" i="6"/>
  <c r="AS297" i="6"/>
  <c r="BJ297" i="6"/>
  <c r="BD297" i="6"/>
  <c r="BF265" i="6"/>
  <c r="AX265" i="6"/>
  <c r="BJ265" i="6"/>
  <c r="BB265" i="6"/>
  <c r="AT265" i="6"/>
  <c r="BE265" i="6"/>
  <c r="AU265" i="6"/>
  <c r="BD265" i="6"/>
  <c r="AS265" i="6"/>
  <c r="BC265" i="6"/>
  <c r="AR265" i="6"/>
  <c r="BA265" i="6"/>
  <c r="AQ265" i="6"/>
  <c r="BK265" i="6"/>
  <c r="AZ265" i="6"/>
  <c r="BI265" i="6"/>
  <c r="AY265" i="6"/>
  <c r="BH265" i="6"/>
  <c r="AW265" i="6"/>
  <c r="AV265" i="6"/>
  <c r="BG265" i="6"/>
  <c r="BF174" i="6"/>
  <c r="AX174" i="6"/>
  <c r="BJ174" i="6"/>
  <c r="BB174" i="6"/>
  <c r="AT174" i="6"/>
  <c r="H230" i="6"/>
  <c r="BI174" i="6"/>
  <c r="BA174" i="6"/>
  <c r="AS174" i="6"/>
  <c r="BC174" i="6"/>
  <c r="AZ174" i="6"/>
  <c r="AY174" i="6"/>
  <c r="BK174" i="6"/>
  <c r="AW174" i="6"/>
  <c r="BH174" i="6"/>
  <c r="AV174" i="6"/>
  <c r="BG174" i="6"/>
  <c r="AU174" i="6"/>
  <c r="BE174" i="6"/>
  <c r="AR174" i="6"/>
  <c r="BD174" i="6"/>
  <c r="AQ174" i="6"/>
  <c r="BF299" i="6"/>
  <c r="AX299" i="6"/>
  <c r="BE299" i="6"/>
  <c r="AW299" i="6"/>
  <c r="BK299" i="6"/>
  <c r="BC299" i="6"/>
  <c r="AU299" i="6"/>
  <c r="BH299" i="6"/>
  <c r="AT299" i="6"/>
  <c r="BG299" i="6"/>
  <c r="AS299" i="6"/>
  <c r="BB299" i="6"/>
  <c r="AQ299" i="6"/>
  <c r="BA299" i="6"/>
  <c r="AY299" i="6"/>
  <c r="AV299" i="6"/>
  <c r="AR299" i="6"/>
  <c r="BJ299" i="6"/>
  <c r="BI299" i="6"/>
  <c r="BD299" i="6"/>
  <c r="AZ299" i="6"/>
  <c r="BK68" i="6"/>
  <c r="BC68" i="6"/>
  <c r="AU68" i="6"/>
  <c r="BJ68" i="6"/>
  <c r="BB68" i="6"/>
  <c r="AT68" i="6"/>
  <c r="BI68" i="6"/>
  <c r="BA68" i="6"/>
  <c r="AS68" i="6"/>
  <c r="BH68" i="6"/>
  <c r="AZ68" i="6"/>
  <c r="AR68" i="6"/>
  <c r="BF68" i="6"/>
  <c r="AX68" i="6"/>
  <c r="BE68" i="6"/>
  <c r="AW68" i="6"/>
  <c r="AV68" i="6"/>
  <c r="AQ68" i="6"/>
  <c r="AY68" i="6"/>
  <c r="BG68" i="6"/>
  <c r="BD68" i="6"/>
  <c r="BK54" i="6"/>
  <c r="BC54" i="6"/>
  <c r="AU54" i="6"/>
  <c r="BJ54" i="6"/>
  <c r="BB54" i="6"/>
  <c r="AT54" i="6"/>
  <c r="BH54" i="6"/>
  <c r="AZ54" i="6"/>
  <c r="AR54" i="6"/>
  <c r="H95" i="6"/>
  <c r="BF54" i="6"/>
  <c r="AX54" i="6"/>
  <c r="BE54" i="6"/>
  <c r="AW54" i="6"/>
  <c r="BD54" i="6"/>
  <c r="BA54" i="6"/>
  <c r="AY54" i="6"/>
  <c r="AV54" i="6"/>
  <c r="AS54" i="6"/>
  <c r="AQ54" i="6"/>
  <c r="BG54" i="6"/>
  <c r="BI54" i="6"/>
  <c r="BI97" i="6"/>
  <c r="BA97" i="6"/>
  <c r="AS97" i="6"/>
  <c r="BD97" i="6"/>
  <c r="AU97" i="6"/>
  <c r="BC97" i="6"/>
  <c r="AT97" i="6"/>
  <c r="BK97" i="6"/>
  <c r="BB97" i="6"/>
  <c r="AR97" i="6"/>
  <c r="BJ97" i="6"/>
  <c r="AZ97" i="6"/>
  <c r="AQ97" i="6"/>
  <c r="BH97" i="6"/>
  <c r="AY97" i="6"/>
  <c r="BG97" i="6"/>
  <c r="AX97" i="6"/>
  <c r="BF97" i="6"/>
  <c r="AW97" i="6"/>
  <c r="AV97" i="6"/>
  <c r="BE97" i="6"/>
  <c r="BJ72" i="6"/>
  <c r="BB72" i="6"/>
  <c r="AT72" i="6"/>
  <c r="BI72" i="6"/>
  <c r="BA72" i="6"/>
  <c r="AS72" i="6"/>
  <c r="BH72" i="6"/>
  <c r="AZ72" i="6"/>
  <c r="AR72" i="6"/>
  <c r="BG72" i="6"/>
  <c r="AY72" i="6"/>
  <c r="AQ72" i="6"/>
  <c r="BE72" i="6"/>
  <c r="AW72" i="6"/>
  <c r="BD72" i="6"/>
  <c r="AV72" i="6"/>
  <c r="BK72" i="6"/>
  <c r="BF72" i="6"/>
  <c r="BC72" i="6"/>
  <c r="AX72" i="6"/>
  <c r="AU72" i="6"/>
  <c r="BG50" i="6"/>
  <c r="AY50" i="6"/>
  <c r="AQ50" i="6"/>
  <c r="BF50" i="6"/>
  <c r="AX50" i="6"/>
  <c r="BD50" i="6"/>
  <c r="AV50" i="6"/>
  <c r="H91" i="6"/>
  <c r="BJ50" i="6"/>
  <c r="BB50" i="6"/>
  <c r="AT50" i="6"/>
  <c r="BI50" i="6"/>
  <c r="BA50" i="6"/>
  <c r="AS50" i="6"/>
  <c r="BK50" i="6"/>
  <c r="BH50" i="6"/>
  <c r="BE50" i="6"/>
  <c r="AR50" i="6"/>
  <c r="BC50" i="6"/>
  <c r="AZ50" i="6"/>
  <c r="AW50" i="6"/>
  <c r="AU50" i="6"/>
  <c r="BI100" i="6"/>
  <c r="BA100" i="6"/>
  <c r="AS100" i="6"/>
  <c r="BC100" i="6"/>
  <c r="AT100" i="6"/>
  <c r="BK100" i="6"/>
  <c r="BB100" i="6"/>
  <c r="AR100" i="6"/>
  <c r="BJ100" i="6"/>
  <c r="AZ100" i="6"/>
  <c r="AQ100" i="6"/>
  <c r="BH100" i="6"/>
  <c r="AY100" i="6"/>
  <c r="BG100" i="6"/>
  <c r="AX100" i="6"/>
  <c r="BF100" i="6"/>
  <c r="AW100" i="6"/>
  <c r="BE100" i="6"/>
  <c r="AV100" i="6"/>
  <c r="BD100" i="6"/>
  <c r="AU100" i="6"/>
  <c r="BE66" i="6"/>
  <c r="AW66" i="6"/>
  <c r="BD66" i="6"/>
  <c r="AV66" i="6"/>
  <c r="BK66" i="6"/>
  <c r="BC66" i="6"/>
  <c r="AU66" i="6"/>
  <c r="BJ66" i="6"/>
  <c r="BB66" i="6"/>
  <c r="AT66" i="6"/>
  <c r="BH66" i="6"/>
  <c r="AZ66" i="6"/>
  <c r="AR66" i="6"/>
  <c r="BG66" i="6"/>
  <c r="AY66" i="6"/>
  <c r="AQ66" i="6"/>
  <c r="BI66" i="6"/>
  <c r="BF66" i="6"/>
  <c r="BA66" i="6"/>
  <c r="AX66" i="6"/>
  <c r="AS66" i="6"/>
  <c r="G375" i="6"/>
  <c r="G348" i="6"/>
  <c r="G338" i="6"/>
  <c r="G395" i="6" s="1"/>
  <c r="G405" i="6" s="1"/>
  <c r="G442" i="6" s="1"/>
  <c r="G455" i="6" s="1"/>
  <c r="G333" i="6"/>
  <c r="BF191" i="6"/>
  <c r="AX191" i="6"/>
  <c r="BE191" i="6"/>
  <c r="AW191" i="6"/>
  <c r="BK191" i="6"/>
  <c r="BC191" i="6"/>
  <c r="AU191" i="6"/>
  <c r="BJ191" i="6"/>
  <c r="BB191" i="6"/>
  <c r="AT191" i="6"/>
  <c r="BI191" i="6"/>
  <c r="BA191" i="6"/>
  <c r="AS191" i="6"/>
  <c r="AZ191" i="6"/>
  <c r="AY191" i="6"/>
  <c r="AV191" i="6"/>
  <c r="AR191" i="6"/>
  <c r="AQ191" i="6"/>
  <c r="BH191" i="6"/>
  <c r="BG191" i="6"/>
  <c r="BD191" i="6"/>
  <c r="BI293" i="6"/>
  <c r="BA293" i="6"/>
  <c r="AS293" i="6"/>
  <c r="BH293" i="6"/>
  <c r="AZ293" i="6"/>
  <c r="AR293" i="6"/>
  <c r="BF293" i="6"/>
  <c r="AX293" i="6"/>
  <c r="BD293" i="6"/>
  <c r="AQ293" i="6"/>
  <c r="BC293" i="6"/>
  <c r="AY293" i="6"/>
  <c r="BK293" i="6"/>
  <c r="AW293" i="6"/>
  <c r="AV293" i="6"/>
  <c r="AU293" i="6"/>
  <c r="AT293" i="6"/>
  <c r="BJ293" i="6"/>
  <c r="BG293" i="6"/>
  <c r="BE293" i="6"/>
  <c r="BB293" i="6"/>
  <c r="H285" i="6"/>
  <c r="BH195" i="6"/>
  <c r="AZ195" i="6"/>
  <c r="AR195" i="6"/>
  <c r="BD195" i="6"/>
  <c r="AU195" i="6"/>
  <c r="BC195" i="6"/>
  <c r="AT195" i="6"/>
  <c r="BJ195" i="6"/>
  <c r="BA195" i="6"/>
  <c r="AQ195" i="6"/>
  <c r="BI195" i="6"/>
  <c r="AY195" i="6"/>
  <c r="BG195" i="6"/>
  <c r="AX195" i="6"/>
  <c r="AW195" i="6"/>
  <c r="AV195" i="6"/>
  <c r="AS195" i="6"/>
  <c r="BK195" i="6"/>
  <c r="BF195" i="6"/>
  <c r="BE195" i="6"/>
  <c r="BB195" i="6"/>
  <c r="G324" i="6"/>
  <c r="G302" i="6"/>
  <c r="G315" i="6" s="1"/>
  <c r="G327" i="6"/>
  <c r="G305" i="6"/>
  <c r="G318" i="6" s="1"/>
  <c r="BK183" i="6"/>
  <c r="BC183" i="6"/>
  <c r="AU183" i="6"/>
  <c r="BG183" i="6"/>
  <c r="AY183" i="6"/>
  <c r="AQ183" i="6"/>
  <c r="BF183" i="6"/>
  <c r="AX183" i="6"/>
  <c r="BI183" i="6"/>
  <c r="AV183" i="6"/>
  <c r="BH183" i="6"/>
  <c r="AT183" i="6"/>
  <c r="BE183" i="6"/>
  <c r="AS183" i="6"/>
  <c r="H239" i="6"/>
  <c r="BD183" i="6"/>
  <c r="AR183" i="6"/>
  <c r="BB183" i="6"/>
  <c r="BA183" i="6"/>
  <c r="AZ183" i="6"/>
  <c r="BJ183" i="6"/>
  <c r="AW183" i="6"/>
  <c r="BH216" i="6"/>
  <c r="AZ216" i="6"/>
  <c r="AR216" i="6"/>
  <c r="H279" i="6"/>
  <c r="BI216" i="6"/>
  <c r="AY216" i="6"/>
  <c r="BG216" i="6"/>
  <c r="AX216" i="6"/>
  <c r="BF216" i="6"/>
  <c r="AW216" i="6"/>
  <c r="BE216" i="6"/>
  <c r="AV216" i="6"/>
  <c r="BD216" i="6"/>
  <c r="AU216" i="6"/>
  <c r="BC216" i="6"/>
  <c r="AT216" i="6"/>
  <c r="BK216" i="6"/>
  <c r="BJ216" i="6"/>
  <c r="BB216" i="6"/>
  <c r="BA216" i="6"/>
  <c r="AS216" i="6"/>
  <c r="AQ216" i="6"/>
  <c r="BI233" i="6"/>
  <c r="BA233" i="6"/>
  <c r="AS233" i="6"/>
  <c r="BE233" i="6"/>
  <c r="AW233" i="6"/>
  <c r="BF233" i="6"/>
  <c r="AU233" i="6"/>
  <c r="BH233" i="6"/>
  <c r="AV233" i="6"/>
  <c r="BG233" i="6"/>
  <c r="AT233" i="6"/>
  <c r="BD233" i="6"/>
  <c r="AR233" i="6"/>
  <c r="BC233" i="6"/>
  <c r="AQ233" i="6"/>
  <c r="BB233" i="6"/>
  <c r="AZ233" i="6"/>
  <c r="BK233" i="6"/>
  <c r="AY233" i="6"/>
  <c r="BJ233" i="6"/>
  <c r="AX233" i="6"/>
  <c r="BE55" i="6"/>
  <c r="AW55" i="6"/>
  <c r="H96" i="6"/>
  <c r="BD55" i="6"/>
  <c r="AV55" i="6"/>
  <c r="BJ55" i="6"/>
  <c r="BB55" i="6"/>
  <c r="AT55" i="6"/>
  <c r="BH55" i="6"/>
  <c r="AZ55" i="6"/>
  <c r="AR55" i="6"/>
  <c r="BG55" i="6"/>
  <c r="AY55" i="6"/>
  <c r="AQ55" i="6"/>
  <c r="AU55" i="6"/>
  <c r="AS55" i="6"/>
  <c r="BK55" i="6"/>
  <c r="BI55" i="6"/>
  <c r="BF55" i="6"/>
  <c r="BC55" i="6"/>
  <c r="AX55" i="6"/>
  <c r="BA55" i="6"/>
  <c r="BG64" i="6"/>
  <c r="AY64" i="6"/>
  <c r="AQ64" i="6"/>
  <c r="BF64" i="6"/>
  <c r="AX64" i="6"/>
  <c r="BE64" i="6"/>
  <c r="AW64" i="6"/>
  <c r="BD64" i="6"/>
  <c r="AV64" i="6"/>
  <c r="BJ64" i="6"/>
  <c r="BB64" i="6"/>
  <c r="AT64" i="6"/>
  <c r="BI64" i="6"/>
  <c r="BA64" i="6"/>
  <c r="AS64" i="6"/>
  <c r="AU64" i="6"/>
  <c r="AR64" i="6"/>
  <c r="BK64" i="6"/>
  <c r="BH64" i="6"/>
  <c r="BC64" i="6"/>
  <c r="AZ64" i="6"/>
  <c r="BF38" i="6"/>
  <c r="AX38" i="6"/>
  <c r="BE38" i="6"/>
  <c r="AW38" i="6"/>
  <c r="BK38" i="6"/>
  <c r="BC38" i="6"/>
  <c r="AU38" i="6"/>
  <c r="BI38" i="6"/>
  <c r="BA38" i="6"/>
  <c r="AS38" i="6"/>
  <c r="BH38" i="6"/>
  <c r="AZ38" i="6"/>
  <c r="AR38" i="6"/>
  <c r="BM38" i="6" s="1"/>
  <c r="AT38" i="6"/>
  <c r="AQ38" i="6"/>
  <c r="BJ38" i="6"/>
  <c r="BG38" i="6"/>
  <c r="H49" i="6"/>
  <c r="BD38" i="6"/>
  <c r="BB38" i="6"/>
  <c r="AY38" i="6"/>
  <c r="AV38" i="6"/>
  <c r="BF93" i="6" l="1"/>
  <c r="AX93" i="6"/>
  <c r="BD93" i="6"/>
  <c r="AU93" i="6"/>
  <c r="BC93" i="6"/>
  <c r="AT93" i="6"/>
  <c r="BK93" i="6"/>
  <c r="BB93" i="6"/>
  <c r="AS93" i="6"/>
  <c r="BJ93" i="6"/>
  <c r="BA93" i="6"/>
  <c r="AR93" i="6"/>
  <c r="BI93" i="6"/>
  <c r="AZ93" i="6"/>
  <c r="AQ93" i="6"/>
  <c r="BH93" i="6"/>
  <c r="AY93" i="6"/>
  <c r="BG93" i="6"/>
  <c r="AW93" i="6"/>
  <c r="BE93" i="6"/>
  <c r="AV93" i="6"/>
  <c r="BF235" i="6"/>
  <c r="AX235" i="6"/>
  <c r="BJ235" i="6"/>
  <c r="BB235" i="6"/>
  <c r="AT235" i="6"/>
  <c r="BH235" i="6"/>
  <c r="AW235" i="6"/>
  <c r="BK235" i="6"/>
  <c r="AY235" i="6"/>
  <c r="BI235" i="6"/>
  <c r="AV235" i="6"/>
  <c r="BG235" i="6"/>
  <c r="AU235" i="6"/>
  <c r="BE235" i="6"/>
  <c r="AS235" i="6"/>
  <c r="BD235" i="6"/>
  <c r="AR235" i="6"/>
  <c r="BC235" i="6"/>
  <c r="AQ235" i="6"/>
  <c r="BA235" i="6"/>
  <c r="AZ235" i="6"/>
  <c r="BK459" i="6"/>
  <c r="BC459" i="6"/>
  <c r="AU459" i="6"/>
  <c r="BG459" i="6"/>
  <c r="AY459" i="6"/>
  <c r="AQ459" i="6"/>
  <c r="BA459" i="6"/>
  <c r="BJ459" i="6"/>
  <c r="AZ459" i="6"/>
  <c r="BI459" i="6"/>
  <c r="AX459" i="6"/>
  <c r="AV459" i="6"/>
  <c r="BE459" i="6"/>
  <c r="AT459" i="6"/>
  <c r="BD459" i="6"/>
  <c r="BB459" i="6"/>
  <c r="AW459" i="6"/>
  <c r="AS459" i="6"/>
  <c r="AR459" i="6"/>
  <c r="BH459" i="6"/>
  <c r="BF459" i="6"/>
  <c r="BH284" i="6"/>
  <c r="AZ284" i="6"/>
  <c r="AR284" i="6"/>
  <c r="H306" i="6"/>
  <c r="BG284" i="6"/>
  <c r="AX284" i="6"/>
  <c r="BD284" i="6"/>
  <c r="AU284" i="6"/>
  <c r="BC284" i="6"/>
  <c r="AT284" i="6"/>
  <c r="BF284" i="6"/>
  <c r="AQ284" i="6"/>
  <c r="BE284" i="6"/>
  <c r="BB284" i="6"/>
  <c r="BA284" i="6"/>
  <c r="AY284" i="6"/>
  <c r="BK284" i="6"/>
  <c r="AW284" i="6"/>
  <c r="BJ284" i="6"/>
  <c r="AV284" i="6"/>
  <c r="BI284" i="6"/>
  <c r="AS284" i="6"/>
  <c r="H301" i="6"/>
  <c r="BJ279" i="6"/>
  <c r="BB279" i="6"/>
  <c r="AT279" i="6"/>
  <c r="BG279" i="6"/>
  <c r="AX279" i="6"/>
  <c r="BD279" i="6"/>
  <c r="AU279" i="6"/>
  <c r="BC279" i="6"/>
  <c r="AS279" i="6"/>
  <c r="AY279" i="6"/>
  <c r="BK279" i="6"/>
  <c r="AW279" i="6"/>
  <c r="BI279" i="6"/>
  <c r="AV279" i="6"/>
  <c r="BH279" i="6"/>
  <c r="AR279" i="6"/>
  <c r="BL279" i="6" s="1"/>
  <c r="BF279" i="6"/>
  <c r="AQ279" i="6"/>
  <c r="BE279" i="6"/>
  <c r="BA279" i="6"/>
  <c r="AZ279" i="6"/>
  <c r="BI283" i="6"/>
  <c r="BA283" i="6"/>
  <c r="AS283" i="6"/>
  <c r="BC283" i="6"/>
  <c r="AT283" i="6"/>
  <c r="H305" i="6"/>
  <c r="BH283" i="6"/>
  <c r="AY283" i="6"/>
  <c r="BG283" i="6"/>
  <c r="AX283" i="6"/>
  <c r="BD283" i="6"/>
  <c r="BB283" i="6"/>
  <c r="AZ283" i="6"/>
  <c r="AW283" i="6"/>
  <c r="BK283" i="6"/>
  <c r="AV283" i="6"/>
  <c r="BJ283" i="6"/>
  <c r="AU283" i="6"/>
  <c r="BF283" i="6"/>
  <c r="AR283" i="6"/>
  <c r="BE283" i="6"/>
  <c r="AQ283" i="6"/>
  <c r="BJ387" i="6"/>
  <c r="BB387" i="6"/>
  <c r="AT387" i="6"/>
  <c r="BF387" i="6"/>
  <c r="AW387" i="6"/>
  <c r="BD387" i="6"/>
  <c r="AS387" i="6"/>
  <c r="BC387" i="6"/>
  <c r="AQ387" i="6"/>
  <c r="BA387" i="6"/>
  <c r="AZ387" i="6"/>
  <c r="BK387" i="6"/>
  <c r="AY387" i="6"/>
  <c r="BI387" i="6"/>
  <c r="AX387" i="6"/>
  <c r="BH387" i="6"/>
  <c r="AV387" i="6"/>
  <c r="H413" i="6"/>
  <c r="BG387" i="6"/>
  <c r="AU387" i="6"/>
  <c r="BE387" i="6"/>
  <c r="AR387" i="6"/>
  <c r="BE376" i="6"/>
  <c r="AW376" i="6"/>
  <c r="BG376" i="6"/>
  <c r="AX376" i="6"/>
  <c r="BF376" i="6"/>
  <c r="AV376" i="6"/>
  <c r="BD376" i="6"/>
  <c r="AU376" i="6"/>
  <c r="H386" i="6"/>
  <c r="BC376" i="6"/>
  <c r="AT376" i="6"/>
  <c r="BK376" i="6"/>
  <c r="BB376" i="6"/>
  <c r="AS376" i="6"/>
  <c r="BJ376" i="6"/>
  <c r="BA376" i="6"/>
  <c r="AR376" i="6"/>
  <c r="BI376" i="6"/>
  <c r="AZ376" i="6"/>
  <c r="AQ376" i="6"/>
  <c r="BH376" i="6"/>
  <c r="AY376" i="6"/>
  <c r="BD280" i="6"/>
  <c r="AV280" i="6"/>
  <c r="BG280" i="6"/>
  <c r="AX280" i="6"/>
  <c r="H302" i="6"/>
  <c r="BC280" i="6"/>
  <c r="AT280" i="6"/>
  <c r="BK280" i="6"/>
  <c r="BB280" i="6"/>
  <c r="AS280" i="6"/>
  <c r="BI280" i="6"/>
  <c r="AU280" i="6"/>
  <c r="BH280" i="6"/>
  <c r="AR280" i="6"/>
  <c r="BF280" i="6"/>
  <c r="AQ280" i="6"/>
  <c r="BE280" i="6"/>
  <c r="BA280" i="6"/>
  <c r="AZ280" i="6"/>
  <c r="AY280" i="6"/>
  <c r="BJ280" i="6"/>
  <c r="AW280" i="6"/>
  <c r="AL387" i="6"/>
  <c r="AD387" i="6"/>
  <c r="AN387" i="6"/>
  <c r="AE387" i="6"/>
  <c r="AI387" i="6"/>
  <c r="I397" i="6"/>
  <c r="AF387" i="6"/>
  <c r="AP387" i="6"/>
  <c r="AC387" i="6"/>
  <c r="AO387" i="6"/>
  <c r="AB387" i="6"/>
  <c r="AM387" i="6"/>
  <c r="AA387" i="6"/>
  <c r="AK387" i="6"/>
  <c r="AJ387" i="6"/>
  <c r="AH387" i="6"/>
  <c r="AG387" i="6"/>
  <c r="H90" i="6"/>
  <c r="BE49" i="6"/>
  <c r="AW49" i="6"/>
  <c r="BD49" i="6"/>
  <c r="AV49" i="6"/>
  <c r="BJ49" i="6"/>
  <c r="BB49" i="6"/>
  <c r="AT49" i="6"/>
  <c r="BH49" i="6"/>
  <c r="AZ49" i="6"/>
  <c r="AR49" i="6"/>
  <c r="BM49" i="6" s="1"/>
  <c r="BG49" i="6"/>
  <c r="AY49" i="6"/>
  <c r="AQ49" i="6"/>
  <c r="AX49" i="6"/>
  <c r="BA49" i="6"/>
  <c r="AU49" i="6"/>
  <c r="AS49" i="6"/>
  <c r="BK49" i="6"/>
  <c r="BI49" i="6"/>
  <c r="BF49" i="6"/>
  <c r="BC49" i="6"/>
  <c r="G411" i="6"/>
  <c r="G421" i="6" s="1"/>
  <c r="G432" i="6" s="1"/>
  <c r="G385" i="6"/>
  <c r="BJ390" i="6"/>
  <c r="BB390" i="6"/>
  <c r="AT390" i="6"/>
  <c r="H416" i="6"/>
  <c r="BE390" i="6"/>
  <c r="AV390" i="6"/>
  <c r="BK390" i="6"/>
  <c r="AZ390" i="6"/>
  <c r="BI390" i="6"/>
  <c r="AY390" i="6"/>
  <c r="BC390" i="6"/>
  <c r="BA390" i="6"/>
  <c r="AX390" i="6"/>
  <c r="AW390" i="6"/>
  <c r="BH390" i="6"/>
  <c r="AU390" i="6"/>
  <c r="BG390" i="6"/>
  <c r="AS390" i="6"/>
  <c r="BF390" i="6"/>
  <c r="AR390" i="6"/>
  <c r="BD390" i="6"/>
  <c r="AQ390" i="6"/>
  <c r="BJ282" i="6"/>
  <c r="BB282" i="6"/>
  <c r="AT282" i="6"/>
  <c r="BG282" i="6"/>
  <c r="AX282" i="6"/>
  <c r="BD282" i="6"/>
  <c r="AU282" i="6"/>
  <c r="H304" i="6"/>
  <c r="BC282" i="6"/>
  <c r="AS282" i="6"/>
  <c r="AZ282" i="6"/>
  <c r="AY282" i="6"/>
  <c r="BK282" i="6"/>
  <c r="AW282" i="6"/>
  <c r="BI282" i="6"/>
  <c r="AV282" i="6"/>
  <c r="BH282" i="6"/>
  <c r="AR282" i="6"/>
  <c r="BF282" i="6"/>
  <c r="AQ282" i="6"/>
  <c r="BE282" i="6"/>
  <c r="BA282" i="6"/>
  <c r="BI231" i="6"/>
  <c r="BA231" i="6"/>
  <c r="AS231" i="6"/>
  <c r="BE231" i="6"/>
  <c r="AW231" i="6"/>
  <c r="BK231" i="6"/>
  <c r="AZ231" i="6"/>
  <c r="BC231" i="6"/>
  <c r="AQ231" i="6"/>
  <c r="BB231" i="6"/>
  <c r="AY231" i="6"/>
  <c r="BJ231" i="6"/>
  <c r="AX231" i="6"/>
  <c r="BH231" i="6"/>
  <c r="AV231" i="6"/>
  <c r="BG231" i="6"/>
  <c r="AU231" i="6"/>
  <c r="BF231" i="6"/>
  <c r="AT231" i="6"/>
  <c r="BD231" i="6"/>
  <c r="AR231" i="6"/>
  <c r="G340" i="6"/>
  <c r="G397" i="6" s="1"/>
  <c r="G457" i="6" s="1"/>
  <c r="G377" i="6"/>
  <c r="G350" i="6"/>
  <c r="BI232" i="6"/>
  <c r="BA232" i="6"/>
  <c r="AS232" i="6"/>
  <c r="BE232" i="6"/>
  <c r="AW232" i="6"/>
  <c r="BC232" i="6"/>
  <c r="AR232" i="6"/>
  <c r="BK232" i="6"/>
  <c r="AY232" i="6"/>
  <c r="BJ232" i="6"/>
  <c r="AX232" i="6"/>
  <c r="BH232" i="6"/>
  <c r="AV232" i="6"/>
  <c r="BG232" i="6"/>
  <c r="AU232" i="6"/>
  <c r="BF232" i="6"/>
  <c r="AT232" i="6"/>
  <c r="BD232" i="6"/>
  <c r="AQ232" i="6"/>
  <c r="BB232" i="6"/>
  <c r="AZ232" i="6"/>
  <c r="BI234" i="6"/>
  <c r="BA234" i="6"/>
  <c r="AS234" i="6"/>
  <c r="BE234" i="6"/>
  <c r="AW234" i="6"/>
  <c r="BH234" i="6"/>
  <c r="AX234" i="6"/>
  <c r="BD234" i="6"/>
  <c r="AR234" i="6"/>
  <c r="BC234" i="6"/>
  <c r="AQ234" i="6"/>
  <c r="BB234" i="6"/>
  <c r="AZ234" i="6"/>
  <c r="BK234" i="6"/>
  <c r="AY234" i="6"/>
  <c r="BJ234" i="6"/>
  <c r="AV234" i="6"/>
  <c r="BG234" i="6"/>
  <c r="AU234" i="6"/>
  <c r="BF234" i="6"/>
  <c r="AT234" i="6"/>
  <c r="AJ413" i="6"/>
  <c r="AB413" i="6"/>
  <c r="AO413" i="6"/>
  <c r="AF413" i="6"/>
  <c r="AP413" i="6"/>
  <c r="AE413" i="6"/>
  <c r="AM413" i="6"/>
  <c r="AC413" i="6"/>
  <c r="AL413" i="6"/>
  <c r="AA413" i="6"/>
  <c r="AK413" i="6"/>
  <c r="AN413" i="6"/>
  <c r="AI413" i="6"/>
  <c r="I423" i="6"/>
  <c r="AD413" i="6"/>
  <c r="AH413" i="6"/>
  <c r="AG413" i="6"/>
  <c r="AK453" i="6"/>
  <c r="AC453" i="6"/>
  <c r="AO453" i="6"/>
  <c r="AG453" i="6"/>
  <c r="AN453" i="6"/>
  <c r="AD453" i="6"/>
  <c r="AM453" i="6"/>
  <c r="AB453" i="6"/>
  <c r="AJ453" i="6"/>
  <c r="AP453" i="6"/>
  <c r="AF453" i="6"/>
  <c r="AL453" i="6"/>
  <c r="AI453" i="6"/>
  <c r="AH453" i="6"/>
  <c r="AE453" i="6"/>
  <c r="AA453" i="6"/>
  <c r="BF95" i="6"/>
  <c r="AX95" i="6"/>
  <c r="BG95" i="6"/>
  <c r="AW95" i="6"/>
  <c r="BE95" i="6"/>
  <c r="AV95" i="6"/>
  <c r="BD95" i="6"/>
  <c r="AU95" i="6"/>
  <c r="BC95" i="6"/>
  <c r="AT95" i="6"/>
  <c r="BK95" i="6"/>
  <c r="BB95" i="6"/>
  <c r="AS95" i="6"/>
  <c r="BJ95" i="6"/>
  <c r="BA95" i="6"/>
  <c r="AR95" i="6"/>
  <c r="BI95" i="6"/>
  <c r="AZ95" i="6"/>
  <c r="AQ95" i="6"/>
  <c r="BH95" i="6"/>
  <c r="AY95" i="6"/>
  <c r="BF237" i="6"/>
  <c r="AX237" i="6"/>
  <c r="BJ237" i="6"/>
  <c r="BB237" i="6"/>
  <c r="AT237" i="6"/>
  <c r="BC237" i="6"/>
  <c r="AR237" i="6"/>
  <c r="BD237" i="6"/>
  <c r="AQ237" i="6"/>
  <c r="BA237" i="6"/>
  <c r="AZ237" i="6"/>
  <c r="BK237" i="6"/>
  <c r="AY237" i="6"/>
  <c r="BI237" i="6"/>
  <c r="AW237" i="6"/>
  <c r="BH237" i="6"/>
  <c r="AV237" i="6"/>
  <c r="BG237" i="6"/>
  <c r="AU237" i="6"/>
  <c r="AS237" i="6"/>
  <c r="BE237" i="6"/>
  <c r="BI288" i="6"/>
  <c r="BA288" i="6"/>
  <c r="AS288" i="6"/>
  <c r="BG288" i="6"/>
  <c r="AY288" i="6"/>
  <c r="AQ288" i="6"/>
  <c r="BH288" i="6"/>
  <c r="AW288" i="6"/>
  <c r="BD288" i="6"/>
  <c r="AT288" i="6"/>
  <c r="BC288" i="6"/>
  <c r="AR288" i="6"/>
  <c r="BE288" i="6"/>
  <c r="BB288" i="6"/>
  <c r="AZ288" i="6"/>
  <c r="AX288" i="6"/>
  <c r="AV288" i="6"/>
  <c r="BK288" i="6"/>
  <c r="AU288" i="6"/>
  <c r="BJ288" i="6"/>
  <c r="BF288" i="6"/>
  <c r="BK460" i="6"/>
  <c r="BC460" i="6"/>
  <c r="AU460" i="6"/>
  <c r="BG460" i="6"/>
  <c r="AY460" i="6"/>
  <c r="AQ460" i="6"/>
  <c r="BD460" i="6"/>
  <c r="AS460" i="6"/>
  <c r="BB460" i="6"/>
  <c r="AR460" i="6"/>
  <c r="BA460" i="6"/>
  <c r="BH460" i="6"/>
  <c r="BE460" i="6"/>
  <c r="AV460" i="6"/>
  <c r="BJ460" i="6"/>
  <c r="BI460" i="6"/>
  <c r="BF460" i="6"/>
  <c r="AZ460" i="6"/>
  <c r="AX460" i="6"/>
  <c r="AW460" i="6"/>
  <c r="AT460" i="6"/>
  <c r="I458" i="6"/>
  <c r="AO398" i="6"/>
  <c r="AG398" i="6"/>
  <c r="AM398" i="6"/>
  <c r="AD398" i="6"/>
  <c r="AL398" i="6"/>
  <c r="AC398" i="6"/>
  <c r="AI398" i="6"/>
  <c r="AJ398" i="6"/>
  <c r="AH398" i="6"/>
  <c r="AB398" i="6"/>
  <c r="AN398" i="6"/>
  <c r="AK398" i="6"/>
  <c r="AF398" i="6"/>
  <c r="AE398" i="6"/>
  <c r="AA398" i="6"/>
  <c r="AP398" i="6"/>
  <c r="AP137" i="6"/>
  <c r="AH137" i="6"/>
  <c r="AN137" i="6"/>
  <c r="AE137" i="6"/>
  <c r="AM137" i="6"/>
  <c r="AD137" i="6"/>
  <c r="J137" i="6"/>
  <c r="I174" i="6"/>
  <c r="AL137" i="6"/>
  <c r="AC137" i="6"/>
  <c r="I142" i="6"/>
  <c r="AK137" i="6"/>
  <c r="AB137" i="6"/>
  <c r="AJ137" i="6"/>
  <c r="AA137" i="6"/>
  <c r="AI137" i="6"/>
  <c r="AG137" i="6"/>
  <c r="I25" i="6"/>
  <c r="AO137" i="6"/>
  <c r="AF137" i="6"/>
  <c r="H303" i="6"/>
  <c r="BK281" i="6"/>
  <c r="BC281" i="6"/>
  <c r="AU281" i="6"/>
  <c r="BB281" i="6"/>
  <c r="AS281" i="6"/>
  <c r="BH281" i="6"/>
  <c r="AY281" i="6"/>
  <c r="BG281" i="6"/>
  <c r="AX281" i="6"/>
  <c r="AW281" i="6"/>
  <c r="BJ281" i="6"/>
  <c r="AV281" i="6"/>
  <c r="BI281" i="6"/>
  <c r="AT281" i="6"/>
  <c r="BF281" i="6"/>
  <c r="AR281" i="6"/>
  <c r="BE281" i="6"/>
  <c r="AQ281" i="6"/>
  <c r="BD281" i="6"/>
  <c r="BA281" i="6"/>
  <c r="AZ281" i="6"/>
  <c r="BJ287" i="6"/>
  <c r="BB287" i="6"/>
  <c r="AT287" i="6"/>
  <c r="BH287" i="6"/>
  <c r="AZ287" i="6"/>
  <c r="AR287" i="6"/>
  <c r="BF287" i="6"/>
  <c r="AV287" i="6"/>
  <c r="BC287" i="6"/>
  <c r="AQ287" i="6"/>
  <c r="BA287" i="6"/>
  <c r="BK287" i="6"/>
  <c r="AU287" i="6"/>
  <c r="BI287" i="6"/>
  <c r="AS287" i="6"/>
  <c r="BG287" i="6"/>
  <c r="BE287" i="6"/>
  <c r="BD287" i="6"/>
  <c r="AY287" i="6"/>
  <c r="AX287" i="6"/>
  <c r="AW287" i="6"/>
  <c r="AI350" i="6"/>
  <c r="AA350" i="6"/>
  <c r="AM350" i="6"/>
  <c r="AE350" i="6"/>
  <c r="AP350" i="6"/>
  <c r="AF350" i="6"/>
  <c r="AO350" i="6"/>
  <c r="AD350" i="6"/>
  <c r="AN350" i="6"/>
  <c r="AC350" i="6"/>
  <c r="AL350" i="6"/>
  <c r="AB350" i="6"/>
  <c r="AK350" i="6"/>
  <c r="AJ350" i="6"/>
  <c r="AH350" i="6"/>
  <c r="AG350" i="6"/>
  <c r="AO403" i="6"/>
  <c r="AG403" i="6"/>
  <c r="AL403" i="6"/>
  <c r="AC403" i="6"/>
  <c r="AJ403" i="6"/>
  <c r="AA403" i="6"/>
  <c r="AH403" i="6"/>
  <c r="AI403" i="6"/>
  <c r="AF403" i="6"/>
  <c r="AP403" i="6"/>
  <c r="AB403" i="6"/>
  <c r="AD403" i="6"/>
  <c r="AN403" i="6"/>
  <c r="AM403" i="6"/>
  <c r="AK403" i="6"/>
  <c r="AE403" i="6"/>
  <c r="BF239" i="6"/>
  <c r="AX239" i="6"/>
  <c r="BJ239" i="6"/>
  <c r="BB239" i="6"/>
  <c r="AT239" i="6"/>
  <c r="BH239" i="6"/>
  <c r="AW239" i="6"/>
  <c r="BI239" i="6"/>
  <c r="AV239" i="6"/>
  <c r="BG239" i="6"/>
  <c r="AU239" i="6"/>
  <c r="BE239" i="6"/>
  <c r="AS239" i="6"/>
  <c r="BD239" i="6"/>
  <c r="AR239" i="6"/>
  <c r="BC239" i="6"/>
  <c r="AQ239" i="6"/>
  <c r="BA239" i="6"/>
  <c r="AZ239" i="6"/>
  <c r="BK239" i="6"/>
  <c r="AY239" i="6"/>
  <c r="G374" i="6"/>
  <c r="G332" i="6"/>
  <c r="G347" i="6"/>
  <c r="G337" i="6"/>
  <c r="G394" i="6" s="1"/>
  <c r="G404" i="6" s="1"/>
  <c r="G441" i="6" s="1"/>
  <c r="G454" i="6" s="1"/>
  <c r="BD285" i="6"/>
  <c r="AV285" i="6"/>
  <c r="BJ285" i="6"/>
  <c r="BB285" i="6"/>
  <c r="AT285" i="6"/>
  <c r="BC285" i="6"/>
  <c r="AR285" i="6"/>
  <c r="BI285" i="6"/>
  <c r="AY285" i="6"/>
  <c r="BH285" i="6"/>
  <c r="AX285" i="6"/>
  <c r="BG285" i="6"/>
  <c r="AQ285" i="6"/>
  <c r="BF285" i="6"/>
  <c r="BE285" i="6"/>
  <c r="BA285" i="6"/>
  <c r="AZ285" i="6"/>
  <c r="AW285" i="6"/>
  <c r="AU285" i="6"/>
  <c r="AS285" i="6"/>
  <c r="BK285" i="6"/>
  <c r="BF91" i="6"/>
  <c r="AX91" i="6"/>
  <c r="BK91" i="6"/>
  <c r="BB91" i="6"/>
  <c r="AS91" i="6"/>
  <c r="BJ91" i="6"/>
  <c r="BA91" i="6"/>
  <c r="AR91" i="6"/>
  <c r="BI91" i="6"/>
  <c r="AZ91" i="6"/>
  <c r="AQ91" i="6"/>
  <c r="BH91" i="6"/>
  <c r="AY91" i="6"/>
  <c r="BG91" i="6"/>
  <c r="AW91" i="6"/>
  <c r="BE91" i="6"/>
  <c r="AV91" i="6"/>
  <c r="BD91" i="6"/>
  <c r="AU91" i="6"/>
  <c r="BC91" i="6"/>
  <c r="AT91" i="6"/>
  <c r="BF236" i="6"/>
  <c r="AX236" i="6"/>
  <c r="BJ236" i="6"/>
  <c r="BB236" i="6"/>
  <c r="AT236" i="6"/>
  <c r="BK236" i="6"/>
  <c r="AZ236" i="6"/>
  <c r="BG236" i="6"/>
  <c r="AU236" i="6"/>
  <c r="BE236" i="6"/>
  <c r="AS236" i="6"/>
  <c r="BD236" i="6"/>
  <c r="AR236" i="6"/>
  <c r="BC236" i="6"/>
  <c r="AQ236" i="6"/>
  <c r="BA236" i="6"/>
  <c r="AY236" i="6"/>
  <c r="BI236" i="6"/>
  <c r="AW236" i="6"/>
  <c r="BH236" i="6"/>
  <c r="AV236" i="6"/>
  <c r="G4" i="6"/>
  <c r="F3" i="6"/>
  <c r="F8" i="6" s="1"/>
  <c r="F9" i="6"/>
  <c r="G408" i="6"/>
  <c r="G418" i="6" s="1"/>
  <c r="G429" i="6" s="1"/>
  <c r="G382" i="6"/>
  <c r="BH289" i="6"/>
  <c r="AZ289" i="6"/>
  <c r="AR289" i="6"/>
  <c r="BF289" i="6"/>
  <c r="AX289" i="6"/>
  <c r="BJ289" i="6"/>
  <c r="AY289" i="6"/>
  <c r="BE289" i="6"/>
  <c r="AU289" i="6"/>
  <c r="BD289" i="6"/>
  <c r="AT289" i="6"/>
  <c r="AW289" i="6"/>
  <c r="AV289" i="6"/>
  <c r="BK289" i="6"/>
  <c r="AS289" i="6"/>
  <c r="BI289" i="6"/>
  <c r="AQ289" i="6"/>
  <c r="BG289" i="6"/>
  <c r="BC289" i="6"/>
  <c r="BB289" i="6"/>
  <c r="BA289" i="6"/>
  <c r="I175" i="6"/>
  <c r="AP138" i="6"/>
  <c r="AH138" i="6"/>
  <c r="AK138" i="6"/>
  <c r="AB138" i="6"/>
  <c r="AJ138" i="6"/>
  <c r="AA138" i="6"/>
  <c r="AI138" i="6"/>
  <c r="I143" i="6"/>
  <c r="AG138" i="6"/>
  <c r="AO138" i="6"/>
  <c r="AF138" i="6"/>
  <c r="AN138" i="6"/>
  <c r="AE138" i="6"/>
  <c r="AM138" i="6"/>
  <c r="AD138" i="6"/>
  <c r="I26" i="6"/>
  <c r="AL138" i="6"/>
  <c r="AC138" i="6"/>
  <c r="AK392" i="6"/>
  <c r="AC392" i="6"/>
  <c r="I439" i="6"/>
  <c r="I452" i="6"/>
  <c r="I402" i="6"/>
  <c r="AH392" i="6"/>
  <c r="AN392" i="6"/>
  <c r="AE392" i="6"/>
  <c r="AO392" i="6"/>
  <c r="AB392" i="6"/>
  <c r="AM392" i="6"/>
  <c r="AA392" i="6"/>
  <c r="AI392" i="6"/>
  <c r="AG392" i="6"/>
  <c r="AF392" i="6"/>
  <c r="AD392" i="6"/>
  <c r="AP392" i="6"/>
  <c r="AL392" i="6"/>
  <c r="AJ392" i="6"/>
  <c r="BK458" i="6"/>
  <c r="BC458" i="6"/>
  <c r="AU458" i="6"/>
  <c r="BG458" i="6"/>
  <c r="AY458" i="6"/>
  <c r="AQ458" i="6"/>
  <c r="BI458" i="6"/>
  <c r="AX458" i="6"/>
  <c r="BH458" i="6"/>
  <c r="AW458" i="6"/>
  <c r="BF458" i="6"/>
  <c r="AV458" i="6"/>
  <c r="BB458" i="6"/>
  <c r="BE458" i="6"/>
  <c r="AT458" i="6"/>
  <c r="AR458" i="6"/>
  <c r="BJ458" i="6"/>
  <c r="BD458" i="6"/>
  <c r="BA458" i="6"/>
  <c r="AZ458" i="6"/>
  <c r="AS458" i="6"/>
  <c r="BK457" i="6"/>
  <c r="BC457" i="6"/>
  <c r="AU457" i="6"/>
  <c r="BG457" i="6"/>
  <c r="AY457" i="6"/>
  <c r="AQ457" i="6"/>
  <c r="BF457" i="6"/>
  <c r="AV457" i="6"/>
  <c r="BE457" i="6"/>
  <c r="AT457" i="6"/>
  <c r="BI457" i="6"/>
  <c r="AS457" i="6"/>
  <c r="BH457" i="6"/>
  <c r="AZ457" i="6"/>
  <c r="BD457" i="6"/>
  <c r="BB457" i="6"/>
  <c r="BA457" i="6"/>
  <c r="AX457" i="6"/>
  <c r="AW457" i="6"/>
  <c r="AR457" i="6"/>
  <c r="BJ457" i="6"/>
  <c r="BI96" i="6"/>
  <c r="BA96" i="6"/>
  <c r="AS96" i="6"/>
  <c r="BG96" i="6"/>
  <c r="AX96" i="6"/>
  <c r="BF96" i="6"/>
  <c r="AW96" i="6"/>
  <c r="BE96" i="6"/>
  <c r="AV96" i="6"/>
  <c r="BD96" i="6"/>
  <c r="AU96" i="6"/>
  <c r="BC96" i="6"/>
  <c r="AT96" i="6"/>
  <c r="BK96" i="6"/>
  <c r="BB96" i="6"/>
  <c r="AR96" i="6"/>
  <c r="BJ96" i="6"/>
  <c r="AZ96" i="6"/>
  <c r="AQ96" i="6"/>
  <c r="BH96" i="6"/>
  <c r="AY96" i="6"/>
  <c r="I204" i="6"/>
  <c r="I202" i="6"/>
  <c r="I203" i="6"/>
  <c r="E8" i="6"/>
  <c r="I201" i="6" s="1"/>
  <c r="H415" i="6"/>
  <c r="BJ389" i="6"/>
  <c r="BB389" i="6"/>
  <c r="AT389" i="6"/>
  <c r="BH389" i="6"/>
  <c r="AY389" i="6"/>
  <c r="BI389" i="6"/>
  <c r="AX389" i="6"/>
  <c r="BG389" i="6"/>
  <c r="AW389" i="6"/>
  <c r="BA389" i="6"/>
  <c r="AZ389" i="6"/>
  <c r="AV389" i="6"/>
  <c r="BK389" i="6"/>
  <c r="AU389" i="6"/>
  <c r="BF389" i="6"/>
  <c r="AS389" i="6"/>
  <c r="BE389" i="6"/>
  <c r="AR389" i="6"/>
  <c r="BD389" i="6"/>
  <c r="AQ389" i="6"/>
  <c r="BC389" i="6"/>
  <c r="G346" i="6"/>
  <c r="G373" i="6"/>
  <c r="G331" i="6"/>
  <c r="G336" i="6"/>
  <c r="G393" i="6" s="1"/>
  <c r="G403" i="6" s="1"/>
  <c r="G440" i="6" s="1"/>
  <c r="G453" i="6" s="1"/>
  <c r="I176" i="6"/>
  <c r="AP139" i="6"/>
  <c r="AH139" i="6"/>
  <c r="I144" i="6"/>
  <c r="AG139" i="6"/>
  <c r="AO139" i="6"/>
  <c r="AF139" i="6"/>
  <c r="I27" i="6"/>
  <c r="AN139" i="6"/>
  <c r="AE139" i="6"/>
  <c r="AM139" i="6"/>
  <c r="AD139" i="6"/>
  <c r="AL139" i="6"/>
  <c r="AC139" i="6"/>
  <c r="AK139" i="6"/>
  <c r="AB139" i="6"/>
  <c r="AJ139" i="6"/>
  <c r="AA139" i="6"/>
  <c r="AI139" i="6"/>
  <c r="AN440" i="6"/>
  <c r="AF440" i="6"/>
  <c r="AI440" i="6"/>
  <c r="AK440" i="6"/>
  <c r="AA440" i="6"/>
  <c r="AP440" i="6"/>
  <c r="AE440" i="6"/>
  <c r="AJ440" i="6"/>
  <c r="AH440" i="6"/>
  <c r="AG440" i="6"/>
  <c r="AD440" i="6"/>
  <c r="AC440" i="6"/>
  <c r="AM440" i="6"/>
  <c r="AL440" i="6"/>
  <c r="AB440" i="6"/>
  <c r="AO440" i="6"/>
  <c r="G371" i="6"/>
  <c r="G344" i="6"/>
  <c r="G334" i="6"/>
  <c r="G329" i="6"/>
  <c r="BI447" i="6"/>
  <c r="BA447" i="6"/>
  <c r="AS447" i="6"/>
  <c r="BD447" i="6"/>
  <c r="AU447" i="6"/>
  <c r="BG447" i="6"/>
  <c r="AW447" i="6"/>
  <c r="BB447" i="6"/>
  <c r="AQ447" i="6"/>
  <c r="BH447" i="6"/>
  <c r="AT447" i="6"/>
  <c r="BF447" i="6"/>
  <c r="AR447" i="6"/>
  <c r="BE447" i="6"/>
  <c r="BC447" i="6"/>
  <c r="AZ447" i="6"/>
  <c r="AY447" i="6"/>
  <c r="BK447" i="6"/>
  <c r="AX447" i="6"/>
  <c r="AV447" i="6"/>
  <c r="BJ447" i="6"/>
  <c r="AK419" i="6"/>
  <c r="AC419" i="6"/>
  <c r="AN419" i="6"/>
  <c r="AO419" i="6"/>
  <c r="AE419" i="6"/>
  <c r="AI419" i="6"/>
  <c r="AL419" i="6"/>
  <c r="I430" i="6"/>
  <c r="AH419" i="6"/>
  <c r="AG419" i="6"/>
  <c r="AF419" i="6"/>
  <c r="AJ419" i="6"/>
  <c r="AA419" i="6"/>
  <c r="AP419" i="6"/>
  <c r="AM419" i="6"/>
  <c r="AD419" i="6"/>
  <c r="AB419" i="6"/>
  <c r="BJ388" i="6"/>
  <c r="BB388" i="6"/>
  <c r="AT388" i="6"/>
  <c r="BC388" i="6"/>
  <c r="AS388" i="6"/>
  <c r="BG388" i="6"/>
  <c r="BF388" i="6"/>
  <c r="AV388" i="6"/>
  <c r="H414" i="6"/>
  <c r="AY388" i="6"/>
  <c r="BK388" i="6"/>
  <c r="AX388" i="6"/>
  <c r="BI388" i="6"/>
  <c r="AW388" i="6"/>
  <c r="BH388" i="6"/>
  <c r="AU388" i="6"/>
  <c r="BE388" i="6"/>
  <c r="AR388" i="6"/>
  <c r="BD388" i="6"/>
  <c r="AQ388" i="6"/>
  <c r="BA388" i="6"/>
  <c r="AZ388" i="6"/>
  <c r="BK286" i="6"/>
  <c r="BC286" i="6"/>
  <c r="AU286" i="6"/>
  <c r="BI286" i="6"/>
  <c r="BA286" i="6"/>
  <c r="AS286" i="6"/>
  <c r="BE286" i="6"/>
  <c r="AT286" i="6"/>
  <c r="AZ286" i="6"/>
  <c r="BJ286" i="6"/>
  <c r="AY286" i="6"/>
  <c r="BB286" i="6"/>
  <c r="AX286" i="6"/>
  <c r="AW286" i="6"/>
  <c r="AV286" i="6"/>
  <c r="BH286" i="6"/>
  <c r="AR286" i="6"/>
  <c r="BG286" i="6"/>
  <c r="AQ286" i="6"/>
  <c r="BF286" i="6"/>
  <c r="BD286" i="6"/>
  <c r="I177" i="6"/>
  <c r="AP140" i="6"/>
  <c r="AH140" i="6"/>
  <c r="AM140" i="6"/>
  <c r="AD140" i="6"/>
  <c r="I28" i="6"/>
  <c r="AL140" i="6"/>
  <c r="AC140" i="6"/>
  <c r="AK140" i="6"/>
  <c r="AB140" i="6"/>
  <c r="AJ140" i="6"/>
  <c r="AA140" i="6"/>
  <c r="AI140" i="6"/>
  <c r="AG140" i="6"/>
  <c r="AO140" i="6"/>
  <c r="AF140" i="6"/>
  <c r="I145" i="6"/>
  <c r="AN140" i="6"/>
  <c r="AE140" i="6"/>
  <c r="AI418" i="6"/>
  <c r="AA418" i="6"/>
  <c r="AO418" i="6"/>
  <c r="AF418" i="6"/>
  <c r="AK418" i="6"/>
  <c r="AB418" i="6"/>
  <c r="I429" i="6"/>
  <c r="AM418" i="6"/>
  <c r="AJ418" i="6"/>
  <c r="AH418" i="6"/>
  <c r="AG418" i="6"/>
  <c r="AL418" i="6"/>
  <c r="AE418" i="6"/>
  <c r="AP418" i="6"/>
  <c r="AC418" i="6"/>
  <c r="AN418" i="6"/>
  <c r="AD418" i="6"/>
  <c r="G343" i="6"/>
  <c r="G400" i="6" s="1"/>
  <c r="G460" i="6" s="1"/>
  <c r="G380" i="6"/>
  <c r="G353" i="6"/>
  <c r="BI230" i="6"/>
  <c r="BA230" i="6"/>
  <c r="AS230" i="6"/>
  <c r="BE230" i="6"/>
  <c r="AW230" i="6"/>
  <c r="BH230" i="6"/>
  <c r="AX230" i="6"/>
  <c r="BF230" i="6"/>
  <c r="AT230" i="6"/>
  <c r="BD230" i="6"/>
  <c r="AR230" i="6"/>
  <c r="BC230" i="6"/>
  <c r="AQ230" i="6"/>
  <c r="BB230" i="6"/>
  <c r="AZ230" i="6"/>
  <c r="BK230" i="6"/>
  <c r="AY230" i="6"/>
  <c r="BJ230" i="6"/>
  <c r="AV230" i="6"/>
  <c r="AU230" i="6"/>
  <c r="BG230" i="6"/>
  <c r="AM424" i="6"/>
  <c r="AE424" i="6"/>
  <c r="AJ424" i="6"/>
  <c r="AA424" i="6"/>
  <c r="AH424" i="6"/>
  <c r="AN424" i="6"/>
  <c r="AC424" i="6"/>
  <c r="AD424" i="6"/>
  <c r="I435" i="6"/>
  <c r="AO424" i="6"/>
  <c r="AL424" i="6"/>
  <c r="AK424" i="6"/>
  <c r="AB424" i="6"/>
  <c r="AP424" i="6"/>
  <c r="AI424" i="6"/>
  <c r="AG424" i="6"/>
  <c r="AF424" i="6"/>
  <c r="BI99" i="6"/>
  <c r="BA99" i="6"/>
  <c r="AS99" i="6"/>
  <c r="BF99" i="6"/>
  <c r="AW99" i="6"/>
  <c r="BE99" i="6"/>
  <c r="AV99" i="6"/>
  <c r="BD99" i="6"/>
  <c r="AU99" i="6"/>
  <c r="BC99" i="6"/>
  <c r="AT99" i="6"/>
  <c r="BK99" i="6"/>
  <c r="BB99" i="6"/>
  <c r="AR99" i="6"/>
  <c r="BJ99" i="6"/>
  <c r="AZ99" i="6"/>
  <c r="AQ99" i="6"/>
  <c r="BH99" i="6"/>
  <c r="AY99" i="6"/>
  <c r="BG99" i="6"/>
  <c r="AX99" i="6"/>
  <c r="BI98" i="6"/>
  <c r="BA98" i="6"/>
  <c r="AS98" i="6"/>
  <c r="BJ98" i="6"/>
  <c r="AZ98" i="6"/>
  <c r="AQ98" i="6"/>
  <c r="BH98" i="6"/>
  <c r="AY98" i="6"/>
  <c r="BG98" i="6"/>
  <c r="AX98" i="6"/>
  <c r="BF98" i="6"/>
  <c r="AW98" i="6"/>
  <c r="BE98" i="6"/>
  <c r="AV98" i="6"/>
  <c r="BD98" i="6"/>
  <c r="AU98" i="6"/>
  <c r="BC98" i="6"/>
  <c r="AT98" i="6"/>
  <c r="BK98" i="6"/>
  <c r="BB98" i="6"/>
  <c r="AR98" i="6"/>
  <c r="I178" i="6"/>
  <c r="AP141" i="6"/>
  <c r="AH141" i="6"/>
  <c r="AJ141" i="6"/>
  <c r="AA141" i="6"/>
  <c r="I146" i="6"/>
  <c r="AI141" i="6"/>
  <c r="AG141" i="6"/>
  <c r="AO141" i="6"/>
  <c r="AF141" i="6"/>
  <c r="AN141" i="6"/>
  <c r="AE141" i="6"/>
  <c r="AM141" i="6"/>
  <c r="AD141" i="6"/>
  <c r="AL141" i="6"/>
  <c r="AC141" i="6"/>
  <c r="AB141" i="6"/>
  <c r="I29" i="6"/>
  <c r="AK141" i="6"/>
  <c r="BJ269" i="6"/>
  <c r="BB269" i="6"/>
  <c r="AT269" i="6"/>
  <c r="BG269" i="6"/>
  <c r="AY269" i="6"/>
  <c r="AQ269" i="6"/>
  <c r="BF269" i="6"/>
  <c r="AX269" i="6"/>
  <c r="H307" i="6"/>
  <c r="BE269" i="6"/>
  <c r="AS269" i="6"/>
  <c r="BD269" i="6"/>
  <c r="AR269" i="6"/>
  <c r="BL269" i="6" s="1"/>
  <c r="BC269" i="6"/>
  <c r="BA269" i="6"/>
  <c r="AZ269" i="6"/>
  <c r="BK269" i="6"/>
  <c r="AW269" i="6"/>
  <c r="BI269" i="6"/>
  <c r="AV269" i="6"/>
  <c r="BH269" i="6"/>
  <c r="AU269" i="6"/>
  <c r="AO29" i="6" l="1"/>
  <c r="AG29" i="6"/>
  <c r="BM29" i="6" s="1"/>
  <c r="AN29" i="6"/>
  <c r="AF29" i="6"/>
  <c r="AL29" i="6"/>
  <c r="AD29" i="6"/>
  <c r="I54" i="6"/>
  <c r="I43" i="6"/>
  <c r="AI29" i="6"/>
  <c r="AA29" i="6"/>
  <c r="AE29" i="6"/>
  <c r="AC29" i="6"/>
  <c r="AB29" i="6"/>
  <c r="AP29" i="6"/>
  <c r="AH29" i="6"/>
  <c r="AM29" i="6"/>
  <c r="AK29" i="6"/>
  <c r="AJ29" i="6"/>
  <c r="AJ429" i="6"/>
  <c r="AB429" i="6"/>
  <c r="AO429" i="6"/>
  <c r="AF429" i="6"/>
  <c r="AG429" i="6"/>
  <c r="AL429" i="6"/>
  <c r="AA429" i="6"/>
  <c r="AN429" i="6"/>
  <c r="AK429" i="6"/>
  <c r="AI429" i="6"/>
  <c r="AH429" i="6"/>
  <c r="AC429" i="6"/>
  <c r="AP429" i="6"/>
  <c r="AM429" i="6"/>
  <c r="AE429" i="6"/>
  <c r="AD429" i="6"/>
  <c r="AX704" i="6"/>
  <c r="AX620" i="6"/>
  <c r="AX648" i="6"/>
  <c r="AX592" i="6"/>
  <c r="AX606" i="6"/>
  <c r="AX536" i="6"/>
  <c r="AX690" i="6"/>
  <c r="AX676" i="6"/>
  <c r="AX578" i="6"/>
  <c r="AX662" i="6"/>
  <c r="AX634" i="6"/>
  <c r="AX564" i="6"/>
  <c r="AX732" i="6"/>
  <c r="AX718" i="6"/>
  <c r="AX550" i="6"/>
  <c r="AX522" i="6"/>
  <c r="AT606" i="6"/>
  <c r="AT578" i="6"/>
  <c r="AT620" i="6"/>
  <c r="AT690" i="6"/>
  <c r="AT704" i="6"/>
  <c r="AT732" i="6"/>
  <c r="AT662" i="6"/>
  <c r="AT522" i="6"/>
  <c r="AT676" i="6"/>
  <c r="AT592" i="6"/>
  <c r="AT634" i="6"/>
  <c r="AT536" i="6"/>
  <c r="AT648" i="6"/>
  <c r="AT550" i="6"/>
  <c r="AT718" i="6"/>
  <c r="AT564" i="6"/>
  <c r="AS732" i="6"/>
  <c r="AS718" i="6"/>
  <c r="AS690" i="6"/>
  <c r="AS676" i="6"/>
  <c r="AS522" i="6"/>
  <c r="AS704" i="6"/>
  <c r="AS550" i="6"/>
  <c r="AS620" i="6"/>
  <c r="AS648" i="6"/>
  <c r="AS606" i="6"/>
  <c r="AS634" i="6"/>
  <c r="AS578" i="6"/>
  <c r="AS564" i="6"/>
  <c r="AS536" i="6"/>
  <c r="AS592" i="6"/>
  <c r="AS662" i="6"/>
  <c r="G407" i="6"/>
  <c r="G417" i="6" s="1"/>
  <c r="G428" i="6" s="1"/>
  <c r="G381" i="6"/>
  <c r="I181" i="6"/>
  <c r="I152" i="6"/>
  <c r="AI144" i="6"/>
  <c r="AA144" i="6"/>
  <c r="AJ144" i="6"/>
  <c r="AH144" i="6"/>
  <c r="AP144" i="6"/>
  <c r="AG144" i="6"/>
  <c r="AO144" i="6"/>
  <c r="AF144" i="6"/>
  <c r="AN144" i="6"/>
  <c r="AE144" i="6"/>
  <c r="AM144" i="6"/>
  <c r="AD144" i="6"/>
  <c r="AL144" i="6"/>
  <c r="AC144" i="6"/>
  <c r="AK144" i="6"/>
  <c r="AB144" i="6"/>
  <c r="I32" i="6"/>
  <c r="I208" i="6"/>
  <c r="AO203" i="6"/>
  <c r="AG203" i="6"/>
  <c r="AN203" i="6"/>
  <c r="AE203" i="6"/>
  <c r="AM203" i="6"/>
  <c r="AD203" i="6"/>
  <c r="AK203" i="6"/>
  <c r="AB203" i="6"/>
  <c r="AJ203" i="6"/>
  <c r="AA203" i="6"/>
  <c r="AI203" i="6"/>
  <c r="AP203" i="6"/>
  <c r="AL203" i="6"/>
  <c r="AH203" i="6"/>
  <c r="I192" i="6"/>
  <c r="AF203" i="6"/>
  <c r="AC203" i="6"/>
  <c r="I17" i="6"/>
  <c r="BK305" i="6"/>
  <c r="BC305" i="6"/>
  <c r="AU305" i="6"/>
  <c r="H318" i="6"/>
  <c r="BJ305" i="6"/>
  <c r="BB305" i="6"/>
  <c r="AT305" i="6"/>
  <c r="BH305" i="6"/>
  <c r="AZ305" i="6"/>
  <c r="AR305" i="6"/>
  <c r="BA305" i="6"/>
  <c r="AY305" i="6"/>
  <c r="AX305" i="6"/>
  <c r="BI305" i="6"/>
  <c r="AW305" i="6"/>
  <c r="BG305" i="6"/>
  <c r="AV305" i="6"/>
  <c r="BF305" i="6"/>
  <c r="AS305" i="6"/>
  <c r="BE305" i="6"/>
  <c r="AQ305" i="6"/>
  <c r="BD305" i="6"/>
  <c r="AP178" i="6"/>
  <c r="AH178" i="6"/>
  <c r="AL178" i="6"/>
  <c r="AD178" i="6"/>
  <c r="AK178" i="6"/>
  <c r="AC178" i="6"/>
  <c r="AI178" i="6"/>
  <c r="AG178" i="6"/>
  <c r="AF178" i="6"/>
  <c r="AE178" i="6"/>
  <c r="AO178" i="6"/>
  <c r="AB178" i="6"/>
  <c r="AN178" i="6"/>
  <c r="AA178" i="6"/>
  <c r="AM178" i="6"/>
  <c r="AJ178" i="6"/>
  <c r="AJ145" i="6"/>
  <c r="AB145" i="6"/>
  <c r="I182" i="6"/>
  <c r="I153" i="6"/>
  <c r="AI145" i="6"/>
  <c r="AA145" i="6"/>
  <c r="AK145" i="6"/>
  <c r="AH145" i="6"/>
  <c r="AG145" i="6"/>
  <c r="AP145" i="6"/>
  <c r="AF145" i="6"/>
  <c r="AO145" i="6"/>
  <c r="AE145" i="6"/>
  <c r="AN145" i="6"/>
  <c r="AD145" i="6"/>
  <c r="AM145" i="6"/>
  <c r="AC145" i="6"/>
  <c r="I33" i="6"/>
  <c r="AL145" i="6"/>
  <c r="AP177" i="6"/>
  <c r="AH177" i="6"/>
  <c r="AL177" i="6"/>
  <c r="AD177" i="6"/>
  <c r="AK177" i="6"/>
  <c r="AC177" i="6"/>
  <c r="AJ177" i="6"/>
  <c r="AI177" i="6"/>
  <c r="AG177" i="6"/>
  <c r="AF177" i="6"/>
  <c r="AE177" i="6"/>
  <c r="AO177" i="6"/>
  <c r="AB177" i="6"/>
  <c r="AN177" i="6"/>
  <c r="AA177" i="6"/>
  <c r="AM177" i="6"/>
  <c r="BK690" i="6"/>
  <c r="BK550" i="6"/>
  <c r="BK676" i="6"/>
  <c r="BK522" i="6"/>
  <c r="BK564" i="6"/>
  <c r="BK592" i="6"/>
  <c r="BK648" i="6"/>
  <c r="BK704" i="6"/>
  <c r="BK606" i="6"/>
  <c r="BK634" i="6"/>
  <c r="BK578" i="6"/>
  <c r="BK620" i="6"/>
  <c r="BK662" i="6"/>
  <c r="BK718" i="6"/>
  <c r="BK732" i="6"/>
  <c r="BK536" i="6"/>
  <c r="BH620" i="6"/>
  <c r="BH578" i="6"/>
  <c r="BH606" i="6"/>
  <c r="BH704" i="6"/>
  <c r="BH690" i="6"/>
  <c r="BH676" i="6"/>
  <c r="BH732" i="6"/>
  <c r="BH662" i="6"/>
  <c r="BH648" i="6"/>
  <c r="BH550" i="6"/>
  <c r="BH536" i="6"/>
  <c r="BH522" i="6"/>
  <c r="BH592" i="6"/>
  <c r="BH634" i="6"/>
  <c r="BH718" i="6"/>
  <c r="BH564" i="6"/>
  <c r="BA578" i="6"/>
  <c r="BA704" i="6"/>
  <c r="BA620" i="6"/>
  <c r="BA606" i="6"/>
  <c r="BA662" i="6"/>
  <c r="BA690" i="6"/>
  <c r="BA522" i="6"/>
  <c r="BA648" i="6"/>
  <c r="BA550" i="6"/>
  <c r="BA564" i="6"/>
  <c r="BA592" i="6"/>
  <c r="BA732" i="6"/>
  <c r="BA634" i="6"/>
  <c r="BA676" i="6"/>
  <c r="BA718" i="6"/>
  <c r="BA536" i="6"/>
  <c r="I205" i="6"/>
  <c r="I51" i="6"/>
  <c r="AJ26" i="6"/>
  <c r="AB26" i="6"/>
  <c r="I40" i="6"/>
  <c r="AI26" i="6"/>
  <c r="AA26" i="6"/>
  <c r="AO26" i="6"/>
  <c r="AG26" i="6"/>
  <c r="BM26" i="6" s="1"/>
  <c r="AL26" i="6"/>
  <c r="AD26" i="6"/>
  <c r="AE26" i="6"/>
  <c r="AF26" i="6"/>
  <c r="AC26" i="6"/>
  <c r="AP26" i="6"/>
  <c r="AN26" i="6"/>
  <c r="AM26" i="6"/>
  <c r="AK26" i="6"/>
  <c r="AH26" i="6"/>
  <c r="I180" i="6"/>
  <c r="I151" i="6"/>
  <c r="AI143" i="6"/>
  <c r="AA143" i="6"/>
  <c r="AM143" i="6"/>
  <c r="AD143" i="6"/>
  <c r="I31" i="6"/>
  <c r="AL143" i="6"/>
  <c r="AC143" i="6"/>
  <c r="AK143" i="6"/>
  <c r="AB143" i="6"/>
  <c r="AJ143" i="6"/>
  <c r="AH143" i="6"/>
  <c r="AP143" i="6"/>
  <c r="AG143" i="6"/>
  <c r="AO143" i="6"/>
  <c r="AF143" i="6"/>
  <c r="AE143" i="6"/>
  <c r="AN143" i="6"/>
  <c r="AP175" i="6"/>
  <c r="AH175" i="6"/>
  <c r="AL175" i="6"/>
  <c r="AD175" i="6"/>
  <c r="AK175" i="6"/>
  <c r="AC175" i="6"/>
  <c r="AN175" i="6"/>
  <c r="AA175" i="6"/>
  <c r="AM175" i="6"/>
  <c r="AJ175" i="6"/>
  <c r="AI175" i="6"/>
  <c r="AG175" i="6"/>
  <c r="AF175" i="6"/>
  <c r="AE175" i="6"/>
  <c r="AB175" i="6"/>
  <c r="AO175" i="6"/>
  <c r="AI142" i="6"/>
  <c r="AA142" i="6"/>
  <c r="AP142" i="6"/>
  <c r="AG142" i="6"/>
  <c r="AO142" i="6"/>
  <c r="AF142" i="6"/>
  <c r="I179" i="6"/>
  <c r="AN142" i="6"/>
  <c r="AE142" i="6"/>
  <c r="J142" i="6"/>
  <c r="I150" i="6"/>
  <c r="AM142" i="6"/>
  <c r="AD142" i="6"/>
  <c r="AL142" i="6"/>
  <c r="AC142" i="6"/>
  <c r="AK142" i="6"/>
  <c r="AB142" i="6"/>
  <c r="AJ142" i="6"/>
  <c r="I30" i="6"/>
  <c r="AH142" i="6"/>
  <c r="AY676" i="6"/>
  <c r="AY718" i="6"/>
  <c r="AY662" i="6"/>
  <c r="AY732" i="6"/>
  <c r="AY634" i="6"/>
  <c r="AY690" i="6"/>
  <c r="AY522" i="6"/>
  <c r="AY550" i="6"/>
  <c r="AY606" i="6"/>
  <c r="AY620" i="6"/>
  <c r="AY536" i="6"/>
  <c r="AY592" i="6"/>
  <c r="AY578" i="6"/>
  <c r="AY648" i="6"/>
  <c r="AY564" i="6"/>
  <c r="AY704" i="6"/>
  <c r="BI620" i="6"/>
  <c r="BI606" i="6"/>
  <c r="BI662" i="6"/>
  <c r="BI690" i="6"/>
  <c r="BI578" i="6"/>
  <c r="BI704" i="6"/>
  <c r="BI648" i="6"/>
  <c r="BI550" i="6"/>
  <c r="BI522" i="6"/>
  <c r="BI592" i="6"/>
  <c r="BI732" i="6"/>
  <c r="BI718" i="6"/>
  <c r="BI634" i="6"/>
  <c r="BI536" i="6"/>
  <c r="BI564" i="6"/>
  <c r="BI676" i="6"/>
  <c r="I207" i="6"/>
  <c r="AO202" i="6"/>
  <c r="AG202" i="6"/>
  <c r="AJ202" i="6"/>
  <c r="AA202" i="6"/>
  <c r="I191" i="6"/>
  <c r="AI202" i="6"/>
  <c r="AP202" i="6"/>
  <c r="AF202" i="6"/>
  <c r="AN202" i="6"/>
  <c r="AE202" i="6"/>
  <c r="AM202" i="6"/>
  <c r="AD202" i="6"/>
  <c r="AL202" i="6"/>
  <c r="AK202" i="6"/>
  <c r="AH202" i="6"/>
  <c r="AC202" i="6"/>
  <c r="I16" i="6"/>
  <c r="AB202" i="6"/>
  <c r="AM402" i="6"/>
  <c r="AE402" i="6"/>
  <c r="AN402" i="6"/>
  <c r="AD402" i="6"/>
  <c r="AK402" i="6"/>
  <c r="AB402" i="6"/>
  <c r="AI402" i="6"/>
  <c r="AC402" i="6"/>
  <c r="AP402" i="6"/>
  <c r="AA402" i="6"/>
  <c r="AJ402" i="6"/>
  <c r="AO402" i="6"/>
  <c r="AG402" i="6"/>
  <c r="AL402" i="6"/>
  <c r="AH402" i="6"/>
  <c r="AF402" i="6"/>
  <c r="I242" i="6"/>
  <c r="I240" i="6"/>
  <c r="I241" i="6"/>
  <c r="I244" i="6"/>
  <c r="I243" i="6"/>
  <c r="AK25" i="6"/>
  <c r="AC25" i="6"/>
  <c r="AJ25" i="6"/>
  <c r="AB25" i="6"/>
  <c r="AP25" i="6"/>
  <c r="AH25" i="6"/>
  <c r="I39" i="6"/>
  <c r="AM25" i="6"/>
  <c r="AE25" i="6"/>
  <c r="I50" i="6"/>
  <c r="AO25" i="6"/>
  <c r="AN25" i="6"/>
  <c r="AA25" i="6"/>
  <c r="AL25" i="6"/>
  <c r="J25" i="6"/>
  <c r="AI25" i="6"/>
  <c r="AG25" i="6"/>
  <c r="BM25" i="6" s="1"/>
  <c r="AF25" i="6"/>
  <c r="AD25" i="6"/>
  <c r="BK90" i="6"/>
  <c r="BC90" i="6"/>
  <c r="AU90" i="6"/>
  <c r="BB90" i="6"/>
  <c r="AS90" i="6"/>
  <c r="BJ90" i="6"/>
  <c r="BA90" i="6"/>
  <c r="AR90" i="6"/>
  <c r="BI90" i="6"/>
  <c r="AZ90" i="6"/>
  <c r="AQ90" i="6"/>
  <c r="BH90" i="6"/>
  <c r="AY90" i="6"/>
  <c r="BG90" i="6"/>
  <c r="AX90" i="6"/>
  <c r="BF90" i="6"/>
  <c r="AW90" i="6"/>
  <c r="BE90" i="6"/>
  <c r="AV90" i="6"/>
  <c r="BD90" i="6"/>
  <c r="AT90" i="6"/>
  <c r="AZ676" i="6"/>
  <c r="AZ704" i="6"/>
  <c r="AZ578" i="6"/>
  <c r="AZ690" i="6"/>
  <c r="AZ620" i="6"/>
  <c r="AZ606" i="6"/>
  <c r="AZ718" i="6"/>
  <c r="AZ662" i="6"/>
  <c r="AZ550" i="6"/>
  <c r="AZ522" i="6"/>
  <c r="AZ732" i="6"/>
  <c r="AZ564" i="6"/>
  <c r="AZ536" i="6"/>
  <c r="AZ592" i="6"/>
  <c r="AZ648" i="6"/>
  <c r="AZ634" i="6"/>
  <c r="BB606" i="6"/>
  <c r="BB690" i="6"/>
  <c r="BB704" i="6"/>
  <c r="BB662" i="6"/>
  <c r="BB578" i="6"/>
  <c r="BB620" i="6"/>
  <c r="BB634" i="6"/>
  <c r="BB536" i="6"/>
  <c r="BB522" i="6"/>
  <c r="BB718" i="6"/>
  <c r="BB550" i="6"/>
  <c r="BB592" i="6"/>
  <c r="BB732" i="6"/>
  <c r="BB564" i="6"/>
  <c r="BB648" i="6"/>
  <c r="BB676" i="6"/>
  <c r="AP176" i="6"/>
  <c r="AH176" i="6"/>
  <c r="AL176" i="6"/>
  <c r="AD176" i="6"/>
  <c r="AK176" i="6"/>
  <c r="AC176" i="6"/>
  <c r="AM176" i="6"/>
  <c r="AJ176" i="6"/>
  <c r="AI176" i="6"/>
  <c r="AG176" i="6"/>
  <c r="AF176" i="6"/>
  <c r="AE176" i="6"/>
  <c r="AO176" i="6"/>
  <c r="AB176" i="6"/>
  <c r="AN176" i="6"/>
  <c r="AA176" i="6"/>
  <c r="I209" i="6"/>
  <c r="AO204" i="6"/>
  <c r="AG204" i="6"/>
  <c r="AJ204" i="6"/>
  <c r="AA204" i="6"/>
  <c r="AI204" i="6"/>
  <c r="AP204" i="6"/>
  <c r="AF204" i="6"/>
  <c r="AN204" i="6"/>
  <c r="AE204" i="6"/>
  <c r="AM204" i="6"/>
  <c r="AD204" i="6"/>
  <c r="AK204" i="6"/>
  <c r="AH204" i="6"/>
  <c r="AC204" i="6"/>
  <c r="AB204" i="6"/>
  <c r="I193" i="6"/>
  <c r="I18" i="6"/>
  <c r="AL204" i="6"/>
  <c r="AI452" i="6"/>
  <c r="AA452" i="6"/>
  <c r="AM452" i="6"/>
  <c r="AE452" i="6"/>
  <c r="AJ452" i="6"/>
  <c r="AH452" i="6"/>
  <c r="AF452" i="6"/>
  <c r="AC452" i="6"/>
  <c r="AL452" i="6"/>
  <c r="AK452" i="6"/>
  <c r="AG452" i="6"/>
  <c r="AD452" i="6"/>
  <c r="AB452" i="6"/>
  <c r="AP452" i="6"/>
  <c r="AO452" i="6"/>
  <c r="AN452" i="6"/>
  <c r="H4" i="6"/>
  <c r="G9" i="6"/>
  <c r="G3" i="6"/>
  <c r="G8" i="6" s="1"/>
  <c r="BD304" i="6"/>
  <c r="AV304" i="6"/>
  <c r="H317" i="6"/>
  <c r="BK304" i="6"/>
  <c r="BC304" i="6"/>
  <c r="AU304" i="6"/>
  <c r="BI304" i="6"/>
  <c r="BA304" i="6"/>
  <c r="AS304" i="6"/>
  <c r="BE304" i="6"/>
  <c r="AQ304" i="6"/>
  <c r="BB304" i="6"/>
  <c r="AZ304" i="6"/>
  <c r="AY304" i="6"/>
  <c r="BJ304" i="6"/>
  <c r="AX304" i="6"/>
  <c r="BH304" i="6"/>
  <c r="AW304" i="6"/>
  <c r="BG304" i="6"/>
  <c r="AT304" i="6"/>
  <c r="BF304" i="6"/>
  <c r="AR304" i="6"/>
  <c r="BJ306" i="6"/>
  <c r="BB306" i="6"/>
  <c r="AT306" i="6"/>
  <c r="H319" i="6"/>
  <c r="BI306" i="6"/>
  <c r="BA306" i="6"/>
  <c r="AS306" i="6"/>
  <c r="BG306" i="6"/>
  <c r="AY306" i="6"/>
  <c r="AQ306" i="6"/>
  <c r="AX306" i="6"/>
  <c r="BK306" i="6"/>
  <c r="AW306" i="6"/>
  <c r="BH306" i="6"/>
  <c r="AV306" i="6"/>
  <c r="BF306" i="6"/>
  <c r="AU306" i="6"/>
  <c r="BE306" i="6"/>
  <c r="AR306" i="6"/>
  <c r="BD306" i="6"/>
  <c r="BC306" i="6"/>
  <c r="AZ306" i="6"/>
  <c r="AJ146" i="6"/>
  <c r="AB146" i="6"/>
  <c r="I183" i="6"/>
  <c r="I154" i="6"/>
  <c r="AI146" i="6"/>
  <c r="AA146" i="6"/>
  <c r="AM146" i="6"/>
  <c r="AC146" i="6"/>
  <c r="AL146" i="6"/>
  <c r="AK146" i="6"/>
  <c r="AH146" i="6"/>
  <c r="AG146" i="6"/>
  <c r="AP146" i="6"/>
  <c r="AF146" i="6"/>
  <c r="AO146" i="6"/>
  <c r="AE146" i="6"/>
  <c r="AN146" i="6"/>
  <c r="AD146" i="6"/>
  <c r="I34" i="6"/>
  <c r="G416" i="6"/>
  <c r="G426" i="6" s="1"/>
  <c r="G437" i="6" s="1"/>
  <c r="G390" i="6"/>
  <c r="AP28" i="6"/>
  <c r="AH28" i="6"/>
  <c r="AO28" i="6"/>
  <c r="AG28" i="6"/>
  <c r="BM28" i="6" s="1"/>
  <c r="AM28" i="6"/>
  <c r="AE28" i="6"/>
  <c r="I53" i="6"/>
  <c r="AJ28" i="6"/>
  <c r="AB28" i="6"/>
  <c r="AC28" i="6"/>
  <c r="AA28" i="6"/>
  <c r="AN28" i="6"/>
  <c r="AD28" i="6"/>
  <c r="AL28" i="6"/>
  <c r="AK28" i="6"/>
  <c r="AI28" i="6"/>
  <c r="I42" i="6"/>
  <c r="AF28" i="6"/>
  <c r="BH414" i="6"/>
  <c r="AZ414" i="6"/>
  <c r="AR414" i="6"/>
  <c r="BD414" i="6"/>
  <c r="AU414" i="6"/>
  <c r="BB414" i="6"/>
  <c r="AQ414" i="6"/>
  <c r="BJ414" i="6"/>
  <c r="AY414" i="6"/>
  <c r="H424" i="6"/>
  <c r="BI414" i="6"/>
  <c r="AX414" i="6"/>
  <c r="BG414" i="6"/>
  <c r="AW414" i="6"/>
  <c r="BK414" i="6"/>
  <c r="BF414" i="6"/>
  <c r="BA414" i="6"/>
  <c r="AT414" i="6"/>
  <c r="AS414" i="6"/>
  <c r="BE414" i="6"/>
  <c r="BC414" i="6"/>
  <c r="AV414" i="6"/>
  <c r="BC704" i="6"/>
  <c r="BC690" i="6"/>
  <c r="BC732" i="6"/>
  <c r="BC578" i="6"/>
  <c r="BC564" i="6"/>
  <c r="BC676" i="6"/>
  <c r="BC662" i="6"/>
  <c r="BC620" i="6"/>
  <c r="BC522" i="6"/>
  <c r="BC550" i="6"/>
  <c r="BC718" i="6"/>
  <c r="BC536" i="6"/>
  <c r="BC592" i="6"/>
  <c r="BC634" i="6"/>
  <c r="BC648" i="6"/>
  <c r="BC606" i="6"/>
  <c r="AW606" i="6"/>
  <c r="AW704" i="6"/>
  <c r="AW578" i="6"/>
  <c r="AW690" i="6"/>
  <c r="AW620" i="6"/>
  <c r="AW662" i="6"/>
  <c r="AW676" i="6"/>
  <c r="AW732" i="6"/>
  <c r="AW564" i="6"/>
  <c r="AW648" i="6"/>
  <c r="AW550" i="6"/>
  <c r="AW718" i="6"/>
  <c r="AW522" i="6"/>
  <c r="AW634" i="6"/>
  <c r="AW536" i="6"/>
  <c r="AW592" i="6"/>
  <c r="I41" i="6"/>
  <c r="AI27" i="6"/>
  <c r="AA27" i="6"/>
  <c r="AP27" i="6"/>
  <c r="AH27" i="6"/>
  <c r="AN27" i="6"/>
  <c r="AF27" i="6"/>
  <c r="AK27" i="6"/>
  <c r="AC27" i="6"/>
  <c r="AM27" i="6"/>
  <c r="AL27" i="6"/>
  <c r="I52" i="6"/>
  <c r="AJ27" i="6"/>
  <c r="AO27" i="6"/>
  <c r="AG27" i="6"/>
  <c r="BM27" i="6" s="1"/>
  <c r="AE27" i="6"/>
  <c r="AD27" i="6"/>
  <c r="AB27" i="6"/>
  <c r="AL439" i="6"/>
  <c r="AD439" i="6"/>
  <c r="AJ439" i="6"/>
  <c r="AA439" i="6"/>
  <c r="AG439" i="6"/>
  <c r="AM439" i="6"/>
  <c r="AB439" i="6"/>
  <c r="AF439" i="6"/>
  <c r="AE439" i="6"/>
  <c r="AP439" i="6"/>
  <c r="AC439" i="6"/>
  <c r="AO439" i="6"/>
  <c r="AN439" i="6"/>
  <c r="AI439" i="6"/>
  <c r="AH439" i="6"/>
  <c r="AK439" i="6"/>
  <c r="AP174" i="6"/>
  <c r="AH174" i="6"/>
  <c r="J174" i="6"/>
  <c r="AL174" i="6"/>
  <c r="AD174" i="6"/>
  <c r="AK174" i="6"/>
  <c r="AC174" i="6"/>
  <c r="AO174" i="6"/>
  <c r="AB174" i="6"/>
  <c r="AN174" i="6"/>
  <c r="AA174" i="6"/>
  <c r="AM174" i="6"/>
  <c r="AJ174" i="6"/>
  <c r="AI174" i="6"/>
  <c r="AG174" i="6"/>
  <c r="AF174" i="6"/>
  <c r="AE174" i="6"/>
  <c r="AM458" i="6"/>
  <c r="AE458" i="6"/>
  <c r="AI458" i="6"/>
  <c r="AA458" i="6"/>
  <c r="AN458" i="6"/>
  <c r="AC458" i="6"/>
  <c r="AL458" i="6"/>
  <c r="AB458" i="6"/>
  <c r="AK458" i="6"/>
  <c r="AJ458" i="6"/>
  <c r="AO458" i="6"/>
  <c r="AD458" i="6"/>
  <c r="AP458" i="6"/>
  <c r="AH458" i="6"/>
  <c r="AG458" i="6"/>
  <c r="AF458" i="6"/>
  <c r="BD301" i="6"/>
  <c r="AV301" i="6"/>
  <c r="BK301" i="6"/>
  <c r="BC301" i="6"/>
  <c r="AU301" i="6"/>
  <c r="BI301" i="6"/>
  <c r="BA301" i="6"/>
  <c r="AS301" i="6"/>
  <c r="BG301" i="6"/>
  <c r="AT301" i="6"/>
  <c r="BF301" i="6"/>
  <c r="AR301" i="6"/>
  <c r="BL301" i="6" s="1"/>
  <c r="BE301" i="6"/>
  <c r="AQ301" i="6"/>
  <c r="BB301" i="6"/>
  <c r="AZ301" i="6"/>
  <c r="AY301" i="6"/>
  <c r="BJ301" i="6"/>
  <c r="AX301" i="6"/>
  <c r="BH301" i="6"/>
  <c r="AW301" i="6"/>
  <c r="AM435" i="6"/>
  <c r="AE435" i="6"/>
  <c r="AP435" i="6"/>
  <c r="AG435" i="6"/>
  <c r="AK435" i="6"/>
  <c r="AA435" i="6"/>
  <c r="AF435" i="6"/>
  <c r="AO435" i="6"/>
  <c r="AB435" i="6"/>
  <c r="AN435" i="6"/>
  <c r="AL435" i="6"/>
  <c r="AJ435" i="6"/>
  <c r="AI435" i="6"/>
  <c r="AD435" i="6"/>
  <c r="AH435" i="6"/>
  <c r="AC435" i="6"/>
  <c r="BE606" i="6"/>
  <c r="BE704" i="6"/>
  <c r="BE578" i="6"/>
  <c r="BE690" i="6"/>
  <c r="BE620" i="6"/>
  <c r="BE662" i="6"/>
  <c r="BE732" i="6"/>
  <c r="BE550" i="6"/>
  <c r="BE634" i="6"/>
  <c r="BE536" i="6"/>
  <c r="BE718" i="6"/>
  <c r="BE648" i="6"/>
  <c r="BE592" i="6"/>
  <c r="BE564" i="6"/>
  <c r="BE522" i="6"/>
  <c r="BE676" i="6"/>
  <c r="BG648" i="6"/>
  <c r="BG592" i="6"/>
  <c r="BG704" i="6"/>
  <c r="BG634" i="6"/>
  <c r="BG564" i="6"/>
  <c r="BG522" i="6"/>
  <c r="BG662" i="6"/>
  <c r="BG718" i="6"/>
  <c r="BG606" i="6"/>
  <c r="BG536" i="6"/>
  <c r="BG550" i="6"/>
  <c r="BG578" i="6"/>
  <c r="BG676" i="6"/>
  <c r="BG732" i="6"/>
  <c r="BG620" i="6"/>
  <c r="BG690" i="6"/>
  <c r="G376" i="6"/>
  <c r="G349" i="6"/>
  <c r="G339" i="6"/>
  <c r="G396" i="6" s="1"/>
  <c r="G456" i="6" s="1"/>
  <c r="G341" i="6"/>
  <c r="G398" i="6" s="1"/>
  <c r="G458" i="6" s="1"/>
  <c r="G378" i="6"/>
  <c r="G351" i="6"/>
  <c r="AM423" i="6"/>
  <c r="AE423" i="6"/>
  <c r="AN423" i="6"/>
  <c r="AD423" i="6"/>
  <c r="AG423" i="6"/>
  <c r="AK423" i="6"/>
  <c r="AA423" i="6"/>
  <c r="AP423" i="6"/>
  <c r="AB423" i="6"/>
  <c r="I434" i="6"/>
  <c r="AL423" i="6"/>
  <c r="AJ423" i="6"/>
  <c r="AI423" i="6"/>
  <c r="AO423" i="6"/>
  <c r="AH423" i="6"/>
  <c r="AF423" i="6"/>
  <c r="AC423" i="6"/>
  <c r="BF302" i="6"/>
  <c r="AX302" i="6"/>
  <c r="BE302" i="6"/>
  <c r="AW302" i="6"/>
  <c r="BK302" i="6"/>
  <c r="BC302" i="6"/>
  <c r="AU302" i="6"/>
  <c r="H315" i="6"/>
  <c r="BI302" i="6"/>
  <c r="AV302" i="6"/>
  <c r="BH302" i="6"/>
  <c r="AT302" i="6"/>
  <c r="BG302" i="6"/>
  <c r="AS302" i="6"/>
  <c r="BD302" i="6"/>
  <c r="AR302" i="6"/>
  <c r="BB302" i="6"/>
  <c r="AQ302" i="6"/>
  <c r="BA302" i="6"/>
  <c r="AZ302" i="6"/>
  <c r="BJ302" i="6"/>
  <c r="AY302" i="6"/>
  <c r="BE307" i="6"/>
  <c r="AW307" i="6"/>
  <c r="BD307" i="6"/>
  <c r="AV307" i="6"/>
  <c r="BJ307" i="6"/>
  <c r="BB307" i="6"/>
  <c r="AT307" i="6"/>
  <c r="BH307" i="6"/>
  <c r="AU307" i="6"/>
  <c r="BG307" i="6"/>
  <c r="AS307" i="6"/>
  <c r="BF307" i="6"/>
  <c r="AR307" i="6"/>
  <c r="BL307" i="6" s="1"/>
  <c r="BC307" i="6"/>
  <c r="AQ307" i="6"/>
  <c r="BA307" i="6"/>
  <c r="AZ307" i="6"/>
  <c r="BK307" i="6"/>
  <c r="AY307" i="6"/>
  <c r="BI307" i="6"/>
  <c r="AX307" i="6"/>
  <c r="AL430" i="6"/>
  <c r="AD430" i="6"/>
  <c r="AJ430" i="6"/>
  <c r="AA430" i="6"/>
  <c r="AO430" i="6"/>
  <c r="AE430" i="6"/>
  <c r="AI430" i="6"/>
  <c r="AC430" i="6"/>
  <c r="AN430" i="6"/>
  <c r="AM430" i="6"/>
  <c r="AK430" i="6"/>
  <c r="AH430" i="6"/>
  <c r="AP430" i="6"/>
  <c r="AF430" i="6"/>
  <c r="AB430" i="6"/>
  <c r="AG430" i="6"/>
  <c r="BJ578" i="6"/>
  <c r="BJ704" i="6"/>
  <c r="BJ662" i="6"/>
  <c r="BJ620" i="6"/>
  <c r="BJ732" i="6"/>
  <c r="BJ606" i="6"/>
  <c r="BJ690" i="6"/>
  <c r="BJ634" i="6"/>
  <c r="BJ536" i="6"/>
  <c r="BJ676" i="6"/>
  <c r="BJ648" i="6"/>
  <c r="BJ550" i="6"/>
  <c r="BJ592" i="6"/>
  <c r="BJ718" i="6"/>
  <c r="BJ564" i="6"/>
  <c r="BJ522" i="6"/>
  <c r="AR662" i="6"/>
  <c r="AR704" i="6"/>
  <c r="AR620" i="6"/>
  <c r="AR578" i="6"/>
  <c r="AR592" i="6"/>
  <c r="AR690" i="6"/>
  <c r="AR732" i="6"/>
  <c r="AR606" i="6"/>
  <c r="AR634" i="6"/>
  <c r="AR676" i="6"/>
  <c r="AR564" i="6"/>
  <c r="AR536" i="6"/>
  <c r="AR550" i="6"/>
  <c r="AR522" i="6"/>
  <c r="AR648" i="6"/>
  <c r="AR718" i="6"/>
  <c r="AU676" i="6"/>
  <c r="AU704" i="6"/>
  <c r="AU536" i="6"/>
  <c r="AU718" i="6"/>
  <c r="AU648" i="6"/>
  <c r="AU732" i="6"/>
  <c r="AU578" i="6"/>
  <c r="AU550" i="6"/>
  <c r="AU564" i="6"/>
  <c r="AU522" i="6"/>
  <c r="AU662" i="6"/>
  <c r="AU690" i="6"/>
  <c r="AU620" i="6"/>
  <c r="AU606" i="6"/>
  <c r="AU592" i="6"/>
  <c r="AU634" i="6"/>
  <c r="G445" i="6"/>
  <c r="G391" i="6"/>
  <c r="G401" i="6" s="1"/>
  <c r="G438" i="6" s="1"/>
  <c r="G451" i="6" s="1"/>
  <c r="G409" i="6"/>
  <c r="G419" i="6" s="1"/>
  <c r="G430" i="6" s="1"/>
  <c r="G383" i="6"/>
  <c r="BH415" i="6"/>
  <c r="AZ415" i="6"/>
  <c r="AR415" i="6"/>
  <c r="BJ415" i="6"/>
  <c r="BA415" i="6"/>
  <c r="AQ415" i="6"/>
  <c r="BD415" i="6"/>
  <c r="AT415" i="6"/>
  <c r="BB415" i="6"/>
  <c r="BK415" i="6"/>
  <c r="AY415" i="6"/>
  <c r="H425" i="6"/>
  <c r="BI415" i="6"/>
  <c r="AX415" i="6"/>
  <c r="AS415" i="6"/>
  <c r="BG415" i="6"/>
  <c r="BC415" i="6"/>
  <c r="BE415" i="6"/>
  <c r="AU415" i="6"/>
  <c r="BF415" i="6"/>
  <c r="AW415" i="6"/>
  <c r="AV415" i="6"/>
  <c r="G342" i="6"/>
  <c r="G399" i="6" s="1"/>
  <c r="G459" i="6" s="1"/>
  <c r="G379" i="6"/>
  <c r="G352" i="6"/>
  <c r="G387" i="6"/>
  <c r="G413" i="6"/>
  <c r="G423" i="6" s="1"/>
  <c r="G434" i="6" s="1"/>
  <c r="BH416" i="6"/>
  <c r="AZ416" i="6"/>
  <c r="AR416" i="6"/>
  <c r="BF416" i="6"/>
  <c r="AW416" i="6"/>
  <c r="BK416" i="6"/>
  <c r="BB416" i="6"/>
  <c r="BG416" i="6"/>
  <c r="AU416" i="6"/>
  <c r="BD416" i="6"/>
  <c r="AS416" i="6"/>
  <c r="BC416" i="6"/>
  <c r="AQ416" i="6"/>
  <c r="BA416" i="6"/>
  <c r="AT416" i="6"/>
  <c r="H426" i="6"/>
  <c r="BE416" i="6"/>
  <c r="BJ416" i="6"/>
  <c r="AX416" i="6"/>
  <c r="AY416" i="6"/>
  <c r="AV416" i="6"/>
  <c r="BI416" i="6"/>
  <c r="I457" i="6"/>
  <c r="AO397" i="6"/>
  <c r="AG397" i="6"/>
  <c r="AH397" i="6"/>
  <c r="AP397" i="6"/>
  <c r="AF397" i="6"/>
  <c r="AL397" i="6"/>
  <c r="AC397" i="6"/>
  <c r="AE397" i="6"/>
  <c r="AD397" i="6"/>
  <c r="AM397" i="6"/>
  <c r="AI397" i="6"/>
  <c r="AB397" i="6"/>
  <c r="AA397" i="6"/>
  <c r="AN397" i="6"/>
  <c r="AK397" i="6"/>
  <c r="AJ397" i="6"/>
  <c r="BH413" i="6"/>
  <c r="AZ413" i="6"/>
  <c r="AR413" i="6"/>
  <c r="BG413" i="6"/>
  <c r="AX413" i="6"/>
  <c r="BK413" i="6"/>
  <c r="BA413" i="6"/>
  <c r="H423" i="6"/>
  <c r="BI413" i="6"/>
  <c r="AW413" i="6"/>
  <c r="BF413" i="6"/>
  <c r="AV413" i="6"/>
  <c r="BE413" i="6"/>
  <c r="AU413" i="6"/>
  <c r="BJ413" i="6"/>
  <c r="BD413" i="6"/>
  <c r="AY413" i="6"/>
  <c r="BB413" i="6"/>
  <c r="AT413" i="6"/>
  <c r="BC413" i="6"/>
  <c r="AS413" i="6"/>
  <c r="AQ413" i="6"/>
  <c r="AV578" i="6"/>
  <c r="AV704" i="6"/>
  <c r="AV522" i="6"/>
  <c r="AV676" i="6"/>
  <c r="AV620" i="6"/>
  <c r="AV732" i="6"/>
  <c r="AV690" i="6"/>
  <c r="AV564" i="6"/>
  <c r="AV648" i="6"/>
  <c r="AV550" i="6"/>
  <c r="AV662" i="6"/>
  <c r="AV592" i="6"/>
  <c r="AV718" i="6"/>
  <c r="AV634" i="6"/>
  <c r="AV606" i="6"/>
  <c r="AV536" i="6"/>
  <c r="BF606" i="6"/>
  <c r="BF578" i="6"/>
  <c r="BF620" i="6"/>
  <c r="BF662" i="6"/>
  <c r="BF690" i="6"/>
  <c r="BF704" i="6"/>
  <c r="BF522" i="6"/>
  <c r="BF676" i="6"/>
  <c r="BF732" i="6"/>
  <c r="BF592" i="6"/>
  <c r="BF718" i="6"/>
  <c r="BF634" i="6"/>
  <c r="BF564" i="6"/>
  <c r="BF648" i="6"/>
  <c r="BF550" i="6"/>
  <c r="BF536" i="6"/>
  <c r="BD550" i="6"/>
  <c r="BD592" i="6"/>
  <c r="BD718" i="6"/>
  <c r="BD522" i="6"/>
  <c r="BD606" i="6"/>
  <c r="BD676" i="6"/>
  <c r="BD634" i="6"/>
  <c r="BD704" i="6"/>
  <c r="BD536" i="6"/>
  <c r="BD578" i="6"/>
  <c r="BD732" i="6"/>
  <c r="BD564" i="6"/>
  <c r="BD648" i="6"/>
  <c r="BD690" i="6"/>
  <c r="BD620" i="6"/>
  <c r="BD662" i="6"/>
  <c r="AO201" i="6"/>
  <c r="AG201" i="6"/>
  <c r="AN201" i="6"/>
  <c r="AE201" i="6"/>
  <c r="AM201" i="6"/>
  <c r="AD201" i="6"/>
  <c r="J201" i="6"/>
  <c r="AK201" i="6"/>
  <c r="AB201" i="6"/>
  <c r="AJ201" i="6"/>
  <c r="AA201" i="6"/>
  <c r="AI201" i="6"/>
  <c r="I15" i="6"/>
  <c r="AP201" i="6"/>
  <c r="AL201" i="6"/>
  <c r="AH201" i="6"/>
  <c r="AF201" i="6"/>
  <c r="I206" i="6"/>
  <c r="AC201" i="6"/>
  <c r="I190" i="6"/>
  <c r="G410" i="6"/>
  <c r="G420" i="6" s="1"/>
  <c r="G431" i="6" s="1"/>
  <c r="G384" i="6"/>
  <c r="BE303" i="6"/>
  <c r="AW303" i="6"/>
  <c r="H316" i="6"/>
  <c r="BD303" i="6"/>
  <c r="AV303" i="6"/>
  <c r="BJ303" i="6"/>
  <c r="BB303" i="6"/>
  <c r="AT303" i="6"/>
  <c r="BG303" i="6"/>
  <c r="AS303" i="6"/>
  <c r="BF303" i="6"/>
  <c r="AR303" i="6"/>
  <c r="BC303" i="6"/>
  <c r="AQ303" i="6"/>
  <c r="BA303" i="6"/>
  <c r="AZ303" i="6"/>
  <c r="BK303" i="6"/>
  <c r="AY303" i="6"/>
  <c r="BI303" i="6"/>
  <c r="AX303" i="6"/>
  <c r="BH303" i="6"/>
  <c r="AU303" i="6"/>
  <c r="H412" i="6"/>
  <c r="BJ386" i="6"/>
  <c r="BB386" i="6"/>
  <c r="AT386" i="6"/>
  <c r="BI386" i="6"/>
  <c r="AZ386" i="6"/>
  <c r="AQ386" i="6"/>
  <c r="BC386" i="6"/>
  <c r="AR386" i="6"/>
  <c r="BG386" i="6"/>
  <c r="AV386" i="6"/>
  <c r="BF386" i="6"/>
  <c r="AU386" i="6"/>
  <c r="BE386" i="6"/>
  <c r="AS386" i="6"/>
  <c r="BD386" i="6"/>
  <c r="BA386" i="6"/>
  <c r="AY386" i="6"/>
  <c r="BK386" i="6"/>
  <c r="AX386" i="6"/>
  <c r="BH386" i="6"/>
  <c r="AW386" i="6"/>
  <c r="AO52" i="6" l="1"/>
  <c r="AG52" i="6"/>
  <c r="BM52" i="6" s="1"/>
  <c r="AN52" i="6"/>
  <c r="AF52" i="6"/>
  <c r="AL52" i="6"/>
  <c r="AD52" i="6"/>
  <c r="AJ52" i="6"/>
  <c r="AB52" i="6"/>
  <c r="AI52" i="6"/>
  <c r="AA52" i="6"/>
  <c r="AE52" i="6"/>
  <c r="AC52" i="6"/>
  <c r="I66" i="6"/>
  <c r="AH52" i="6"/>
  <c r="AP52" i="6"/>
  <c r="AM52" i="6"/>
  <c r="AK52" i="6"/>
  <c r="BK424" i="6"/>
  <c r="BC424" i="6"/>
  <c r="AU424" i="6"/>
  <c r="BB424" i="6"/>
  <c r="AS424" i="6"/>
  <c r="BD424" i="6"/>
  <c r="AR424" i="6"/>
  <c r="BH424" i="6"/>
  <c r="AX424" i="6"/>
  <c r="BF424" i="6"/>
  <c r="AQ424" i="6"/>
  <c r="BA424" i="6"/>
  <c r="AZ424" i="6"/>
  <c r="AY424" i="6"/>
  <c r="BE424" i="6"/>
  <c r="AW424" i="6"/>
  <c r="BI424" i="6"/>
  <c r="BG424" i="6"/>
  <c r="BJ424" i="6"/>
  <c r="AV424" i="6"/>
  <c r="AT424" i="6"/>
  <c r="AM179" i="6"/>
  <c r="AE179" i="6"/>
  <c r="AI179" i="6"/>
  <c r="AA179" i="6"/>
  <c r="AP179" i="6"/>
  <c r="AH179" i="6"/>
  <c r="J179" i="6"/>
  <c r="AO179" i="6"/>
  <c r="AC179" i="6"/>
  <c r="AN179" i="6"/>
  <c r="AB179" i="6"/>
  <c r="AL179" i="6"/>
  <c r="AK179" i="6"/>
  <c r="AJ179" i="6"/>
  <c r="AG179" i="6"/>
  <c r="AF179" i="6"/>
  <c r="AD179" i="6"/>
  <c r="AI151" i="6"/>
  <c r="AA151" i="6"/>
  <c r="AP151" i="6"/>
  <c r="AH151" i="6"/>
  <c r="AF151" i="6"/>
  <c r="AO151" i="6"/>
  <c r="AE151" i="6"/>
  <c r="I156" i="6"/>
  <c r="AN151" i="6"/>
  <c r="AD151" i="6"/>
  <c r="AM151" i="6"/>
  <c r="AC151" i="6"/>
  <c r="AL151" i="6"/>
  <c r="AB151" i="6"/>
  <c r="AK151" i="6"/>
  <c r="AJ151" i="6"/>
  <c r="AG151" i="6"/>
  <c r="AI40" i="6"/>
  <c r="AA40" i="6"/>
  <c r="AP40" i="6"/>
  <c r="AH40" i="6"/>
  <c r="AN40" i="6"/>
  <c r="AF40" i="6"/>
  <c r="AL40" i="6"/>
  <c r="AD40" i="6"/>
  <c r="AK40" i="6"/>
  <c r="AC40" i="6"/>
  <c r="AM40" i="6"/>
  <c r="AJ40" i="6"/>
  <c r="AG40" i="6"/>
  <c r="BM40" i="6" s="1"/>
  <c r="AE40" i="6"/>
  <c r="AB40" i="6"/>
  <c r="AO40" i="6"/>
  <c r="I213" i="6"/>
  <c r="AP208" i="6"/>
  <c r="AH208" i="6"/>
  <c r="AM208" i="6"/>
  <c r="AD208" i="6"/>
  <c r="AL208" i="6"/>
  <c r="AC208" i="6"/>
  <c r="AK208" i="6"/>
  <c r="AB208" i="6"/>
  <c r="AJ208" i="6"/>
  <c r="AA208" i="6"/>
  <c r="AI208" i="6"/>
  <c r="AG208" i="6"/>
  <c r="AE208" i="6"/>
  <c r="AO208" i="6"/>
  <c r="AN208" i="6"/>
  <c r="AF208" i="6"/>
  <c r="AN43" i="6"/>
  <c r="AF43" i="6"/>
  <c r="AM43" i="6"/>
  <c r="AE43" i="6"/>
  <c r="AK43" i="6"/>
  <c r="AC43" i="6"/>
  <c r="AI43" i="6"/>
  <c r="AA43" i="6"/>
  <c r="AP43" i="6"/>
  <c r="AH43" i="6"/>
  <c r="AO43" i="6"/>
  <c r="AL43" i="6"/>
  <c r="AJ43" i="6"/>
  <c r="AG43" i="6"/>
  <c r="BM43" i="6" s="1"/>
  <c r="AD43" i="6"/>
  <c r="AB43" i="6"/>
  <c r="BH412" i="6"/>
  <c r="AZ412" i="6"/>
  <c r="AR412" i="6"/>
  <c r="BK412" i="6"/>
  <c r="BB412" i="6"/>
  <c r="AS412" i="6"/>
  <c r="BI412" i="6"/>
  <c r="AX412" i="6"/>
  <c r="BF412" i="6"/>
  <c r="AV412" i="6"/>
  <c r="BE412" i="6"/>
  <c r="AU412" i="6"/>
  <c r="BD412" i="6"/>
  <c r="AT412" i="6"/>
  <c r="BG412" i="6"/>
  <c r="BC412" i="6"/>
  <c r="AW412" i="6"/>
  <c r="BJ412" i="6"/>
  <c r="BA412" i="6"/>
  <c r="AY412" i="6"/>
  <c r="AQ412" i="6"/>
  <c r="H422" i="6"/>
  <c r="AN15" i="6"/>
  <c r="AF15" i="6"/>
  <c r="AM15" i="6"/>
  <c r="AE15" i="6"/>
  <c r="AK15" i="6"/>
  <c r="AC15" i="6"/>
  <c r="AP15" i="6"/>
  <c r="AH15" i="6"/>
  <c r="AI15" i="6"/>
  <c r="AG15" i="6"/>
  <c r="AD15" i="6"/>
  <c r="AB15" i="6"/>
  <c r="AJ15" i="6"/>
  <c r="AA15" i="6"/>
  <c r="AO15" i="6"/>
  <c r="AL15" i="6"/>
  <c r="AK18" i="6"/>
  <c r="AC18" i="6"/>
  <c r="AJ18" i="6"/>
  <c r="AB18" i="6"/>
  <c r="AP18" i="6"/>
  <c r="AH18" i="6"/>
  <c r="AM18" i="6"/>
  <c r="AE18" i="6"/>
  <c r="AF18" i="6"/>
  <c r="AD18" i="6"/>
  <c r="AA18" i="6"/>
  <c r="AO18" i="6"/>
  <c r="AG18" i="6"/>
  <c r="BM18" i="6" s="1"/>
  <c r="AN18" i="6"/>
  <c r="AL18" i="6"/>
  <c r="AI18" i="6"/>
  <c r="AI50" i="6"/>
  <c r="AA50" i="6"/>
  <c r="AP50" i="6"/>
  <c r="AH50" i="6"/>
  <c r="AN50" i="6"/>
  <c r="AF50" i="6"/>
  <c r="J50" i="6"/>
  <c r="AL50" i="6"/>
  <c r="AD50" i="6"/>
  <c r="AK50" i="6"/>
  <c r="AC50" i="6"/>
  <c r="AO50" i="6"/>
  <c r="I64" i="6"/>
  <c r="AM50" i="6"/>
  <c r="AJ50" i="6"/>
  <c r="AG50" i="6"/>
  <c r="BM50" i="6" s="1"/>
  <c r="AE50" i="6"/>
  <c r="AB50" i="6"/>
  <c r="AM16" i="6"/>
  <c r="AE16" i="6"/>
  <c r="AL16" i="6"/>
  <c r="AD16" i="6"/>
  <c r="AJ16" i="6"/>
  <c r="AB16" i="6"/>
  <c r="AO16" i="6"/>
  <c r="AG16" i="6"/>
  <c r="BM16" i="6" s="1"/>
  <c r="AN16" i="6"/>
  <c r="AP16" i="6"/>
  <c r="AK16" i="6"/>
  <c r="AI16" i="6"/>
  <c r="AH16" i="6"/>
  <c r="AF16" i="6"/>
  <c r="AC16" i="6"/>
  <c r="AA16" i="6"/>
  <c r="AM180" i="6"/>
  <c r="AE180" i="6"/>
  <c r="AI180" i="6"/>
  <c r="AA180" i="6"/>
  <c r="AP180" i="6"/>
  <c r="AH180" i="6"/>
  <c r="AN180" i="6"/>
  <c r="AB180" i="6"/>
  <c r="AL180" i="6"/>
  <c r="AK180" i="6"/>
  <c r="AJ180" i="6"/>
  <c r="AG180" i="6"/>
  <c r="AF180" i="6"/>
  <c r="AD180" i="6"/>
  <c r="AO180" i="6"/>
  <c r="AC180" i="6"/>
  <c r="I197" i="6"/>
  <c r="I232" i="6"/>
  <c r="AO192" i="6"/>
  <c r="AG192" i="6"/>
  <c r="BL192" i="6" s="1"/>
  <c r="AN192" i="6"/>
  <c r="AF192" i="6"/>
  <c r="AL192" i="6"/>
  <c r="AD192" i="6"/>
  <c r="AK192" i="6"/>
  <c r="AC192" i="6"/>
  <c r="AJ192" i="6"/>
  <c r="AB192" i="6"/>
  <c r="AH192" i="6"/>
  <c r="AE192" i="6"/>
  <c r="AA192" i="6"/>
  <c r="AP192" i="6"/>
  <c r="AM192" i="6"/>
  <c r="AI192" i="6"/>
  <c r="AO32" i="6"/>
  <c r="AG32" i="6"/>
  <c r="BM32" i="6" s="1"/>
  <c r="AN32" i="6"/>
  <c r="AF32" i="6"/>
  <c r="AL32" i="6"/>
  <c r="AD32" i="6"/>
  <c r="I57" i="6"/>
  <c r="AI32" i="6"/>
  <c r="AA32" i="6"/>
  <c r="AC32" i="6"/>
  <c r="AB32" i="6"/>
  <c r="AP32" i="6"/>
  <c r="AM32" i="6"/>
  <c r="AK32" i="6"/>
  <c r="AE32" i="6"/>
  <c r="AJ32" i="6"/>
  <c r="AH32" i="6"/>
  <c r="AM54" i="6"/>
  <c r="AE54" i="6"/>
  <c r="AL54" i="6"/>
  <c r="AD54" i="6"/>
  <c r="AJ54" i="6"/>
  <c r="AB54" i="6"/>
  <c r="I68" i="6"/>
  <c r="AP54" i="6"/>
  <c r="AH54" i="6"/>
  <c r="AO54" i="6"/>
  <c r="AG54" i="6"/>
  <c r="BM54" i="6" s="1"/>
  <c r="AI54" i="6"/>
  <c r="AF54" i="6"/>
  <c r="AC54" i="6"/>
  <c r="AA54" i="6"/>
  <c r="AK54" i="6"/>
  <c r="AN54" i="6"/>
  <c r="I230" i="6"/>
  <c r="AI190" i="6"/>
  <c r="AA190" i="6"/>
  <c r="AP190" i="6"/>
  <c r="AH190" i="6"/>
  <c r="AN190" i="6"/>
  <c r="AF190" i="6"/>
  <c r="AM190" i="6"/>
  <c r="AE190" i="6"/>
  <c r="AL190" i="6"/>
  <c r="AD190" i="6"/>
  <c r="AC190" i="6"/>
  <c r="AB190" i="6"/>
  <c r="AO190" i="6"/>
  <c r="I195" i="6"/>
  <c r="AK190" i="6"/>
  <c r="AJ190" i="6"/>
  <c r="AG190" i="6"/>
  <c r="BL190" i="6" s="1"/>
  <c r="BK425" i="6"/>
  <c r="BC425" i="6"/>
  <c r="AU425" i="6"/>
  <c r="BH425" i="6"/>
  <c r="AY425" i="6"/>
  <c r="BE425" i="6"/>
  <c r="AT425" i="6"/>
  <c r="BJ425" i="6"/>
  <c r="AZ425" i="6"/>
  <c r="BG425" i="6"/>
  <c r="AS425" i="6"/>
  <c r="BD425" i="6"/>
  <c r="AQ425" i="6"/>
  <c r="BB425" i="6"/>
  <c r="BA425" i="6"/>
  <c r="AR425" i="6"/>
  <c r="BF425" i="6"/>
  <c r="BI425" i="6"/>
  <c r="AV425" i="6"/>
  <c r="AW425" i="6"/>
  <c r="AX425" i="6"/>
  <c r="BF317" i="6"/>
  <c r="AX317" i="6"/>
  <c r="BE317" i="6"/>
  <c r="AW317" i="6"/>
  <c r="BD317" i="6"/>
  <c r="AV317" i="6"/>
  <c r="BK317" i="6"/>
  <c r="BC317" i="6"/>
  <c r="AU317" i="6"/>
  <c r="BJ317" i="6"/>
  <c r="BB317" i="6"/>
  <c r="AT317" i="6"/>
  <c r="BI317" i="6"/>
  <c r="BA317" i="6"/>
  <c r="AS317" i="6"/>
  <c r="BH317" i="6"/>
  <c r="AZ317" i="6"/>
  <c r="AR317" i="6"/>
  <c r="BG317" i="6"/>
  <c r="AY317" i="6"/>
  <c r="AQ317" i="6"/>
  <c r="I233" i="6"/>
  <c r="AN193" i="6"/>
  <c r="AF193" i="6"/>
  <c r="AM193" i="6"/>
  <c r="AE193" i="6"/>
  <c r="AK193" i="6"/>
  <c r="AC193" i="6"/>
  <c r="AJ193" i="6"/>
  <c r="AB193" i="6"/>
  <c r="AI193" i="6"/>
  <c r="AA193" i="6"/>
  <c r="I198" i="6"/>
  <c r="AH193" i="6"/>
  <c r="AG193" i="6"/>
  <c r="BL193" i="6" s="1"/>
  <c r="AD193" i="6"/>
  <c r="AP193" i="6"/>
  <c r="AO193" i="6"/>
  <c r="AL193" i="6"/>
  <c r="I214" i="6"/>
  <c r="AP209" i="6"/>
  <c r="AH209" i="6"/>
  <c r="AJ209" i="6"/>
  <c r="AA209" i="6"/>
  <c r="AI209" i="6"/>
  <c r="AG209" i="6"/>
  <c r="AO209" i="6"/>
  <c r="AF209" i="6"/>
  <c r="AN209" i="6"/>
  <c r="AE209" i="6"/>
  <c r="AM209" i="6"/>
  <c r="AD209" i="6"/>
  <c r="AL209" i="6"/>
  <c r="AK209" i="6"/>
  <c r="AC209" i="6"/>
  <c r="AB209" i="6"/>
  <c r="I212" i="6"/>
  <c r="AP207" i="6"/>
  <c r="AH207" i="6"/>
  <c r="AG207" i="6"/>
  <c r="AO207" i="6"/>
  <c r="AF207" i="6"/>
  <c r="AN207" i="6"/>
  <c r="AE207" i="6"/>
  <c r="AM207" i="6"/>
  <c r="AD207" i="6"/>
  <c r="AL207" i="6"/>
  <c r="AC207" i="6"/>
  <c r="AK207" i="6"/>
  <c r="AB207" i="6"/>
  <c r="AJ207" i="6"/>
  <c r="AI207" i="6"/>
  <c r="AA207" i="6"/>
  <c r="BF318" i="6"/>
  <c r="AX318" i="6"/>
  <c r="BE318" i="6"/>
  <c r="AW318" i="6"/>
  <c r="BD318" i="6"/>
  <c r="AV318" i="6"/>
  <c r="BK318" i="6"/>
  <c r="BC318" i="6"/>
  <c r="AU318" i="6"/>
  <c r="BJ318" i="6"/>
  <c r="BB318" i="6"/>
  <c r="AT318" i="6"/>
  <c r="BI318" i="6"/>
  <c r="BA318" i="6"/>
  <c r="AS318" i="6"/>
  <c r="BH318" i="6"/>
  <c r="AZ318" i="6"/>
  <c r="AR318" i="6"/>
  <c r="BG318" i="6"/>
  <c r="AY318" i="6"/>
  <c r="AQ318" i="6"/>
  <c r="AI152" i="6"/>
  <c r="AA152" i="6"/>
  <c r="AP152" i="6"/>
  <c r="AH152" i="6"/>
  <c r="AJ152" i="6"/>
  <c r="AG152" i="6"/>
  <c r="AF152" i="6"/>
  <c r="I157" i="6"/>
  <c r="AO152" i="6"/>
  <c r="AE152" i="6"/>
  <c r="AN152" i="6"/>
  <c r="AD152" i="6"/>
  <c r="AM152" i="6"/>
  <c r="AC152" i="6"/>
  <c r="AL152" i="6"/>
  <c r="AB152" i="6"/>
  <c r="AK152" i="6"/>
  <c r="BK426" i="6"/>
  <c r="BC426" i="6"/>
  <c r="AU426" i="6"/>
  <c r="BE426" i="6"/>
  <c r="AV426" i="6"/>
  <c r="BG426" i="6"/>
  <c r="AW426" i="6"/>
  <c r="BA426" i="6"/>
  <c r="AQ426" i="6"/>
  <c r="BI426" i="6"/>
  <c r="AT426" i="6"/>
  <c r="BF426" i="6"/>
  <c r="AR426" i="6"/>
  <c r="BD426" i="6"/>
  <c r="BB426" i="6"/>
  <c r="BH426" i="6"/>
  <c r="AZ426" i="6"/>
  <c r="AS426" i="6"/>
  <c r="AX426" i="6"/>
  <c r="BJ426" i="6"/>
  <c r="AY426" i="6"/>
  <c r="G412" i="6"/>
  <c r="G422" i="6" s="1"/>
  <c r="G433" i="6" s="1"/>
  <c r="G386" i="6"/>
  <c r="AP41" i="6"/>
  <c r="AH41" i="6"/>
  <c r="AO41" i="6"/>
  <c r="AG41" i="6"/>
  <c r="BM41" i="6" s="1"/>
  <c r="AM41" i="6"/>
  <c r="AE41" i="6"/>
  <c r="AK41" i="6"/>
  <c r="AC41" i="6"/>
  <c r="AJ41" i="6"/>
  <c r="AB41" i="6"/>
  <c r="AN41" i="6"/>
  <c r="AL41" i="6"/>
  <c r="AI41" i="6"/>
  <c r="AF41" i="6"/>
  <c r="AD41" i="6"/>
  <c r="AA41" i="6"/>
  <c r="AO42" i="6"/>
  <c r="AG42" i="6"/>
  <c r="BM42" i="6" s="1"/>
  <c r="AN42" i="6"/>
  <c r="AF42" i="6"/>
  <c r="AL42" i="6"/>
  <c r="AD42" i="6"/>
  <c r="AJ42" i="6"/>
  <c r="AB42" i="6"/>
  <c r="AI42" i="6"/>
  <c r="AA42" i="6"/>
  <c r="AP42" i="6"/>
  <c r="AM42" i="6"/>
  <c r="AK42" i="6"/>
  <c r="AH42" i="6"/>
  <c r="AE42" i="6"/>
  <c r="AC42" i="6"/>
  <c r="BF319" i="6"/>
  <c r="AX319" i="6"/>
  <c r="BE319" i="6"/>
  <c r="AW319" i="6"/>
  <c r="BD319" i="6"/>
  <c r="AV319" i="6"/>
  <c r="BK319" i="6"/>
  <c r="BC319" i="6"/>
  <c r="AU319" i="6"/>
  <c r="BJ319" i="6"/>
  <c r="BB319" i="6"/>
  <c r="AT319" i="6"/>
  <c r="BI319" i="6"/>
  <c r="BA319" i="6"/>
  <c r="AS319" i="6"/>
  <c r="BH319" i="6"/>
  <c r="AZ319" i="6"/>
  <c r="AR319" i="6"/>
  <c r="BG319" i="6"/>
  <c r="AY319" i="6"/>
  <c r="AQ319" i="6"/>
  <c r="AI243" i="6"/>
  <c r="AA243" i="6"/>
  <c r="I273" i="6"/>
  <c r="AM243" i="6"/>
  <c r="AE243" i="6"/>
  <c r="I283" i="6"/>
  <c r="AN243" i="6"/>
  <c r="AC243" i="6"/>
  <c r="I288" i="6"/>
  <c r="AJ243" i="6"/>
  <c r="AH243" i="6"/>
  <c r="AG243" i="6"/>
  <c r="AF243" i="6"/>
  <c r="AP243" i="6"/>
  <c r="AD243" i="6"/>
  <c r="AO243" i="6"/>
  <c r="AB243" i="6"/>
  <c r="I248" i="6"/>
  <c r="AL243" i="6"/>
  <c r="AK243" i="6"/>
  <c r="AP31" i="6"/>
  <c r="AH31" i="6"/>
  <c r="AO31" i="6"/>
  <c r="AG31" i="6"/>
  <c r="BM31" i="6" s="1"/>
  <c r="AM31" i="6"/>
  <c r="AE31" i="6"/>
  <c r="I56" i="6"/>
  <c r="AJ31" i="6"/>
  <c r="AB31" i="6"/>
  <c r="AA31" i="6"/>
  <c r="AN31" i="6"/>
  <c r="AL31" i="6"/>
  <c r="AK31" i="6"/>
  <c r="AC31" i="6"/>
  <c r="AI31" i="6"/>
  <c r="AF31" i="6"/>
  <c r="AD31" i="6"/>
  <c r="I65" i="6"/>
  <c r="AP51" i="6"/>
  <c r="AH51" i="6"/>
  <c r="AO51" i="6"/>
  <c r="AG51" i="6"/>
  <c r="BM51" i="6" s="1"/>
  <c r="AM51" i="6"/>
  <c r="AE51" i="6"/>
  <c r="AK51" i="6"/>
  <c r="AC51" i="6"/>
  <c r="AJ51" i="6"/>
  <c r="AB51" i="6"/>
  <c r="AN51" i="6"/>
  <c r="AL51" i="6"/>
  <c r="AI51" i="6"/>
  <c r="AF51" i="6"/>
  <c r="AD51" i="6"/>
  <c r="AA51" i="6"/>
  <c r="AM181" i="6"/>
  <c r="AE181" i="6"/>
  <c r="AI181" i="6"/>
  <c r="AA181" i="6"/>
  <c r="AP181" i="6"/>
  <c r="AH181" i="6"/>
  <c r="AL181" i="6"/>
  <c r="AK181" i="6"/>
  <c r="AJ181" i="6"/>
  <c r="AG181" i="6"/>
  <c r="AF181" i="6"/>
  <c r="AD181" i="6"/>
  <c r="AO181" i="6"/>
  <c r="AC181" i="6"/>
  <c r="AN181" i="6"/>
  <c r="AB181" i="6"/>
  <c r="AP206" i="6"/>
  <c r="AH206" i="6"/>
  <c r="AK206" i="6"/>
  <c r="AB206" i="6"/>
  <c r="AJ206" i="6"/>
  <c r="AA206" i="6"/>
  <c r="AG206" i="6"/>
  <c r="AO206" i="6"/>
  <c r="AF206" i="6"/>
  <c r="AN206" i="6"/>
  <c r="AE206" i="6"/>
  <c r="I211" i="6"/>
  <c r="AM206" i="6"/>
  <c r="AL206" i="6"/>
  <c r="AI206" i="6"/>
  <c r="AD206" i="6"/>
  <c r="AC206" i="6"/>
  <c r="BK423" i="6"/>
  <c r="BC423" i="6"/>
  <c r="AU423" i="6"/>
  <c r="BF423" i="6"/>
  <c r="AW423" i="6"/>
  <c r="BA423" i="6"/>
  <c r="AQ423" i="6"/>
  <c r="BG423" i="6"/>
  <c r="AV423" i="6"/>
  <c r="BD423" i="6"/>
  <c r="AZ423" i="6"/>
  <c r="AY423" i="6"/>
  <c r="BJ423" i="6"/>
  <c r="AX423" i="6"/>
  <c r="BI423" i="6"/>
  <c r="BB423" i="6"/>
  <c r="BE423" i="6"/>
  <c r="AT423" i="6"/>
  <c r="BH423" i="6"/>
  <c r="AS423" i="6"/>
  <c r="AR423" i="6"/>
  <c r="AM457" i="6"/>
  <c r="AE457" i="6"/>
  <c r="AI457" i="6"/>
  <c r="AA457" i="6"/>
  <c r="AK457" i="6"/>
  <c r="AJ457" i="6"/>
  <c r="AF457" i="6"/>
  <c r="AP457" i="6"/>
  <c r="AB457" i="6"/>
  <c r="AH457" i="6"/>
  <c r="AL457" i="6"/>
  <c r="AG457" i="6"/>
  <c r="AD457" i="6"/>
  <c r="AC457" i="6"/>
  <c r="AO457" i="6"/>
  <c r="AN457" i="6"/>
  <c r="AM434" i="6"/>
  <c r="AE434" i="6"/>
  <c r="AJ434" i="6"/>
  <c r="AA434" i="6"/>
  <c r="AI434" i="6"/>
  <c r="AO434" i="6"/>
  <c r="AD434" i="6"/>
  <c r="AP434" i="6"/>
  <c r="AB434" i="6"/>
  <c r="AN434" i="6"/>
  <c r="AL434" i="6"/>
  <c r="AK434" i="6"/>
  <c r="AH434" i="6"/>
  <c r="AF434" i="6"/>
  <c r="AG434" i="6"/>
  <c r="AC434" i="6"/>
  <c r="AJ39" i="6"/>
  <c r="AB39" i="6"/>
  <c r="AI39" i="6"/>
  <c r="AA39" i="6"/>
  <c r="AO39" i="6"/>
  <c r="AG39" i="6"/>
  <c r="BM39" i="6" s="1"/>
  <c r="AM39" i="6"/>
  <c r="AE39" i="6"/>
  <c r="AL39" i="6"/>
  <c r="AD39" i="6"/>
  <c r="AK39" i="6"/>
  <c r="AH39" i="6"/>
  <c r="AF39" i="6"/>
  <c r="AC39" i="6"/>
  <c r="AP39" i="6"/>
  <c r="J39" i="6"/>
  <c r="AN39" i="6"/>
  <c r="I289" i="6"/>
  <c r="AI244" i="6"/>
  <c r="AA244" i="6"/>
  <c r="AM244" i="6"/>
  <c r="AE244" i="6"/>
  <c r="I284" i="6"/>
  <c r="I274" i="6"/>
  <c r="AP244" i="6"/>
  <c r="AF244" i="6"/>
  <c r="AG244" i="6"/>
  <c r="AD244" i="6"/>
  <c r="AO244" i="6"/>
  <c r="AC244" i="6"/>
  <c r="I249" i="6"/>
  <c r="AN244" i="6"/>
  <c r="AB244" i="6"/>
  <c r="AL244" i="6"/>
  <c r="AK244" i="6"/>
  <c r="AJ244" i="6"/>
  <c r="AH244" i="6"/>
  <c r="AI30" i="6"/>
  <c r="AA30" i="6"/>
  <c r="AP30" i="6"/>
  <c r="AH30" i="6"/>
  <c r="AN30" i="6"/>
  <c r="AF30" i="6"/>
  <c r="J30" i="6"/>
  <c r="AK30" i="6"/>
  <c r="AC30" i="6"/>
  <c r="AL30" i="6"/>
  <c r="AJ30" i="6"/>
  <c r="I55" i="6"/>
  <c r="AG30" i="6"/>
  <c r="BM30" i="6" s="1"/>
  <c r="AE30" i="6"/>
  <c r="AM30" i="6"/>
  <c r="AD30" i="6"/>
  <c r="AB30" i="6"/>
  <c r="AO30" i="6"/>
  <c r="AI150" i="6"/>
  <c r="AA150" i="6"/>
  <c r="AP150" i="6"/>
  <c r="AH150" i="6"/>
  <c r="J150" i="6"/>
  <c r="AN150" i="6"/>
  <c r="AD150" i="6"/>
  <c r="AM150" i="6"/>
  <c r="AC150" i="6"/>
  <c r="I155" i="6"/>
  <c r="AL150" i="6"/>
  <c r="AB150" i="6"/>
  <c r="AK150" i="6"/>
  <c r="AJ150" i="6"/>
  <c r="AG150" i="6"/>
  <c r="AF150" i="6"/>
  <c r="AO150" i="6"/>
  <c r="AE150" i="6"/>
  <c r="I210" i="6"/>
  <c r="AO205" i="6"/>
  <c r="AG205" i="6"/>
  <c r="AN205" i="6"/>
  <c r="AE205" i="6"/>
  <c r="AM205" i="6"/>
  <c r="AD205" i="6"/>
  <c r="AK205" i="6"/>
  <c r="AB205" i="6"/>
  <c r="AJ205" i="6"/>
  <c r="AA205" i="6"/>
  <c r="AI205" i="6"/>
  <c r="I194" i="6"/>
  <c r="AF205" i="6"/>
  <c r="AC205" i="6"/>
  <c r="AP205" i="6"/>
  <c r="AL205" i="6"/>
  <c r="I19" i="6"/>
  <c r="AH205" i="6"/>
  <c r="AI153" i="6"/>
  <c r="AA153" i="6"/>
  <c r="AP153" i="6"/>
  <c r="AH153" i="6"/>
  <c r="AL153" i="6"/>
  <c r="AB153" i="6"/>
  <c r="AK153" i="6"/>
  <c r="AJ153" i="6"/>
  <c r="AG153" i="6"/>
  <c r="I158" i="6"/>
  <c r="AF153" i="6"/>
  <c r="AO153" i="6"/>
  <c r="AE153" i="6"/>
  <c r="AN153" i="6"/>
  <c r="AD153" i="6"/>
  <c r="AM153" i="6"/>
  <c r="AC153" i="6"/>
  <c r="BF316" i="6"/>
  <c r="AX316" i="6"/>
  <c r="BE316" i="6"/>
  <c r="AW316" i="6"/>
  <c r="BD316" i="6"/>
  <c r="AV316" i="6"/>
  <c r="BK316" i="6"/>
  <c r="BC316" i="6"/>
  <c r="AU316" i="6"/>
  <c r="BJ316" i="6"/>
  <c r="BB316" i="6"/>
  <c r="AT316" i="6"/>
  <c r="BI316" i="6"/>
  <c r="BA316" i="6"/>
  <c r="AS316" i="6"/>
  <c r="BH316" i="6"/>
  <c r="AZ316" i="6"/>
  <c r="AR316" i="6"/>
  <c r="AY316" i="6"/>
  <c r="AQ316" i="6"/>
  <c r="BG316" i="6"/>
  <c r="BF315" i="6"/>
  <c r="AX315" i="6"/>
  <c r="BE315" i="6"/>
  <c r="AW315" i="6"/>
  <c r="BD315" i="6"/>
  <c r="AV315" i="6"/>
  <c r="BK315" i="6"/>
  <c r="BC315" i="6"/>
  <c r="AU315" i="6"/>
  <c r="BJ315" i="6"/>
  <c r="BB315" i="6"/>
  <c r="AT315" i="6"/>
  <c r="BI315" i="6"/>
  <c r="BA315" i="6"/>
  <c r="AS315" i="6"/>
  <c r="BH315" i="6"/>
  <c r="AZ315" i="6"/>
  <c r="AR315" i="6"/>
  <c r="BG315" i="6"/>
  <c r="AY315" i="6"/>
  <c r="AQ315" i="6"/>
  <c r="AN53" i="6"/>
  <c r="AF53" i="6"/>
  <c r="AM53" i="6"/>
  <c r="AE53" i="6"/>
  <c r="AK53" i="6"/>
  <c r="AC53" i="6"/>
  <c r="AI53" i="6"/>
  <c r="AA53" i="6"/>
  <c r="I67" i="6"/>
  <c r="AP53" i="6"/>
  <c r="AH53" i="6"/>
  <c r="AG53" i="6"/>
  <c r="BM53" i="6" s="1"/>
  <c r="AD53" i="6"/>
  <c r="AB53" i="6"/>
  <c r="AO53" i="6"/>
  <c r="AJ53" i="6"/>
  <c r="AL53" i="6"/>
  <c r="AI154" i="6"/>
  <c r="AA154" i="6"/>
  <c r="AP154" i="6"/>
  <c r="AH154" i="6"/>
  <c r="AN154" i="6"/>
  <c r="AD154" i="6"/>
  <c r="AM154" i="6"/>
  <c r="AC154" i="6"/>
  <c r="AL154" i="6"/>
  <c r="AB154" i="6"/>
  <c r="AK154" i="6"/>
  <c r="AJ154" i="6"/>
  <c r="I159" i="6"/>
  <c r="AG154" i="6"/>
  <c r="AF154" i="6"/>
  <c r="AO154" i="6"/>
  <c r="AE154" i="6"/>
  <c r="AI241" i="6"/>
  <c r="AA241" i="6"/>
  <c r="AM241" i="6"/>
  <c r="AE241" i="6"/>
  <c r="I286" i="6"/>
  <c r="I281" i="6"/>
  <c r="I271" i="6"/>
  <c r="I246" i="6"/>
  <c r="AH241" i="6"/>
  <c r="AP241" i="6"/>
  <c r="AD241" i="6"/>
  <c r="AO241" i="6"/>
  <c r="AC241" i="6"/>
  <c r="AN241" i="6"/>
  <c r="AB241" i="6"/>
  <c r="AL241" i="6"/>
  <c r="AK241" i="6"/>
  <c r="AJ241" i="6"/>
  <c r="AG241" i="6"/>
  <c r="AF241" i="6"/>
  <c r="AP191" i="6"/>
  <c r="AH191" i="6"/>
  <c r="AO191" i="6"/>
  <c r="AG191" i="6"/>
  <c r="BL191" i="6" s="1"/>
  <c r="I231" i="6"/>
  <c r="AM191" i="6"/>
  <c r="AE191" i="6"/>
  <c r="AL191" i="6"/>
  <c r="AD191" i="6"/>
  <c r="AK191" i="6"/>
  <c r="AC191" i="6"/>
  <c r="AF191" i="6"/>
  <c r="AB191" i="6"/>
  <c r="I196" i="6"/>
  <c r="AA191" i="6"/>
  <c r="AN191" i="6"/>
  <c r="AJ191" i="6"/>
  <c r="AI191" i="6"/>
  <c r="AM182" i="6"/>
  <c r="AE182" i="6"/>
  <c r="AI182" i="6"/>
  <c r="AA182" i="6"/>
  <c r="AP182" i="6"/>
  <c r="AH182" i="6"/>
  <c r="AK182" i="6"/>
  <c r="AJ182" i="6"/>
  <c r="AG182" i="6"/>
  <c r="AF182" i="6"/>
  <c r="AD182" i="6"/>
  <c r="AO182" i="6"/>
  <c r="AC182" i="6"/>
  <c r="AN182" i="6"/>
  <c r="AB182" i="6"/>
  <c r="AL182" i="6"/>
  <c r="G415" i="6"/>
  <c r="G425" i="6" s="1"/>
  <c r="G436" i="6" s="1"/>
  <c r="G389" i="6"/>
  <c r="AM34" i="6"/>
  <c r="AE34" i="6"/>
  <c r="AL34" i="6"/>
  <c r="AD34" i="6"/>
  <c r="I59" i="6"/>
  <c r="AJ34" i="6"/>
  <c r="AB34" i="6"/>
  <c r="AO34" i="6"/>
  <c r="AG34" i="6"/>
  <c r="BM34" i="6" s="1"/>
  <c r="AI34" i="6"/>
  <c r="AH34" i="6"/>
  <c r="AF34" i="6"/>
  <c r="AC34" i="6"/>
  <c r="AK34" i="6"/>
  <c r="AA34" i="6"/>
  <c r="AP34" i="6"/>
  <c r="AN34" i="6"/>
  <c r="AM183" i="6"/>
  <c r="AE183" i="6"/>
  <c r="AI183" i="6"/>
  <c r="AA183" i="6"/>
  <c r="AP183" i="6"/>
  <c r="AH183" i="6"/>
  <c r="AJ183" i="6"/>
  <c r="AG183" i="6"/>
  <c r="AF183" i="6"/>
  <c r="AD183" i="6"/>
  <c r="AO183" i="6"/>
  <c r="AC183" i="6"/>
  <c r="AN183" i="6"/>
  <c r="AB183" i="6"/>
  <c r="AL183" i="6"/>
  <c r="AK183" i="6"/>
  <c r="I285" i="6"/>
  <c r="AI240" i="6"/>
  <c r="AA240" i="6"/>
  <c r="AM240" i="6"/>
  <c r="AE240" i="6"/>
  <c r="I270" i="6"/>
  <c r="I280" i="6"/>
  <c r="AP240" i="6"/>
  <c r="AF240" i="6"/>
  <c r="J240" i="6"/>
  <c r="AJ240" i="6"/>
  <c r="AH240" i="6"/>
  <c r="AG240" i="6"/>
  <c r="AD240" i="6"/>
  <c r="AO240" i="6"/>
  <c r="AC240" i="6"/>
  <c r="AN240" i="6"/>
  <c r="AB240" i="6"/>
  <c r="AL240" i="6"/>
  <c r="I245" i="6"/>
  <c r="AK240" i="6"/>
  <c r="AN33" i="6"/>
  <c r="AF33" i="6"/>
  <c r="AM33" i="6"/>
  <c r="AE33" i="6"/>
  <c r="AK33" i="6"/>
  <c r="AC33" i="6"/>
  <c r="AP33" i="6"/>
  <c r="AH33" i="6"/>
  <c r="AD33" i="6"/>
  <c r="AB33" i="6"/>
  <c r="I58" i="6"/>
  <c r="AA33" i="6"/>
  <c r="AO33" i="6"/>
  <c r="AG33" i="6"/>
  <c r="BM33" i="6" s="1"/>
  <c r="AL33" i="6"/>
  <c r="AJ33" i="6"/>
  <c r="AI33" i="6"/>
  <c r="AL17" i="6"/>
  <c r="AD17" i="6"/>
  <c r="AK17" i="6"/>
  <c r="AC17" i="6"/>
  <c r="AI17" i="6"/>
  <c r="AA17" i="6"/>
  <c r="AN17" i="6"/>
  <c r="AF17" i="6"/>
  <c r="AO17" i="6"/>
  <c r="AP17" i="6"/>
  <c r="AM17" i="6"/>
  <c r="AJ17" i="6"/>
  <c r="AH17" i="6"/>
  <c r="AG17" i="6"/>
  <c r="BM17" i="6" s="1"/>
  <c r="AE17" i="6"/>
  <c r="AB17" i="6"/>
  <c r="G414" i="6"/>
  <c r="G424" i="6" s="1"/>
  <c r="G435" i="6" s="1"/>
  <c r="G388" i="6"/>
  <c r="H3" i="6"/>
  <c r="I119" i="6"/>
  <c r="H9" i="6"/>
  <c r="I4" i="6"/>
  <c r="I287" i="6"/>
  <c r="AI242" i="6"/>
  <c r="AA242" i="6"/>
  <c r="I272" i="6"/>
  <c r="AM242" i="6"/>
  <c r="AE242" i="6"/>
  <c r="AK242" i="6"/>
  <c r="I282" i="6"/>
  <c r="AN242" i="6"/>
  <c r="AB242" i="6"/>
  <c r="I247" i="6"/>
  <c r="AL242" i="6"/>
  <c r="AJ242" i="6"/>
  <c r="AH242" i="6"/>
  <c r="AG242" i="6"/>
  <c r="AF242" i="6"/>
  <c r="AP242" i="6"/>
  <c r="AD242" i="6"/>
  <c r="AO242" i="6"/>
  <c r="AC242" i="6"/>
  <c r="AN158" i="6" l="1"/>
  <c r="AF158" i="6"/>
  <c r="AM158" i="6"/>
  <c r="AE158" i="6"/>
  <c r="AP158" i="6"/>
  <c r="AD158" i="6"/>
  <c r="AO158" i="6"/>
  <c r="AC158" i="6"/>
  <c r="AL158" i="6"/>
  <c r="AB158" i="6"/>
  <c r="I167" i="6"/>
  <c r="AK158" i="6"/>
  <c r="AA158" i="6"/>
  <c r="AJ158" i="6"/>
  <c r="AI158" i="6"/>
  <c r="AH158" i="6"/>
  <c r="AG158" i="6"/>
  <c r="I238" i="6"/>
  <c r="AK233" i="6"/>
  <c r="AC233" i="6"/>
  <c r="AO233" i="6"/>
  <c r="AG233" i="6"/>
  <c r="AJ233" i="6"/>
  <c r="AI233" i="6"/>
  <c r="AH233" i="6"/>
  <c r="AF233" i="6"/>
  <c r="AE233" i="6"/>
  <c r="AP233" i="6"/>
  <c r="AD233" i="6"/>
  <c r="AN233" i="6"/>
  <c r="AB233" i="6"/>
  <c r="AM233" i="6"/>
  <c r="AA233" i="6"/>
  <c r="AL233" i="6"/>
  <c r="AL287" i="6"/>
  <c r="AD287" i="6"/>
  <c r="AJ287" i="6"/>
  <c r="AB287" i="6"/>
  <c r="AK287" i="6"/>
  <c r="AG287" i="6"/>
  <c r="BL287" i="6" s="1"/>
  <c r="AP287" i="6"/>
  <c r="AF287" i="6"/>
  <c r="AC287" i="6"/>
  <c r="AA287" i="6"/>
  <c r="AO287" i="6"/>
  <c r="AN287" i="6"/>
  <c r="AM287" i="6"/>
  <c r="AI287" i="6"/>
  <c r="AH287" i="6"/>
  <c r="AE287" i="6"/>
  <c r="AN285" i="6"/>
  <c r="AF285" i="6"/>
  <c r="J285" i="6"/>
  <c r="AL285" i="6"/>
  <c r="AD285" i="6"/>
  <c r="AH285" i="6"/>
  <c r="AO285" i="6"/>
  <c r="AC285" i="6"/>
  <c r="AM285" i="6"/>
  <c r="AB285" i="6"/>
  <c r="AP285" i="6"/>
  <c r="AK285" i="6"/>
  <c r="AJ285" i="6"/>
  <c r="AI285" i="6"/>
  <c r="AG285" i="6"/>
  <c r="BL285" i="6" s="1"/>
  <c r="AE285" i="6"/>
  <c r="AA285" i="6"/>
  <c r="AI196" i="6"/>
  <c r="AA196" i="6"/>
  <c r="AP196" i="6"/>
  <c r="AG196" i="6"/>
  <c r="BL196" i="6" s="1"/>
  <c r="AO196" i="6"/>
  <c r="AF196" i="6"/>
  <c r="AM196" i="6"/>
  <c r="AD196" i="6"/>
  <c r="AL196" i="6"/>
  <c r="AC196" i="6"/>
  <c r="AK196" i="6"/>
  <c r="AB196" i="6"/>
  <c r="AH196" i="6"/>
  <c r="AE196" i="6"/>
  <c r="AN196" i="6"/>
  <c r="AJ196" i="6"/>
  <c r="I220" i="6"/>
  <c r="AP211" i="6"/>
  <c r="AH211" i="6"/>
  <c r="AK211" i="6"/>
  <c r="AB211" i="6"/>
  <c r="AJ211" i="6"/>
  <c r="AA211" i="6"/>
  <c r="AI211" i="6"/>
  <c r="AG211" i="6"/>
  <c r="AO211" i="6"/>
  <c r="AF211" i="6"/>
  <c r="AN211" i="6"/>
  <c r="AE211" i="6"/>
  <c r="AM211" i="6"/>
  <c r="AL211" i="6"/>
  <c r="AD211" i="6"/>
  <c r="AC211" i="6"/>
  <c r="AJ248" i="6"/>
  <c r="AB248" i="6"/>
  <c r="AN248" i="6"/>
  <c r="AF248" i="6"/>
  <c r="AM248" i="6"/>
  <c r="AC248" i="6"/>
  <c r="AI248" i="6"/>
  <c r="AH248" i="6"/>
  <c r="AG248" i="6"/>
  <c r="I253" i="6"/>
  <c r="AE248" i="6"/>
  <c r="AP248" i="6"/>
  <c r="AD248" i="6"/>
  <c r="AO248" i="6"/>
  <c r="AA248" i="6"/>
  <c r="AL248" i="6"/>
  <c r="AK248" i="6"/>
  <c r="AM57" i="6"/>
  <c r="AE57" i="6"/>
  <c r="AL57" i="6"/>
  <c r="AD57" i="6"/>
  <c r="AJ57" i="6"/>
  <c r="AB57" i="6"/>
  <c r="I71" i="6"/>
  <c r="AP57" i="6"/>
  <c r="AH57" i="6"/>
  <c r="AO57" i="6"/>
  <c r="AG57" i="6"/>
  <c r="BM57" i="6" s="1"/>
  <c r="AC57" i="6"/>
  <c r="AA57" i="6"/>
  <c r="AN57" i="6"/>
  <c r="AK57" i="6"/>
  <c r="AF57" i="6"/>
  <c r="AI57" i="6"/>
  <c r="AP197" i="6"/>
  <c r="AH197" i="6"/>
  <c r="AL197" i="6"/>
  <c r="AC197" i="6"/>
  <c r="AK197" i="6"/>
  <c r="AB197" i="6"/>
  <c r="AI197" i="6"/>
  <c r="AG197" i="6"/>
  <c r="BL197" i="6" s="1"/>
  <c r="AO197" i="6"/>
  <c r="AF197" i="6"/>
  <c r="AN197" i="6"/>
  <c r="AM197" i="6"/>
  <c r="AJ197" i="6"/>
  <c r="AE197" i="6"/>
  <c r="AD197" i="6"/>
  <c r="AA197" i="6"/>
  <c r="BK422" i="6"/>
  <c r="BC422" i="6"/>
  <c r="AU422" i="6"/>
  <c r="BI422" i="6"/>
  <c r="AZ422" i="6"/>
  <c r="AQ422" i="6"/>
  <c r="BJ422" i="6"/>
  <c r="AY422" i="6"/>
  <c r="BE422" i="6"/>
  <c r="AT422" i="6"/>
  <c r="BB422" i="6"/>
  <c r="AX422" i="6"/>
  <c r="AW422" i="6"/>
  <c r="BH422" i="6"/>
  <c r="AV422" i="6"/>
  <c r="BA422" i="6"/>
  <c r="AS422" i="6"/>
  <c r="BD422" i="6"/>
  <c r="AR422" i="6"/>
  <c r="BG422" i="6"/>
  <c r="BF422" i="6"/>
  <c r="AN156" i="6"/>
  <c r="AF156" i="6"/>
  <c r="AM156" i="6"/>
  <c r="AE156" i="6"/>
  <c r="AL156" i="6"/>
  <c r="AB156" i="6"/>
  <c r="AK156" i="6"/>
  <c r="AA156" i="6"/>
  <c r="AJ156" i="6"/>
  <c r="AI156" i="6"/>
  <c r="AH156" i="6"/>
  <c r="AG156" i="6"/>
  <c r="I165" i="6"/>
  <c r="AP156" i="6"/>
  <c r="AD156" i="6"/>
  <c r="AO156" i="6"/>
  <c r="AC156" i="6"/>
  <c r="AJ194" i="6"/>
  <c r="AN194" i="6"/>
  <c r="AE194" i="6"/>
  <c r="AM194" i="6"/>
  <c r="AD194" i="6"/>
  <c r="I234" i="6"/>
  <c r="I199" i="6"/>
  <c r="AK194" i="6"/>
  <c r="AB194" i="6"/>
  <c r="AI194" i="6"/>
  <c r="AA194" i="6"/>
  <c r="AH194" i="6"/>
  <c r="AL194" i="6"/>
  <c r="AG194" i="6"/>
  <c r="BL194" i="6" s="1"/>
  <c r="AF194" i="6"/>
  <c r="AC194" i="6"/>
  <c r="AP194" i="6"/>
  <c r="AO194" i="6"/>
  <c r="AN56" i="6"/>
  <c r="AF56" i="6"/>
  <c r="AM56" i="6"/>
  <c r="AE56" i="6"/>
  <c r="AK56" i="6"/>
  <c r="AC56" i="6"/>
  <c r="AI56" i="6"/>
  <c r="AA56" i="6"/>
  <c r="I70" i="6"/>
  <c r="AP56" i="6"/>
  <c r="AH56" i="6"/>
  <c r="AB56" i="6"/>
  <c r="AO56" i="6"/>
  <c r="AL56" i="6"/>
  <c r="AD56" i="6"/>
  <c r="AJ56" i="6"/>
  <c r="AG56" i="6"/>
  <c r="BM56" i="6" s="1"/>
  <c r="I95" i="6"/>
  <c r="AM68" i="6"/>
  <c r="AE68" i="6"/>
  <c r="AL68" i="6"/>
  <c r="AD68" i="6"/>
  <c r="AK68" i="6"/>
  <c r="AC68" i="6"/>
  <c r="AJ68" i="6"/>
  <c r="AB68" i="6"/>
  <c r="AP68" i="6"/>
  <c r="AH68" i="6"/>
  <c r="AO68" i="6"/>
  <c r="AG68" i="6"/>
  <c r="BM68" i="6" s="1"/>
  <c r="AN68" i="6"/>
  <c r="AI68" i="6"/>
  <c r="AF68" i="6"/>
  <c r="AA68" i="6"/>
  <c r="AL282" i="6"/>
  <c r="AD282" i="6"/>
  <c r="AO282" i="6"/>
  <c r="AF282" i="6"/>
  <c r="I304" i="6"/>
  <c r="AK282" i="6"/>
  <c r="AB282" i="6"/>
  <c r="AJ282" i="6"/>
  <c r="AA282" i="6"/>
  <c r="AM282" i="6"/>
  <c r="AI282" i="6"/>
  <c r="AH282" i="6"/>
  <c r="AG282" i="6"/>
  <c r="BL282" i="6" s="1"/>
  <c r="AE282" i="6"/>
  <c r="AC282" i="6"/>
  <c r="AP282" i="6"/>
  <c r="AN282" i="6"/>
  <c r="I128" i="6"/>
  <c r="I3" i="6"/>
  <c r="J4" i="6"/>
  <c r="I9" i="6"/>
  <c r="AL58" i="6"/>
  <c r="AD58" i="6"/>
  <c r="AK58" i="6"/>
  <c r="AC58" i="6"/>
  <c r="AI58" i="6"/>
  <c r="AA58" i="6"/>
  <c r="AO58" i="6"/>
  <c r="AG58" i="6"/>
  <c r="BM58" i="6" s="1"/>
  <c r="AN58" i="6"/>
  <c r="AF58" i="6"/>
  <c r="AE58" i="6"/>
  <c r="I72" i="6"/>
  <c r="AB58" i="6"/>
  <c r="AH58" i="6"/>
  <c r="AP58" i="6"/>
  <c r="AM58" i="6"/>
  <c r="AJ58" i="6"/>
  <c r="I236" i="6"/>
  <c r="AK231" i="6"/>
  <c r="AC231" i="6"/>
  <c r="AO231" i="6"/>
  <c r="AG231" i="6"/>
  <c r="AP231" i="6"/>
  <c r="AE231" i="6"/>
  <c r="AD231" i="6"/>
  <c r="AN231" i="6"/>
  <c r="AB231" i="6"/>
  <c r="AM231" i="6"/>
  <c r="AA231" i="6"/>
  <c r="AL231" i="6"/>
  <c r="AJ231" i="6"/>
  <c r="AI231" i="6"/>
  <c r="AH231" i="6"/>
  <c r="AF231" i="6"/>
  <c r="AK288" i="6"/>
  <c r="AC288" i="6"/>
  <c r="AI288" i="6"/>
  <c r="AA288" i="6"/>
  <c r="AM288" i="6"/>
  <c r="AB288" i="6"/>
  <c r="AH288" i="6"/>
  <c r="AG288" i="6"/>
  <c r="BL288" i="6" s="1"/>
  <c r="AN288" i="6"/>
  <c r="AL288" i="6"/>
  <c r="AJ288" i="6"/>
  <c r="AF288" i="6"/>
  <c r="AE288" i="6"/>
  <c r="AD288" i="6"/>
  <c r="AP288" i="6"/>
  <c r="AO288" i="6"/>
  <c r="J190" i="6"/>
  <c r="I237" i="6"/>
  <c r="AK232" i="6"/>
  <c r="AC232" i="6"/>
  <c r="AO232" i="6"/>
  <c r="AG232" i="6"/>
  <c r="AH232" i="6"/>
  <c r="AM232" i="6"/>
  <c r="AA232" i="6"/>
  <c r="AL232" i="6"/>
  <c r="AJ232" i="6"/>
  <c r="AI232" i="6"/>
  <c r="AF232" i="6"/>
  <c r="AE232" i="6"/>
  <c r="AP232" i="6"/>
  <c r="AD232" i="6"/>
  <c r="AN232" i="6"/>
  <c r="AB232" i="6"/>
  <c r="I302" i="6"/>
  <c r="AN280" i="6"/>
  <c r="AF280" i="6"/>
  <c r="J280" i="6"/>
  <c r="AO280" i="6"/>
  <c r="AE280" i="6"/>
  <c r="AK280" i="6"/>
  <c r="AB280" i="6"/>
  <c r="AJ280" i="6"/>
  <c r="AA280" i="6"/>
  <c r="AG280" i="6"/>
  <c r="BL280" i="6" s="1"/>
  <c r="AD280" i="6"/>
  <c r="AC280" i="6"/>
  <c r="AP280" i="6"/>
  <c r="AM280" i="6"/>
  <c r="AL280" i="6"/>
  <c r="AI280" i="6"/>
  <c r="AH280" i="6"/>
  <c r="AJ246" i="6"/>
  <c r="AB246" i="6"/>
  <c r="AN246" i="6"/>
  <c r="AF246" i="6"/>
  <c r="AK246" i="6"/>
  <c r="AG246" i="6"/>
  <c r="AE246" i="6"/>
  <c r="AP246" i="6"/>
  <c r="AD246" i="6"/>
  <c r="AO246" i="6"/>
  <c r="AC246" i="6"/>
  <c r="AM246" i="6"/>
  <c r="AA246" i="6"/>
  <c r="AL246" i="6"/>
  <c r="I251" i="6"/>
  <c r="AI246" i="6"/>
  <c r="AH246" i="6"/>
  <c r="AJ19" i="6"/>
  <c r="AB19" i="6"/>
  <c r="AI19" i="6"/>
  <c r="AA19" i="6"/>
  <c r="AO19" i="6"/>
  <c r="AG19" i="6"/>
  <c r="BM19" i="6" s="1"/>
  <c r="AL19" i="6"/>
  <c r="AD19" i="6"/>
  <c r="AK19" i="6"/>
  <c r="AM19" i="6"/>
  <c r="AH19" i="6"/>
  <c r="AF19" i="6"/>
  <c r="AE19" i="6"/>
  <c r="AC19" i="6"/>
  <c r="AP19" i="6"/>
  <c r="AN19" i="6"/>
  <c r="I93" i="6"/>
  <c r="AO66" i="6"/>
  <c r="AG66" i="6"/>
  <c r="BM66" i="6" s="1"/>
  <c r="AN66" i="6"/>
  <c r="AF66" i="6"/>
  <c r="AM66" i="6"/>
  <c r="AE66" i="6"/>
  <c r="AL66" i="6"/>
  <c r="AD66" i="6"/>
  <c r="AJ66" i="6"/>
  <c r="AB66" i="6"/>
  <c r="AI66" i="6"/>
  <c r="AA66" i="6"/>
  <c r="AH66" i="6"/>
  <c r="AC66" i="6"/>
  <c r="AP66" i="6"/>
  <c r="AK66" i="6"/>
  <c r="AK273" i="6"/>
  <c r="AC273" i="6"/>
  <c r="AP273" i="6"/>
  <c r="AH273" i="6"/>
  <c r="AO273" i="6"/>
  <c r="AG273" i="6"/>
  <c r="BL273" i="6" s="1"/>
  <c r="AD273" i="6"/>
  <c r="AN273" i="6"/>
  <c r="AB273" i="6"/>
  <c r="AM273" i="6"/>
  <c r="AA273" i="6"/>
  <c r="AL273" i="6"/>
  <c r="AJ273" i="6"/>
  <c r="AI273" i="6"/>
  <c r="AF273" i="6"/>
  <c r="AE273" i="6"/>
  <c r="AJ119" i="6"/>
  <c r="AB119" i="6"/>
  <c r="AN119" i="6"/>
  <c r="AE119" i="6"/>
  <c r="AM119" i="6"/>
  <c r="AD119" i="6"/>
  <c r="AL119" i="6"/>
  <c r="AC119" i="6"/>
  <c r="AK119" i="6"/>
  <c r="AA119" i="6"/>
  <c r="AI119" i="6"/>
  <c r="AH119" i="6"/>
  <c r="AP119" i="6"/>
  <c r="AG119" i="6"/>
  <c r="AO119" i="6"/>
  <c r="AF119" i="6"/>
  <c r="AN270" i="6"/>
  <c r="AF270" i="6"/>
  <c r="J270" i="6"/>
  <c r="AK270" i="6"/>
  <c r="AC270" i="6"/>
  <c r="AJ270" i="6"/>
  <c r="AB270" i="6"/>
  <c r="AL270" i="6"/>
  <c r="AI270" i="6"/>
  <c r="AH270" i="6"/>
  <c r="AG270" i="6"/>
  <c r="BL270" i="6" s="1"/>
  <c r="AE270" i="6"/>
  <c r="AP270" i="6"/>
  <c r="AD270" i="6"/>
  <c r="AO270" i="6"/>
  <c r="AA270" i="6"/>
  <c r="AM270" i="6"/>
  <c r="AM271" i="6"/>
  <c r="AE271" i="6"/>
  <c r="AJ271" i="6"/>
  <c r="AB271" i="6"/>
  <c r="AI271" i="6"/>
  <c r="AA271" i="6"/>
  <c r="AH271" i="6"/>
  <c r="AG271" i="6"/>
  <c r="BL271" i="6" s="1"/>
  <c r="AF271" i="6"/>
  <c r="AP271" i="6"/>
  <c r="AD271" i="6"/>
  <c r="AO271" i="6"/>
  <c r="AC271" i="6"/>
  <c r="AN271" i="6"/>
  <c r="AL271" i="6"/>
  <c r="AK271" i="6"/>
  <c r="I94" i="6"/>
  <c r="AN67" i="6"/>
  <c r="AF67" i="6"/>
  <c r="AM67" i="6"/>
  <c r="AE67" i="6"/>
  <c r="AL67" i="6"/>
  <c r="AD67" i="6"/>
  <c r="AK67" i="6"/>
  <c r="AC67" i="6"/>
  <c r="AI67" i="6"/>
  <c r="AA67" i="6"/>
  <c r="AP67" i="6"/>
  <c r="AH67" i="6"/>
  <c r="AO67" i="6"/>
  <c r="AJ67" i="6"/>
  <c r="AG67" i="6"/>
  <c r="BM67" i="6" s="1"/>
  <c r="AB67" i="6"/>
  <c r="I215" i="6"/>
  <c r="J211" i="6" s="1"/>
  <c r="AP210" i="6"/>
  <c r="AH210" i="6"/>
  <c r="AO210" i="6"/>
  <c r="AF210" i="6"/>
  <c r="AN210" i="6"/>
  <c r="AE210" i="6"/>
  <c r="AM210" i="6"/>
  <c r="AD210" i="6"/>
  <c r="AL210" i="6"/>
  <c r="AC210" i="6"/>
  <c r="AK210" i="6"/>
  <c r="AB210" i="6"/>
  <c r="AJ210" i="6"/>
  <c r="AA210" i="6"/>
  <c r="AG210" i="6"/>
  <c r="AI210" i="6"/>
  <c r="AJ289" i="6"/>
  <c r="AB289" i="6"/>
  <c r="AP289" i="6"/>
  <c r="AH289" i="6"/>
  <c r="AN289" i="6"/>
  <c r="AD289" i="6"/>
  <c r="AK289" i="6"/>
  <c r="AI289" i="6"/>
  <c r="AF289" i="6"/>
  <c r="AE289" i="6"/>
  <c r="AC289" i="6"/>
  <c r="AA289" i="6"/>
  <c r="AO289" i="6"/>
  <c r="AM289" i="6"/>
  <c r="AL289" i="6"/>
  <c r="AG289" i="6"/>
  <c r="BL289" i="6" s="1"/>
  <c r="AN157" i="6"/>
  <c r="AF157" i="6"/>
  <c r="AM157" i="6"/>
  <c r="AE157" i="6"/>
  <c r="AO157" i="6"/>
  <c r="AC157" i="6"/>
  <c r="AL157" i="6"/>
  <c r="AB157" i="6"/>
  <c r="AK157" i="6"/>
  <c r="AA157" i="6"/>
  <c r="AJ157" i="6"/>
  <c r="I166" i="6"/>
  <c r="AI157" i="6"/>
  <c r="AH157" i="6"/>
  <c r="AG157" i="6"/>
  <c r="AD157" i="6"/>
  <c r="AP157" i="6"/>
  <c r="I118" i="6"/>
  <c r="I115" i="6"/>
  <c r="I117" i="6"/>
  <c r="H8" i="6"/>
  <c r="I116" i="6"/>
  <c r="AM281" i="6"/>
  <c r="AE281" i="6"/>
  <c r="AJ281" i="6"/>
  <c r="AA281" i="6"/>
  <c r="AP281" i="6"/>
  <c r="AG281" i="6"/>
  <c r="BL281" i="6" s="1"/>
  <c r="AO281" i="6"/>
  <c r="AF281" i="6"/>
  <c r="I303" i="6"/>
  <c r="AI281" i="6"/>
  <c r="AH281" i="6"/>
  <c r="AD281" i="6"/>
  <c r="AC281" i="6"/>
  <c r="AB281" i="6"/>
  <c r="AN281" i="6"/>
  <c r="AL281" i="6"/>
  <c r="AK281" i="6"/>
  <c r="AN155" i="6"/>
  <c r="AF155" i="6"/>
  <c r="AM155" i="6"/>
  <c r="AE155" i="6"/>
  <c r="I164" i="6"/>
  <c r="AK155" i="6"/>
  <c r="AA155" i="6"/>
  <c r="AJ155" i="6"/>
  <c r="J155" i="6"/>
  <c r="AI155" i="6"/>
  <c r="AH155" i="6"/>
  <c r="AG155" i="6"/>
  <c r="AP155" i="6"/>
  <c r="AD155" i="6"/>
  <c r="AO155" i="6"/>
  <c r="AC155" i="6"/>
  <c r="AL155" i="6"/>
  <c r="AB155" i="6"/>
  <c r="AO55" i="6"/>
  <c r="AG55" i="6"/>
  <c r="BM55" i="6" s="1"/>
  <c r="AN55" i="6"/>
  <c r="AF55" i="6"/>
  <c r="J55" i="6"/>
  <c r="I69" i="6"/>
  <c r="AL55" i="6"/>
  <c r="AD55" i="6"/>
  <c r="AJ55" i="6"/>
  <c r="AB55" i="6"/>
  <c r="AI55" i="6"/>
  <c r="AA55" i="6"/>
  <c r="AP55" i="6"/>
  <c r="AM55" i="6"/>
  <c r="AC55" i="6"/>
  <c r="AK55" i="6"/>
  <c r="AH55" i="6"/>
  <c r="AE55" i="6"/>
  <c r="I92" i="6"/>
  <c r="AP65" i="6"/>
  <c r="AH65" i="6"/>
  <c r="AO65" i="6"/>
  <c r="AG65" i="6"/>
  <c r="BM65" i="6" s="1"/>
  <c r="AN65" i="6"/>
  <c r="AF65" i="6"/>
  <c r="AM65" i="6"/>
  <c r="AE65" i="6"/>
  <c r="AK65" i="6"/>
  <c r="AC65" i="6"/>
  <c r="AJ65" i="6"/>
  <c r="AB65" i="6"/>
  <c r="AI65" i="6"/>
  <c r="AD65" i="6"/>
  <c r="AA65" i="6"/>
  <c r="AL65" i="6"/>
  <c r="AK283" i="6"/>
  <c r="AC283" i="6"/>
  <c r="AJ283" i="6"/>
  <c r="AA283" i="6"/>
  <c r="I305" i="6"/>
  <c r="AP283" i="6"/>
  <c r="AG283" i="6"/>
  <c r="BL283" i="6" s="1"/>
  <c r="AO283" i="6"/>
  <c r="AF283" i="6"/>
  <c r="AN283" i="6"/>
  <c r="AM283" i="6"/>
  <c r="AL283" i="6"/>
  <c r="AI283" i="6"/>
  <c r="AH283" i="6"/>
  <c r="AE283" i="6"/>
  <c r="AD283" i="6"/>
  <c r="AB283" i="6"/>
  <c r="AP212" i="6"/>
  <c r="AH212" i="6"/>
  <c r="AG212" i="6"/>
  <c r="AO212" i="6"/>
  <c r="AF212" i="6"/>
  <c r="AN212" i="6"/>
  <c r="AE212" i="6"/>
  <c r="AM212" i="6"/>
  <c r="AD212" i="6"/>
  <c r="AL212" i="6"/>
  <c r="AC212" i="6"/>
  <c r="I221" i="6"/>
  <c r="AK212" i="6"/>
  <c r="AB212" i="6"/>
  <c r="AJ212" i="6"/>
  <c r="AI212" i="6"/>
  <c r="AA212" i="6"/>
  <c r="AO198" i="6"/>
  <c r="AG198" i="6"/>
  <c r="BL198" i="6" s="1"/>
  <c r="AH198" i="6"/>
  <c r="AP198" i="6"/>
  <c r="AF198" i="6"/>
  <c r="AM198" i="6"/>
  <c r="AD198" i="6"/>
  <c r="AL198" i="6"/>
  <c r="AC198" i="6"/>
  <c r="AK198" i="6"/>
  <c r="AB198" i="6"/>
  <c r="AN198" i="6"/>
  <c r="AJ198" i="6"/>
  <c r="AI198" i="6"/>
  <c r="AE198" i="6"/>
  <c r="AA198" i="6"/>
  <c r="AK230" i="6"/>
  <c r="AC230" i="6"/>
  <c r="AO230" i="6"/>
  <c r="AG230" i="6"/>
  <c r="AM230" i="6"/>
  <c r="AB230" i="6"/>
  <c r="I235" i="6"/>
  <c r="AH230" i="6"/>
  <c r="AF230" i="6"/>
  <c r="AE230" i="6"/>
  <c r="AP230" i="6"/>
  <c r="AD230" i="6"/>
  <c r="AN230" i="6"/>
  <c r="AA230" i="6"/>
  <c r="AL230" i="6"/>
  <c r="J230" i="6"/>
  <c r="AJ230" i="6"/>
  <c r="AI230" i="6"/>
  <c r="AL272" i="6"/>
  <c r="AD272" i="6"/>
  <c r="AI272" i="6"/>
  <c r="AA272" i="6"/>
  <c r="AP272" i="6"/>
  <c r="AH272" i="6"/>
  <c r="AF272" i="6"/>
  <c r="AE272" i="6"/>
  <c r="AO272" i="6"/>
  <c r="AC272" i="6"/>
  <c r="AN272" i="6"/>
  <c r="AB272" i="6"/>
  <c r="AM272" i="6"/>
  <c r="AK272" i="6"/>
  <c r="AJ272" i="6"/>
  <c r="AG272" i="6"/>
  <c r="BL272" i="6" s="1"/>
  <c r="I250" i="6"/>
  <c r="AJ245" i="6"/>
  <c r="AB245" i="6"/>
  <c r="AN245" i="6"/>
  <c r="AF245" i="6"/>
  <c r="AI245" i="6"/>
  <c r="AO245" i="6"/>
  <c r="AC245" i="6"/>
  <c r="AM245" i="6"/>
  <c r="AA245" i="6"/>
  <c r="AL245" i="6"/>
  <c r="AK245" i="6"/>
  <c r="AH245" i="6"/>
  <c r="AG245" i="6"/>
  <c r="AE245" i="6"/>
  <c r="J245" i="6"/>
  <c r="AP245" i="6"/>
  <c r="AD245" i="6"/>
  <c r="AK59" i="6"/>
  <c r="AC59" i="6"/>
  <c r="AJ59" i="6"/>
  <c r="AB59" i="6"/>
  <c r="I73" i="6"/>
  <c r="AP59" i="6"/>
  <c r="AH59" i="6"/>
  <c r="AN59" i="6"/>
  <c r="AF59" i="6"/>
  <c r="AM59" i="6"/>
  <c r="AE59" i="6"/>
  <c r="AG59" i="6"/>
  <c r="BM59" i="6" s="1"/>
  <c r="AD59" i="6"/>
  <c r="AA59" i="6"/>
  <c r="AI59" i="6"/>
  <c r="AO59" i="6"/>
  <c r="AL59" i="6"/>
  <c r="AM286" i="6"/>
  <c r="AE286" i="6"/>
  <c r="AK286" i="6"/>
  <c r="AC286" i="6"/>
  <c r="AI286" i="6"/>
  <c r="AP286" i="6"/>
  <c r="AF286" i="6"/>
  <c r="AO286" i="6"/>
  <c r="AD286" i="6"/>
  <c r="AJ286" i="6"/>
  <c r="AH286" i="6"/>
  <c r="AG286" i="6"/>
  <c r="BL286" i="6" s="1"/>
  <c r="AB286" i="6"/>
  <c r="AA286" i="6"/>
  <c r="AN286" i="6"/>
  <c r="AL286" i="6"/>
  <c r="AJ274" i="6"/>
  <c r="AB274" i="6"/>
  <c r="AO274" i="6"/>
  <c r="AG274" i="6"/>
  <c r="BL274" i="6" s="1"/>
  <c r="AN274" i="6"/>
  <c r="AF274" i="6"/>
  <c r="AM274" i="6"/>
  <c r="AA274" i="6"/>
  <c r="AL274" i="6"/>
  <c r="AK274" i="6"/>
  <c r="AI274" i="6"/>
  <c r="AH274" i="6"/>
  <c r="AE274" i="6"/>
  <c r="AD274" i="6"/>
  <c r="AP274" i="6"/>
  <c r="AC274" i="6"/>
  <c r="J206" i="6"/>
  <c r="AP214" i="6"/>
  <c r="AH214" i="6"/>
  <c r="AJ214" i="6"/>
  <c r="AA214" i="6"/>
  <c r="AI214" i="6"/>
  <c r="AG214" i="6"/>
  <c r="AO214" i="6"/>
  <c r="AF214" i="6"/>
  <c r="AN214" i="6"/>
  <c r="AE214" i="6"/>
  <c r="I223" i="6"/>
  <c r="AM214" i="6"/>
  <c r="AD214" i="6"/>
  <c r="AL214" i="6"/>
  <c r="AK214" i="6"/>
  <c r="AC214" i="6"/>
  <c r="AB214" i="6"/>
  <c r="AJ195" i="6"/>
  <c r="AB195" i="6"/>
  <c r="AL195" i="6"/>
  <c r="AC195" i="6"/>
  <c r="AK195" i="6"/>
  <c r="AA195" i="6"/>
  <c r="AH195" i="6"/>
  <c r="AP195" i="6"/>
  <c r="AG195" i="6"/>
  <c r="BL195" i="6" s="1"/>
  <c r="AO195" i="6"/>
  <c r="AF195" i="6"/>
  <c r="AN195" i="6"/>
  <c r="AM195" i="6"/>
  <c r="J195" i="6"/>
  <c r="AI195" i="6"/>
  <c r="AE195" i="6"/>
  <c r="AD195" i="6"/>
  <c r="BM15" i="6"/>
  <c r="J15" i="6"/>
  <c r="AJ247" i="6"/>
  <c r="AB247" i="6"/>
  <c r="AN247" i="6"/>
  <c r="AF247" i="6"/>
  <c r="I252" i="6"/>
  <c r="AL247" i="6"/>
  <c r="AA247" i="6"/>
  <c r="AO247" i="6"/>
  <c r="AC247" i="6"/>
  <c r="AM247" i="6"/>
  <c r="AK247" i="6"/>
  <c r="AI247" i="6"/>
  <c r="AH247" i="6"/>
  <c r="AG247" i="6"/>
  <c r="AE247" i="6"/>
  <c r="AP247" i="6"/>
  <c r="AD247" i="6"/>
  <c r="AN159" i="6"/>
  <c r="AF159" i="6"/>
  <c r="I168" i="6"/>
  <c r="AM159" i="6"/>
  <c r="AE159" i="6"/>
  <c r="AG159" i="6"/>
  <c r="AP159" i="6"/>
  <c r="AD159" i="6"/>
  <c r="AO159" i="6"/>
  <c r="AC159" i="6"/>
  <c r="AL159" i="6"/>
  <c r="AB159" i="6"/>
  <c r="AK159" i="6"/>
  <c r="AA159" i="6"/>
  <c r="AJ159" i="6"/>
  <c r="AI159" i="6"/>
  <c r="AH159" i="6"/>
  <c r="AJ249" i="6"/>
  <c r="AB249" i="6"/>
  <c r="AN249" i="6"/>
  <c r="AF249" i="6"/>
  <c r="AO249" i="6"/>
  <c r="AD249" i="6"/>
  <c r="I254" i="6"/>
  <c r="AE249" i="6"/>
  <c r="AP249" i="6"/>
  <c r="AC249" i="6"/>
  <c r="AM249" i="6"/>
  <c r="AA249" i="6"/>
  <c r="AL249" i="6"/>
  <c r="AK249" i="6"/>
  <c r="AI249" i="6"/>
  <c r="AH249" i="6"/>
  <c r="AG249" i="6"/>
  <c r="AJ284" i="6"/>
  <c r="AB284" i="6"/>
  <c r="AO284" i="6"/>
  <c r="AF284" i="6"/>
  <c r="AL284" i="6"/>
  <c r="AC284" i="6"/>
  <c r="AK284" i="6"/>
  <c r="AA284" i="6"/>
  <c r="AD284" i="6"/>
  <c r="AP284" i="6"/>
  <c r="I306" i="6"/>
  <c r="AN284" i="6"/>
  <c r="AM284" i="6"/>
  <c r="AI284" i="6"/>
  <c r="AH284" i="6"/>
  <c r="AG284" i="6"/>
  <c r="BL284" i="6" s="1"/>
  <c r="AE284" i="6"/>
  <c r="AI64" i="6"/>
  <c r="AA64" i="6"/>
  <c r="AP64" i="6"/>
  <c r="AH64" i="6"/>
  <c r="AO64" i="6"/>
  <c r="AN64" i="6"/>
  <c r="AF64" i="6"/>
  <c r="J64" i="6"/>
  <c r="I91" i="6"/>
  <c r="AL64" i="6"/>
  <c r="AD64" i="6"/>
  <c r="AK64" i="6"/>
  <c r="AC64" i="6"/>
  <c r="AM64" i="6"/>
  <c r="AJ64" i="6"/>
  <c r="AG64" i="6"/>
  <c r="BM64" i="6" s="1"/>
  <c r="AE64" i="6"/>
  <c r="AB64" i="6"/>
  <c r="AP213" i="6"/>
  <c r="AH213" i="6"/>
  <c r="AM213" i="6"/>
  <c r="AD213" i="6"/>
  <c r="I222" i="6"/>
  <c r="AL213" i="6"/>
  <c r="AC213" i="6"/>
  <c r="AK213" i="6"/>
  <c r="AB213" i="6"/>
  <c r="AJ213" i="6"/>
  <c r="AA213" i="6"/>
  <c r="AI213" i="6"/>
  <c r="AG213" i="6"/>
  <c r="AO213" i="6"/>
  <c r="AN213" i="6"/>
  <c r="AF213" i="6"/>
  <c r="AE213" i="6"/>
  <c r="AM223" i="6" l="1"/>
  <c r="AE223" i="6"/>
  <c r="AP223" i="6"/>
  <c r="AG223" i="6"/>
  <c r="I228" i="6"/>
  <c r="AO223" i="6"/>
  <c r="AF223" i="6"/>
  <c r="AN223" i="6"/>
  <c r="AD223" i="6"/>
  <c r="AL223" i="6"/>
  <c r="AC223" i="6"/>
  <c r="AK223" i="6"/>
  <c r="AB223" i="6"/>
  <c r="AJ223" i="6"/>
  <c r="AA223" i="6"/>
  <c r="AI223" i="6"/>
  <c r="AH223" i="6"/>
  <c r="AK73" i="6"/>
  <c r="AC73" i="6"/>
  <c r="I100" i="6"/>
  <c r="AJ73" i="6"/>
  <c r="AB73" i="6"/>
  <c r="AI73" i="6"/>
  <c r="AA73" i="6"/>
  <c r="AP73" i="6"/>
  <c r="AH73" i="6"/>
  <c r="AN73" i="6"/>
  <c r="AF73" i="6"/>
  <c r="AM73" i="6"/>
  <c r="AE73" i="6"/>
  <c r="AO73" i="6"/>
  <c r="AL73" i="6"/>
  <c r="AG73" i="6"/>
  <c r="BM73" i="6" s="1"/>
  <c r="AD73" i="6"/>
  <c r="I96" i="6"/>
  <c r="AO69" i="6"/>
  <c r="AG69" i="6"/>
  <c r="BM69" i="6" s="1"/>
  <c r="AN69" i="6"/>
  <c r="AF69" i="6"/>
  <c r="J69" i="6"/>
  <c r="AM69" i="6"/>
  <c r="AE69" i="6"/>
  <c r="AL69" i="6"/>
  <c r="AD69" i="6"/>
  <c r="AJ69" i="6"/>
  <c r="AB69" i="6"/>
  <c r="AI69" i="6"/>
  <c r="AA69" i="6"/>
  <c r="AC69" i="6"/>
  <c r="AP69" i="6"/>
  <c r="AK69" i="6"/>
  <c r="AH69" i="6"/>
  <c r="I316" i="6"/>
  <c r="AO303" i="6"/>
  <c r="AG303" i="6"/>
  <c r="BL303" i="6" s="1"/>
  <c r="AN303" i="6"/>
  <c r="AF303" i="6"/>
  <c r="AL303" i="6"/>
  <c r="AD303" i="6"/>
  <c r="AH303" i="6"/>
  <c r="AE303" i="6"/>
  <c r="AC303" i="6"/>
  <c r="AP303" i="6"/>
  <c r="AB303" i="6"/>
  <c r="AM303" i="6"/>
  <c r="AA303" i="6"/>
  <c r="AK303" i="6"/>
  <c r="AJ303" i="6"/>
  <c r="AI303" i="6"/>
  <c r="AJ115" i="6"/>
  <c r="AB115" i="6"/>
  <c r="AM115" i="6"/>
  <c r="AD115" i="6"/>
  <c r="AL115" i="6"/>
  <c r="AC115" i="6"/>
  <c r="AK115" i="6"/>
  <c r="AA115" i="6"/>
  <c r="AI115" i="6"/>
  <c r="AH115" i="6"/>
  <c r="AP115" i="6"/>
  <c r="AG115" i="6"/>
  <c r="AO115" i="6"/>
  <c r="AF115" i="6"/>
  <c r="J115" i="6"/>
  <c r="AN115" i="6"/>
  <c r="AE115" i="6"/>
  <c r="AP94" i="6"/>
  <c r="AH94" i="6"/>
  <c r="AI94" i="6"/>
  <c r="AG94" i="6"/>
  <c r="AO94" i="6"/>
  <c r="AF94" i="6"/>
  <c r="AN94" i="6"/>
  <c r="AE94" i="6"/>
  <c r="AM94" i="6"/>
  <c r="AD94" i="6"/>
  <c r="AL94" i="6"/>
  <c r="AC94" i="6"/>
  <c r="AK94" i="6"/>
  <c r="AB94" i="6"/>
  <c r="AJ94" i="6"/>
  <c r="AA94" i="6"/>
  <c r="I124" i="6"/>
  <c r="I129" i="6"/>
  <c r="I126" i="6"/>
  <c r="I123" i="6"/>
  <c r="I125" i="6"/>
  <c r="I8" i="6"/>
  <c r="I127" i="6"/>
  <c r="AN70" i="6"/>
  <c r="AF70" i="6"/>
  <c r="AM70" i="6"/>
  <c r="AE70" i="6"/>
  <c r="I97" i="6"/>
  <c r="AL70" i="6"/>
  <c r="AD70" i="6"/>
  <c r="AK70" i="6"/>
  <c r="AC70" i="6"/>
  <c r="AI70" i="6"/>
  <c r="AA70" i="6"/>
  <c r="AP70" i="6"/>
  <c r="AH70" i="6"/>
  <c r="AO70" i="6"/>
  <c r="AJ70" i="6"/>
  <c r="AG70" i="6"/>
  <c r="BM70" i="6" s="1"/>
  <c r="AB70" i="6"/>
  <c r="I319" i="6"/>
  <c r="AL306" i="6"/>
  <c r="AD306" i="6"/>
  <c r="AK306" i="6"/>
  <c r="AC306" i="6"/>
  <c r="AI306" i="6"/>
  <c r="AA306" i="6"/>
  <c r="AM306" i="6"/>
  <c r="AJ306" i="6"/>
  <c r="AH306" i="6"/>
  <c r="AG306" i="6"/>
  <c r="BL306" i="6" s="1"/>
  <c r="AF306" i="6"/>
  <c r="AP306" i="6"/>
  <c r="AE306" i="6"/>
  <c r="AO306" i="6"/>
  <c r="AB306" i="6"/>
  <c r="AN306" i="6"/>
  <c r="AP118" i="6"/>
  <c r="AH118" i="6"/>
  <c r="AI118" i="6"/>
  <c r="AG118" i="6"/>
  <c r="AO118" i="6"/>
  <c r="AF118" i="6"/>
  <c r="AN118" i="6"/>
  <c r="AE118" i="6"/>
  <c r="AM118" i="6"/>
  <c r="AD118" i="6"/>
  <c r="AL118" i="6"/>
  <c r="AC118" i="6"/>
  <c r="AK118" i="6"/>
  <c r="AB118" i="6"/>
  <c r="AJ118" i="6"/>
  <c r="AA118" i="6"/>
  <c r="AP128" i="6"/>
  <c r="AH128" i="6"/>
  <c r="AM128" i="6"/>
  <c r="AD128" i="6"/>
  <c r="AL128" i="6"/>
  <c r="AC128" i="6"/>
  <c r="AK128" i="6"/>
  <c r="AB128" i="6"/>
  <c r="AJ128" i="6"/>
  <c r="AA128" i="6"/>
  <c r="AI128" i="6"/>
  <c r="AG128" i="6"/>
  <c r="I80" i="6"/>
  <c r="AO128" i="6"/>
  <c r="AF128" i="6"/>
  <c r="AN128" i="6"/>
  <c r="AE128" i="6"/>
  <c r="AK253" i="6"/>
  <c r="AC253" i="6"/>
  <c r="AO253" i="6"/>
  <c r="AG253" i="6"/>
  <c r="AM253" i="6"/>
  <c r="AB253" i="6"/>
  <c r="AL253" i="6"/>
  <c r="AA253" i="6"/>
  <c r="AF253" i="6"/>
  <c r="AE253" i="6"/>
  <c r="AD253" i="6"/>
  <c r="AP253" i="6"/>
  <c r="AN253" i="6"/>
  <c r="AJ253" i="6"/>
  <c r="AI253" i="6"/>
  <c r="AH253" i="6"/>
  <c r="AP91" i="6"/>
  <c r="AH91" i="6"/>
  <c r="AJ91" i="6"/>
  <c r="AA91" i="6"/>
  <c r="AI91" i="6"/>
  <c r="AG91" i="6"/>
  <c r="AO91" i="6"/>
  <c r="AF91" i="6"/>
  <c r="J91" i="6"/>
  <c r="AE91" i="6"/>
  <c r="AN91" i="6"/>
  <c r="AM91" i="6"/>
  <c r="AD91" i="6"/>
  <c r="AL91" i="6"/>
  <c r="AC91" i="6"/>
  <c r="AB91" i="6"/>
  <c r="AK91" i="6"/>
  <c r="AP235" i="6"/>
  <c r="AH235" i="6"/>
  <c r="AL235" i="6"/>
  <c r="AD235" i="6"/>
  <c r="AM235" i="6"/>
  <c r="AB235" i="6"/>
  <c r="AK235" i="6"/>
  <c r="AJ235" i="6"/>
  <c r="AI235" i="6"/>
  <c r="AG235" i="6"/>
  <c r="AF235" i="6"/>
  <c r="AE235" i="6"/>
  <c r="AO235" i="6"/>
  <c r="AC235" i="6"/>
  <c r="AA235" i="6"/>
  <c r="AN235" i="6"/>
  <c r="AP93" i="6"/>
  <c r="AH93" i="6"/>
  <c r="AL93" i="6"/>
  <c r="AC93" i="6"/>
  <c r="AK93" i="6"/>
  <c r="AB93" i="6"/>
  <c r="AJ93" i="6"/>
  <c r="AA93" i="6"/>
  <c r="AI93" i="6"/>
  <c r="AG93" i="6"/>
  <c r="AO93" i="6"/>
  <c r="AF93" i="6"/>
  <c r="AN93" i="6"/>
  <c r="AE93" i="6"/>
  <c r="AM93" i="6"/>
  <c r="AD93" i="6"/>
  <c r="AP237" i="6"/>
  <c r="AH237" i="6"/>
  <c r="AL237" i="6"/>
  <c r="AD237" i="6"/>
  <c r="AG237" i="6"/>
  <c r="AE237" i="6"/>
  <c r="AO237" i="6"/>
  <c r="AC237" i="6"/>
  <c r="AN237" i="6"/>
  <c r="AB237" i="6"/>
  <c r="AM237" i="6"/>
  <c r="AA237" i="6"/>
  <c r="AK237" i="6"/>
  <c r="AJ237" i="6"/>
  <c r="AI237" i="6"/>
  <c r="AF237" i="6"/>
  <c r="AL72" i="6"/>
  <c r="AD72" i="6"/>
  <c r="AK72" i="6"/>
  <c r="AC72" i="6"/>
  <c r="AJ72" i="6"/>
  <c r="AB72" i="6"/>
  <c r="AI72" i="6"/>
  <c r="AA72" i="6"/>
  <c r="I99" i="6"/>
  <c r="AO72" i="6"/>
  <c r="AG72" i="6"/>
  <c r="BM72" i="6" s="1"/>
  <c r="AN72" i="6"/>
  <c r="AF72" i="6"/>
  <c r="AE72" i="6"/>
  <c r="AH72" i="6"/>
  <c r="AP72" i="6"/>
  <c r="AM72" i="6"/>
  <c r="I173" i="6"/>
  <c r="AI168" i="6"/>
  <c r="AA168" i="6"/>
  <c r="AP168" i="6"/>
  <c r="AH168" i="6"/>
  <c r="AM168" i="6"/>
  <c r="AC168" i="6"/>
  <c r="AL168" i="6"/>
  <c r="AB168" i="6"/>
  <c r="AK168" i="6"/>
  <c r="AJ168" i="6"/>
  <c r="AG168" i="6"/>
  <c r="AF168" i="6"/>
  <c r="AO168" i="6"/>
  <c r="AE168" i="6"/>
  <c r="AN168" i="6"/>
  <c r="AD168" i="6"/>
  <c r="AP92" i="6"/>
  <c r="AH92" i="6"/>
  <c r="AO92" i="6"/>
  <c r="AF92" i="6"/>
  <c r="AN92" i="6"/>
  <c r="AE92" i="6"/>
  <c r="AM92" i="6"/>
  <c r="AD92" i="6"/>
  <c r="AL92" i="6"/>
  <c r="AC92" i="6"/>
  <c r="AK92" i="6"/>
  <c r="AB92" i="6"/>
  <c r="AJ92" i="6"/>
  <c r="AA92" i="6"/>
  <c r="AI92" i="6"/>
  <c r="AG92" i="6"/>
  <c r="AI164" i="6"/>
  <c r="AA164" i="6"/>
  <c r="I169" i="6"/>
  <c r="AP164" i="6"/>
  <c r="AH164" i="6"/>
  <c r="J164" i="6"/>
  <c r="AK164" i="6"/>
  <c r="AJ164" i="6"/>
  <c r="AG164" i="6"/>
  <c r="AF164" i="6"/>
  <c r="AO164" i="6"/>
  <c r="AE164" i="6"/>
  <c r="AN164" i="6"/>
  <c r="AD164" i="6"/>
  <c r="AM164" i="6"/>
  <c r="AC164" i="6"/>
  <c r="AL164" i="6"/>
  <c r="AB164" i="6"/>
  <c r="I171" i="6"/>
  <c r="AM166" i="6"/>
  <c r="AE166" i="6"/>
  <c r="AL166" i="6"/>
  <c r="AD166" i="6"/>
  <c r="AP166" i="6"/>
  <c r="AF166" i="6"/>
  <c r="AO166" i="6"/>
  <c r="AC166" i="6"/>
  <c r="AN166" i="6"/>
  <c r="AB166" i="6"/>
  <c r="AK166" i="6"/>
  <c r="AA166" i="6"/>
  <c r="AJ166" i="6"/>
  <c r="AI166" i="6"/>
  <c r="AH166" i="6"/>
  <c r="AG166" i="6"/>
  <c r="AM71" i="6"/>
  <c r="AE71" i="6"/>
  <c r="AL71" i="6"/>
  <c r="AD71" i="6"/>
  <c r="AK71" i="6"/>
  <c r="AC71" i="6"/>
  <c r="AJ71" i="6"/>
  <c r="AB71" i="6"/>
  <c r="AP71" i="6"/>
  <c r="AH71" i="6"/>
  <c r="AO71" i="6"/>
  <c r="AG71" i="6"/>
  <c r="BM71" i="6" s="1"/>
  <c r="AN71" i="6"/>
  <c r="AI71" i="6"/>
  <c r="AF71" i="6"/>
  <c r="AA71" i="6"/>
  <c r="I98" i="6"/>
  <c r="AK222" i="6"/>
  <c r="AC222" i="6"/>
  <c r="AL222" i="6"/>
  <c r="AB222" i="6"/>
  <c r="AJ222" i="6"/>
  <c r="AA222" i="6"/>
  <c r="AI222" i="6"/>
  <c r="AH222" i="6"/>
  <c r="AP222" i="6"/>
  <c r="AG222" i="6"/>
  <c r="I227" i="6"/>
  <c r="AO222" i="6"/>
  <c r="AF222" i="6"/>
  <c r="AN222" i="6"/>
  <c r="AE222" i="6"/>
  <c r="AD222" i="6"/>
  <c r="AM222" i="6"/>
  <c r="AP236" i="6"/>
  <c r="AH236" i="6"/>
  <c r="AL236" i="6"/>
  <c r="AD236" i="6"/>
  <c r="AO236" i="6"/>
  <c r="AE236" i="6"/>
  <c r="AI236" i="6"/>
  <c r="AG236" i="6"/>
  <c r="AF236" i="6"/>
  <c r="AC236" i="6"/>
  <c r="AN236" i="6"/>
  <c r="AB236" i="6"/>
  <c r="AM236" i="6"/>
  <c r="AA236" i="6"/>
  <c r="AK236" i="6"/>
  <c r="AJ236" i="6"/>
  <c r="AN199" i="6"/>
  <c r="AF199" i="6"/>
  <c r="AL199" i="6"/>
  <c r="AC199" i="6"/>
  <c r="AK199" i="6"/>
  <c r="AB199" i="6"/>
  <c r="AI199" i="6"/>
  <c r="AH199" i="6"/>
  <c r="AP199" i="6"/>
  <c r="AG199" i="6"/>
  <c r="BL199" i="6" s="1"/>
  <c r="AE199" i="6"/>
  <c r="AD199" i="6"/>
  <c r="AA199" i="6"/>
  <c r="AO199" i="6"/>
  <c r="AM199" i="6"/>
  <c r="AJ199" i="6"/>
  <c r="AO220" i="6"/>
  <c r="AG220" i="6"/>
  <c r="AK220" i="6"/>
  <c r="AB220" i="6"/>
  <c r="AJ220" i="6"/>
  <c r="AA220" i="6"/>
  <c r="AI220" i="6"/>
  <c r="AH220" i="6"/>
  <c r="I225" i="6"/>
  <c r="AP220" i="6"/>
  <c r="AF220" i="6"/>
  <c r="AN220" i="6"/>
  <c r="AE220" i="6"/>
  <c r="AM220" i="6"/>
  <c r="AD220" i="6"/>
  <c r="AL220" i="6"/>
  <c r="AC220" i="6"/>
  <c r="AL116" i="6"/>
  <c r="AD116" i="6"/>
  <c r="AH116" i="6"/>
  <c r="AP116" i="6"/>
  <c r="AG116" i="6"/>
  <c r="AO116" i="6"/>
  <c r="AF116" i="6"/>
  <c r="AN116" i="6"/>
  <c r="AE116" i="6"/>
  <c r="AM116" i="6"/>
  <c r="AC116" i="6"/>
  <c r="AK116" i="6"/>
  <c r="AB116" i="6"/>
  <c r="AJ116" i="6"/>
  <c r="AA116" i="6"/>
  <c r="AI116" i="6"/>
  <c r="AK251" i="6"/>
  <c r="AC251" i="6"/>
  <c r="AO251" i="6"/>
  <c r="AG251" i="6"/>
  <c r="AI251" i="6"/>
  <c r="AH251" i="6"/>
  <c r="AF251" i="6"/>
  <c r="AE251" i="6"/>
  <c r="AP251" i="6"/>
  <c r="AD251" i="6"/>
  <c r="AN251" i="6"/>
  <c r="AB251" i="6"/>
  <c r="AM251" i="6"/>
  <c r="AA251" i="6"/>
  <c r="AL251" i="6"/>
  <c r="AJ251" i="6"/>
  <c r="AP302" i="6"/>
  <c r="AH302" i="6"/>
  <c r="AO302" i="6"/>
  <c r="AG302" i="6"/>
  <c r="BL302" i="6" s="1"/>
  <c r="I315" i="6"/>
  <c r="AM302" i="6"/>
  <c r="AE302" i="6"/>
  <c r="AJ302" i="6"/>
  <c r="AI302" i="6"/>
  <c r="J302" i="6"/>
  <c r="AF302" i="6"/>
  <c r="AD302" i="6"/>
  <c r="AC302" i="6"/>
  <c r="AN302" i="6"/>
  <c r="AB302" i="6"/>
  <c r="AL302" i="6"/>
  <c r="AA302" i="6"/>
  <c r="AK302" i="6"/>
  <c r="I239" i="6"/>
  <c r="J235" i="6" s="1"/>
  <c r="AK234" i="6"/>
  <c r="AC234" i="6"/>
  <c r="AO234" i="6"/>
  <c r="AG234" i="6"/>
  <c r="AM234" i="6"/>
  <c r="AB234" i="6"/>
  <c r="AF234" i="6"/>
  <c r="AE234" i="6"/>
  <c r="AP234" i="6"/>
  <c r="AD234" i="6"/>
  <c r="AN234" i="6"/>
  <c r="AA234" i="6"/>
  <c r="AL234" i="6"/>
  <c r="AJ234" i="6"/>
  <c r="AI234" i="6"/>
  <c r="AH234" i="6"/>
  <c r="I172" i="6"/>
  <c r="AO167" i="6"/>
  <c r="AG167" i="6"/>
  <c r="AN167" i="6"/>
  <c r="AF167" i="6"/>
  <c r="AM167" i="6"/>
  <c r="AC167" i="6"/>
  <c r="AL167" i="6"/>
  <c r="AB167" i="6"/>
  <c r="AK167" i="6"/>
  <c r="AA167" i="6"/>
  <c r="AJ167" i="6"/>
  <c r="AI167" i="6"/>
  <c r="AH167" i="6"/>
  <c r="AE167" i="6"/>
  <c r="AP167" i="6"/>
  <c r="AD167" i="6"/>
  <c r="AK254" i="6"/>
  <c r="AC254" i="6"/>
  <c r="AO254" i="6"/>
  <c r="AG254" i="6"/>
  <c r="AN254" i="6"/>
  <c r="AD254" i="6"/>
  <c r="AM254" i="6"/>
  <c r="AB254" i="6"/>
  <c r="AP254" i="6"/>
  <c r="AL254" i="6"/>
  <c r="AJ254" i="6"/>
  <c r="AI254" i="6"/>
  <c r="AH254" i="6"/>
  <c r="AF254" i="6"/>
  <c r="AE254" i="6"/>
  <c r="AA254" i="6"/>
  <c r="AK252" i="6"/>
  <c r="AC252" i="6"/>
  <c r="AO252" i="6"/>
  <c r="AG252" i="6"/>
  <c r="AJ252" i="6"/>
  <c r="AM252" i="6"/>
  <c r="AA252" i="6"/>
  <c r="AL252" i="6"/>
  <c r="AI252" i="6"/>
  <c r="AH252" i="6"/>
  <c r="AF252" i="6"/>
  <c r="AE252" i="6"/>
  <c r="AP252" i="6"/>
  <c r="AD252" i="6"/>
  <c r="AN252" i="6"/>
  <c r="AB252" i="6"/>
  <c r="AK250" i="6"/>
  <c r="AC250" i="6"/>
  <c r="AO250" i="6"/>
  <c r="AG250" i="6"/>
  <c r="AH250" i="6"/>
  <c r="AN250" i="6"/>
  <c r="AB250" i="6"/>
  <c r="AM250" i="6"/>
  <c r="AA250" i="6"/>
  <c r="AL250" i="6"/>
  <c r="AJ250" i="6"/>
  <c r="AI250" i="6"/>
  <c r="AF250" i="6"/>
  <c r="AE250" i="6"/>
  <c r="J250" i="6"/>
  <c r="AP250" i="6"/>
  <c r="AD250" i="6"/>
  <c r="AI221" i="6"/>
  <c r="AA221" i="6"/>
  <c r="AP221" i="6"/>
  <c r="AG221" i="6"/>
  <c r="I226" i="6"/>
  <c r="AO221" i="6"/>
  <c r="AF221" i="6"/>
  <c r="AN221" i="6"/>
  <c r="AE221" i="6"/>
  <c r="AM221" i="6"/>
  <c r="AD221" i="6"/>
  <c r="AL221" i="6"/>
  <c r="AC221" i="6"/>
  <c r="AK221" i="6"/>
  <c r="AB221" i="6"/>
  <c r="AJ221" i="6"/>
  <c r="AH221" i="6"/>
  <c r="I318" i="6"/>
  <c r="AM305" i="6"/>
  <c r="AE305" i="6"/>
  <c r="AL305" i="6"/>
  <c r="AD305" i="6"/>
  <c r="AJ305" i="6"/>
  <c r="AB305" i="6"/>
  <c r="AO305" i="6"/>
  <c r="AA305" i="6"/>
  <c r="AN305" i="6"/>
  <c r="AK305" i="6"/>
  <c r="AI305" i="6"/>
  <c r="AH305" i="6"/>
  <c r="AG305" i="6"/>
  <c r="BL305" i="6" s="1"/>
  <c r="AF305" i="6"/>
  <c r="AP305" i="6"/>
  <c r="AC305" i="6"/>
  <c r="I317" i="6"/>
  <c r="AN304" i="6"/>
  <c r="AF304" i="6"/>
  <c r="AM304" i="6"/>
  <c r="AE304" i="6"/>
  <c r="AK304" i="6"/>
  <c r="AC304" i="6"/>
  <c r="AD304" i="6"/>
  <c r="AP304" i="6"/>
  <c r="AB304" i="6"/>
  <c r="AO304" i="6"/>
  <c r="AA304" i="6"/>
  <c r="AL304" i="6"/>
  <c r="AJ304" i="6"/>
  <c r="AI304" i="6"/>
  <c r="AH304" i="6"/>
  <c r="AG304" i="6"/>
  <c r="BL304" i="6" s="1"/>
  <c r="AP238" i="6"/>
  <c r="AH238" i="6"/>
  <c r="AL238" i="6"/>
  <c r="AD238" i="6"/>
  <c r="AJ238" i="6"/>
  <c r="AN238" i="6"/>
  <c r="AB238" i="6"/>
  <c r="AM238" i="6"/>
  <c r="AA238" i="6"/>
  <c r="AK238" i="6"/>
  <c r="AI238" i="6"/>
  <c r="AG238" i="6"/>
  <c r="AF238" i="6"/>
  <c r="AE238" i="6"/>
  <c r="AO238" i="6"/>
  <c r="AC238" i="6"/>
  <c r="AN117" i="6"/>
  <c r="AF117" i="6"/>
  <c r="AL117" i="6"/>
  <c r="AC117" i="6"/>
  <c r="AK117" i="6"/>
  <c r="AB117" i="6"/>
  <c r="AJ117" i="6"/>
  <c r="AA117" i="6"/>
  <c r="AI117" i="6"/>
  <c r="AH117" i="6"/>
  <c r="AP117" i="6"/>
  <c r="AG117" i="6"/>
  <c r="AO117" i="6"/>
  <c r="AE117" i="6"/>
  <c r="AD117" i="6"/>
  <c r="AM117" i="6"/>
  <c r="AP215" i="6"/>
  <c r="AH215" i="6"/>
  <c r="AO215" i="6"/>
  <c r="AF215" i="6"/>
  <c r="I224" i="6"/>
  <c r="AN215" i="6"/>
  <c r="AE215" i="6"/>
  <c r="AM215" i="6"/>
  <c r="AD215" i="6"/>
  <c r="AL215" i="6"/>
  <c r="AC215" i="6"/>
  <c r="AK215" i="6"/>
  <c r="AB215" i="6"/>
  <c r="AJ215" i="6"/>
  <c r="AA215" i="6"/>
  <c r="AI215" i="6"/>
  <c r="AG215" i="6"/>
  <c r="J9" i="6"/>
  <c r="K4" i="6"/>
  <c r="J3" i="6"/>
  <c r="AP95" i="6"/>
  <c r="AH95" i="6"/>
  <c r="AN95" i="6"/>
  <c r="AE95" i="6"/>
  <c r="AM95" i="6"/>
  <c r="AD95" i="6"/>
  <c r="AL95" i="6"/>
  <c r="AC95" i="6"/>
  <c r="AK95" i="6"/>
  <c r="AB95" i="6"/>
  <c r="AJ95" i="6"/>
  <c r="AA95" i="6"/>
  <c r="AI95" i="6"/>
  <c r="AG95" i="6"/>
  <c r="AO95" i="6"/>
  <c r="AF95" i="6"/>
  <c r="I170" i="6"/>
  <c r="AK165" i="6"/>
  <c r="AC165" i="6"/>
  <c r="AJ165" i="6"/>
  <c r="AB165" i="6"/>
  <c r="AH165" i="6"/>
  <c r="AG165" i="6"/>
  <c r="AP165" i="6"/>
  <c r="AF165" i="6"/>
  <c r="AO165" i="6"/>
  <c r="AE165" i="6"/>
  <c r="AN165" i="6"/>
  <c r="AD165" i="6"/>
  <c r="AM165" i="6"/>
  <c r="AA165" i="6"/>
  <c r="AL165" i="6"/>
  <c r="AI165" i="6"/>
  <c r="I106" i="6" l="1"/>
  <c r="I105" i="6"/>
  <c r="I107" i="6"/>
  <c r="J8" i="6"/>
  <c r="I108" i="6" s="1"/>
  <c r="AP171" i="6"/>
  <c r="AH171" i="6"/>
  <c r="AO171" i="6"/>
  <c r="AG171" i="6"/>
  <c r="AK171" i="6"/>
  <c r="AA171" i="6"/>
  <c r="AJ171" i="6"/>
  <c r="AI171" i="6"/>
  <c r="AF171" i="6"/>
  <c r="AE171" i="6"/>
  <c r="AN171" i="6"/>
  <c r="AD171" i="6"/>
  <c r="AM171" i="6"/>
  <c r="AC171" i="6"/>
  <c r="AB171" i="6"/>
  <c r="AL171" i="6"/>
  <c r="AJ129" i="6"/>
  <c r="AB129" i="6"/>
  <c r="I81" i="6"/>
  <c r="AI129" i="6"/>
  <c r="AH129" i="6"/>
  <c r="AP129" i="6"/>
  <c r="AG129" i="6"/>
  <c r="AO129" i="6"/>
  <c r="AF129" i="6"/>
  <c r="AN129" i="6"/>
  <c r="AE129" i="6"/>
  <c r="AM129" i="6"/>
  <c r="AD129" i="6"/>
  <c r="AL129" i="6"/>
  <c r="AC129" i="6"/>
  <c r="AK129" i="6"/>
  <c r="AA129" i="6"/>
  <c r="AP316" i="6"/>
  <c r="AH316" i="6"/>
  <c r="AO316" i="6"/>
  <c r="AG316" i="6"/>
  <c r="AN316" i="6"/>
  <c r="AF316" i="6"/>
  <c r="AM316" i="6"/>
  <c r="AE316" i="6"/>
  <c r="AL316" i="6"/>
  <c r="AD316" i="6"/>
  <c r="AK316" i="6"/>
  <c r="AC316" i="6"/>
  <c r="AJ316" i="6"/>
  <c r="AB316" i="6"/>
  <c r="AI316" i="6"/>
  <c r="AA316" i="6"/>
  <c r="AP170" i="6"/>
  <c r="AH170" i="6"/>
  <c r="AO170" i="6"/>
  <c r="AG170" i="6"/>
  <c r="AL170" i="6"/>
  <c r="AB170" i="6"/>
  <c r="AK170" i="6"/>
  <c r="AA170" i="6"/>
  <c r="AJ170" i="6"/>
  <c r="AI170" i="6"/>
  <c r="AF170" i="6"/>
  <c r="AE170" i="6"/>
  <c r="AN170" i="6"/>
  <c r="AD170" i="6"/>
  <c r="AM170" i="6"/>
  <c r="AC170" i="6"/>
  <c r="K3" i="6"/>
  <c r="K8" i="6" s="1"/>
  <c r="L4" i="6"/>
  <c r="K9" i="6"/>
  <c r="AN226" i="6"/>
  <c r="AF226" i="6"/>
  <c r="AJ226" i="6"/>
  <c r="AA226" i="6"/>
  <c r="AI226" i="6"/>
  <c r="AH226" i="6"/>
  <c r="AP226" i="6"/>
  <c r="AG226" i="6"/>
  <c r="AO226" i="6"/>
  <c r="AE226" i="6"/>
  <c r="AM226" i="6"/>
  <c r="AD226" i="6"/>
  <c r="AL226" i="6"/>
  <c r="AC226" i="6"/>
  <c r="AK226" i="6"/>
  <c r="AB226" i="6"/>
  <c r="AK99" i="6"/>
  <c r="AC99" i="6"/>
  <c r="AN99" i="6"/>
  <c r="AE99" i="6"/>
  <c r="AM99" i="6"/>
  <c r="AD99" i="6"/>
  <c r="AL99" i="6"/>
  <c r="AB99" i="6"/>
  <c r="AJ99" i="6"/>
  <c r="AA99" i="6"/>
  <c r="AI99" i="6"/>
  <c r="AH99" i="6"/>
  <c r="AP99" i="6"/>
  <c r="AG99" i="6"/>
  <c r="AF99" i="6"/>
  <c r="AO99" i="6"/>
  <c r="AP124" i="6"/>
  <c r="AH124" i="6"/>
  <c r="AL124" i="6"/>
  <c r="AC124" i="6"/>
  <c r="AK124" i="6"/>
  <c r="AB124" i="6"/>
  <c r="AJ124" i="6"/>
  <c r="AA124" i="6"/>
  <c r="AI124" i="6"/>
  <c r="AG124" i="6"/>
  <c r="AO124" i="6"/>
  <c r="AF124" i="6"/>
  <c r="AN124" i="6"/>
  <c r="AE124" i="6"/>
  <c r="AM124" i="6"/>
  <c r="AD124" i="6"/>
  <c r="I76" i="6"/>
  <c r="AK96" i="6"/>
  <c r="AC96" i="6"/>
  <c r="AO96" i="6"/>
  <c r="AF96" i="6"/>
  <c r="AN96" i="6"/>
  <c r="AE96" i="6"/>
  <c r="AM96" i="6"/>
  <c r="AD96" i="6"/>
  <c r="AL96" i="6"/>
  <c r="AB96" i="6"/>
  <c r="AJ96" i="6"/>
  <c r="AA96" i="6"/>
  <c r="AI96" i="6"/>
  <c r="AH96" i="6"/>
  <c r="J96" i="6"/>
  <c r="AP96" i="6"/>
  <c r="AG96" i="6"/>
  <c r="AN225" i="6"/>
  <c r="AF225" i="6"/>
  <c r="AO225" i="6"/>
  <c r="AE225" i="6"/>
  <c r="AM225" i="6"/>
  <c r="AD225" i="6"/>
  <c r="AL225" i="6"/>
  <c r="AC225" i="6"/>
  <c r="AK225" i="6"/>
  <c r="AB225" i="6"/>
  <c r="J225" i="6"/>
  <c r="AJ225" i="6"/>
  <c r="AA225" i="6"/>
  <c r="AI225" i="6"/>
  <c r="AH225" i="6"/>
  <c r="AP225" i="6"/>
  <c r="AG225" i="6"/>
  <c r="AP169" i="6"/>
  <c r="AH169" i="6"/>
  <c r="J169" i="6"/>
  <c r="AO169" i="6"/>
  <c r="AG169" i="6"/>
  <c r="AK169" i="6"/>
  <c r="AA169" i="6"/>
  <c r="AJ169" i="6"/>
  <c r="AI169" i="6"/>
  <c r="AF169" i="6"/>
  <c r="AE169" i="6"/>
  <c r="AN169" i="6"/>
  <c r="AD169" i="6"/>
  <c r="AM169" i="6"/>
  <c r="AC169" i="6"/>
  <c r="AL169" i="6"/>
  <c r="AB169" i="6"/>
  <c r="AN127" i="6"/>
  <c r="AF127" i="6"/>
  <c r="AH127" i="6"/>
  <c r="AP127" i="6"/>
  <c r="AG127" i="6"/>
  <c r="AO127" i="6"/>
  <c r="AE127" i="6"/>
  <c r="I79" i="6"/>
  <c r="AM127" i="6"/>
  <c r="AD127" i="6"/>
  <c r="AL127" i="6"/>
  <c r="AC127" i="6"/>
  <c r="AK127" i="6"/>
  <c r="AB127" i="6"/>
  <c r="AJ127" i="6"/>
  <c r="AA127" i="6"/>
  <c r="AI127" i="6"/>
  <c r="AO224" i="6"/>
  <c r="AG224" i="6"/>
  <c r="AK224" i="6"/>
  <c r="AB224" i="6"/>
  <c r="AJ224" i="6"/>
  <c r="AA224" i="6"/>
  <c r="AI224" i="6"/>
  <c r="AH224" i="6"/>
  <c r="AP224" i="6"/>
  <c r="AF224" i="6"/>
  <c r="I229" i="6"/>
  <c r="AN224" i="6"/>
  <c r="AE224" i="6"/>
  <c r="AM224" i="6"/>
  <c r="AD224" i="6"/>
  <c r="AL224" i="6"/>
  <c r="AC224" i="6"/>
  <c r="AP318" i="6"/>
  <c r="AH318" i="6"/>
  <c r="AO318" i="6"/>
  <c r="AG318" i="6"/>
  <c r="AN318" i="6"/>
  <c r="AF318" i="6"/>
  <c r="AM318" i="6"/>
  <c r="AE318" i="6"/>
  <c r="AL318" i="6"/>
  <c r="AD318" i="6"/>
  <c r="AK318" i="6"/>
  <c r="AC318" i="6"/>
  <c r="AJ318" i="6"/>
  <c r="AB318" i="6"/>
  <c r="AI318" i="6"/>
  <c r="AA318" i="6"/>
  <c r="AP172" i="6"/>
  <c r="AH172" i="6"/>
  <c r="AO172" i="6"/>
  <c r="AG172" i="6"/>
  <c r="AJ172" i="6"/>
  <c r="AI172" i="6"/>
  <c r="AF172" i="6"/>
  <c r="AE172" i="6"/>
  <c r="AN172" i="6"/>
  <c r="AD172" i="6"/>
  <c r="AM172" i="6"/>
  <c r="AC172" i="6"/>
  <c r="AL172" i="6"/>
  <c r="AB172" i="6"/>
  <c r="AA172" i="6"/>
  <c r="AK172" i="6"/>
  <c r="AP315" i="6"/>
  <c r="AH315" i="6"/>
  <c r="AO315" i="6"/>
  <c r="AG315" i="6"/>
  <c r="AN315" i="6"/>
  <c r="AF315" i="6"/>
  <c r="J315" i="6"/>
  <c r="AM315" i="6"/>
  <c r="AE315" i="6"/>
  <c r="AL315" i="6"/>
  <c r="AD315" i="6"/>
  <c r="AK315" i="6"/>
  <c r="AC315" i="6"/>
  <c r="AJ315" i="6"/>
  <c r="AB315" i="6"/>
  <c r="AA315" i="6"/>
  <c r="AI315" i="6"/>
  <c r="AN227" i="6"/>
  <c r="AF227" i="6"/>
  <c r="AO227" i="6"/>
  <c r="AE227" i="6"/>
  <c r="AM227" i="6"/>
  <c r="AD227" i="6"/>
  <c r="AL227" i="6"/>
  <c r="AC227" i="6"/>
  <c r="AK227" i="6"/>
  <c r="AB227" i="6"/>
  <c r="AJ227" i="6"/>
  <c r="AA227" i="6"/>
  <c r="AI227" i="6"/>
  <c r="AH227" i="6"/>
  <c r="AP227" i="6"/>
  <c r="AG227" i="6"/>
  <c r="AK98" i="6"/>
  <c r="AC98" i="6"/>
  <c r="AH98" i="6"/>
  <c r="AP98" i="6"/>
  <c r="AG98" i="6"/>
  <c r="AO98" i="6"/>
  <c r="AF98" i="6"/>
  <c r="AN98" i="6"/>
  <c r="AE98" i="6"/>
  <c r="AM98" i="6"/>
  <c r="AD98" i="6"/>
  <c r="AL98" i="6"/>
  <c r="AB98" i="6"/>
  <c r="AJ98" i="6"/>
  <c r="AA98" i="6"/>
  <c r="AI98" i="6"/>
  <c r="AP173" i="6"/>
  <c r="AH173" i="6"/>
  <c r="AO173" i="6"/>
  <c r="AG173" i="6"/>
  <c r="AI173" i="6"/>
  <c r="AF173" i="6"/>
  <c r="AE173" i="6"/>
  <c r="AN173" i="6"/>
  <c r="AD173" i="6"/>
  <c r="AM173" i="6"/>
  <c r="AC173" i="6"/>
  <c r="AL173" i="6"/>
  <c r="AB173" i="6"/>
  <c r="AK173" i="6"/>
  <c r="AA173" i="6"/>
  <c r="AJ173" i="6"/>
  <c r="AK97" i="6"/>
  <c r="AC97" i="6"/>
  <c r="AL97" i="6"/>
  <c r="AB97" i="6"/>
  <c r="AJ97" i="6"/>
  <c r="AA97" i="6"/>
  <c r="AI97" i="6"/>
  <c r="AH97" i="6"/>
  <c r="AP97" i="6"/>
  <c r="AG97" i="6"/>
  <c r="AO97" i="6"/>
  <c r="AF97" i="6"/>
  <c r="AN97" i="6"/>
  <c r="AE97" i="6"/>
  <c r="AM97" i="6"/>
  <c r="AD97" i="6"/>
  <c r="J220" i="6"/>
  <c r="AN80" i="6"/>
  <c r="AF80" i="6"/>
  <c r="AO80" i="6"/>
  <c r="AE80" i="6"/>
  <c r="AM80" i="6"/>
  <c r="AD80" i="6"/>
  <c r="AL80" i="6"/>
  <c r="AC80" i="6"/>
  <c r="AK80" i="6"/>
  <c r="AB80" i="6"/>
  <c r="AI80" i="6"/>
  <c r="AH80" i="6"/>
  <c r="AJ80" i="6"/>
  <c r="AP80" i="6"/>
  <c r="AG80" i="6"/>
  <c r="AA80" i="6"/>
  <c r="AP319" i="6"/>
  <c r="AH319" i="6"/>
  <c r="AO319" i="6"/>
  <c r="AG319" i="6"/>
  <c r="AN319" i="6"/>
  <c r="AF319" i="6"/>
  <c r="AM319" i="6"/>
  <c r="AE319" i="6"/>
  <c r="AL319" i="6"/>
  <c r="AD319" i="6"/>
  <c r="AK319" i="6"/>
  <c r="AC319" i="6"/>
  <c r="AJ319" i="6"/>
  <c r="AB319" i="6"/>
  <c r="AI319" i="6"/>
  <c r="AA319" i="6"/>
  <c r="AJ125" i="6"/>
  <c r="AB125" i="6"/>
  <c r="AH125" i="6"/>
  <c r="AP125" i="6"/>
  <c r="AG125" i="6"/>
  <c r="AO125" i="6"/>
  <c r="AF125" i="6"/>
  <c r="AN125" i="6"/>
  <c r="AE125" i="6"/>
  <c r="AM125" i="6"/>
  <c r="AD125" i="6"/>
  <c r="AL125" i="6"/>
  <c r="AC125" i="6"/>
  <c r="AK125" i="6"/>
  <c r="AA125" i="6"/>
  <c r="I77" i="6"/>
  <c r="AI125" i="6"/>
  <c r="AP317" i="6"/>
  <c r="AH317" i="6"/>
  <c r="AO317" i="6"/>
  <c r="AG317" i="6"/>
  <c r="AN317" i="6"/>
  <c r="AF317" i="6"/>
  <c r="AM317" i="6"/>
  <c r="AE317" i="6"/>
  <c r="AL317" i="6"/>
  <c r="AD317" i="6"/>
  <c r="AK317" i="6"/>
  <c r="AC317" i="6"/>
  <c r="AJ317" i="6"/>
  <c r="AB317" i="6"/>
  <c r="AI317" i="6"/>
  <c r="AA317" i="6"/>
  <c r="AN123" i="6"/>
  <c r="AF123" i="6"/>
  <c r="AP123" i="6"/>
  <c r="AG123" i="6"/>
  <c r="AO123" i="6"/>
  <c r="AE123" i="6"/>
  <c r="AM123" i="6"/>
  <c r="AD123" i="6"/>
  <c r="J123" i="6"/>
  <c r="AL123" i="6"/>
  <c r="AC123" i="6"/>
  <c r="AK123" i="6"/>
  <c r="AB123" i="6"/>
  <c r="AJ123" i="6"/>
  <c r="AA123" i="6"/>
  <c r="I75" i="6"/>
  <c r="AI123" i="6"/>
  <c r="AH123" i="6"/>
  <c r="AN228" i="6"/>
  <c r="AF228" i="6"/>
  <c r="AJ228" i="6"/>
  <c r="AA228" i="6"/>
  <c r="AI228" i="6"/>
  <c r="AH228" i="6"/>
  <c r="AP228" i="6"/>
  <c r="AG228" i="6"/>
  <c r="AO228" i="6"/>
  <c r="AE228" i="6"/>
  <c r="AM228" i="6"/>
  <c r="AD228" i="6"/>
  <c r="AL228" i="6"/>
  <c r="AC228" i="6"/>
  <c r="AK228" i="6"/>
  <c r="AB228" i="6"/>
  <c r="AP239" i="6"/>
  <c r="AH239" i="6"/>
  <c r="AL239" i="6"/>
  <c r="AD239" i="6"/>
  <c r="AM239" i="6"/>
  <c r="AB239" i="6"/>
  <c r="AJ239" i="6"/>
  <c r="AI239" i="6"/>
  <c r="AG239" i="6"/>
  <c r="AF239" i="6"/>
  <c r="AE239" i="6"/>
  <c r="AO239" i="6"/>
  <c r="AC239" i="6"/>
  <c r="AN239" i="6"/>
  <c r="AA239" i="6"/>
  <c r="AK239" i="6"/>
  <c r="AL126" i="6"/>
  <c r="AD126" i="6"/>
  <c r="AM126" i="6"/>
  <c r="AC126" i="6"/>
  <c r="I78" i="6"/>
  <c r="AK126" i="6"/>
  <c r="AB126" i="6"/>
  <c r="AJ126" i="6"/>
  <c r="AA126" i="6"/>
  <c r="AI126" i="6"/>
  <c r="AH126" i="6"/>
  <c r="AP126" i="6"/>
  <c r="AG126" i="6"/>
  <c r="AO126" i="6"/>
  <c r="AF126" i="6"/>
  <c r="AN126" i="6"/>
  <c r="AE126" i="6"/>
  <c r="AK100" i="6"/>
  <c r="AC100" i="6"/>
  <c r="AJ100" i="6"/>
  <c r="AA100" i="6"/>
  <c r="AI100" i="6"/>
  <c r="AH100" i="6"/>
  <c r="AP100" i="6"/>
  <c r="AG100" i="6"/>
  <c r="AO100" i="6"/>
  <c r="AF100" i="6"/>
  <c r="AN100" i="6"/>
  <c r="AE100" i="6"/>
  <c r="AM100" i="6"/>
  <c r="AD100" i="6"/>
  <c r="AL100" i="6"/>
  <c r="AB100" i="6"/>
  <c r="I360" i="6" l="1"/>
  <c r="I363" i="6"/>
  <c r="I358" i="6"/>
  <c r="I357" i="6"/>
  <c r="AO229" i="6"/>
  <c r="AK229" i="6"/>
  <c r="AP229" i="6"/>
  <c r="AF229" i="6"/>
  <c r="AE229" i="6"/>
  <c r="AN229" i="6"/>
  <c r="AD229" i="6"/>
  <c r="AM229" i="6"/>
  <c r="AC229" i="6"/>
  <c r="AL229" i="6"/>
  <c r="AB229" i="6"/>
  <c r="AJ229" i="6"/>
  <c r="AA229" i="6"/>
  <c r="AI229" i="6"/>
  <c r="AH229" i="6"/>
  <c r="AG229" i="6"/>
  <c r="L9" i="6"/>
  <c r="L3" i="6"/>
  <c r="L8" i="6" s="1"/>
  <c r="AN77" i="6"/>
  <c r="AF77" i="6"/>
  <c r="AM77" i="6"/>
  <c r="AE77" i="6"/>
  <c r="AL77" i="6"/>
  <c r="AD77" i="6"/>
  <c r="AK77" i="6"/>
  <c r="AC77" i="6"/>
  <c r="AI77" i="6"/>
  <c r="AA77" i="6"/>
  <c r="AP77" i="6"/>
  <c r="AH77" i="6"/>
  <c r="AO77" i="6"/>
  <c r="AJ77" i="6"/>
  <c r="AG77" i="6"/>
  <c r="AB77" i="6"/>
  <c r="I295" i="6"/>
  <c r="I267" i="6"/>
  <c r="I187" i="6"/>
  <c r="AJ108" i="6"/>
  <c r="AB108" i="6"/>
  <c r="AM108" i="6"/>
  <c r="AD108" i="6"/>
  <c r="AL108" i="6"/>
  <c r="AC108" i="6"/>
  <c r="I112" i="6"/>
  <c r="AK108" i="6"/>
  <c r="AA108" i="6"/>
  <c r="AI108" i="6"/>
  <c r="AH108" i="6"/>
  <c r="AP108" i="6"/>
  <c r="AG108" i="6"/>
  <c r="AO108" i="6"/>
  <c r="AF108" i="6"/>
  <c r="AE108" i="6"/>
  <c r="AN108" i="6"/>
  <c r="AJ75" i="6"/>
  <c r="AB75" i="6"/>
  <c r="AI75" i="6"/>
  <c r="AA75" i="6"/>
  <c r="AP75" i="6"/>
  <c r="AH75" i="6"/>
  <c r="AO75" i="6"/>
  <c r="AG75" i="6"/>
  <c r="AM75" i="6"/>
  <c r="AE75" i="6"/>
  <c r="AL75" i="6"/>
  <c r="AD75" i="6"/>
  <c r="J75" i="6"/>
  <c r="AC75" i="6"/>
  <c r="AN75" i="6"/>
  <c r="AK75" i="6"/>
  <c r="AF75" i="6"/>
  <c r="I362" i="6"/>
  <c r="I294" i="6"/>
  <c r="I266" i="6"/>
  <c r="I186" i="6"/>
  <c r="AJ107" i="6"/>
  <c r="AB107" i="6"/>
  <c r="AP107" i="6"/>
  <c r="AG107" i="6"/>
  <c r="AO107" i="6"/>
  <c r="AF107" i="6"/>
  <c r="AN107" i="6"/>
  <c r="AE107" i="6"/>
  <c r="AM107" i="6"/>
  <c r="AD107" i="6"/>
  <c r="AL107" i="6"/>
  <c r="AC107" i="6"/>
  <c r="I111" i="6"/>
  <c r="AK107" i="6"/>
  <c r="AA107" i="6"/>
  <c r="AI107" i="6"/>
  <c r="AH107" i="6"/>
  <c r="AL79" i="6"/>
  <c r="AJ79" i="6"/>
  <c r="AB79" i="6"/>
  <c r="AI79" i="6"/>
  <c r="AA79" i="6"/>
  <c r="AH79" i="6"/>
  <c r="AP79" i="6"/>
  <c r="AG79" i="6"/>
  <c r="AN79" i="6"/>
  <c r="AE79" i="6"/>
  <c r="AM79" i="6"/>
  <c r="AD79" i="6"/>
  <c r="AK79" i="6"/>
  <c r="AF79" i="6"/>
  <c r="AC79" i="6"/>
  <c r="AO79" i="6"/>
  <c r="I359" i="6"/>
  <c r="I264" i="6"/>
  <c r="I292" i="6"/>
  <c r="AJ105" i="6"/>
  <c r="AB105" i="6"/>
  <c r="AN105" i="6"/>
  <c r="AE105" i="6"/>
  <c r="J105" i="6"/>
  <c r="I184" i="6"/>
  <c r="AM105" i="6"/>
  <c r="AD105" i="6"/>
  <c r="AL105" i="6"/>
  <c r="AC105" i="6"/>
  <c r="AK105" i="6"/>
  <c r="AA105" i="6"/>
  <c r="AI105" i="6"/>
  <c r="AH105" i="6"/>
  <c r="AP105" i="6"/>
  <c r="AG105" i="6"/>
  <c r="I109" i="6"/>
  <c r="AO105" i="6"/>
  <c r="AF105" i="6"/>
  <c r="I361" i="6"/>
  <c r="AP81" i="6"/>
  <c r="AH81" i="6"/>
  <c r="AK81" i="6"/>
  <c r="AB81" i="6"/>
  <c r="AJ81" i="6"/>
  <c r="AA81" i="6"/>
  <c r="AI81" i="6"/>
  <c r="AG81" i="6"/>
  <c r="AN81" i="6"/>
  <c r="AE81" i="6"/>
  <c r="AM81" i="6"/>
  <c r="AD81" i="6"/>
  <c r="AF81" i="6"/>
  <c r="AC81" i="6"/>
  <c r="AL81" i="6"/>
  <c r="AO81" i="6"/>
  <c r="I293" i="6"/>
  <c r="I265" i="6"/>
  <c r="I185" i="6"/>
  <c r="AJ106" i="6"/>
  <c r="AB106" i="6"/>
  <c r="I110" i="6"/>
  <c r="AK106" i="6"/>
  <c r="AA106" i="6"/>
  <c r="AI106" i="6"/>
  <c r="AH106" i="6"/>
  <c r="AP106" i="6"/>
  <c r="AG106" i="6"/>
  <c r="AO106" i="6"/>
  <c r="AF106" i="6"/>
  <c r="AN106" i="6"/>
  <c r="AE106" i="6"/>
  <c r="AM106" i="6"/>
  <c r="AD106" i="6"/>
  <c r="AL106" i="6"/>
  <c r="AC106" i="6"/>
  <c r="AP78" i="6"/>
  <c r="AH78" i="6"/>
  <c r="AO78" i="6"/>
  <c r="AG78" i="6"/>
  <c r="AN78" i="6"/>
  <c r="AF78" i="6"/>
  <c r="AM78" i="6"/>
  <c r="AE78" i="6"/>
  <c r="AK78" i="6"/>
  <c r="AC78" i="6"/>
  <c r="AJ78" i="6"/>
  <c r="AB78" i="6"/>
  <c r="AL78" i="6"/>
  <c r="AI78" i="6"/>
  <c r="AD78" i="6"/>
  <c r="AA78" i="6"/>
  <c r="AL76" i="6"/>
  <c r="AD76" i="6"/>
  <c r="AK76" i="6"/>
  <c r="AC76" i="6"/>
  <c r="AJ76" i="6"/>
  <c r="AB76" i="6"/>
  <c r="AI76" i="6"/>
  <c r="AA76" i="6"/>
  <c r="AO76" i="6"/>
  <c r="AG76" i="6"/>
  <c r="AN76" i="6"/>
  <c r="AF76" i="6"/>
  <c r="AP76" i="6"/>
  <c r="AM76" i="6"/>
  <c r="AH76" i="6"/>
  <c r="AE76" i="6"/>
  <c r="I296" i="6" l="1"/>
  <c r="AL109" i="6"/>
  <c r="AD109" i="6"/>
  <c r="AY560" i="6" s="1"/>
  <c r="J109" i="6"/>
  <c r="AM109" i="6"/>
  <c r="AC109" i="6"/>
  <c r="AK109" i="6"/>
  <c r="AB109" i="6"/>
  <c r="AJ109" i="6"/>
  <c r="BJ644" i="6" s="1"/>
  <c r="AA109" i="6"/>
  <c r="AI109" i="6"/>
  <c r="AH109" i="6"/>
  <c r="AP109" i="6"/>
  <c r="AG109" i="6"/>
  <c r="AO109" i="6"/>
  <c r="AF109" i="6"/>
  <c r="AN109" i="6"/>
  <c r="AE109" i="6"/>
  <c r="BE736" i="6"/>
  <c r="AW736" i="6"/>
  <c r="BD736" i="6"/>
  <c r="AV736" i="6"/>
  <c r="BK736" i="6"/>
  <c r="BC736" i="6"/>
  <c r="AU736" i="6"/>
  <c r="BJ736" i="6"/>
  <c r="BB736" i="6"/>
  <c r="AT736" i="6"/>
  <c r="BI736" i="6"/>
  <c r="BA736" i="6"/>
  <c r="AS736" i="6"/>
  <c r="BH736" i="6"/>
  <c r="AZ736" i="6"/>
  <c r="AR736" i="6"/>
  <c r="BG736" i="6"/>
  <c r="AY736" i="6"/>
  <c r="BF736" i="6"/>
  <c r="AX736" i="6"/>
  <c r="AN361" i="6"/>
  <c r="AF361" i="6"/>
  <c r="AM361" i="6"/>
  <c r="AE361" i="6"/>
  <c r="AJ361" i="6"/>
  <c r="AB361" i="6"/>
  <c r="AO361" i="6"/>
  <c r="AA361" i="6"/>
  <c r="AL361" i="6"/>
  <c r="AK361" i="6"/>
  <c r="I368" i="6"/>
  <c r="AI361" i="6"/>
  <c r="AH361" i="6"/>
  <c r="AG361" i="6"/>
  <c r="AD361" i="6"/>
  <c r="AP361" i="6"/>
  <c r="AC361" i="6"/>
  <c r="BD554" i="6"/>
  <c r="AV554" i="6"/>
  <c r="BK554" i="6"/>
  <c r="BC554" i="6"/>
  <c r="AU554" i="6"/>
  <c r="BJ554" i="6"/>
  <c r="BB554" i="6"/>
  <c r="AT554" i="6"/>
  <c r="BI554" i="6"/>
  <c r="BA554" i="6"/>
  <c r="AS554" i="6"/>
  <c r="BG554" i="6"/>
  <c r="AY554" i="6"/>
  <c r="BF554" i="6"/>
  <c r="AX554" i="6"/>
  <c r="AW554" i="6"/>
  <c r="AR554" i="6"/>
  <c r="BH554" i="6"/>
  <c r="BE554" i="6"/>
  <c r="AZ554" i="6"/>
  <c r="I297" i="6"/>
  <c r="AL110" i="6"/>
  <c r="BB672" i="6" s="1"/>
  <c r="AD110" i="6"/>
  <c r="AI110" i="6"/>
  <c r="AH110" i="6"/>
  <c r="AP110" i="6"/>
  <c r="AG110" i="6"/>
  <c r="BE602" i="6" s="1"/>
  <c r="AO110" i="6"/>
  <c r="AF110" i="6"/>
  <c r="AN110" i="6"/>
  <c r="AE110" i="6"/>
  <c r="AM110" i="6"/>
  <c r="AC110" i="6"/>
  <c r="AK110" i="6"/>
  <c r="AB110" i="6"/>
  <c r="AA110" i="6"/>
  <c r="AJ110" i="6"/>
  <c r="AW644" i="6" s="1"/>
  <c r="AL292" i="6"/>
  <c r="AD292" i="6"/>
  <c r="AK292" i="6"/>
  <c r="AC292" i="6"/>
  <c r="AI292" i="6"/>
  <c r="AA292" i="6"/>
  <c r="AG292" i="6"/>
  <c r="BL292" i="6" s="1"/>
  <c r="AF292" i="6"/>
  <c r="AO292" i="6"/>
  <c r="AB292" i="6"/>
  <c r="AN292" i="6"/>
  <c r="AM292" i="6"/>
  <c r="AJ292" i="6"/>
  <c r="AH292" i="6"/>
  <c r="AE292" i="6"/>
  <c r="J292" i="6"/>
  <c r="AP292" i="6"/>
  <c r="AM186" i="6"/>
  <c r="AE186" i="6"/>
  <c r="AI186" i="6"/>
  <c r="AA186" i="6"/>
  <c r="AP186" i="6"/>
  <c r="AH186" i="6"/>
  <c r="AO186" i="6"/>
  <c r="AC186" i="6"/>
  <c r="AN186" i="6"/>
  <c r="AB186" i="6"/>
  <c r="AL186" i="6"/>
  <c r="AK186" i="6"/>
  <c r="AJ186" i="6"/>
  <c r="AG186" i="6"/>
  <c r="BL186" i="6" s="1"/>
  <c r="AF186" i="6"/>
  <c r="AD186" i="6"/>
  <c r="BF568" i="6"/>
  <c r="AX568" i="6"/>
  <c r="BJ568" i="6"/>
  <c r="BB568" i="6"/>
  <c r="AT568" i="6"/>
  <c r="BK568" i="6"/>
  <c r="AZ568" i="6"/>
  <c r="BI568" i="6"/>
  <c r="AY568" i="6"/>
  <c r="BH568" i="6"/>
  <c r="AW568" i="6"/>
  <c r="BG568" i="6"/>
  <c r="AV568" i="6"/>
  <c r="BE568" i="6"/>
  <c r="AU568" i="6"/>
  <c r="BD568" i="6"/>
  <c r="AS568" i="6"/>
  <c r="BC568" i="6"/>
  <c r="AR568" i="6"/>
  <c r="BA568" i="6"/>
  <c r="BE526" i="6"/>
  <c r="AW526" i="6"/>
  <c r="BD526" i="6"/>
  <c r="AV526" i="6"/>
  <c r="BK526" i="6"/>
  <c r="BC526" i="6"/>
  <c r="AU526" i="6"/>
  <c r="BJ526" i="6"/>
  <c r="BB526" i="6"/>
  <c r="AT526" i="6"/>
  <c r="BI526" i="6"/>
  <c r="BA526" i="6"/>
  <c r="AS526" i="6"/>
  <c r="BH526" i="6"/>
  <c r="AZ526" i="6"/>
  <c r="AR526" i="6"/>
  <c r="BG526" i="6"/>
  <c r="AY526" i="6"/>
  <c r="BF526" i="6"/>
  <c r="AX526" i="6"/>
  <c r="AN357" i="6"/>
  <c r="AF357" i="6"/>
  <c r="I364" i="6"/>
  <c r="AJ357" i="6"/>
  <c r="AB357" i="6"/>
  <c r="AH357" i="6"/>
  <c r="AG357" i="6"/>
  <c r="AP357" i="6"/>
  <c r="AE357" i="6"/>
  <c r="AO357" i="6"/>
  <c r="AD357" i="6"/>
  <c r="AM357" i="6"/>
  <c r="AC357" i="6"/>
  <c r="AL357" i="6"/>
  <c r="AA357" i="6"/>
  <c r="AK357" i="6"/>
  <c r="J357" i="6"/>
  <c r="AI357" i="6"/>
  <c r="I328" i="6"/>
  <c r="AI264" i="6"/>
  <c r="AA264" i="6"/>
  <c r="AM264" i="6"/>
  <c r="AE264" i="6"/>
  <c r="AH264" i="6"/>
  <c r="J264" i="6"/>
  <c r="AG264" i="6"/>
  <c r="AP264" i="6"/>
  <c r="AF264" i="6"/>
  <c r="AO264" i="6"/>
  <c r="AD264" i="6"/>
  <c r="AN264" i="6"/>
  <c r="AC264" i="6"/>
  <c r="AL264" i="6"/>
  <c r="AB264" i="6"/>
  <c r="AK264" i="6"/>
  <c r="AJ264" i="6"/>
  <c r="AN359" i="6"/>
  <c r="AF359" i="6"/>
  <c r="AM359" i="6"/>
  <c r="AE359" i="6"/>
  <c r="AJ359" i="6"/>
  <c r="AB359" i="6"/>
  <c r="AH359" i="6"/>
  <c r="AG359" i="6"/>
  <c r="AD359" i="6"/>
  <c r="I366" i="6"/>
  <c r="AP359" i="6"/>
  <c r="AC359" i="6"/>
  <c r="AO359" i="6"/>
  <c r="AA359" i="6"/>
  <c r="AL359" i="6"/>
  <c r="AK359" i="6"/>
  <c r="I324" i="6"/>
  <c r="AI359" i="6"/>
  <c r="AO266" i="6"/>
  <c r="AG266" i="6"/>
  <c r="BL266" i="6" s="1"/>
  <c r="AK266" i="6"/>
  <c r="AC266" i="6"/>
  <c r="AL266" i="6"/>
  <c r="AA266" i="6"/>
  <c r="AJ266" i="6"/>
  <c r="AI266" i="6"/>
  <c r="AH266" i="6"/>
  <c r="AF266" i="6"/>
  <c r="AP266" i="6"/>
  <c r="AE266" i="6"/>
  <c r="AN266" i="6"/>
  <c r="AD266" i="6"/>
  <c r="AM266" i="6"/>
  <c r="AB266" i="6"/>
  <c r="BD680" i="6"/>
  <c r="AV680" i="6"/>
  <c r="BK680" i="6"/>
  <c r="BC680" i="6"/>
  <c r="AU680" i="6"/>
  <c r="BJ680" i="6"/>
  <c r="BB680" i="6"/>
  <c r="AT680" i="6"/>
  <c r="BI680" i="6"/>
  <c r="BA680" i="6"/>
  <c r="AS680" i="6"/>
  <c r="BH680" i="6"/>
  <c r="AZ680" i="6"/>
  <c r="AR680" i="6"/>
  <c r="BG680" i="6"/>
  <c r="AY680" i="6"/>
  <c r="BF680" i="6"/>
  <c r="AX680" i="6"/>
  <c r="BE680" i="6"/>
  <c r="AW680" i="6"/>
  <c r="BI638" i="6"/>
  <c r="BA638" i="6"/>
  <c r="AS638" i="6"/>
  <c r="BH638" i="6"/>
  <c r="AZ638" i="6"/>
  <c r="AR638" i="6"/>
  <c r="BG638" i="6"/>
  <c r="AY638" i="6"/>
  <c r="BF638" i="6"/>
  <c r="AX638" i="6"/>
  <c r="BE638" i="6"/>
  <c r="AW638" i="6"/>
  <c r="BD638" i="6"/>
  <c r="AV638" i="6"/>
  <c r="BK638" i="6"/>
  <c r="BC638" i="6"/>
  <c r="AU638" i="6"/>
  <c r="BJ638" i="6"/>
  <c r="BB638" i="6"/>
  <c r="AT638" i="6"/>
  <c r="AN358" i="6"/>
  <c r="AF358" i="6"/>
  <c r="AM358" i="6"/>
  <c r="AE358" i="6"/>
  <c r="AJ358" i="6"/>
  <c r="AB358" i="6"/>
  <c r="I365" i="6"/>
  <c r="AK358" i="6"/>
  <c r="AI358" i="6"/>
  <c r="AH358" i="6"/>
  <c r="AG358" i="6"/>
  <c r="AD358" i="6"/>
  <c r="AP358" i="6"/>
  <c r="AC358" i="6"/>
  <c r="AO358" i="6"/>
  <c r="AA358" i="6"/>
  <c r="AL358" i="6"/>
  <c r="AS546" i="6"/>
  <c r="AW546" i="6"/>
  <c r="AW616" i="6"/>
  <c r="AZ616" i="6"/>
  <c r="AU616" i="6"/>
  <c r="AM184" i="6"/>
  <c r="AE184" i="6"/>
  <c r="AI184" i="6"/>
  <c r="AA184" i="6"/>
  <c r="AP184" i="6"/>
  <c r="AH184" i="6"/>
  <c r="AF184" i="6"/>
  <c r="J184" i="6"/>
  <c r="AD184" i="6"/>
  <c r="AO184" i="6"/>
  <c r="AC184" i="6"/>
  <c r="AN184" i="6"/>
  <c r="AB184" i="6"/>
  <c r="AL184" i="6"/>
  <c r="AK184" i="6"/>
  <c r="AJ184" i="6"/>
  <c r="AG184" i="6"/>
  <c r="AJ294" i="6"/>
  <c r="AB294" i="6"/>
  <c r="AI294" i="6"/>
  <c r="AA294" i="6"/>
  <c r="AO294" i="6"/>
  <c r="AG294" i="6"/>
  <c r="BL294" i="6" s="1"/>
  <c r="AN294" i="6"/>
  <c r="AC294" i="6"/>
  <c r="AM294" i="6"/>
  <c r="AK294" i="6"/>
  <c r="AH294" i="6"/>
  <c r="AF294" i="6"/>
  <c r="AE294" i="6"/>
  <c r="AD294" i="6"/>
  <c r="AP294" i="6"/>
  <c r="AL294" i="6"/>
  <c r="AN362" i="6"/>
  <c r="AF362" i="6"/>
  <c r="AM362" i="6"/>
  <c r="AE362" i="6"/>
  <c r="I369" i="6"/>
  <c r="AJ362" i="6"/>
  <c r="AB362" i="6"/>
  <c r="AK362" i="6"/>
  <c r="AI362" i="6"/>
  <c r="AH362" i="6"/>
  <c r="AG362" i="6"/>
  <c r="AD362" i="6"/>
  <c r="AP362" i="6"/>
  <c r="AC362" i="6"/>
  <c r="AO362" i="6"/>
  <c r="AA362" i="6"/>
  <c r="AL362" i="6"/>
  <c r="BK582" i="6"/>
  <c r="BC582" i="6"/>
  <c r="AU582" i="6"/>
  <c r="BJ582" i="6"/>
  <c r="BB582" i="6"/>
  <c r="AT582" i="6"/>
  <c r="BG582" i="6"/>
  <c r="AY582" i="6"/>
  <c r="BA582" i="6"/>
  <c r="AZ582" i="6"/>
  <c r="AX582" i="6"/>
  <c r="BI582" i="6"/>
  <c r="AW582" i="6"/>
  <c r="BH582" i="6"/>
  <c r="AV582" i="6"/>
  <c r="BF582" i="6"/>
  <c r="AS582" i="6"/>
  <c r="BE582" i="6"/>
  <c r="AR582" i="6"/>
  <c r="BD582" i="6"/>
  <c r="BF540" i="6"/>
  <c r="AX540" i="6"/>
  <c r="BE540" i="6"/>
  <c r="AW540" i="6"/>
  <c r="BJ540" i="6"/>
  <c r="BB540" i="6"/>
  <c r="AT540" i="6"/>
  <c r="BI540" i="6"/>
  <c r="BA540" i="6"/>
  <c r="AS540" i="6"/>
  <c r="BK540" i="6"/>
  <c r="AU540" i="6"/>
  <c r="BH540" i="6"/>
  <c r="AR540" i="6"/>
  <c r="BG540" i="6"/>
  <c r="BD540" i="6"/>
  <c r="BC540" i="6"/>
  <c r="AZ540" i="6"/>
  <c r="AY540" i="6"/>
  <c r="AV540" i="6"/>
  <c r="AM187" i="6"/>
  <c r="AE187" i="6"/>
  <c r="AI187" i="6"/>
  <c r="AA187" i="6"/>
  <c r="AP187" i="6"/>
  <c r="AH187" i="6"/>
  <c r="AN187" i="6"/>
  <c r="AB187" i="6"/>
  <c r="AL187" i="6"/>
  <c r="AK187" i="6"/>
  <c r="AJ187" i="6"/>
  <c r="AG187" i="6"/>
  <c r="BL187" i="6" s="1"/>
  <c r="AF187" i="6"/>
  <c r="AD187" i="6"/>
  <c r="AO187" i="6"/>
  <c r="AC187" i="6"/>
  <c r="I370" i="6"/>
  <c r="AN363" i="6"/>
  <c r="AF363" i="6"/>
  <c r="AM363" i="6"/>
  <c r="AE363" i="6"/>
  <c r="AJ363" i="6"/>
  <c r="AB363" i="6"/>
  <c r="AH363" i="6"/>
  <c r="AG363" i="6"/>
  <c r="AD363" i="6"/>
  <c r="AP363" i="6"/>
  <c r="AC363" i="6"/>
  <c r="AO363" i="6"/>
  <c r="AA363" i="6"/>
  <c r="AL363" i="6"/>
  <c r="AK363" i="6"/>
  <c r="I326" i="6"/>
  <c r="AI363" i="6"/>
  <c r="AM185" i="6"/>
  <c r="AE185" i="6"/>
  <c r="AI185" i="6"/>
  <c r="AA185" i="6"/>
  <c r="AP185" i="6"/>
  <c r="AH185" i="6"/>
  <c r="AD185" i="6"/>
  <c r="AO185" i="6"/>
  <c r="AC185" i="6"/>
  <c r="AN185" i="6"/>
  <c r="AB185" i="6"/>
  <c r="AL185" i="6"/>
  <c r="AK185" i="6"/>
  <c r="AJ185" i="6"/>
  <c r="AG185" i="6"/>
  <c r="BL185" i="6" s="1"/>
  <c r="AF185" i="6"/>
  <c r="BG630" i="6"/>
  <c r="AU630" i="6"/>
  <c r="AS630" i="6"/>
  <c r="BB630" i="6"/>
  <c r="AW630" i="6"/>
  <c r="AV630" i="6"/>
  <c r="I298" i="6"/>
  <c r="AL111" i="6"/>
  <c r="AD111" i="6"/>
  <c r="BG560" i="6" s="1"/>
  <c r="AO111" i="6"/>
  <c r="AF111" i="6"/>
  <c r="AN111" i="6"/>
  <c r="AE111" i="6"/>
  <c r="AM111" i="6"/>
  <c r="AS686" i="6" s="1"/>
  <c r="AC111" i="6"/>
  <c r="BA546" i="6" s="1"/>
  <c r="AK111" i="6"/>
  <c r="AB111" i="6"/>
  <c r="AJ111" i="6"/>
  <c r="AA111" i="6"/>
  <c r="AI111" i="6"/>
  <c r="AH111" i="6"/>
  <c r="BE616" i="6" s="1"/>
  <c r="AP111" i="6"/>
  <c r="AU728" i="6" s="1"/>
  <c r="AG111" i="6"/>
  <c r="AS602" i="6" s="1"/>
  <c r="BJ596" i="6"/>
  <c r="BB596" i="6"/>
  <c r="AT596" i="6"/>
  <c r="BI596" i="6"/>
  <c r="BA596" i="6"/>
  <c r="AS596" i="6"/>
  <c r="BH596" i="6"/>
  <c r="AZ596" i="6"/>
  <c r="AR596" i="6"/>
  <c r="BG596" i="6"/>
  <c r="AY596" i="6"/>
  <c r="BF596" i="6"/>
  <c r="AX596" i="6"/>
  <c r="BE596" i="6"/>
  <c r="AW596" i="6"/>
  <c r="BD596" i="6"/>
  <c r="AV596" i="6"/>
  <c r="BK596" i="6"/>
  <c r="BC596" i="6"/>
  <c r="AU596" i="6"/>
  <c r="BI694" i="6"/>
  <c r="BA694" i="6"/>
  <c r="AS694" i="6"/>
  <c r="BH694" i="6"/>
  <c r="AZ694" i="6"/>
  <c r="AR694" i="6"/>
  <c r="BG694" i="6"/>
  <c r="AY694" i="6"/>
  <c r="BF694" i="6"/>
  <c r="AX694" i="6"/>
  <c r="BE694" i="6"/>
  <c r="AW694" i="6"/>
  <c r="BD694" i="6"/>
  <c r="AV694" i="6"/>
  <c r="BK694" i="6"/>
  <c r="BC694" i="6"/>
  <c r="AU694" i="6"/>
  <c r="BJ694" i="6"/>
  <c r="BB694" i="6"/>
  <c r="AT694" i="6"/>
  <c r="BG652" i="6"/>
  <c r="AY652" i="6"/>
  <c r="BF652" i="6"/>
  <c r="AX652" i="6"/>
  <c r="BE652" i="6"/>
  <c r="AW652" i="6"/>
  <c r="BD652" i="6"/>
  <c r="AV652" i="6"/>
  <c r="BK652" i="6"/>
  <c r="BC652" i="6"/>
  <c r="AU652" i="6"/>
  <c r="BJ652" i="6"/>
  <c r="BB652" i="6"/>
  <c r="AT652" i="6"/>
  <c r="BH652" i="6"/>
  <c r="BA652" i="6"/>
  <c r="AZ652" i="6"/>
  <c r="AS652" i="6"/>
  <c r="AR652" i="6"/>
  <c r="BI652" i="6"/>
  <c r="I299" i="6"/>
  <c r="AL112" i="6"/>
  <c r="AD112" i="6"/>
  <c r="AK112" i="6"/>
  <c r="AB112" i="6"/>
  <c r="AJ112" i="6"/>
  <c r="AA112" i="6"/>
  <c r="AI112" i="6"/>
  <c r="BF630" i="6" s="1"/>
  <c r="AH112" i="6"/>
  <c r="AP112" i="6"/>
  <c r="AG112" i="6"/>
  <c r="AO112" i="6"/>
  <c r="BF714" i="6" s="1"/>
  <c r="AF112" i="6"/>
  <c r="AN112" i="6"/>
  <c r="BC700" i="6" s="1"/>
  <c r="AE112" i="6"/>
  <c r="BC574" i="6" s="1"/>
  <c r="AM112" i="6"/>
  <c r="AC112" i="6"/>
  <c r="BK546" i="6" s="1"/>
  <c r="AN267" i="6"/>
  <c r="AF267" i="6"/>
  <c r="AJ267" i="6"/>
  <c r="AB267" i="6"/>
  <c r="AM267" i="6"/>
  <c r="AC267" i="6"/>
  <c r="AL267" i="6"/>
  <c r="AA267" i="6"/>
  <c r="AK267" i="6"/>
  <c r="AI267" i="6"/>
  <c r="AH267" i="6"/>
  <c r="AG267" i="6"/>
  <c r="BL267" i="6" s="1"/>
  <c r="AP267" i="6"/>
  <c r="AE267" i="6"/>
  <c r="AO267" i="6"/>
  <c r="AD267" i="6"/>
  <c r="I464" i="6"/>
  <c r="I465" i="6"/>
  <c r="I466" i="6"/>
  <c r="I468" i="6"/>
  <c r="I463" i="6"/>
  <c r="I467" i="6"/>
  <c r="I462" i="6"/>
  <c r="I461" i="6"/>
  <c r="AN360" i="6"/>
  <c r="AF360" i="6"/>
  <c r="AM360" i="6"/>
  <c r="AE360" i="6"/>
  <c r="I367" i="6"/>
  <c r="AJ360" i="6"/>
  <c r="AB360" i="6"/>
  <c r="AD360" i="6"/>
  <c r="AP360" i="6"/>
  <c r="AC360" i="6"/>
  <c r="AO360" i="6"/>
  <c r="AA360" i="6"/>
  <c r="AL360" i="6"/>
  <c r="I327" i="6"/>
  <c r="AK360" i="6"/>
  <c r="AI360" i="6"/>
  <c r="AH360" i="6"/>
  <c r="AG360" i="6"/>
  <c r="AZ714" i="6"/>
  <c r="AY714" i="6"/>
  <c r="AX714" i="6"/>
  <c r="BD714" i="6"/>
  <c r="BC714" i="6"/>
  <c r="BJ714" i="6"/>
  <c r="BI714" i="6"/>
  <c r="BD532" i="6"/>
  <c r="BK532" i="6"/>
  <c r="BJ532" i="6"/>
  <c r="BI532" i="6"/>
  <c r="AS532" i="6"/>
  <c r="AR532" i="6"/>
  <c r="BF532" i="6"/>
  <c r="BE532" i="6"/>
  <c r="AP265" i="6"/>
  <c r="AH265" i="6"/>
  <c r="AL265" i="6"/>
  <c r="AD265" i="6"/>
  <c r="AJ265" i="6"/>
  <c r="AI265" i="6"/>
  <c r="AG265" i="6"/>
  <c r="BL265" i="6" s="1"/>
  <c r="AF265" i="6"/>
  <c r="AO265" i="6"/>
  <c r="AE265" i="6"/>
  <c r="AN265" i="6"/>
  <c r="AC265" i="6"/>
  <c r="AM265" i="6"/>
  <c r="AB265" i="6"/>
  <c r="AK265" i="6"/>
  <c r="AA265" i="6"/>
  <c r="AU518" i="6"/>
  <c r="AZ518" i="6"/>
  <c r="BK574" i="6"/>
  <c r="AU574" i="6"/>
  <c r="BJ574" i="6"/>
  <c r="BG574" i="6"/>
  <c r="AY574" i="6"/>
  <c r="BD574" i="6"/>
  <c r="BB574" i="6"/>
  <c r="AR574" i="6"/>
  <c r="BA574" i="6"/>
  <c r="AZ574" i="6"/>
  <c r="BI574" i="6"/>
  <c r="AX574" i="6"/>
  <c r="BH574" i="6"/>
  <c r="BF574" i="6"/>
  <c r="AV574" i="6"/>
  <c r="BE574" i="6"/>
  <c r="AT574" i="6"/>
  <c r="BE666" i="6"/>
  <c r="AW666" i="6"/>
  <c r="BD666" i="6"/>
  <c r="AV666" i="6"/>
  <c r="BK666" i="6"/>
  <c r="BC666" i="6"/>
  <c r="AU666" i="6"/>
  <c r="BJ666" i="6"/>
  <c r="BB666" i="6"/>
  <c r="AT666" i="6"/>
  <c r="BI666" i="6"/>
  <c r="BA666" i="6"/>
  <c r="AS666" i="6"/>
  <c r="BH666" i="6"/>
  <c r="AZ666" i="6"/>
  <c r="AR666" i="6"/>
  <c r="BG666" i="6"/>
  <c r="AY666" i="6"/>
  <c r="AX666" i="6"/>
  <c r="BF666" i="6"/>
  <c r="BD610" i="6"/>
  <c r="AV610" i="6"/>
  <c r="BG610" i="6"/>
  <c r="AX610" i="6"/>
  <c r="BF610" i="6"/>
  <c r="AW610" i="6"/>
  <c r="BE610" i="6"/>
  <c r="AU610" i="6"/>
  <c r="BC610" i="6"/>
  <c r="AT610" i="6"/>
  <c r="BK610" i="6"/>
  <c r="BB610" i="6"/>
  <c r="AS610" i="6"/>
  <c r="BJ610" i="6"/>
  <c r="BA610" i="6"/>
  <c r="AR610" i="6"/>
  <c r="BI610" i="6"/>
  <c r="AZ610" i="6"/>
  <c r="BH610" i="6"/>
  <c r="AY610" i="6"/>
  <c r="AI295" i="6"/>
  <c r="AA295" i="6"/>
  <c r="AP295" i="6"/>
  <c r="AH295" i="6"/>
  <c r="AN295" i="6"/>
  <c r="AF295" i="6"/>
  <c r="AL295" i="6"/>
  <c r="AK295" i="6"/>
  <c r="AG295" i="6"/>
  <c r="BL295" i="6" s="1"/>
  <c r="AE295" i="6"/>
  <c r="AO295" i="6"/>
  <c r="AM295" i="6"/>
  <c r="AJ295" i="6"/>
  <c r="AD295" i="6"/>
  <c r="AC295" i="6"/>
  <c r="AB295" i="6"/>
  <c r="BE624" i="6"/>
  <c r="AW624" i="6"/>
  <c r="BD624" i="6"/>
  <c r="AV624" i="6"/>
  <c r="BI624" i="6"/>
  <c r="BA624" i="6"/>
  <c r="AS624" i="6"/>
  <c r="BB624" i="6"/>
  <c r="AZ624" i="6"/>
  <c r="BK624" i="6"/>
  <c r="AY624" i="6"/>
  <c r="BJ624" i="6"/>
  <c r="AX624" i="6"/>
  <c r="BH624" i="6"/>
  <c r="AU624" i="6"/>
  <c r="BG624" i="6"/>
  <c r="AT624" i="6"/>
  <c r="BF624" i="6"/>
  <c r="AR624" i="6"/>
  <c r="BC624" i="6"/>
  <c r="AK293" i="6"/>
  <c r="AC293" i="6"/>
  <c r="AJ293" i="6"/>
  <c r="AB293" i="6"/>
  <c r="AP293" i="6"/>
  <c r="AH293" i="6"/>
  <c r="AE293" i="6"/>
  <c r="AO293" i="6"/>
  <c r="AD293" i="6"/>
  <c r="AM293" i="6"/>
  <c r="AL293" i="6"/>
  <c r="AN293" i="6"/>
  <c r="AI293" i="6"/>
  <c r="AG293" i="6"/>
  <c r="BL293" i="6" s="1"/>
  <c r="AF293" i="6"/>
  <c r="AA293" i="6"/>
  <c r="BI588" i="6"/>
  <c r="AR588" i="6"/>
  <c r="BJ588" i="6"/>
  <c r="AT588" i="6"/>
  <c r="BA588" i="6"/>
  <c r="AW588" i="6"/>
  <c r="BD658" i="6"/>
  <c r="BK658" i="6"/>
  <c r="BC658" i="6"/>
  <c r="AU658" i="6"/>
  <c r="BJ658" i="6"/>
  <c r="BI658" i="6"/>
  <c r="AS658" i="6"/>
  <c r="BH658" i="6"/>
  <c r="AZ658" i="6"/>
  <c r="AR658" i="6"/>
  <c r="BF658" i="6"/>
  <c r="BF700" i="6"/>
  <c r="AW700" i="6"/>
  <c r="AU700" i="6"/>
  <c r="AT700" i="6"/>
  <c r="AZ700" i="6"/>
  <c r="AY700" i="6"/>
  <c r="BK708" i="6"/>
  <c r="BC708" i="6"/>
  <c r="AU708" i="6"/>
  <c r="BJ708" i="6"/>
  <c r="BB708" i="6"/>
  <c r="AT708" i="6"/>
  <c r="BI708" i="6"/>
  <c r="BA708" i="6"/>
  <c r="AS708" i="6"/>
  <c r="BH708" i="6"/>
  <c r="AZ708" i="6"/>
  <c r="AR708" i="6"/>
  <c r="BG708" i="6"/>
  <c r="AY708" i="6"/>
  <c r="BF708" i="6"/>
  <c r="AX708" i="6"/>
  <c r="BE708" i="6"/>
  <c r="AW708" i="6"/>
  <c r="BD708" i="6"/>
  <c r="AV708" i="6"/>
  <c r="BH722" i="6"/>
  <c r="AZ722" i="6"/>
  <c r="AR722" i="6"/>
  <c r="BG722" i="6"/>
  <c r="AY722" i="6"/>
  <c r="BF722" i="6"/>
  <c r="AX722" i="6"/>
  <c r="BE722" i="6"/>
  <c r="AW722" i="6"/>
  <c r="BD722" i="6"/>
  <c r="AV722" i="6"/>
  <c r="BK722" i="6"/>
  <c r="BC722" i="6"/>
  <c r="AU722" i="6"/>
  <c r="BJ722" i="6"/>
  <c r="BB722" i="6"/>
  <c r="AT722" i="6"/>
  <c r="BI722" i="6"/>
  <c r="BA722" i="6"/>
  <c r="AS722" i="6"/>
  <c r="AJ463" i="6" l="1"/>
  <c r="AB463" i="6"/>
  <c r="AN463" i="6"/>
  <c r="AF463" i="6"/>
  <c r="AI463" i="6"/>
  <c r="AH463" i="6"/>
  <c r="AG463" i="6"/>
  <c r="AC463" i="6"/>
  <c r="AM463" i="6"/>
  <c r="AK463" i="6"/>
  <c r="AP463" i="6"/>
  <c r="AO463" i="6"/>
  <c r="AL463" i="6"/>
  <c r="AE463" i="6"/>
  <c r="AD463" i="6"/>
  <c r="AA463" i="6"/>
  <c r="I371" i="6"/>
  <c r="AS518" i="6"/>
  <c r="BK518" i="6"/>
  <c r="AJ466" i="6"/>
  <c r="AB466" i="6"/>
  <c r="AN466" i="6"/>
  <c r="AF466" i="6"/>
  <c r="AM466" i="6"/>
  <c r="AC466" i="6"/>
  <c r="AL466" i="6"/>
  <c r="AA466" i="6"/>
  <c r="AK466" i="6"/>
  <c r="AE466" i="6"/>
  <c r="AO466" i="6"/>
  <c r="AP466" i="6"/>
  <c r="AI466" i="6"/>
  <c r="AH466" i="6"/>
  <c r="AG466" i="6"/>
  <c r="AD466" i="6"/>
  <c r="BI701" i="6"/>
  <c r="BA701" i="6"/>
  <c r="AS701" i="6"/>
  <c r="BH701" i="6"/>
  <c r="AZ701" i="6"/>
  <c r="AR701" i="6"/>
  <c r="BG701" i="6"/>
  <c r="AY701" i="6"/>
  <c r="BF701" i="6"/>
  <c r="AX701" i="6"/>
  <c r="BE701" i="6"/>
  <c r="AW701" i="6"/>
  <c r="BD701" i="6"/>
  <c r="AV701" i="6"/>
  <c r="BK701" i="6"/>
  <c r="BC701" i="6"/>
  <c r="AU701" i="6"/>
  <c r="BB701" i="6"/>
  <c r="AT701" i="6"/>
  <c r="BJ701" i="6"/>
  <c r="BI519" i="6"/>
  <c r="BA519" i="6"/>
  <c r="AS519" i="6"/>
  <c r="BH519" i="6"/>
  <c r="AZ519" i="6"/>
  <c r="AR519" i="6"/>
  <c r="BG519" i="6"/>
  <c r="AY519" i="6"/>
  <c r="BF519" i="6"/>
  <c r="AX519" i="6"/>
  <c r="BE519" i="6"/>
  <c r="AW519" i="6"/>
  <c r="BD519" i="6"/>
  <c r="AV519" i="6"/>
  <c r="BK519" i="6"/>
  <c r="BC519" i="6"/>
  <c r="AU519" i="6"/>
  <c r="AT519" i="6"/>
  <c r="BJ519" i="6"/>
  <c r="BB519" i="6"/>
  <c r="AV616" i="6"/>
  <c r="BB616" i="6"/>
  <c r="BD546" i="6"/>
  <c r="BI546" i="6"/>
  <c r="BJ686" i="6"/>
  <c r="AX686" i="6"/>
  <c r="BA686" i="6"/>
  <c r="BH728" i="6"/>
  <c r="BC728" i="6"/>
  <c r="AS560" i="6"/>
  <c r="BK560" i="6"/>
  <c r="AR602" i="6"/>
  <c r="BJ602" i="6"/>
  <c r="AJ297" i="6"/>
  <c r="AB297" i="6"/>
  <c r="AI297" i="6"/>
  <c r="AA297" i="6"/>
  <c r="AO297" i="6"/>
  <c r="AG297" i="6"/>
  <c r="BL297" i="6" s="1"/>
  <c r="AM297" i="6"/>
  <c r="I311" i="6"/>
  <c r="AL297" i="6"/>
  <c r="AH297" i="6"/>
  <c r="AF297" i="6"/>
  <c r="AD297" i="6"/>
  <c r="AC297" i="6"/>
  <c r="AP297" i="6"/>
  <c r="AN297" i="6"/>
  <c r="AK297" i="6"/>
  <c r="AE297" i="6"/>
  <c r="AV644" i="6"/>
  <c r="BE644" i="6"/>
  <c r="AZ672" i="6"/>
  <c r="AV672" i="6"/>
  <c r="BJ672" i="6"/>
  <c r="AS700" i="6"/>
  <c r="BK700" i="6"/>
  <c r="BC588" i="6"/>
  <c r="BD588" i="6"/>
  <c r="BA700" i="6"/>
  <c r="AV700" i="6"/>
  <c r="AY658" i="6"/>
  <c r="AT658" i="6"/>
  <c r="AW658" i="6"/>
  <c r="AS588" i="6"/>
  <c r="AY588" i="6"/>
  <c r="AW574" i="6"/>
  <c r="AS574" i="6"/>
  <c r="AX518" i="6"/>
  <c r="BA518" i="6"/>
  <c r="AV518" i="6"/>
  <c r="AY532" i="6"/>
  <c r="AT532" i="6"/>
  <c r="AS714" i="6"/>
  <c r="BK714" i="6"/>
  <c r="BG714" i="6"/>
  <c r="AJ465" i="6"/>
  <c r="AB465" i="6"/>
  <c r="AN465" i="6"/>
  <c r="AF465" i="6"/>
  <c r="AL465" i="6"/>
  <c r="AA465" i="6"/>
  <c r="AK465" i="6"/>
  <c r="AI465" i="6"/>
  <c r="AG465" i="6"/>
  <c r="AD465" i="6"/>
  <c r="AP465" i="6"/>
  <c r="AE465" i="6"/>
  <c r="AO465" i="6"/>
  <c r="AM465" i="6"/>
  <c r="AH465" i="6"/>
  <c r="AC465" i="6"/>
  <c r="AZ630" i="6"/>
  <c r="BC630" i="6"/>
  <c r="BF547" i="6"/>
  <c r="AX547" i="6"/>
  <c r="BE547" i="6"/>
  <c r="AW547" i="6"/>
  <c r="BD547" i="6"/>
  <c r="AV547" i="6"/>
  <c r="BJ547" i="6"/>
  <c r="BB547" i="6"/>
  <c r="AT547" i="6"/>
  <c r="BI547" i="6"/>
  <c r="BA547" i="6"/>
  <c r="AS547" i="6"/>
  <c r="BG547" i="6"/>
  <c r="BC547" i="6"/>
  <c r="AZ547" i="6"/>
  <c r="AY547" i="6"/>
  <c r="AU547" i="6"/>
  <c r="AR547" i="6"/>
  <c r="BK547" i="6"/>
  <c r="BH547" i="6"/>
  <c r="BK631" i="6"/>
  <c r="BC631" i="6"/>
  <c r="AU631" i="6"/>
  <c r="BJ631" i="6"/>
  <c r="BB631" i="6"/>
  <c r="AT631" i="6"/>
  <c r="BI631" i="6"/>
  <c r="BA631" i="6"/>
  <c r="AS631" i="6"/>
  <c r="BF631" i="6"/>
  <c r="AX631" i="6"/>
  <c r="AZ631" i="6"/>
  <c r="AY631" i="6"/>
  <c r="AW631" i="6"/>
  <c r="AV631" i="6"/>
  <c r="BH631" i="6"/>
  <c r="AR631" i="6"/>
  <c r="BG631" i="6"/>
  <c r="BE631" i="6"/>
  <c r="BD631" i="6"/>
  <c r="BG616" i="6"/>
  <c r="AR616" i="6"/>
  <c r="BE546" i="6"/>
  <c r="AT546" i="6"/>
  <c r="AU686" i="6"/>
  <c r="BF686" i="6"/>
  <c r="BI686" i="6"/>
  <c r="AS728" i="6"/>
  <c r="BK728" i="6"/>
  <c r="I338" i="6"/>
  <c r="AI328" i="6"/>
  <c r="AA328" i="6"/>
  <c r="AH328" i="6"/>
  <c r="AP328" i="6"/>
  <c r="AG328" i="6"/>
  <c r="AO328" i="6"/>
  <c r="AF328" i="6"/>
  <c r="AN328" i="6"/>
  <c r="AE328" i="6"/>
  <c r="I333" i="6"/>
  <c r="AM328" i="6"/>
  <c r="AD328" i="6"/>
  <c r="AL328" i="6"/>
  <c r="AC328" i="6"/>
  <c r="I348" i="6"/>
  <c r="AK328" i="6"/>
  <c r="AB328" i="6"/>
  <c r="AJ328" i="6"/>
  <c r="AK364" i="6"/>
  <c r="AC364" i="6"/>
  <c r="AJ364" i="6"/>
  <c r="BB653" i="6" s="1"/>
  <c r="AB364" i="6"/>
  <c r="AO364" i="6"/>
  <c r="AG364" i="6"/>
  <c r="AP364" i="6"/>
  <c r="AD364" i="6"/>
  <c r="AR569" i="6" s="1"/>
  <c r="AN364" i="6"/>
  <c r="AA364" i="6"/>
  <c r="AM364" i="6"/>
  <c r="BB695" i="6" s="1"/>
  <c r="J364" i="6"/>
  <c r="AL364" i="6"/>
  <c r="AI364" i="6"/>
  <c r="AH364" i="6"/>
  <c r="AF364" i="6"/>
  <c r="AE364" i="6"/>
  <c r="BA560" i="6"/>
  <c r="AV560" i="6"/>
  <c r="AR560" i="6"/>
  <c r="AZ602" i="6"/>
  <c r="AU602" i="6"/>
  <c r="BC644" i="6"/>
  <c r="AZ644" i="6"/>
  <c r="AX644" i="6"/>
  <c r="BC672" i="6"/>
  <c r="BH672" i="6"/>
  <c r="BI700" i="6"/>
  <c r="BD700" i="6"/>
  <c r="BG658" i="6"/>
  <c r="BB658" i="6"/>
  <c r="BE658" i="6"/>
  <c r="BE588" i="6"/>
  <c r="BG588" i="6"/>
  <c r="BF518" i="6"/>
  <c r="BI518" i="6"/>
  <c r="BD518" i="6"/>
  <c r="BG532" i="6"/>
  <c r="BB532" i="6"/>
  <c r="BA714" i="6"/>
  <c r="AV714" i="6"/>
  <c r="AR714" i="6"/>
  <c r="AJ464" i="6"/>
  <c r="AB464" i="6"/>
  <c r="AN464" i="6"/>
  <c r="AF464" i="6"/>
  <c r="AK464" i="6"/>
  <c r="AI464" i="6"/>
  <c r="AH464" i="6"/>
  <c r="AD464" i="6"/>
  <c r="AP464" i="6"/>
  <c r="AM464" i="6"/>
  <c r="AC464" i="6"/>
  <c r="AG464" i="6"/>
  <c r="AE464" i="6"/>
  <c r="AA464" i="6"/>
  <c r="AO464" i="6"/>
  <c r="AL464" i="6"/>
  <c r="I374" i="6"/>
  <c r="AI298" i="6"/>
  <c r="AA298" i="6"/>
  <c r="AP298" i="6"/>
  <c r="AH298" i="6"/>
  <c r="AN298" i="6"/>
  <c r="AF298" i="6"/>
  <c r="AK298" i="6"/>
  <c r="AJ298" i="6"/>
  <c r="I312" i="6"/>
  <c r="AE298" i="6"/>
  <c r="AD298" i="6"/>
  <c r="AM298" i="6"/>
  <c r="AL298" i="6"/>
  <c r="AG298" i="6"/>
  <c r="BL298" i="6" s="1"/>
  <c r="AC298" i="6"/>
  <c r="AB298" i="6"/>
  <c r="AO298" i="6"/>
  <c r="BA630" i="6"/>
  <c r="BK630" i="6"/>
  <c r="BK715" i="6"/>
  <c r="BC715" i="6"/>
  <c r="AU715" i="6"/>
  <c r="BJ715" i="6"/>
  <c r="BB715" i="6"/>
  <c r="AT715" i="6"/>
  <c r="BI715" i="6"/>
  <c r="BA715" i="6"/>
  <c r="AS715" i="6"/>
  <c r="BH715" i="6"/>
  <c r="AZ715" i="6"/>
  <c r="AR715" i="6"/>
  <c r="BG715" i="6"/>
  <c r="AY715" i="6"/>
  <c r="BF715" i="6"/>
  <c r="AX715" i="6"/>
  <c r="BE715" i="6"/>
  <c r="AW715" i="6"/>
  <c r="AV715" i="6"/>
  <c r="BD715" i="6"/>
  <c r="BF575" i="6"/>
  <c r="AX575" i="6"/>
  <c r="BE575" i="6"/>
  <c r="AW575" i="6"/>
  <c r="BJ575" i="6"/>
  <c r="BB575" i="6"/>
  <c r="AT575" i="6"/>
  <c r="BH575" i="6"/>
  <c r="AU575" i="6"/>
  <c r="BG575" i="6"/>
  <c r="AS575" i="6"/>
  <c r="BD575" i="6"/>
  <c r="AR575" i="6"/>
  <c r="BC575" i="6"/>
  <c r="BA575" i="6"/>
  <c r="AZ575" i="6"/>
  <c r="BK575" i="6"/>
  <c r="AY575" i="6"/>
  <c r="BI575" i="6"/>
  <c r="AV575" i="6"/>
  <c r="AX616" i="6"/>
  <c r="BC616" i="6"/>
  <c r="AX546" i="6"/>
  <c r="BB546" i="6"/>
  <c r="BC686" i="6"/>
  <c r="AY686" i="6"/>
  <c r="AX728" i="6"/>
  <c r="BA728" i="6"/>
  <c r="AV728" i="6"/>
  <c r="BI560" i="6"/>
  <c r="BD560" i="6"/>
  <c r="AZ560" i="6"/>
  <c r="BH602" i="6"/>
  <c r="BC602" i="6"/>
  <c r="BD644" i="6"/>
  <c r="BA644" i="6"/>
  <c r="BF644" i="6"/>
  <c r="AR672" i="6"/>
  <c r="AX672" i="6"/>
  <c r="I310" i="6"/>
  <c r="AK296" i="6"/>
  <c r="AC296" i="6"/>
  <c r="AJ296" i="6"/>
  <c r="AB296" i="6"/>
  <c r="AP296" i="6"/>
  <c r="AH296" i="6"/>
  <c r="AO296" i="6"/>
  <c r="AD296" i="6"/>
  <c r="AN296" i="6"/>
  <c r="AA296" i="6"/>
  <c r="AL296" i="6"/>
  <c r="AI296" i="6"/>
  <c r="J296" i="6"/>
  <c r="AM296" i="6"/>
  <c r="AG296" i="6"/>
  <c r="AF296" i="6"/>
  <c r="AE296" i="6"/>
  <c r="AY518" i="6"/>
  <c r="AO327" i="6"/>
  <c r="AG327" i="6"/>
  <c r="AL327" i="6"/>
  <c r="AC327" i="6"/>
  <c r="AK327" i="6"/>
  <c r="AB327" i="6"/>
  <c r="I347" i="6"/>
  <c r="AJ327" i="6"/>
  <c r="AA327" i="6"/>
  <c r="AI327" i="6"/>
  <c r="I337" i="6"/>
  <c r="AH327" i="6"/>
  <c r="AP327" i="6"/>
  <c r="AF327" i="6"/>
  <c r="I332" i="6"/>
  <c r="AN327" i="6"/>
  <c r="AE327" i="6"/>
  <c r="AM327" i="6"/>
  <c r="AD327" i="6"/>
  <c r="AJ461" i="6"/>
  <c r="AB461" i="6"/>
  <c r="AN461" i="6"/>
  <c r="AF461" i="6"/>
  <c r="AG461" i="6"/>
  <c r="AP461" i="6"/>
  <c r="AE461" i="6"/>
  <c r="AO461" i="6"/>
  <c r="AD461" i="6"/>
  <c r="AA461" i="6"/>
  <c r="J461" i="6"/>
  <c r="AK461" i="6"/>
  <c r="AM461" i="6"/>
  <c r="AL461" i="6"/>
  <c r="AI461" i="6"/>
  <c r="AH461" i="6"/>
  <c r="AC461" i="6"/>
  <c r="I375" i="6"/>
  <c r="AP299" i="6"/>
  <c r="AH299" i="6"/>
  <c r="I313" i="6"/>
  <c r="AO299" i="6"/>
  <c r="AG299" i="6"/>
  <c r="BL299" i="6" s="1"/>
  <c r="AM299" i="6"/>
  <c r="AE299" i="6"/>
  <c r="AI299" i="6"/>
  <c r="AF299" i="6"/>
  <c r="AC299" i="6"/>
  <c r="AN299" i="6"/>
  <c r="AB299" i="6"/>
  <c r="AL299" i="6"/>
  <c r="AK299" i="6"/>
  <c r="AJ299" i="6"/>
  <c r="AD299" i="6"/>
  <c r="AA299" i="6"/>
  <c r="AX630" i="6"/>
  <c r="BG603" i="6"/>
  <c r="AY603" i="6"/>
  <c r="BF603" i="6"/>
  <c r="AX603" i="6"/>
  <c r="BE603" i="6"/>
  <c r="AW603" i="6"/>
  <c r="BD603" i="6"/>
  <c r="AV603" i="6"/>
  <c r="BK603" i="6"/>
  <c r="BC603" i="6"/>
  <c r="AU603" i="6"/>
  <c r="BJ603" i="6"/>
  <c r="BB603" i="6"/>
  <c r="AT603" i="6"/>
  <c r="BI603" i="6"/>
  <c r="BA603" i="6"/>
  <c r="AS603" i="6"/>
  <c r="AR603" i="6"/>
  <c r="BH603" i="6"/>
  <c r="AZ603" i="6"/>
  <c r="BL184" i="6"/>
  <c r="BJ561" i="6"/>
  <c r="BB561" i="6"/>
  <c r="AT561" i="6"/>
  <c r="BI561" i="6"/>
  <c r="BA561" i="6"/>
  <c r="AS561" i="6"/>
  <c r="BH561" i="6"/>
  <c r="AZ561" i="6"/>
  <c r="AR561" i="6"/>
  <c r="BG561" i="6"/>
  <c r="AY561" i="6"/>
  <c r="BF561" i="6"/>
  <c r="AX561" i="6"/>
  <c r="BE561" i="6"/>
  <c r="AW561" i="6"/>
  <c r="BD561" i="6"/>
  <c r="AV561" i="6"/>
  <c r="BC561" i="6"/>
  <c r="AU561" i="6"/>
  <c r="BK561" i="6"/>
  <c r="BD687" i="6"/>
  <c r="AV687" i="6"/>
  <c r="BK687" i="6"/>
  <c r="BC687" i="6"/>
  <c r="AU687" i="6"/>
  <c r="BJ687" i="6"/>
  <c r="BB687" i="6"/>
  <c r="AT687" i="6"/>
  <c r="BI687" i="6"/>
  <c r="BA687" i="6"/>
  <c r="AS687" i="6"/>
  <c r="BH687" i="6"/>
  <c r="AZ687" i="6"/>
  <c r="AR687" i="6"/>
  <c r="BG687" i="6"/>
  <c r="AY687" i="6"/>
  <c r="BF687" i="6"/>
  <c r="AX687" i="6"/>
  <c r="AW687" i="6"/>
  <c r="BE687" i="6"/>
  <c r="BH616" i="6"/>
  <c r="AS616" i="6"/>
  <c r="BH546" i="6"/>
  <c r="BF546" i="6"/>
  <c r="BJ546" i="6"/>
  <c r="AL366" i="6"/>
  <c r="AD366" i="6"/>
  <c r="AK366" i="6"/>
  <c r="AC366" i="6"/>
  <c r="AJ366" i="6"/>
  <c r="AB366" i="6"/>
  <c r="AO366" i="6"/>
  <c r="AG366" i="6"/>
  <c r="AF366" i="6"/>
  <c r="AE366" i="6"/>
  <c r="AA366" i="6"/>
  <c r="AP366" i="6"/>
  <c r="AN366" i="6"/>
  <c r="AM366" i="6"/>
  <c r="AI366" i="6"/>
  <c r="AH366" i="6"/>
  <c r="BK686" i="6"/>
  <c r="BG686" i="6"/>
  <c r="BF728" i="6"/>
  <c r="BI728" i="6"/>
  <c r="BD728" i="6"/>
  <c r="AT560" i="6"/>
  <c r="AW560" i="6"/>
  <c r="BH560" i="6"/>
  <c r="BK602" i="6"/>
  <c r="AR644" i="6"/>
  <c r="AT644" i="6"/>
  <c r="AY644" i="6"/>
  <c r="BD672" i="6"/>
  <c r="BF672" i="6"/>
  <c r="AW518" i="6"/>
  <c r="BG700" i="6"/>
  <c r="BB700" i="6"/>
  <c r="BE700" i="6"/>
  <c r="BK588" i="6"/>
  <c r="BF588" i="6"/>
  <c r="AZ588" i="6"/>
  <c r="BG518" i="6"/>
  <c r="BB518" i="6"/>
  <c r="BE518" i="6"/>
  <c r="AZ532" i="6"/>
  <c r="AU532" i="6"/>
  <c r="AT714" i="6"/>
  <c r="AW714" i="6"/>
  <c r="BH714" i="6"/>
  <c r="AL367" i="6"/>
  <c r="AD367" i="6"/>
  <c r="AK367" i="6"/>
  <c r="AC367" i="6"/>
  <c r="AJ367" i="6"/>
  <c r="AB367" i="6"/>
  <c r="AP367" i="6"/>
  <c r="AH367" i="6"/>
  <c r="AO367" i="6"/>
  <c r="AG367" i="6"/>
  <c r="AA367" i="6"/>
  <c r="AN367" i="6"/>
  <c r="AM367" i="6"/>
  <c r="AI367" i="6"/>
  <c r="AF367" i="6"/>
  <c r="AE367" i="6"/>
  <c r="AJ462" i="6"/>
  <c r="AB462" i="6"/>
  <c r="AN462" i="6"/>
  <c r="AF462" i="6"/>
  <c r="AH462" i="6"/>
  <c r="AG462" i="6"/>
  <c r="AP462" i="6"/>
  <c r="AE462" i="6"/>
  <c r="AM462" i="6"/>
  <c r="AA462" i="6"/>
  <c r="AO462" i="6"/>
  <c r="AD462" i="6"/>
  <c r="AL462" i="6"/>
  <c r="AK462" i="6"/>
  <c r="AI462" i="6"/>
  <c r="AC462" i="6"/>
  <c r="AT630" i="6"/>
  <c r="AR630" i="6"/>
  <c r="BJ645" i="6"/>
  <c r="BB645" i="6"/>
  <c r="AT645" i="6"/>
  <c r="BI645" i="6"/>
  <c r="BA645" i="6"/>
  <c r="AS645" i="6"/>
  <c r="BH645" i="6"/>
  <c r="AZ645" i="6"/>
  <c r="AR645" i="6"/>
  <c r="BF645" i="6"/>
  <c r="AX645" i="6"/>
  <c r="BE645" i="6"/>
  <c r="AW645" i="6"/>
  <c r="AY645" i="6"/>
  <c r="AV645" i="6"/>
  <c r="AU645" i="6"/>
  <c r="BK645" i="6"/>
  <c r="BG645" i="6"/>
  <c r="BD645" i="6"/>
  <c r="BC645" i="6"/>
  <c r="AT616" i="6"/>
  <c r="AY616" i="6"/>
  <c r="BA616" i="6"/>
  <c r="AR546" i="6"/>
  <c r="AY546" i="6"/>
  <c r="AU546" i="6"/>
  <c r="I344" i="6"/>
  <c r="I329" i="6"/>
  <c r="AI324" i="6"/>
  <c r="AA324" i="6"/>
  <c r="AP324" i="6"/>
  <c r="AG324" i="6"/>
  <c r="I334" i="6"/>
  <c r="AO324" i="6"/>
  <c r="AF324" i="6"/>
  <c r="AN324" i="6"/>
  <c r="AE324" i="6"/>
  <c r="AM324" i="6"/>
  <c r="AD324" i="6"/>
  <c r="AL324" i="6"/>
  <c r="AC324" i="6"/>
  <c r="AK324" i="6"/>
  <c r="AB324" i="6"/>
  <c r="AJ324" i="6"/>
  <c r="J324" i="6"/>
  <c r="AH324" i="6"/>
  <c r="AV686" i="6"/>
  <c r="AR686" i="6"/>
  <c r="AY728" i="6"/>
  <c r="AT728" i="6"/>
  <c r="AW728" i="6"/>
  <c r="BB560" i="6"/>
  <c r="BE560" i="6"/>
  <c r="AX602" i="6"/>
  <c r="BA602" i="6"/>
  <c r="AV602" i="6"/>
  <c r="BH644" i="6"/>
  <c r="BB644" i="6"/>
  <c r="BG644" i="6"/>
  <c r="AT672" i="6"/>
  <c r="AS672" i="6"/>
  <c r="AT518" i="6"/>
  <c r="AR700" i="6"/>
  <c r="BJ700" i="6"/>
  <c r="AX700" i="6"/>
  <c r="AX588" i="6"/>
  <c r="AU588" i="6"/>
  <c r="BH588" i="6"/>
  <c r="AR518" i="6"/>
  <c r="BJ518" i="6"/>
  <c r="AW532" i="6"/>
  <c r="BH532" i="6"/>
  <c r="BC532" i="6"/>
  <c r="BB714" i="6"/>
  <c r="BE714" i="6"/>
  <c r="AJ467" i="6"/>
  <c r="AB467" i="6"/>
  <c r="AN467" i="6"/>
  <c r="AF467" i="6"/>
  <c r="AO467" i="6"/>
  <c r="AD467" i="6"/>
  <c r="AM467" i="6"/>
  <c r="AC467" i="6"/>
  <c r="AL467" i="6"/>
  <c r="AA467" i="6"/>
  <c r="AP467" i="6"/>
  <c r="AI467" i="6"/>
  <c r="AG467" i="6"/>
  <c r="AE467" i="6"/>
  <c r="AH467" i="6"/>
  <c r="AK467" i="6"/>
  <c r="BI630" i="6"/>
  <c r="BD630" i="6"/>
  <c r="AY630" i="6"/>
  <c r="BH659" i="6"/>
  <c r="AZ659" i="6"/>
  <c r="AR659" i="6"/>
  <c r="BG659" i="6"/>
  <c r="AY659" i="6"/>
  <c r="BF659" i="6"/>
  <c r="AX659" i="6"/>
  <c r="BE659" i="6"/>
  <c r="AW659" i="6"/>
  <c r="BD659" i="6"/>
  <c r="AV659" i="6"/>
  <c r="BK659" i="6"/>
  <c r="BC659" i="6"/>
  <c r="AU659" i="6"/>
  <c r="BJ659" i="6"/>
  <c r="BB659" i="6"/>
  <c r="AT659" i="6"/>
  <c r="BI659" i="6"/>
  <c r="BA659" i="6"/>
  <c r="AS659" i="6"/>
  <c r="BD589" i="6"/>
  <c r="AV589" i="6"/>
  <c r="BK589" i="6"/>
  <c r="BC589" i="6"/>
  <c r="AU589" i="6"/>
  <c r="BJ589" i="6"/>
  <c r="BB589" i="6"/>
  <c r="AT589" i="6"/>
  <c r="BG589" i="6"/>
  <c r="AY589" i="6"/>
  <c r="BE589" i="6"/>
  <c r="BA589" i="6"/>
  <c r="AZ589" i="6"/>
  <c r="AX589" i="6"/>
  <c r="AW589" i="6"/>
  <c r="BI589" i="6"/>
  <c r="AS589" i="6"/>
  <c r="BH589" i="6"/>
  <c r="AR589" i="6"/>
  <c r="BF589" i="6"/>
  <c r="BD616" i="6"/>
  <c r="BJ616" i="6"/>
  <c r="BI616" i="6"/>
  <c r="AV546" i="6"/>
  <c r="BG546" i="6"/>
  <c r="BC546" i="6"/>
  <c r="AK365" i="6"/>
  <c r="AV667" i="6" s="1"/>
  <c r="AC365" i="6"/>
  <c r="AJ365" i="6"/>
  <c r="AB365" i="6"/>
  <c r="AO365" i="6"/>
  <c r="BD723" i="6" s="1"/>
  <c r="AG365" i="6"/>
  <c r="AM365" i="6"/>
  <c r="AL365" i="6"/>
  <c r="AI365" i="6"/>
  <c r="BI639" i="6" s="1"/>
  <c r="AH365" i="6"/>
  <c r="AF365" i="6"/>
  <c r="BD597" i="6" s="1"/>
  <c r="AE365" i="6"/>
  <c r="AZ583" i="6" s="1"/>
  <c r="AP365" i="6"/>
  <c r="AV737" i="6" s="1"/>
  <c r="AD365" i="6"/>
  <c r="AW569" i="6" s="1"/>
  <c r="AN365" i="6"/>
  <c r="BI709" i="6" s="1"/>
  <c r="AA365" i="6"/>
  <c r="BD686" i="6"/>
  <c r="AZ686" i="6"/>
  <c r="BG728" i="6"/>
  <c r="BB728" i="6"/>
  <c r="BE728" i="6"/>
  <c r="BJ560" i="6"/>
  <c r="AX560" i="6"/>
  <c r="BF602" i="6"/>
  <c r="BI602" i="6"/>
  <c r="BD602" i="6"/>
  <c r="AS644" i="6"/>
  <c r="AW672" i="6"/>
  <c r="BE672" i="6"/>
  <c r="BA672" i="6"/>
  <c r="AU560" i="6"/>
  <c r="BF560" i="6"/>
  <c r="AY602" i="6"/>
  <c r="AT602" i="6"/>
  <c r="AW602" i="6"/>
  <c r="AL368" i="6"/>
  <c r="AR681" i="6" s="1"/>
  <c r="AD368" i="6"/>
  <c r="AH368" i="6"/>
  <c r="AP368" i="6"/>
  <c r="AY737" i="6" s="1"/>
  <c r="AG368" i="6"/>
  <c r="AT611" i="6" s="1"/>
  <c r="AO368" i="6"/>
  <c r="AF368" i="6"/>
  <c r="AM368" i="6"/>
  <c r="AC368" i="6"/>
  <c r="AK368" i="6"/>
  <c r="AB368" i="6"/>
  <c r="AI368" i="6"/>
  <c r="AE368" i="6"/>
  <c r="AA368" i="6"/>
  <c r="BD527" i="6" s="1"/>
  <c r="AN368" i="6"/>
  <c r="AJ368" i="6"/>
  <c r="BI644" i="6"/>
  <c r="BK644" i="6"/>
  <c r="BK672" i="6"/>
  <c r="AU672" i="6"/>
  <c r="BI672" i="6"/>
  <c r="AL369" i="6"/>
  <c r="BB681" i="6" s="1"/>
  <c r="AD369" i="6"/>
  <c r="AO369" i="6"/>
  <c r="AF369" i="6"/>
  <c r="AN369" i="6"/>
  <c r="AE369" i="6"/>
  <c r="AM369" i="6"/>
  <c r="AC369" i="6"/>
  <c r="AU555" i="6" s="1"/>
  <c r="AK369" i="6"/>
  <c r="AB369" i="6"/>
  <c r="AJ369" i="6"/>
  <c r="AA369" i="6"/>
  <c r="AI369" i="6"/>
  <c r="AH369" i="6"/>
  <c r="AZ625" i="6" s="1"/>
  <c r="AP369" i="6"/>
  <c r="AG369" i="6"/>
  <c r="BK611" i="6" s="1"/>
  <c r="BE673" i="6"/>
  <c r="AW673" i="6"/>
  <c r="BD673" i="6"/>
  <c r="AV673" i="6"/>
  <c r="BI673" i="6"/>
  <c r="BA673" i="6"/>
  <c r="AS673" i="6"/>
  <c r="AZ673" i="6"/>
  <c r="BK673" i="6"/>
  <c r="AY673" i="6"/>
  <c r="BJ673" i="6"/>
  <c r="AX673" i="6"/>
  <c r="BH673" i="6"/>
  <c r="AU673" i="6"/>
  <c r="BG673" i="6"/>
  <c r="AT673" i="6"/>
  <c r="BF673" i="6"/>
  <c r="AR673" i="6"/>
  <c r="BC673" i="6"/>
  <c r="BB673" i="6"/>
  <c r="BG617" i="6"/>
  <c r="AY617" i="6"/>
  <c r="BF617" i="6"/>
  <c r="BK617" i="6"/>
  <c r="BC617" i="6"/>
  <c r="AU617" i="6"/>
  <c r="BB617" i="6"/>
  <c r="AR617" i="6"/>
  <c r="BA617" i="6"/>
  <c r="AZ617" i="6"/>
  <c r="BJ617" i="6"/>
  <c r="AX617" i="6"/>
  <c r="BI617" i="6"/>
  <c r="AW617" i="6"/>
  <c r="BH617" i="6"/>
  <c r="AV617" i="6"/>
  <c r="BE617" i="6"/>
  <c r="AT617" i="6"/>
  <c r="BD617" i="6"/>
  <c r="AS617" i="6"/>
  <c r="AT686" i="6"/>
  <c r="AW686" i="6"/>
  <c r="BH686" i="6"/>
  <c r="AR728" i="6"/>
  <c r="BJ728" i="6"/>
  <c r="BI681" i="6"/>
  <c r="BK681" i="6"/>
  <c r="BI625" i="6"/>
  <c r="BJ625" i="6"/>
  <c r="AY625" i="6"/>
  <c r="AX625" i="6"/>
  <c r="BA625" i="6"/>
  <c r="AW625" i="6"/>
  <c r="BF625" i="6"/>
  <c r="BB625" i="6"/>
  <c r="BH625" i="6"/>
  <c r="BH700" i="6"/>
  <c r="AX658" i="6"/>
  <c r="BA658" i="6"/>
  <c r="AV658" i="6"/>
  <c r="BB588" i="6"/>
  <c r="AV588" i="6"/>
  <c r="BH518" i="6"/>
  <c r="BC518" i="6"/>
  <c r="AX532" i="6"/>
  <c r="BA532" i="6"/>
  <c r="AV532" i="6"/>
  <c r="AU714" i="6"/>
  <c r="AJ468" i="6"/>
  <c r="AB468" i="6"/>
  <c r="AN468" i="6"/>
  <c r="AF468" i="6"/>
  <c r="AP468" i="6"/>
  <c r="AE468" i="6"/>
  <c r="AO468" i="6"/>
  <c r="AD468" i="6"/>
  <c r="AM468" i="6"/>
  <c r="AC468" i="6"/>
  <c r="AH468" i="6"/>
  <c r="AA468" i="6"/>
  <c r="AI468" i="6"/>
  <c r="AG468" i="6"/>
  <c r="AL468" i="6"/>
  <c r="AK468" i="6"/>
  <c r="BJ630" i="6"/>
  <c r="BE630" i="6"/>
  <c r="BH630" i="6"/>
  <c r="I336" i="6"/>
  <c r="AM326" i="6"/>
  <c r="AE326" i="6"/>
  <c r="AP326" i="6"/>
  <c r="AG326" i="6"/>
  <c r="AO326" i="6"/>
  <c r="AF326" i="6"/>
  <c r="I331" i="6"/>
  <c r="AN326" i="6"/>
  <c r="AD326" i="6"/>
  <c r="AL326" i="6"/>
  <c r="AC326" i="6"/>
  <c r="AK326" i="6"/>
  <c r="AB326" i="6"/>
  <c r="AJ326" i="6"/>
  <c r="AA326" i="6"/>
  <c r="AI326" i="6"/>
  <c r="AH326" i="6"/>
  <c r="I346" i="6"/>
  <c r="AL370" i="6"/>
  <c r="AD370" i="6"/>
  <c r="AK370" i="6"/>
  <c r="AB370" i="6"/>
  <c r="AR541" i="6" s="1"/>
  <c r="AJ370" i="6"/>
  <c r="AA370" i="6"/>
  <c r="AY527" i="6" s="1"/>
  <c r="AI370" i="6"/>
  <c r="AH370" i="6"/>
  <c r="BD625" i="6" s="1"/>
  <c r="AP370" i="6"/>
  <c r="AG370" i="6"/>
  <c r="AO370" i="6"/>
  <c r="AF370" i="6"/>
  <c r="AN370" i="6"/>
  <c r="AE370" i="6"/>
  <c r="AM370" i="6"/>
  <c r="AC370" i="6"/>
  <c r="BG533" i="6"/>
  <c r="AY533" i="6"/>
  <c r="BF533" i="6"/>
  <c r="AX533" i="6"/>
  <c r="BE533" i="6"/>
  <c r="AW533" i="6"/>
  <c r="BD533" i="6"/>
  <c r="AV533" i="6"/>
  <c r="BK533" i="6"/>
  <c r="BC533" i="6"/>
  <c r="AU533" i="6"/>
  <c r="BJ533" i="6"/>
  <c r="BB533" i="6"/>
  <c r="AT533" i="6"/>
  <c r="BI533" i="6"/>
  <c r="BA533" i="6"/>
  <c r="AS533" i="6"/>
  <c r="BH533" i="6"/>
  <c r="AZ533" i="6"/>
  <c r="AR533" i="6"/>
  <c r="BH729" i="6"/>
  <c r="AZ729" i="6"/>
  <c r="AR729" i="6"/>
  <c r="BG729" i="6"/>
  <c r="AY729" i="6"/>
  <c r="BF729" i="6"/>
  <c r="AX729" i="6"/>
  <c r="BE729" i="6"/>
  <c r="AW729" i="6"/>
  <c r="BD729" i="6"/>
  <c r="AV729" i="6"/>
  <c r="BK729" i="6"/>
  <c r="BC729" i="6"/>
  <c r="AU729" i="6"/>
  <c r="BJ729" i="6"/>
  <c r="BB729" i="6"/>
  <c r="AT729" i="6"/>
  <c r="BA729" i="6"/>
  <c r="AS729" i="6"/>
  <c r="BI729" i="6"/>
  <c r="BF616" i="6"/>
  <c r="BK616" i="6"/>
  <c r="AZ546" i="6"/>
  <c r="BL264" i="6"/>
  <c r="BB686" i="6"/>
  <c r="BE686" i="6"/>
  <c r="AZ728" i="6"/>
  <c r="BH555" i="6"/>
  <c r="AX555" i="6"/>
  <c r="BB555" i="6"/>
  <c r="AV555" i="6"/>
  <c r="BE555" i="6"/>
  <c r="BF555" i="6"/>
  <c r="BG555" i="6"/>
  <c r="BA555" i="6"/>
  <c r="AW555" i="6"/>
  <c r="AS555" i="6"/>
  <c r="BK555" i="6"/>
  <c r="BD555" i="6"/>
  <c r="BI555" i="6"/>
  <c r="AY555" i="6"/>
  <c r="AU541" i="6"/>
  <c r="AT541" i="6"/>
  <c r="BJ541" i="6"/>
  <c r="BF541" i="6"/>
  <c r="BE541" i="6"/>
  <c r="BK541" i="6"/>
  <c r="AZ541" i="6"/>
  <c r="AX541" i="6"/>
  <c r="BC560" i="6"/>
  <c r="BG602" i="6"/>
  <c r="BB602" i="6"/>
  <c r="AU644" i="6"/>
  <c r="AY672" i="6"/>
  <c r="BG672" i="6"/>
  <c r="AS541" i="6" l="1"/>
  <c r="BD541" i="6"/>
  <c r="BB541" i="6"/>
  <c r="AZ555" i="6"/>
  <c r="BC555" i="6"/>
  <c r="BG625" i="6"/>
  <c r="AV625" i="6"/>
  <c r="AU625" i="6"/>
  <c r="AW681" i="6"/>
  <c r="AV681" i="6"/>
  <c r="BC611" i="6"/>
  <c r="BF611" i="6"/>
  <c r="AW527" i="6"/>
  <c r="AR527" i="6"/>
  <c r="AZ527" i="6"/>
  <c r="BD737" i="6"/>
  <c r="BB737" i="6"/>
  <c r="AR737" i="6"/>
  <c r="AX667" i="6"/>
  <c r="AZ667" i="6"/>
  <c r="BH709" i="6"/>
  <c r="AR709" i="6"/>
  <c r="BF583" i="6"/>
  <c r="BD583" i="6"/>
  <c r="BG583" i="6"/>
  <c r="BK597" i="6"/>
  <c r="AU597" i="6"/>
  <c r="AR597" i="6"/>
  <c r="BG723" i="6"/>
  <c r="BF723" i="6"/>
  <c r="AS639" i="6"/>
  <c r="AX639" i="6"/>
  <c r="BF639" i="6"/>
  <c r="BE569" i="6"/>
  <c r="BC569" i="6"/>
  <c r="AP338" i="6"/>
  <c r="AH338" i="6"/>
  <c r="AL338" i="6"/>
  <c r="AD338" i="6"/>
  <c r="AN338" i="6"/>
  <c r="AC338" i="6"/>
  <c r="I343" i="6"/>
  <c r="AM338" i="6"/>
  <c r="AB338" i="6"/>
  <c r="AK338" i="6"/>
  <c r="AA338" i="6"/>
  <c r="AJ338" i="6"/>
  <c r="AI338" i="6"/>
  <c r="AG338" i="6"/>
  <c r="AF338" i="6"/>
  <c r="AO338" i="6"/>
  <c r="AE338" i="6"/>
  <c r="AS653" i="6"/>
  <c r="BH653" i="6"/>
  <c r="BJ695" i="6"/>
  <c r="AX695" i="6"/>
  <c r="BC695" i="6"/>
  <c r="BI541" i="6"/>
  <c r="AY541" i="6"/>
  <c r="AV541" i="6"/>
  <c r="BC625" i="6"/>
  <c r="BE625" i="6"/>
  <c r="AS625" i="6"/>
  <c r="AU681" i="6"/>
  <c r="BD681" i="6"/>
  <c r="AW611" i="6"/>
  <c r="BB611" i="6"/>
  <c r="BI611" i="6"/>
  <c r="AU527" i="6"/>
  <c r="BE527" i="6"/>
  <c r="BJ737" i="6"/>
  <c r="AW737" i="6"/>
  <c r="BE667" i="6"/>
  <c r="BD667" i="6"/>
  <c r="BC667" i="6"/>
  <c r="BG709" i="6"/>
  <c r="BD709" i="6"/>
  <c r="BA583" i="6"/>
  <c r="BK583" i="6"/>
  <c r="AS583" i="6"/>
  <c r="I411" i="6"/>
  <c r="AI375" i="6"/>
  <c r="AA375" i="6"/>
  <c r="AH375" i="6"/>
  <c r="AP375" i="6"/>
  <c r="AG375" i="6"/>
  <c r="AO375" i="6"/>
  <c r="AF375" i="6"/>
  <c r="AN375" i="6"/>
  <c r="AE375" i="6"/>
  <c r="I380" i="6"/>
  <c r="AM375" i="6"/>
  <c r="AD375" i="6"/>
  <c r="I385" i="6"/>
  <c r="AL375" i="6"/>
  <c r="AC375" i="6"/>
  <c r="AK375" i="6"/>
  <c r="AB375" i="6"/>
  <c r="AJ375" i="6"/>
  <c r="AT597" i="6"/>
  <c r="AV597" i="6"/>
  <c r="AS597" i="6"/>
  <c r="AU723" i="6"/>
  <c r="AR723" i="6"/>
  <c r="AR639" i="6"/>
  <c r="BB639" i="6"/>
  <c r="AT639" i="6"/>
  <c r="BF569" i="6"/>
  <c r="AV569" i="6"/>
  <c r="AK348" i="6"/>
  <c r="AC348" i="6"/>
  <c r="AO348" i="6"/>
  <c r="AG348" i="6"/>
  <c r="AH348" i="6"/>
  <c r="AF348" i="6"/>
  <c r="AP348" i="6"/>
  <c r="AE348" i="6"/>
  <c r="AN348" i="6"/>
  <c r="AD348" i="6"/>
  <c r="AM348" i="6"/>
  <c r="AB348" i="6"/>
  <c r="AL348" i="6"/>
  <c r="AA348" i="6"/>
  <c r="AJ348" i="6"/>
  <c r="AI348" i="6"/>
  <c r="AN311" i="6"/>
  <c r="AF311" i="6"/>
  <c r="AM311" i="6"/>
  <c r="AE311" i="6"/>
  <c r="AK311" i="6"/>
  <c r="AC311" i="6"/>
  <c r="AI311" i="6"/>
  <c r="AA311" i="6"/>
  <c r="AB311" i="6"/>
  <c r="AP311" i="6"/>
  <c r="AO311" i="6"/>
  <c r="AL311" i="6"/>
  <c r="AJ311" i="6"/>
  <c r="AH311" i="6"/>
  <c r="AG311" i="6"/>
  <c r="AD311" i="6"/>
  <c r="AU653" i="6"/>
  <c r="BF653" i="6"/>
  <c r="BD695" i="6"/>
  <c r="BE695" i="6"/>
  <c r="BF695" i="6"/>
  <c r="BC541" i="6"/>
  <c r="BA541" i="6"/>
  <c r="AW541" i="6"/>
  <c r="AR555" i="6"/>
  <c r="AT555" i="6"/>
  <c r="AR625" i="6"/>
  <c r="BK625" i="6"/>
  <c r="BG681" i="6"/>
  <c r="BH681" i="6"/>
  <c r="AR611" i="6"/>
  <c r="BG611" i="6"/>
  <c r="BJ611" i="6"/>
  <c r="BG527" i="6"/>
  <c r="AX527" i="6"/>
  <c r="BK737" i="6"/>
  <c r="BF737" i="6"/>
  <c r="AS667" i="6"/>
  <c r="AW667" i="6"/>
  <c r="AR667" i="6"/>
  <c r="AS709" i="6"/>
  <c r="BF709" i="6"/>
  <c r="BJ709" i="6"/>
  <c r="AR583" i="6"/>
  <c r="BC583" i="6"/>
  <c r="BC597" i="6"/>
  <c r="BB597" i="6"/>
  <c r="AY597" i="6"/>
  <c r="AX723" i="6"/>
  <c r="BH723" i="6"/>
  <c r="BA639" i="6"/>
  <c r="BJ639" i="6"/>
  <c r="BH639" i="6"/>
  <c r="AT569" i="6"/>
  <c r="BJ569" i="6"/>
  <c r="BC653" i="6"/>
  <c r="AV653" i="6"/>
  <c r="AS695" i="6"/>
  <c r="AW695" i="6"/>
  <c r="AR695" i="6"/>
  <c r="I407" i="6"/>
  <c r="I381" i="6"/>
  <c r="I376" i="6"/>
  <c r="AI371" i="6"/>
  <c r="AA371" i="6"/>
  <c r="AN371" i="6"/>
  <c r="AE371" i="6"/>
  <c r="AM371" i="6"/>
  <c r="AD371" i="6"/>
  <c r="AL371" i="6"/>
  <c r="AC371" i="6"/>
  <c r="AK371" i="6"/>
  <c r="AB371" i="6"/>
  <c r="AJ371" i="6"/>
  <c r="J371" i="6"/>
  <c r="AH371" i="6"/>
  <c r="AP371" i="6"/>
  <c r="AG371" i="6"/>
  <c r="AO371" i="6"/>
  <c r="AF371" i="6"/>
  <c r="BH541" i="6"/>
  <c r="BG541" i="6"/>
  <c r="BJ555" i="6"/>
  <c r="AO346" i="6"/>
  <c r="AG346" i="6"/>
  <c r="AK346" i="6"/>
  <c r="AC346" i="6"/>
  <c r="AI346" i="6"/>
  <c r="AH346" i="6"/>
  <c r="AF346" i="6"/>
  <c r="AP346" i="6"/>
  <c r="AE346" i="6"/>
  <c r="AN346" i="6"/>
  <c r="AD346" i="6"/>
  <c r="AM346" i="6"/>
  <c r="AB346" i="6"/>
  <c r="AL346" i="6"/>
  <c r="AA346" i="6"/>
  <c r="AJ346" i="6"/>
  <c r="AT625" i="6"/>
  <c r="AX681" i="6"/>
  <c r="AU611" i="6"/>
  <c r="AY611" i="6"/>
  <c r="BD611" i="6"/>
  <c r="BH527" i="6"/>
  <c r="BJ527" i="6"/>
  <c r="AZ737" i="6"/>
  <c r="BA737" i="6"/>
  <c r="BI667" i="6"/>
  <c r="AU667" i="6"/>
  <c r="BB667" i="6"/>
  <c r="AT709" i="6"/>
  <c r="BA709" i="6"/>
  <c r="BC709" i="6"/>
  <c r="BJ583" i="6"/>
  <c r="AX583" i="6"/>
  <c r="AN337" i="6"/>
  <c r="AF337" i="6"/>
  <c r="AJ337" i="6"/>
  <c r="AB337" i="6"/>
  <c r="AP337" i="6"/>
  <c r="AE337" i="6"/>
  <c r="AO337" i="6"/>
  <c r="AD337" i="6"/>
  <c r="AM337" i="6"/>
  <c r="AC337" i="6"/>
  <c r="AL337" i="6"/>
  <c r="AA337" i="6"/>
  <c r="AK337" i="6"/>
  <c r="AI337" i="6"/>
  <c r="AH337" i="6"/>
  <c r="AG337" i="6"/>
  <c r="I342" i="6"/>
  <c r="AX597" i="6"/>
  <c r="BF597" i="6"/>
  <c r="BJ597" i="6"/>
  <c r="BB723" i="6"/>
  <c r="BI723" i="6"/>
  <c r="BD639" i="6"/>
  <c r="BK639" i="6"/>
  <c r="BE639" i="6"/>
  <c r="BH569" i="6"/>
  <c r="BD569" i="6"/>
  <c r="BI569" i="6"/>
  <c r="BJ653" i="6"/>
  <c r="AX653" i="6"/>
  <c r="BK653" i="6"/>
  <c r="AY695" i="6"/>
  <c r="BA695" i="6"/>
  <c r="AS681" i="6"/>
  <c r="BF681" i="6"/>
  <c r="BC681" i="6"/>
  <c r="AX611" i="6"/>
  <c r="BE611" i="6"/>
  <c r="AV611" i="6"/>
  <c r="BF527" i="6"/>
  <c r="AS527" i="6"/>
  <c r="AX737" i="6"/>
  <c r="BH737" i="6"/>
  <c r="BK667" i="6"/>
  <c r="BA667" i="6"/>
  <c r="AY667" i="6"/>
  <c r="AO329" i="6"/>
  <c r="AG329" i="6"/>
  <c r="AK329" i="6"/>
  <c r="AB329" i="6"/>
  <c r="J329" i="6"/>
  <c r="AJ329" i="6"/>
  <c r="AA329" i="6"/>
  <c r="AI329" i="6"/>
  <c r="AH329" i="6"/>
  <c r="AP329" i="6"/>
  <c r="AF329" i="6"/>
  <c r="AN329" i="6"/>
  <c r="AE329" i="6"/>
  <c r="AM329" i="6"/>
  <c r="AD329" i="6"/>
  <c r="AL329" i="6"/>
  <c r="I349" i="6"/>
  <c r="AC329" i="6"/>
  <c r="AZ709" i="6"/>
  <c r="BB709" i="6"/>
  <c r="AY709" i="6"/>
  <c r="BE583" i="6"/>
  <c r="AT583" i="6"/>
  <c r="AM310" i="6"/>
  <c r="AE310" i="6"/>
  <c r="AL310" i="6"/>
  <c r="AD310" i="6"/>
  <c r="AJ310" i="6"/>
  <c r="AB310" i="6"/>
  <c r="AP310" i="6"/>
  <c r="AH310" i="6"/>
  <c r="AU618" i="6" s="1"/>
  <c r="AO310" i="6"/>
  <c r="AN310" i="6"/>
  <c r="AK310" i="6"/>
  <c r="J310" i="6"/>
  <c r="AI310" i="6"/>
  <c r="AG310" i="6"/>
  <c r="AF310" i="6"/>
  <c r="AC310" i="6"/>
  <c r="AA310" i="6"/>
  <c r="AW597" i="6"/>
  <c r="BE597" i="6"/>
  <c r="AS723" i="6"/>
  <c r="BA723" i="6"/>
  <c r="BJ723" i="6"/>
  <c r="AZ639" i="6"/>
  <c r="AW639" i="6"/>
  <c r="BG569" i="6"/>
  <c r="AS569" i="6"/>
  <c r="AX569" i="6"/>
  <c r="BD548" i="6"/>
  <c r="AT653" i="6"/>
  <c r="BG653" i="6"/>
  <c r="BI653" i="6"/>
  <c r="AZ695" i="6"/>
  <c r="BG695" i="6"/>
  <c r="AL336" i="6"/>
  <c r="AD336" i="6"/>
  <c r="AP336" i="6"/>
  <c r="AH336" i="6"/>
  <c r="AG336" i="6"/>
  <c r="AF336" i="6"/>
  <c r="AO336" i="6"/>
  <c r="AE336" i="6"/>
  <c r="AN336" i="6"/>
  <c r="AC336" i="6"/>
  <c r="AM336" i="6"/>
  <c r="AB336" i="6"/>
  <c r="I341" i="6"/>
  <c r="AK336" i="6"/>
  <c r="AA336" i="6"/>
  <c r="AJ336" i="6"/>
  <c r="AI336" i="6"/>
  <c r="AT681" i="6"/>
  <c r="BA681" i="6"/>
  <c r="BJ681" i="6"/>
  <c r="BH611" i="6"/>
  <c r="BA611" i="6"/>
  <c r="BA527" i="6"/>
  <c r="AV527" i="6"/>
  <c r="BC527" i="6"/>
  <c r="BE737" i="6"/>
  <c r="BG737" i="6"/>
  <c r="BC737" i="6"/>
  <c r="BJ667" i="6"/>
  <c r="BH667" i="6"/>
  <c r="AK344" i="6"/>
  <c r="AC344" i="6"/>
  <c r="AO344" i="6"/>
  <c r="AG344" i="6"/>
  <c r="AJ344" i="6"/>
  <c r="J344" i="6"/>
  <c r="AI344" i="6"/>
  <c r="AH344" i="6"/>
  <c r="AF344" i="6"/>
  <c r="AP344" i="6"/>
  <c r="AE344" i="6"/>
  <c r="AN344" i="6"/>
  <c r="AD344" i="6"/>
  <c r="AM344" i="6"/>
  <c r="AB344" i="6"/>
  <c r="AL344" i="6"/>
  <c r="AA344" i="6"/>
  <c r="BK709" i="6"/>
  <c r="AV709" i="6"/>
  <c r="AX709" i="6"/>
  <c r="AY583" i="6"/>
  <c r="AW583" i="6"/>
  <c r="BL296" i="6"/>
  <c r="AZ597" i="6"/>
  <c r="BI597" i="6"/>
  <c r="AT723" i="6"/>
  <c r="AW723" i="6"/>
  <c r="BE723" i="6"/>
  <c r="AV639" i="6"/>
  <c r="AU639" i="6"/>
  <c r="AY569" i="6"/>
  <c r="BK569" i="6"/>
  <c r="BB569" i="6"/>
  <c r="BG548" i="6"/>
  <c r="BD653" i="6"/>
  <c r="AW653" i="6"/>
  <c r="AR653" i="6"/>
  <c r="BK695" i="6"/>
  <c r="BH695" i="6"/>
  <c r="AO331" i="6"/>
  <c r="AG331" i="6"/>
  <c r="AK331" i="6"/>
  <c r="AB331" i="6"/>
  <c r="AJ331" i="6"/>
  <c r="AA331" i="6"/>
  <c r="AI331" i="6"/>
  <c r="AH331" i="6"/>
  <c r="AP331" i="6"/>
  <c r="AF331" i="6"/>
  <c r="AN331" i="6"/>
  <c r="AE331" i="6"/>
  <c r="I351" i="6"/>
  <c r="AM331" i="6"/>
  <c r="AD331" i="6"/>
  <c r="AL331" i="6"/>
  <c r="AC331" i="6"/>
  <c r="AZ681" i="6"/>
  <c r="BE681" i="6"/>
  <c r="AY681" i="6"/>
  <c r="AZ611" i="6"/>
  <c r="AT527" i="6"/>
  <c r="BB527" i="6"/>
  <c r="BI737" i="6"/>
  <c r="AT737" i="6"/>
  <c r="BG667" i="6"/>
  <c r="BF667" i="6"/>
  <c r="AW709" i="6"/>
  <c r="BE709" i="6"/>
  <c r="BB583" i="6"/>
  <c r="AV583" i="6"/>
  <c r="BI583" i="6"/>
  <c r="AI313" i="6"/>
  <c r="AA313" i="6"/>
  <c r="AP313" i="6"/>
  <c r="AH313" i="6"/>
  <c r="AX618" i="6" s="1"/>
  <c r="AO313" i="6"/>
  <c r="AG313" i="6"/>
  <c r="AN313" i="6"/>
  <c r="BG702" i="6" s="1"/>
  <c r="AF313" i="6"/>
  <c r="AM313" i="6"/>
  <c r="BE688" i="6" s="1"/>
  <c r="AE313" i="6"/>
  <c r="BF576" i="6" s="1"/>
  <c r="AL313" i="6"/>
  <c r="AZ674" i="6" s="1"/>
  <c r="AD313" i="6"/>
  <c r="AT562" i="6" s="1"/>
  <c r="AK313" i="6"/>
  <c r="AC313" i="6"/>
  <c r="AW548" i="6" s="1"/>
  <c r="AJ313" i="6"/>
  <c r="AB313" i="6"/>
  <c r="BA597" i="6"/>
  <c r="BH597" i="6"/>
  <c r="AZ723" i="6"/>
  <c r="BC723" i="6"/>
  <c r="AY723" i="6"/>
  <c r="AY639" i="6"/>
  <c r="BG639" i="6"/>
  <c r="BB702" i="6"/>
  <c r="BJ702" i="6"/>
  <c r="AO312" i="6"/>
  <c r="AG312" i="6"/>
  <c r="AN312" i="6"/>
  <c r="AF312" i="6"/>
  <c r="AM312" i="6"/>
  <c r="AE312" i="6"/>
  <c r="AL312" i="6"/>
  <c r="BG674" i="6" s="1"/>
  <c r="AD312" i="6"/>
  <c r="AJ312" i="6"/>
  <c r="AB312" i="6"/>
  <c r="AI312" i="6"/>
  <c r="AA312" i="6"/>
  <c r="AK312" i="6"/>
  <c r="AH312" i="6"/>
  <c r="AC312" i="6"/>
  <c r="AS548" i="6" s="1"/>
  <c r="AP312" i="6"/>
  <c r="I410" i="6"/>
  <c r="AO374" i="6"/>
  <c r="AG374" i="6"/>
  <c r="AJ374" i="6"/>
  <c r="AA374" i="6"/>
  <c r="AI374" i="6"/>
  <c r="AH374" i="6"/>
  <c r="I379" i="6"/>
  <c r="AP374" i="6"/>
  <c r="AF374" i="6"/>
  <c r="AN374" i="6"/>
  <c r="AE374" i="6"/>
  <c r="AM374" i="6"/>
  <c r="AD374" i="6"/>
  <c r="AL374" i="6"/>
  <c r="AC374" i="6"/>
  <c r="I384" i="6"/>
  <c r="AK374" i="6"/>
  <c r="AB374" i="6"/>
  <c r="BA569" i="6"/>
  <c r="AU569" i="6"/>
  <c r="AK333" i="6"/>
  <c r="AC333" i="6"/>
  <c r="AO333" i="6"/>
  <c r="AG333" i="6"/>
  <c r="AP333" i="6"/>
  <c r="AE333" i="6"/>
  <c r="AN333" i="6"/>
  <c r="AD333" i="6"/>
  <c r="I353" i="6"/>
  <c r="AM333" i="6"/>
  <c r="AB333" i="6"/>
  <c r="AL333" i="6"/>
  <c r="AA333" i="6"/>
  <c r="AJ333" i="6"/>
  <c r="AI333" i="6"/>
  <c r="AH333" i="6"/>
  <c r="AF333" i="6"/>
  <c r="BE653" i="6"/>
  <c r="BA653" i="6"/>
  <c r="AY653" i="6"/>
  <c r="AT695" i="6"/>
  <c r="AV695" i="6"/>
  <c r="AS611" i="6"/>
  <c r="BK527" i="6"/>
  <c r="BI527" i="6"/>
  <c r="AS737" i="6"/>
  <c r="AU737" i="6"/>
  <c r="AT667" i="6"/>
  <c r="AP334" i="6"/>
  <c r="AH334" i="6"/>
  <c r="J334" i="6"/>
  <c r="AL334" i="6"/>
  <c r="AD334" i="6"/>
  <c r="AK334" i="6"/>
  <c r="AA334" i="6"/>
  <c r="AJ334" i="6"/>
  <c r="AI334" i="6"/>
  <c r="AG334" i="6"/>
  <c r="AF334" i="6"/>
  <c r="AO334" i="6"/>
  <c r="AE334" i="6"/>
  <c r="I339" i="6"/>
  <c r="AN334" i="6"/>
  <c r="AC334" i="6"/>
  <c r="AM334" i="6"/>
  <c r="AB334" i="6"/>
  <c r="AU709" i="6"/>
  <c r="BH583" i="6"/>
  <c r="AU583" i="6"/>
  <c r="AK332" i="6"/>
  <c r="AC332" i="6"/>
  <c r="AO332" i="6"/>
  <c r="AG332" i="6"/>
  <c r="I352" i="6"/>
  <c r="AH332" i="6"/>
  <c r="AF332" i="6"/>
  <c r="AP332" i="6"/>
  <c r="AE332" i="6"/>
  <c r="AN332" i="6"/>
  <c r="AD332" i="6"/>
  <c r="AM332" i="6"/>
  <c r="AB332" i="6"/>
  <c r="AL332" i="6"/>
  <c r="AA332" i="6"/>
  <c r="AJ332" i="6"/>
  <c r="AI332" i="6"/>
  <c r="AI347" i="6"/>
  <c r="AA347" i="6"/>
  <c r="AM347" i="6"/>
  <c r="AE347" i="6"/>
  <c r="AN347" i="6"/>
  <c r="AC347" i="6"/>
  <c r="AL347" i="6"/>
  <c r="AB347" i="6"/>
  <c r="AK347" i="6"/>
  <c r="AJ347" i="6"/>
  <c r="AH347" i="6"/>
  <c r="AG347" i="6"/>
  <c r="AP347" i="6"/>
  <c r="AF347" i="6"/>
  <c r="AO347" i="6"/>
  <c r="AD347" i="6"/>
  <c r="BG597" i="6"/>
  <c r="BK723" i="6"/>
  <c r="AV723" i="6"/>
  <c r="BC639" i="6"/>
  <c r="BK702" i="6"/>
  <c r="AU702" i="6"/>
  <c r="AZ569" i="6"/>
  <c r="BH618" i="6"/>
  <c r="BG618" i="6"/>
  <c r="AZ653" i="6"/>
  <c r="BI695" i="6"/>
  <c r="AU695" i="6"/>
  <c r="BD674" i="6"/>
  <c r="BF520" i="6" l="1"/>
  <c r="AT520" i="6"/>
  <c r="AU520" i="6"/>
  <c r="BD520" i="6"/>
  <c r="BB520" i="6"/>
  <c r="BC520" i="6"/>
  <c r="AV520" i="6"/>
  <c r="BK520" i="6"/>
  <c r="BI520" i="6"/>
  <c r="AZ520" i="6"/>
  <c r="AY520" i="6"/>
  <c r="BH520" i="6"/>
  <c r="BA520" i="6"/>
  <c r="AS520" i="6"/>
  <c r="AR520" i="6"/>
  <c r="AW520" i="6"/>
  <c r="BG520" i="6"/>
  <c r="AX520" i="6"/>
  <c r="BG716" i="6"/>
  <c r="AZ716" i="6"/>
  <c r="AW716" i="6"/>
  <c r="BC716" i="6"/>
  <c r="BH716" i="6"/>
  <c r="BB716" i="6"/>
  <c r="BF716" i="6"/>
  <c r="AU716" i="6"/>
  <c r="AV716" i="6"/>
  <c r="BJ716" i="6"/>
  <c r="BA716" i="6"/>
  <c r="AR716" i="6"/>
  <c r="AS716" i="6"/>
  <c r="AY716" i="6"/>
  <c r="AX716" i="6"/>
  <c r="AT716" i="6"/>
  <c r="BD716" i="6"/>
  <c r="AZ688" i="6"/>
  <c r="AX688" i="6"/>
  <c r="AY688" i="6"/>
  <c r="BB688" i="6"/>
  <c r="AW688" i="6"/>
  <c r="BD688" i="6"/>
  <c r="BG688" i="6"/>
  <c r="BI688" i="6"/>
  <c r="BJ688" i="6"/>
  <c r="AT688" i="6"/>
  <c r="AR688" i="6"/>
  <c r="BA688" i="6"/>
  <c r="BF688" i="6"/>
  <c r="AS688" i="6"/>
  <c r="AV688" i="6"/>
  <c r="BI674" i="6"/>
  <c r="BA576" i="6"/>
  <c r="I417" i="6"/>
  <c r="AN407" i="6"/>
  <c r="AF407" i="6"/>
  <c r="J407" i="6"/>
  <c r="AI407" i="6"/>
  <c r="AP407" i="6"/>
  <c r="AG407" i="6"/>
  <c r="AO407" i="6"/>
  <c r="AE407" i="6"/>
  <c r="AM407" i="6"/>
  <c r="AD407" i="6"/>
  <c r="AH407" i="6"/>
  <c r="AC407" i="6"/>
  <c r="AJ407" i="6"/>
  <c r="AL407" i="6"/>
  <c r="AK407" i="6"/>
  <c r="AB407" i="6"/>
  <c r="AA407" i="6"/>
  <c r="AS618" i="6"/>
  <c r="AW702" i="6"/>
  <c r="BK688" i="6"/>
  <c r="BE618" i="6"/>
  <c r="BE702" i="6"/>
  <c r="AN385" i="6"/>
  <c r="AF385" i="6"/>
  <c r="I395" i="6"/>
  <c r="AK385" i="6"/>
  <c r="AB385" i="6"/>
  <c r="AM385" i="6"/>
  <c r="AC385" i="6"/>
  <c r="AH385" i="6"/>
  <c r="AG385" i="6"/>
  <c r="AE385" i="6"/>
  <c r="AP385" i="6"/>
  <c r="AD385" i="6"/>
  <c r="AO385" i="6"/>
  <c r="AA385" i="6"/>
  <c r="AL385" i="6"/>
  <c r="AJ385" i="6"/>
  <c r="AI385" i="6"/>
  <c r="BK674" i="6"/>
  <c r="AY702" i="6"/>
  <c r="BF674" i="6"/>
  <c r="BG576" i="6"/>
  <c r="BA618" i="6"/>
  <c r="BF702" i="6"/>
  <c r="BK576" i="6"/>
  <c r="AW674" i="6"/>
  <c r="BH702" i="6"/>
  <c r="BK618" i="6"/>
  <c r="AU688" i="6"/>
  <c r="BC688" i="6"/>
  <c r="AZ548" i="6"/>
  <c r="BD702" i="6"/>
  <c r="AU548" i="6"/>
  <c r="AS702" i="6"/>
  <c r="AR534" i="6"/>
  <c r="AT534" i="6"/>
  <c r="BG534" i="6"/>
  <c r="BG590" i="6"/>
  <c r="BF590" i="6"/>
  <c r="BB618" i="6"/>
  <c r="BA702" i="6"/>
  <c r="BJ618" i="6"/>
  <c r="BK590" i="6"/>
  <c r="AU590" i="6"/>
  <c r="BA590" i="6"/>
  <c r="BE590" i="6"/>
  <c r="AS590" i="6"/>
  <c r="AZ590" i="6"/>
  <c r="BH590" i="6"/>
  <c r="BJ590" i="6"/>
  <c r="AX590" i="6"/>
  <c r="BC590" i="6"/>
  <c r="AY590" i="6"/>
  <c r="BD590" i="6"/>
  <c r="BI590" i="6"/>
  <c r="AW590" i="6"/>
  <c r="AT590" i="6"/>
  <c r="AR590" i="6"/>
  <c r="AV590" i="6"/>
  <c r="BB590" i="6"/>
  <c r="AW730" i="6"/>
  <c r="BB730" i="6"/>
  <c r="AY730" i="6"/>
  <c r="BH730" i="6"/>
  <c r="AT730" i="6"/>
  <c r="AS730" i="6"/>
  <c r="BD730" i="6"/>
  <c r="BK730" i="6"/>
  <c r="BA730" i="6"/>
  <c r="AZ730" i="6"/>
  <c r="BJ730" i="6"/>
  <c r="BC730" i="6"/>
  <c r="AU730" i="6"/>
  <c r="AX730" i="6"/>
  <c r="BE730" i="6"/>
  <c r="BG730" i="6"/>
  <c r="AR730" i="6"/>
  <c r="BF730" i="6"/>
  <c r="BI730" i="6"/>
  <c r="AI349" i="6"/>
  <c r="AA349" i="6"/>
  <c r="AM349" i="6"/>
  <c r="AE349" i="6"/>
  <c r="AN349" i="6"/>
  <c r="AC349" i="6"/>
  <c r="AL349" i="6"/>
  <c r="AB349" i="6"/>
  <c r="AK349" i="6"/>
  <c r="AJ349" i="6"/>
  <c r="AH349" i="6"/>
  <c r="AG349" i="6"/>
  <c r="AP349" i="6"/>
  <c r="AF349" i="6"/>
  <c r="J349" i="6"/>
  <c r="AO349" i="6"/>
  <c r="AD349" i="6"/>
  <c r="AX548" i="6"/>
  <c r="AT674" i="6"/>
  <c r="BH576" i="6"/>
  <c r="BH688" i="6"/>
  <c r="AU674" i="6"/>
  <c r="AW576" i="6"/>
  <c r="AN343" i="6"/>
  <c r="AF343" i="6"/>
  <c r="AJ343" i="6"/>
  <c r="AB343" i="6"/>
  <c r="AL343" i="6"/>
  <c r="AA343" i="6"/>
  <c r="AK343" i="6"/>
  <c r="AI343" i="6"/>
  <c r="AH343" i="6"/>
  <c r="AG343" i="6"/>
  <c r="AP343" i="6"/>
  <c r="AE343" i="6"/>
  <c r="AO343" i="6"/>
  <c r="AD343" i="6"/>
  <c r="AM343" i="6"/>
  <c r="AC343" i="6"/>
  <c r="BB576" i="6"/>
  <c r="BF548" i="6"/>
  <c r="AS576" i="6"/>
  <c r="BK646" i="6"/>
  <c r="AW646" i="6"/>
  <c r="BC702" i="6"/>
  <c r="AR702" i="6"/>
  <c r="AV702" i="6"/>
  <c r="AN341" i="6"/>
  <c r="AF341" i="6"/>
  <c r="AJ341" i="6"/>
  <c r="AB341" i="6"/>
  <c r="AG341" i="6"/>
  <c r="AP341" i="6"/>
  <c r="AE341" i="6"/>
  <c r="AO341" i="6"/>
  <c r="AD341" i="6"/>
  <c r="AM341" i="6"/>
  <c r="AC341" i="6"/>
  <c r="AL341" i="6"/>
  <c r="AA341" i="6"/>
  <c r="AK341" i="6"/>
  <c r="AI341" i="6"/>
  <c r="AH341" i="6"/>
  <c r="BH674" i="6"/>
  <c r="BD618" i="6"/>
  <c r="BI604" i="6"/>
  <c r="AS604" i="6"/>
  <c r="AV604" i="6"/>
  <c r="BJ604" i="6"/>
  <c r="BG604" i="6"/>
  <c r="AX604" i="6"/>
  <c r="BD604" i="6"/>
  <c r="BF604" i="6"/>
  <c r="BB604" i="6"/>
  <c r="BK604" i="6"/>
  <c r="AY604" i="6"/>
  <c r="AZ604" i="6"/>
  <c r="BC604" i="6"/>
  <c r="AU604" i="6"/>
  <c r="BE604" i="6"/>
  <c r="AW604" i="6"/>
  <c r="BD534" i="6"/>
  <c r="AX534" i="6"/>
  <c r="BJ534" i="6"/>
  <c r="BI534" i="6"/>
  <c r="BB534" i="6"/>
  <c r="BC534" i="6"/>
  <c r="AU534" i="6"/>
  <c r="AS534" i="6"/>
  <c r="BE534" i="6"/>
  <c r="AZ534" i="6"/>
  <c r="BK534" i="6"/>
  <c r="BA534" i="6"/>
  <c r="AW534" i="6"/>
  <c r="BH534" i="6"/>
  <c r="BF534" i="6"/>
  <c r="AV534" i="6"/>
  <c r="AY534" i="6"/>
  <c r="BA548" i="6"/>
  <c r="BE674" i="6"/>
  <c r="BI576" i="6"/>
  <c r="BB674" i="6"/>
  <c r="I416" i="6"/>
  <c r="AJ380" i="6"/>
  <c r="AB380" i="6"/>
  <c r="AN380" i="6"/>
  <c r="AE380" i="6"/>
  <c r="I390" i="6"/>
  <c r="AP380" i="6"/>
  <c r="AF380" i="6"/>
  <c r="AO380" i="6"/>
  <c r="AD380" i="6"/>
  <c r="AM380" i="6"/>
  <c r="AC380" i="6"/>
  <c r="AL380" i="6"/>
  <c r="AA380" i="6"/>
  <c r="AK380" i="6"/>
  <c r="AI380" i="6"/>
  <c r="AH380" i="6"/>
  <c r="AG380" i="6"/>
  <c r="BJ548" i="6"/>
  <c r="BD576" i="6"/>
  <c r="AY674" i="6"/>
  <c r="AN339" i="6"/>
  <c r="AF339" i="6"/>
  <c r="AJ339" i="6"/>
  <c r="AB339" i="6"/>
  <c r="AL339" i="6"/>
  <c r="AA339" i="6"/>
  <c r="AK339" i="6"/>
  <c r="AI339" i="6"/>
  <c r="AH339" i="6"/>
  <c r="AG339" i="6"/>
  <c r="AP339" i="6"/>
  <c r="AE339" i="6"/>
  <c r="J339" i="6"/>
  <c r="AO339" i="6"/>
  <c r="AD339" i="6"/>
  <c r="AM339" i="6"/>
  <c r="AC339" i="6"/>
  <c r="AZ618" i="6"/>
  <c r="BC576" i="6"/>
  <c r="AT548" i="6"/>
  <c r="AR548" i="6"/>
  <c r="AR604" i="6"/>
  <c r="AT604" i="6"/>
  <c r="BH604" i="6"/>
  <c r="BA604" i="6"/>
  <c r="AI351" i="6"/>
  <c r="AA351" i="6"/>
  <c r="AM351" i="6"/>
  <c r="AE351" i="6"/>
  <c r="AH351" i="6"/>
  <c r="AG351" i="6"/>
  <c r="AP351" i="6"/>
  <c r="AF351" i="6"/>
  <c r="AO351" i="6"/>
  <c r="AD351" i="6"/>
  <c r="AN351" i="6"/>
  <c r="AC351" i="6"/>
  <c r="AL351" i="6"/>
  <c r="AB351" i="6"/>
  <c r="AK351" i="6"/>
  <c r="AJ351" i="6"/>
  <c r="BI702" i="6"/>
  <c r="BC674" i="6"/>
  <c r="AZ702" i="6"/>
  <c r="AU632" i="6"/>
  <c r="AT632" i="6"/>
  <c r="AZ632" i="6"/>
  <c r="BH632" i="6"/>
  <c r="AY632" i="6"/>
  <c r="BK632" i="6"/>
  <c r="AX632" i="6"/>
  <c r="BA632" i="6"/>
  <c r="AS632" i="6"/>
  <c r="BE632" i="6"/>
  <c r="BD632" i="6"/>
  <c r="BB632" i="6"/>
  <c r="BC632" i="6"/>
  <c r="AW632" i="6"/>
  <c r="BJ632" i="6"/>
  <c r="BI632" i="6"/>
  <c r="BF632" i="6"/>
  <c r="BG632" i="6"/>
  <c r="AR632" i="6"/>
  <c r="AV632" i="6"/>
  <c r="AY646" i="6"/>
  <c r="BB646" i="6"/>
  <c r="BJ646" i="6"/>
  <c r="BF646" i="6"/>
  <c r="AS646" i="6"/>
  <c r="BC646" i="6"/>
  <c r="BG646" i="6"/>
  <c r="BA646" i="6"/>
  <c r="AX646" i="6"/>
  <c r="BD646" i="6"/>
  <c r="BI646" i="6"/>
  <c r="AZ646" i="6"/>
  <c r="AT646" i="6"/>
  <c r="AR646" i="6"/>
  <c r="BH646" i="6"/>
  <c r="AU646" i="6"/>
  <c r="BE646" i="6"/>
  <c r="AV646" i="6"/>
  <c r="AV618" i="6"/>
  <c r="AN342" i="6"/>
  <c r="AF342" i="6"/>
  <c r="AJ342" i="6"/>
  <c r="AB342" i="6"/>
  <c r="AI342" i="6"/>
  <c r="AH342" i="6"/>
  <c r="AG342" i="6"/>
  <c r="AP342" i="6"/>
  <c r="AE342" i="6"/>
  <c r="AO342" i="6"/>
  <c r="AD342" i="6"/>
  <c r="AM342" i="6"/>
  <c r="AC342" i="6"/>
  <c r="AL342" i="6"/>
  <c r="AA342" i="6"/>
  <c r="AK342" i="6"/>
  <c r="AS674" i="6"/>
  <c r="BJ674" i="6"/>
  <c r="BE548" i="6"/>
  <c r="AJ379" i="6"/>
  <c r="AB379" i="6"/>
  <c r="AH379" i="6"/>
  <c r="I415" i="6"/>
  <c r="AN379" i="6"/>
  <c r="AD379" i="6"/>
  <c r="AM379" i="6"/>
  <c r="AC379" i="6"/>
  <c r="AL379" i="6"/>
  <c r="AA379" i="6"/>
  <c r="AK379" i="6"/>
  <c r="AI379" i="6"/>
  <c r="AG379" i="6"/>
  <c r="AP379" i="6"/>
  <c r="AF379" i="6"/>
  <c r="AO379" i="6"/>
  <c r="I389" i="6"/>
  <c r="AE379" i="6"/>
  <c r="AR576" i="6"/>
  <c r="AV576" i="6"/>
  <c r="BJ520" i="6"/>
  <c r="BE520" i="6"/>
  <c r="BH548" i="6"/>
  <c r="BC618" i="6"/>
  <c r="AT660" i="6"/>
  <c r="AW660" i="6"/>
  <c r="BI716" i="6"/>
  <c r="BK716" i="6"/>
  <c r="BE716" i="6"/>
  <c r="AZ576" i="6"/>
  <c r="AU576" i="6"/>
  <c r="AX562" i="6"/>
  <c r="BH562" i="6"/>
  <c r="BI562" i="6"/>
  <c r="BJ562" i="6"/>
  <c r="AS562" i="6"/>
  <c r="BC562" i="6"/>
  <c r="BE562" i="6"/>
  <c r="BA562" i="6"/>
  <c r="AY562" i="6"/>
  <c r="AZ562" i="6"/>
  <c r="BF562" i="6"/>
  <c r="AV562" i="6"/>
  <c r="BB548" i="6"/>
  <c r="BK548" i="6"/>
  <c r="AN411" i="6"/>
  <c r="AF411" i="6"/>
  <c r="AL411" i="6"/>
  <c r="AC411" i="6"/>
  <c r="AJ411" i="6"/>
  <c r="AA411" i="6"/>
  <c r="I421" i="6"/>
  <c r="AI411" i="6"/>
  <c r="AH411" i="6"/>
  <c r="AB411" i="6"/>
  <c r="AP411" i="6"/>
  <c r="AK411" i="6"/>
  <c r="AO411" i="6"/>
  <c r="AM411" i="6"/>
  <c r="AD411" i="6"/>
  <c r="AG411" i="6"/>
  <c r="AE411" i="6"/>
  <c r="AI352" i="6"/>
  <c r="AA352" i="6"/>
  <c r="AM352" i="6"/>
  <c r="AE352" i="6"/>
  <c r="AK352" i="6"/>
  <c r="AJ352" i="6"/>
  <c r="AH352" i="6"/>
  <c r="AG352" i="6"/>
  <c r="AP352" i="6"/>
  <c r="AF352" i="6"/>
  <c r="AO352" i="6"/>
  <c r="AD352" i="6"/>
  <c r="AN352" i="6"/>
  <c r="AC352" i="6"/>
  <c r="AL352" i="6"/>
  <c r="AB352" i="6"/>
  <c r="BI618" i="6"/>
  <c r="BB562" i="6"/>
  <c r="AU562" i="6"/>
  <c r="AW618" i="6"/>
  <c r="AR618" i="6"/>
  <c r="AX576" i="6"/>
  <c r="AY576" i="6"/>
  <c r="AS660" i="6"/>
  <c r="BK660" i="6"/>
  <c r="BC660" i="6"/>
  <c r="BF660" i="6"/>
  <c r="BJ660" i="6"/>
  <c r="AZ660" i="6"/>
  <c r="BB660" i="6"/>
  <c r="AY660" i="6"/>
  <c r="AR660" i="6"/>
  <c r="BH660" i="6"/>
  <c r="BA660" i="6"/>
  <c r="BD660" i="6"/>
  <c r="BE660" i="6"/>
  <c r="AV660" i="6"/>
  <c r="AX660" i="6"/>
  <c r="BG660" i="6"/>
  <c r="AU660" i="6"/>
  <c r="BI660" i="6"/>
  <c r="AT702" i="6"/>
  <c r="AO376" i="6"/>
  <c r="AG376" i="6"/>
  <c r="AN376" i="6"/>
  <c r="AE376" i="6"/>
  <c r="AM376" i="6"/>
  <c r="AD376" i="6"/>
  <c r="I386" i="6"/>
  <c r="AL376" i="6"/>
  <c r="AC376" i="6"/>
  <c r="AK376" i="6"/>
  <c r="AB376" i="6"/>
  <c r="J376" i="6"/>
  <c r="AJ376" i="6"/>
  <c r="AA376" i="6"/>
  <c r="I412" i="6"/>
  <c r="AI376" i="6"/>
  <c r="AH376" i="6"/>
  <c r="AP376" i="6"/>
  <c r="AF376" i="6"/>
  <c r="AV548" i="6"/>
  <c r="AR562" i="6"/>
  <c r="BI548" i="6"/>
  <c r="BF618" i="6"/>
  <c r="BG562" i="6"/>
  <c r="AT576" i="6"/>
  <c r="AI353" i="6"/>
  <c r="AA353" i="6"/>
  <c r="AM353" i="6"/>
  <c r="AE353" i="6"/>
  <c r="AN353" i="6"/>
  <c r="AC353" i="6"/>
  <c r="AL353" i="6"/>
  <c r="AB353" i="6"/>
  <c r="AK353" i="6"/>
  <c r="AJ353" i="6"/>
  <c r="AH353" i="6"/>
  <c r="AG353" i="6"/>
  <c r="AP353" i="6"/>
  <c r="AF353" i="6"/>
  <c r="AO353" i="6"/>
  <c r="AD353" i="6"/>
  <c r="AL384" i="6"/>
  <c r="AD384" i="6"/>
  <c r="AM384" i="6"/>
  <c r="AC384" i="6"/>
  <c r="I394" i="6"/>
  <c r="AI384" i="6"/>
  <c r="AJ384" i="6"/>
  <c r="AH384" i="6"/>
  <c r="AG384" i="6"/>
  <c r="AF384" i="6"/>
  <c r="AP384" i="6"/>
  <c r="AE384" i="6"/>
  <c r="AO384" i="6"/>
  <c r="AB384" i="6"/>
  <c r="AN384" i="6"/>
  <c r="AA384" i="6"/>
  <c r="AK384" i="6"/>
  <c r="AL410" i="6"/>
  <c r="AD410" i="6"/>
  <c r="AN410" i="6"/>
  <c r="AE410" i="6"/>
  <c r="AK410" i="6"/>
  <c r="AB410" i="6"/>
  <c r="AJ410" i="6"/>
  <c r="AA410" i="6"/>
  <c r="AI410" i="6"/>
  <c r="AC410" i="6"/>
  <c r="I420" i="6"/>
  <c r="AM410" i="6"/>
  <c r="AH410" i="6"/>
  <c r="AO410" i="6"/>
  <c r="AG410" i="6"/>
  <c r="AF410" i="6"/>
  <c r="AP410" i="6"/>
  <c r="BA674" i="6"/>
  <c r="AX674" i="6"/>
  <c r="AR674" i="6"/>
  <c r="AV730" i="6"/>
  <c r="BC548" i="6"/>
  <c r="BJ576" i="6"/>
  <c r="AV674" i="6"/>
  <c r="BE576" i="6"/>
  <c r="AN381" i="6"/>
  <c r="AF381" i="6"/>
  <c r="AH381" i="6"/>
  <c r="AI381" i="6"/>
  <c r="I391" i="6"/>
  <c r="AP381" i="6"/>
  <c r="AD381" i="6"/>
  <c r="AO381" i="6"/>
  <c r="AC381" i="6"/>
  <c r="AM381" i="6"/>
  <c r="AB381" i="6"/>
  <c r="AL381" i="6"/>
  <c r="AA381" i="6"/>
  <c r="AK381" i="6"/>
  <c r="J381" i="6"/>
  <c r="AJ381" i="6"/>
  <c r="AG381" i="6"/>
  <c r="AE381" i="6"/>
  <c r="AY548" i="6"/>
  <c r="BD562" i="6"/>
  <c r="AY618" i="6"/>
  <c r="AX702" i="6"/>
  <c r="BK562" i="6"/>
  <c r="AT618" i="6"/>
  <c r="AW562" i="6"/>
  <c r="AJ415" i="6" l="1"/>
  <c r="AB415" i="6"/>
  <c r="I425" i="6"/>
  <c r="AH415" i="6"/>
  <c r="AI415" i="6"/>
  <c r="AP415" i="6"/>
  <c r="AF415" i="6"/>
  <c r="AO415" i="6"/>
  <c r="AE415" i="6"/>
  <c r="AN415" i="6"/>
  <c r="AD415" i="6"/>
  <c r="AM415" i="6"/>
  <c r="AG415" i="6"/>
  <c r="AL415" i="6"/>
  <c r="AK415" i="6"/>
  <c r="AC415" i="6"/>
  <c r="AA415" i="6"/>
  <c r="I396" i="6"/>
  <c r="AL386" i="6"/>
  <c r="AD386" i="6"/>
  <c r="AH386" i="6"/>
  <c r="AG386" i="6"/>
  <c r="AJ386" i="6"/>
  <c r="AI386" i="6"/>
  <c r="J386" i="6"/>
  <c r="AF386" i="6"/>
  <c r="AP386" i="6"/>
  <c r="AE386" i="6"/>
  <c r="AO386" i="6"/>
  <c r="AC386" i="6"/>
  <c r="AN386" i="6"/>
  <c r="AB386" i="6"/>
  <c r="AM386" i="6"/>
  <c r="AA386" i="6"/>
  <c r="AK386" i="6"/>
  <c r="AM420" i="6"/>
  <c r="AE420" i="6"/>
  <c r="AL420" i="6"/>
  <c r="AC420" i="6"/>
  <c r="AH420" i="6"/>
  <c r="AN420" i="6"/>
  <c r="AB420" i="6"/>
  <c r="AP420" i="6"/>
  <c r="AA420" i="6"/>
  <c r="AK420" i="6"/>
  <c r="I431" i="6"/>
  <c r="AJ420" i="6"/>
  <c r="AI420" i="6"/>
  <c r="AO420" i="6"/>
  <c r="AG420" i="6"/>
  <c r="AD420" i="6"/>
  <c r="AF420" i="6"/>
  <c r="AJ412" i="6"/>
  <c r="AB412" i="6"/>
  <c r="AN412" i="6"/>
  <c r="AE412" i="6"/>
  <c r="AL412" i="6"/>
  <c r="AC412" i="6"/>
  <c r="AK412" i="6"/>
  <c r="AA412" i="6"/>
  <c r="I422" i="6"/>
  <c r="AI412" i="6"/>
  <c r="AM412" i="6"/>
  <c r="AH412" i="6"/>
  <c r="AD412" i="6"/>
  <c r="J412" i="6"/>
  <c r="AP412" i="6"/>
  <c r="AO412" i="6"/>
  <c r="AG412" i="6"/>
  <c r="AF412" i="6"/>
  <c r="AL389" i="6"/>
  <c r="AD389" i="6"/>
  <c r="I399" i="6"/>
  <c r="AP389" i="6"/>
  <c r="AG389" i="6"/>
  <c r="AN389" i="6"/>
  <c r="AC389" i="6"/>
  <c r="AM389" i="6"/>
  <c r="AB389" i="6"/>
  <c r="AK389" i="6"/>
  <c r="AJ389" i="6"/>
  <c r="AI389" i="6"/>
  <c r="AH389" i="6"/>
  <c r="AF389" i="6"/>
  <c r="AE389" i="6"/>
  <c r="AA389" i="6"/>
  <c r="AO389" i="6"/>
  <c r="AL390" i="6"/>
  <c r="AD390" i="6"/>
  <c r="I400" i="6"/>
  <c r="AM390" i="6"/>
  <c r="AC390" i="6"/>
  <c r="AP390" i="6"/>
  <c r="AF390" i="6"/>
  <c r="AO390" i="6"/>
  <c r="AE390" i="6"/>
  <c r="AN390" i="6"/>
  <c r="AK390" i="6"/>
  <c r="AJ390" i="6"/>
  <c r="AI390" i="6"/>
  <c r="AH390" i="6"/>
  <c r="AG390" i="6"/>
  <c r="AB390" i="6"/>
  <c r="AA390" i="6"/>
  <c r="I441" i="6"/>
  <c r="I454" i="6"/>
  <c r="AO394" i="6"/>
  <c r="AG394" i="6"/>
  <c r="I404" i="6"/>
  <c r="AN394" i="6"/>
  <c r="AE394" i="6"/>
  <c r="AK394" i="6"/>
  <c r="AB394" i="6"/>
  <c r="AL394" i="6"/>
  <c r="AJ394" i="6"/>
  <c r="AP394" i="6"/>
  <c r="AM394" i="6"/>
  <c r="AI394" i="6"/>
  <c r="AH394" i="6"/>
  <c r="AF394" i="6"/>
  <c r="AD394" i="6"/>
  <c r="AC394" i="6"/>
  <c r="AA394" i="6"/>
  <c r="I432" i="6"/>
  <c r="AO421" i="6"/>
  <c r="AG421" i="6"/>
  <c r="AK421" i="6"/>
  <c r="AB421" i="6"/>
  <c r="AL421" i="6"/>
  <c r="AA421" i="6"/>
  <c r="AF421" i="6"/>
  <c r="AE421" i="6"/>
  <c r="AP421" i="6"/>
  <c r="AC421" i="6"/>
  <c r="AN421" i="6"/>
  <c r="AM421" i="6"/>
  <c r="AD421" i="6"/>
  <c r="AI421" i="6"/>
  <c r="AH421" i="6"/>
  <c r="AJ421" i="6"/>
  <c r="AJ416" i="6"/>
  <c r="AB416" i="6"/>
  <c r="AN416" i="6"/>
  <c r="AE416" i="6"/>
  <c r="AK416" i="6"/>
  <c r="AH416" i="6"/>
  <c r="AG416" i="6"/>
  <c r="I426" i="6"/>
  <c r="AP416" i="6"/>
  <c r="AF416" i="6"/>
  <c r="AO416" i="6"/>
  <c r="AI416" i="6"/>
  <c r="AD416" i="6"/>
  <c r="AC416" i="6"/>
  <c r="AM416" i="6"/>
  <c r="AL416" i="6"/>
  <c r="AA416" i="6"/>
  <c r="I405" i="6"/>
  <c r="I455" i="6"/>
  <c r="I442" i="6"/>
  <c r="AI395" i="6"/>
  <c r="AA395" i="6"/>
  <c r="AM395" i="6"/>
  <c r="AD395" i="6"/>
  <c r="AJ395" i="6"/>
  <c r="AK395" i="6"/>
  <c r="AH395" i="6"/>
  <c r="AG395" i="6"/>
  <c r="AF395" i="6"/>
  <c r="AE395" i="6"/>
  <c r="AC395" i="6"/>
  <c r="AP395" i="6"/>
  <c r="AB395" i="6"/>
  <c r="AO395" i="6"/>
  <c r="AN395" i="6"/>
  <c r="AL395" i="6"/>
  <c r="I451" i="6"/>
  <c r="I438" i="6"/>
  <c r="AI391" i="6"/>
  <c r="AA391" i="6"/>
  <c r="AJ391" i="6"/>
  <c r="AO391" i="6"/>
  <c r="AF391" i="6"/>
  <c r="AP391" i="6"/>
  <c r="AD391" i="6"/>
  <c r="AN391" i="6"/>
  <c r="AC391" i="6"/>
  <c r="I401" i="6"/>
  <c r="AM391" i="6"/>
  <c r="AL391" i="6"/>
  <c r="AK391" i="6"/>
  <c r="AH391" i="6"/>
  <c r="AG391" i="6"/>
  <c r="AE391" i="6"/>
  <c r="AB391" i="6"/>
  <c r="J391" i="6"/>
  <c r="AO417" i="6"/>
  <c r="AG417" i="6"/>
  <c r="AH417" i="6"/>
  <c r="AL417" i="6"/>
  <c r="AC417" i="6"/>
  <c r="AN417" i="6"/>
  <c r="AB417" i="6"/>
  <c r="AK417" i="6"/>
  <c r="J417" i="6"/>
  <c r="AJ417" i="6"/>
  <c r="AI417" i="6"/>
  <c r="AA417" i="6"/>
  <c r="AM417" i="6"/>
  <c r="AP417" i="6"/>
  <c r="AF417" i="6"/>
  <c r="AE417" i="6"/>
  <c r="AD417" i="6"/>
  <c r="I428" i="6"/>
  <c r="AT607" i="6" l="1"/>
  <c r="AV719" i="6"/>
  <c r="BJ677" i="6"/>
  <c r="BH663" i="6"/>
  <c r="BA635" i="6"/>
  <c r="AO455" i="6"/>
  <c r="AG455" i="6"/>
  <c r="AK455" i="6"/>
  <c r="AC455" i="6"/>
  <c r="AM455" i="6"/>
  <c r="AB455" i="6"/>
  <c r="AL455" i="6"/>
  <c r="AA455" i="6"/>
  <c r="AF455" i="6"/>
  <c r="AD455" i="6"/>
  <c r="AJ455" i="6"/>
  <c r="AE455" i="6"/>
  <c r="AP455" i="6"/>
  <c r="AN455" i="6"/>
  <c r="AI455" i="6"/>
  <c r="AH455" i="6"/>
  <c r="AI404" i="6"/>
  <c r="AA404" i="6"/>
  <c r="AK404" i="6"/>
  <c r="AB404" i="6"/>
  <c r="AH404" i="6"/>
  <c r="AO404" i="6"/>
  <c r="AF404" i="6"/>
  <c r="AN404" i="6"/>
  <c r="AM404" i="6"/>
  <c r="AG404" i="6"/>
  <c r="AL404" i="6"/>
  <c r="AJ404" i="6"/>
  <c r="AC404" i="6"/>
  <c r="AP404" i="6"/>
  <c r="AE404" i="6"/>
  <c r="AD404" i="6"/>
  <c r="AN400" i="6"/>
  <c r="AF400" i="6"/>
  <c r="I460" i="6"/>
  <c r="AM400" i="6"/>
  <c r="AD400" i="6"/>
  <c r="AK400" i="6"/>
  <c r="AB400" i="6"/>
  <c r="AI400" i="6"/>
  <c r="AO400" i="6"/>
  <c r="AL400" i="6"/>
  <c r="AG400" i="6"/>
  <c r="AH400" i="6"/>
  <c r="AE400" i="6"/>
  <c r="AJ400" i="6"/>
  <c r="AC400" i="6"/>
  <c r="AA400" i="6"/>
  <c r="AP400" i="6"/>
  <c r="BC607" i="6"/>
  <c r="BI705" i="6"/>
  <c r="AK401" i="6"/>
  <c r="AC401" i="6"/>
  <c r="AO401" i="6"/>
  <c r="AF401" i="6"/>
  <c r="AM401" i="6"/>
  <c r="AD401" i="6"/>
  <c r="AJ401" i="6"/>
  <c r="AA401" i="6"/>
  <c r="AL401" i="6"/>
  <c r="AI401" i="6"/>
  <c r="AE401" i="6"/>
  <c r="AH401" i="6"/>
  <c r="AG401" i="6"/>
  <c r="J401" i="6"/>
  <c r="AP401" i="6"/>
  <c r="AN401" i="6"/>
  <c r="AB401" i="6"/>
  <c r="AK405" i="6"/>
  <c r="AC405" i="6"/>
  <c r="AI405" i="6"/>
  <c r="AP405" i="6"/>
  <c r="AG405" i="6"/>
  <c r="AN405" i="6"/>
  <c r="AE405" i="6"/>
  <c r="AF405" i="6"/>
  <c r="AD405" i="6"/>
  <c r="AM405" i="6"/>
  <c r="AJ405" i="6"/>
  <c r="AA405" i="6"/>
  <c r="AO405" i="6"/>
  <c r="AL405" i="6"/>
  <c r="AH405" i="6"/>
  <c r="AB405" i="6"/>
  <c r="BA649" i="6"/>
  <c r="AM426" i="6"/>
  <c r="BC691" i="6" s="1"/>
  <c r="AE426" i="6"/>
  <c r="I437" i="6"/>
  <c r="AL426" i="6"/>
  <c r="AY677" i="6" s="1"/>
  <c r="AC426" i="6"/>
  <c r="BI551" i="6" s="1"/>
  <c r="AK426" i="6"/>
  <c r="AX663" i="6" s="1"/>
  <c r="AA426" i="6"/>
  <c r="BK523" i="6" s="1"/>
  <c r="AG426" i="6"/>
  <c r="BF607" i="6" s="1"/>
  <c r="AH426" i="6"/>
  <c r="AR621" i="6" s="1"/>
  <c r="AD426" i="6"/>
  <c r="AP426" i="6"/>
  <c r="BK733" i="6" s="1"/>
  <c r="AB426" i="6"/>
  <c r="BA537" i="6" s="1"/>
  <c r="AO426" i="6"/>
  <c r="BD719" i="6" s="1"/>
  <c r="AF426" i="6"/>
  <c r="BC593" i="6" s="1"/>
  <c r="AN426" i="6"/>
  <c r="AJ426" i="6"/>
  <c r="BE649" i="6" s="1"/>
  <c r="AI426" i="6"/>
  <c r="BE635" i="6" s="1"/>
  <c r="AZ607" i="6"/>
  <c r="AM422" i="6"/>
  <c r="BF691" i="6" s="1"/>
  <c r="AE422" i="6"/>
  <c r="AX579" i="6" s="1"/>
  <c r="AH422" i="6"/>
  <c r="BA621" i="6" s="1"/>
  <c r="AO422" i="6"/>
  <c r="BB719" i="6" s="1"/>
  <c r="AD422" i="6"/>
  <c r="AV565" i="6" s="1"/>
  <c r="AJ422" i="6"/>
  <c r="BB649" i="6" s="1"/>
  <c r="AN422" i="6"/>
  <c r="AZ705" i="6" s="1"/>
  <c r="AA422" i="6"/>
  <c r="BI523" i="6" s="1"/>
  <c r="AK422" i="6"/>
  <c r="AS663" i="6" s="1"/>
  <c r="AI422" i="6"/>
  <c r="AR635" i="6" s="1"/>
  <c r="J422" i="6"/>
  <c r="I433" i="6"/>
  <c r="AG422" i="6"/>
  <c r="BJ607" i="6" s="1"/>
  <c r="AL422" i="6"/>
  <c r="AT677" i="6" s="1"/>
  <c r="AC422" i="6"/>
  <c r="AB422" i="6"/>
  <c r="AY537" i="6" s="1"/>
  <c r="AP422" i="6"/>
  <c r="BD733" i="6" s="1"/>
  <c r="AF422" i="6"/>
  <c r="AY593" i="6" s="1"/>
  <c r="AZ537" i="6"/>
  <c r="AJ442" i="6"/>
  <c r="AB442" i="6"/>
  <c r="AO442" i="6"/>
  <c r="AF442" i="6"/>
  <c r="AH442" i="6"/>
  <c r="AM442" i="6"/>
  <c r="AC442" i="6"/>
  <c r="AD442" i="6"/>
  <c r="AP442" i="6"/>
  <c r="AA442" i="6"/>
  <c r="AN442" i="6"/>
  <c r="AL442" i="6"/>
  <c r="AK442" i="6"/>
  <c r="AI442" i="6"/>
  <c r="AG442" i="6"/>
  <c r="AE442" i="6"/>
  <c r="AN431" i="6"/>
  <c r="AF431" i="6"/>
  <c r="AO431" i="6"/>
  <c r="AE431" i="6"/>
  <c r="AK431" i="6"/>
  <c r="AA431" i="6"/>
  <c r="AG431" i="6"/>
  <c r="AD431" i="6"/>
  <c r="AP431" i="6"/>
  <c r="AB431" i="6"/>
  <c r="AM431" i="6"/>
  <c r="AL431" i="6"/>
  <c r="AI431" i="6"/>
  <c r="AJ431" i="6"/>
  <c r="AH431" i="6"/>
  <c r="AC431" i="6"/>
  <c r="AJ438" i="6"/>
  <c r="AB438" i="6"/>
  <c r="AL438" i="6"/>
  <c r="AC438" i="6"/>
  <c r="AN438" i="6"/>
  <c r="AD438" i="6"/>
  <c r="AH438" i="6"/>
  <c r="AP438" i="6"/>
  <c r="AA438" i="6"/>
  <c r="AO438" i="6"/>
  <c r="J438" i="6"/>
  <c r="AM438" i="6"/>
  <c r="AK438" i="6"/>
  <c r="AI438" i="6"/>
  <c r="AF438" i="6"/>
  <c r="AE438" i="6"/>
  <c r="AG438" i="6"/>
  <c r="AP432" i="6"/>
  <c r="AH432" i="6"/>
  <c r="AK432" i="6"/>
  <c r="AB432" i="6"/>
  <c r="AJ432" i="6"/>
  <c r="AO432" i="6"/>
  <c r="AE432" i="6"/>
  <c r="AI432" i="6"/>
  <c r="AF432" i="6"/>
  <c r="AD432" i="6"/>
  <c r="AC432" i="6"/>
  <c r="AL432" i="6"/>
  <c r="AA432" i="6"/>
  <c r="AN432" i="6"/>
  <c r="AM432" i="6"/>
  <c r="AG432" i="6"/>
  <c r="AM454" i="6"/>
  <c r="AE454" i="6"/>
  <c r="AI454" i="6"/>
  <c r="AA454" i="6"/>
  <c r="AH454" i="6"/>
  <c r="AG454" i="6"/>
  <c r="AO454" i="6"/>
  <c r="AB454" i="6"/>
  <c r="AJ454" i="6"/>
  <c r="AP454" i="6"/>
  <c r="AN454" i="6"/>
  <c r="AL454" i="6"/>
  <c r="AK454" i="6"/>
  <c r="AF454" i="6"/>
  <c r="AD454" i="6"/>
  <c r="AC454" i="6"/>
  <c r="AX565" i="6"/>
  <c r="BE565" i="6"/>
  <c r="BJ579" i="6"/>
  <c r="BH719" i="6"/>
  <c r="AP441" i="6"/>
  <c r="AH441" i="6"/>
  <c r="AG441" i="6"/>
  <c r="AN441" i="6"/>
  <c r="AD441" i="6"/>
  <c r="AJ441" i="6"/>
  <c r="AM441" i="6"/>
  <c r="AA441" i="6"/>
  <c r="AL441" i="6"/>
  <c r="AK441" i="6"/>
  <c r="AI441" i="6"/>
  <c r="AF441" i="6"/>
  <c r="AC441" i="6"/>
  <c r="AB441" i="6"/>
  <c r="AO441" i="6"/>
  <c r="AE441" i="6"/>
  <c r="AU565" i="6"/>
  <c r="AW593" i="6"/>
  <c r="BK579" i="6"/>
  <c r="BB565" i="6"/>
  <c r="BD565" i="6"/>
  <c r="AW565" i="6"/>
  <c r="BK565" i="6"/>
  <c r="AM425" i="6"/>
  <c r="AV691" i="6" s="1"/>
  <c r="AE425" i="6"/>
  <c r="AP425" i="6"/>
  <c r="BI733" i="6" s="1"/>
  <c r="AG425" i="6"/>
  <c r="BB607" i="6" s="1"/>
  <c r="AJ425" i="6"/>
  <c r="AY649" i="6" s="1"/>
  <c r="AO425" i="6"/>
  <c r="AS719" i="6" s="1"/>
  <c r="AD425" i="6"/>
  <c r="AF425" i="6"/>
  <c r="AV593" i="6" s="1"/>
  <c r="I436" i="6"/>
  <c r="AB425" i="6"/>
  <c r="AN425" i="6"/>
  <c r="BH705" i="6" s="1"/>
  <c r="AA425" i="6"/>
  <c r="BG523" i="6" s="1"/>
  <c r="AL425" i="6"/>
  <c r="BE677" i="6" s="1"/>
  <c r="AK425" i="6"/>
  <c r="AV663" i="6" s="1"/>
  <c r="AC425" i="6"/>
  <c r="AZ551" i="6" s="1"/>
  <c r="AI425" i="6"/>
  <c r="BG635" i="6" s="1"/>
  <c r="AH425" i="6"/>
  <c r="BB621" i="6" s="1"/>
  <c r="AZ579" i="6"/>
  <c r="BC663" i="6"/>
  <c r="AX733" i="6"/>
  <c r="AO451" i="6"/>
  <c r="AG451" i="6"/>
  <c r="AK451" i="6"/>
  <c r="AC451" i="6"/>
  <c r="AP451" i="6"/>
  <c r="AE451" i="6"/>
  <c r="AN451" i="6"/>
  <c r="AD451" i="6"/>
  <c r="AA451" i="6"/>
  <c r="AI451" i="6"/>
  <c r="J451" i="6"/>
  <c r="AF451" i="6"/>
  <c r="AB451" i="6"/>
  <c r="AM451" i="6"/>
  <c r="AL451" i="6"/>
  <c r="AJ451" i="6"/>
  <c r="AH451" i="6"/>
  <c r="BJ649" i="6"/>
  <c r="AT649" i="6"/>
  <c r="BG649" i="6"/>
  <c r="BC523" i="6"/>
  <c r="BH607" i="6"/>
  <c r="AV579" i="6"/>
  <c r="BJ663" i="6"/>
  <c r="AV551" i="6"/>
  <c r="BH677" i="6"/>
  <c r="BI579" i="6"/>
  <c r="AT663" i="6"/>
  <c r="BF663" i="6"/>
  <c r="BG565" i="6"/>
  <c r="AV677" i="6"/>
  <c r="BE579" i="6"/>
  <c r="AZ565" i="6"/>
  <c r="AP428" i="6"/>
  <c r="AH428" i="6"/>
  <c r="J428" i="6"/>
  <c r="AJ428" i="6"/>
  <c r="AA428" i="6"/>
  <c r="AI428" i="6"/>
  <c r="AN428" i="6"/>
  <c r="AD428" i="6"/>
  <c r="AL428" i="6"/>
  <c r="AG428" i="6"/>
  <c r="AF428" i="6"/>
  <c r="AE428" i="6"/>
  <c r="AK428" i="6"/>
  <c r="AC428" i="6"/>
  <c r="AM428" i="6"/>
  <c r="AO428" i="6"/>
  <c r="AB428" i="6"/>
  <c r="AR677" i="6"/>
  <c r="BG551" i="6"/>
  <c r="AW551" i="6"/>
  <c r="AY579" i="6"/>
  <c r="BI663" i="6"/>
  <c r="BA691" i="6"/>
  <c r="I459" i="6"/>
  <c r="AO399" i="6"/>
  <c r="AG399" i="6"/>
  <c r="AJ399" i="6"/>
  <c r="AA399" i="6"/>
  <c r="AI399" i="6"/>
  <c r="AN399" i="6"/>
  <c r="AE399" i="6"/>
  <c r="AM399" i="6"/>
  <c r="AL399" i="6"/>
  <c r="AF399" i="6"/>
  <c r="AP399" i="6"/>
  <c r="AK399" i="6"/>
  <c r="AH399" i="6"/>
  <c r="AD399" i="6"/>
  <c r="AC399" i="6"/>
  <c r="AB399" i="6"/>
  <c r="AW649" i="6"/>
  <c r="AV621" i="6"/>
  <c r="BK663" i="6"/>
  <c r="BA565" i="6"/>
  <c r="BI593" i="6"/>
  <c r="I456" i="6"/>
  <c r="AO396" i="6"/>
  <c r="AG396" i="6"/>
  <c r="AK396" i="6"/>
  <c r="AB396" i="6"/>
  <c r="AJ396" i="6"/>
  <c r="AA396" i="6"/>
  <c r="AP396" i="6"/>
  <c r="AF396" i="6"/>
  <c r="AC396" i="6"/>
  <c r="AN396" i="6"/>
  <c r="AI396" i="6"/>
  <c r="J396" i="6"/>
  <c r="AM396" i="6"/>
  <c r="AL396" i="6"/>
  <c r="AH396" i="6"/>
  <c r="AE396" i="6"/>
  <c r="AD396" i="6"/>
  <c r="AW677" i="6"/>
  <c r="BG663" i="6"/>
  <c r="AR579" i="6"/>
  <c r="BF649" i="6"/>
  <c r="BG691" i="6" l="1"/>
  <c r="BJ691" i="6"/>
  <c r="BA523" i="6"/>
  <c r="BK691" i="6"/>
  <c r="AV523" i="6"/>
  <c r="AV649" i="6"/>
  <c r="BK537" i="6"/>
  <c r="AS635" i="6"/>
  <c r="BC719" i="6"/>
  <c r="BH649" i="6"/>
  <c r="BK649" i="6"/>
  <c r="AW663" i="6"/>
  <c r="AR719" i="6"/>
  <c r="AX551" i="6"/>
  <c r="AX705" i="6"/>
  <c r="AS565" i="6"/>
  <c r="BJ565" i="6"/>
  <c r="BG579" i="6"/>
  <c r="AT579" i="6"/>
  <c r="BF579" i="6"/>
  <c r="BB579" i="6"/>
  <c r="BD579" i="6"/>
  <c r="AW579" i="6"/>
  <c r="AS579" i="6"/>
  <c r="AZ649" i="6"/>
  <c r="BF705" i="6"/>
  <c r="AT523" i="6"/>
  <c r="BI565" i="6"/>
  <c r="AY621" i="6"/>
  <c r="AT705" i="6"/>
  <c r="BH579" i="6"/>
  <c r="AS649" i="6"/>
  <c r="AZ733" i="6"/>
  <c r="AU691" i="6"/>
  <c r="AY523" i="6"/>
  <c r="BJ621" i="6"/>
  <c r="AZ663" i="6"/>
  <c r="AX691" i="6"/>
  <c r="AU621" i="6"/>
  <c r="BG677" i="6"/>
  <c r="AS733" i="6"/>
  <c r="AS621" i="6"/>
  <c r="AR649" i="6"/>
  <c r="AW537" i="6"/>
  <c r="BF677" i="6"/>
  <c r="BE663" i="6"/>
  <c r="BI635" i="6"/>
  <c r="BE621" i="6"/>
  <c r="AX621" i="6"/>
  <c r="BI621" i="6"/>
  <c r="AT621" i="6"/>
  <c r="AW621" i="6"/>
  <c r="BD621" i="6"/>
  <c r="BH621" i="6"/>
  <c r="AX649" i="6"/>
  <c r="BC551" i="6"/>
  <c r="BC733" i="6"/>
  <c r="AX635" i="6"/>
  <c r="BD649" i="6"/>
  <c r="BB677" i="6"/>
  <c r="BD635" i="6"/>
  <c r="AR565" i="6"/>
  <c r="BG733" i="6"/>
  <c r="BF621" i="6"/>
  <c r="BJ651" i="6"/>
  <c r="BA651" i="6"/>
  <c r="BA733" i="6"/>
  <c r="AT733" i="6"/>
  <c r="BH733" i="6"/>
  <c r="AW733" i="6"/>
  <c r="AY733" i="6"/>
  <c r="AM437" i="6"/>
  <c r="AE437" i="6"/>
  <c r="AI437" i="6"/>
  <c r="AO437" i="6"/>
  <c r="AD437" i="6"/>
  <c r="AJ437" i="6"/>
  <c r="AC437" i="6"/>
  <c r="AP437" i="6"/>
  <c r="AB437" i="6"/>
  <c r="AN437" i="6"/>
  <c r="AA437" i="6"/>
  <c r="AL437" i="6"/>
  <c r="AK437" i="6"/>
  <c r="AG437" i="6"/>
  <c r="AH437" i="6"/>
  <c r="AF437" i="6"/>
  <c r="AY679" i="6"/>
  <c r="BB679" i="6"/>
  <c r="AW691" i="6"/>
  <c r="AZ621" i="6"/>
  <c r="BJ733" i="6"/>
  <c r="BH537" i="6"/>
  <c r="AS691" i="6"/>
  <c r="BJ523" i="6"/>
  <c r="BE523" i="6"/>
  <c r="AR733" i="6"/>
  <c r="BK621" i="6"/>
  <c r="BI719" i="6"/>
  <c r="BG537" i="6"/>
  <c r="AY691" i="6"/>
  <c r="AW607" i="6"/>
  <c r="BA607" i="6"/>
  <c r="AU607" i="6"/>
  <c r="AR607" i="6"/>
  <c r="AU635" i="6"/>
  <c r="BG607" i="6"/>
  <c r="BF593" i="6"/>
  <c r="AX523" i="6"/>
  <c r="BC565" i="6"/>
  <c r="BF565" i="6"/>
  <c r="AR593" i="6"/>
  <c r="AU677" i="6"/>
  <c r="AW635" i="6"/>
  <c r="BH635" i="6"/>
  <c r="AT691" i="6"/>
  <c r="BF733" i="6"/>
  <c r="AM460" i="6"/>
  <c r="AY692" i="6" s="1"/>
  <c r="AE460" i="6"/>
  <c r="AV580" i="6" s="1"/>
  <c r="AI460" i="6"/>
  <c r="BI636" i="6" s="1"/>
  <c r="AA460" i="6"/>
  <c r="AR524" i="6" s="1"/>
  <c r="AH460" i="6"/>
  <c r="AG460" i="6"/>
  <c r="AP460" i="6"/>
  <c r="BI492" i="6" s="1"/>
  <c r="AF460" i="6"/>
  <c r="AV594" i="6" s="1"/>
  <c r="AO460" i="6"/>
  <c r="BE491" i="6" s="1"/>
  <c r="AK460" i="6"/>
  <c r="AX664" i="6" s="1"/>
  <c r="AB460" i="6"/>
  <c r="AZ476" i="6" s="1"/>
  <c r="AN460" i="6"/>
  <c r="AU490" i="6" s="1"/>
  <c r="AL460" i="6"/>
  <c r="AJ460" i="6"/>
  <c r="AD460" i="6"/>
  <c r="AR566" i="6" s="1"/>
  <c r="AC460" i="6"/>
  <c r="BK552" i="6" s="1"/>
  <c r="BB691" i="6"/>
  <c r="BE721" i="6"/>
  <c r="BB721" i="6"/>
  <c r="BG721" i="6"/>
  <c r="AR567" i="6"/>
  <c r="AW567" i="6"/>
  <c r="BB523" i="6"/>
  <c r="BE691" i="6"/>
  <c r="AX719" i="6"/>
  <c r="AS705" i="6"/>
  <c r="BI649" i="6"/>
  <c r="AY607" i="6"/>
  <c r="AR538" i="6"/>
  <c r="BB635" i="6"/>
  <c r="AU649" i="6"/>
  <c r="AM433" i="6"/>
  <c r="BC693" i="6" s="1"/>
  <c r="AE433" i="6"/>
  <c r="AR581" i="6" s="1"/>
  <c r="AN433" i="6"/>
  <c r="AD433" i="6"/>
  <c r="BD567" i="6" s="1"/>
  <c r="AH433" i="6"/>
  <c r="BK623" i="6" s="1"/>
  <c r="AL433" i="6"/>
  <c r="AR679" i="6" s="1"/>
  <c r="AB433" i="6"/>
  <c r="AP433" i="6"/>
  <c r="AU492" i="6" s="1"/>
  <c r="AA433" i="6"/>
  <c r="AO433" i="6"/>
  <c r="AW721" i="6" s="1"/>
  <c r="AK433" i="6"/>
  <c r="AJ433" i="6"/>
  <c r="BE486" i="6" s="1"/>
  <c r="J433" i="6"/>
  <c r="AI433" i="6"/>
  <c r="AG433" i="6"/>
  <c r="BB609" i="6" s="1"/>
  <c r="AF433" i="6"/>
  <c r="AY595" i="6" s="1"/>
  <c r="AC433" i="6"/>
  <c r="AS593" i="6"/>
  <c r="BK705" i="6"/>
  <c r="AV705" i="6"/>
  <c r="BD705" i="6"/>
  <c r="BE705" i="6"/>
  <c r="BA705" i="6"/>
  <c r="BJ705" i="6"/>
  <c r="BF523" i="6"/>
  <c r="AX593" i="6"/>
  <c r="BH691" i="6"/>
  <c r="AS607" i="6"/>
  <c r="BE622" i="6"/>
  <c r="BH565" i="6"/>
  <c r="BD607" i="6"/>
  <c r="BI607" i="6"/>
  <c r="BJ719" i="6"/>
  <c r="AV607" i="6"/>
  <c r="BG705" i="6"/>
  <c r="BD523" i="6"/>
  <c r="BG719" i="6"/>
  <c r="BJ537" i="6"/>
  <c r="AM436" i="6"/>
  <c r="AE436" i="6"/>
  <c r="AL436" i="6"/>
  <c r="AC436" i="6"/>
  <c r="AN436" i="6"/>
  <c r="BG707" i="6" s="1"/>
  <c r="AB436" i="6"/>
  <c r="BB539" i="6" s="1"/>
  <c r="AH436" i="6"/>
  <c r="AY623" i="6" s="1"/>
  <c r="AD436" i="6"/>
  <c r="AP436" i="6"/>
  <c r="AA436" i="6"/>
  <c r="AO436" i="6"/>
  <c r="AK436" i="6"/>
  <c r="AJ436" i="6"/>
  <c r="AG436" i="6"/>
  <c r="BJ609" i="6" s="1"/>
  <c r="AF436" i="6"/>
  <c r="AI436" i="6"/>
  <c r="BJ539" i="6"/>
  <c r="AW539" i="6"/>
  <c r="BA539" i="6"/>
  <c r="AM459" i="6"/>
  <c r="BB489" i="6" s="1"/>
  <c r="AE459" i="6"/>
  <c r="BD580" i="6" s="1"/>
  <c r="AI459" i="6"/>
  <c r="AU636" i="6" s="1"/>
  <c r="AA459" i="6"/>
  <c r="BF524" i="6" s="1"/>
  <c r="AP459" i="6"/>
  <c r="AF459" i="6"/>
  <c r="AW594" i="6" s="1"/>
  <c r="AO459" i="6"/>
  <c r="AY491" i="6" s="1"/>
  <c r="AD459" i="6"/>
  <c r="AW566" i="6" s="1"/>
  <c r="AN459" i="6"/>
  <c r="BF490" i="6" s="1"/>
  <c r="AC459" i="6"/>
  <c r="BH477" i="6" s="1"/>
  <c r="AG459" i="6"/>
  <c r="BG608" i="6" s="1"/>
  <c r="AK459" i="6"/>
  <c r="BI487" i="6" s="1"/>
  <c r="AB459" i="6"/>
  <c r="BD476" i="6" s="1"/>
  <c r="AL459" i="6"/>
  <c r="AS678" i="6" s="1"/>
  <c r="AJ459" i="6"/>
  <c r="AH459" i="6"/>
  <c r="AT622" i="6" s="1"/>
  <c r="BK693" i="6"/>
  <c r="AS693" i="6"/>
  <c r="AY707" i="6"/>
  <c r="BF707" i="6"/>
  <c r="AX707" i="6"/>
  <c r="BE707" i="6"/>
  <c r="AW707" i="6"/>
  <c r="BD707" i="6"/>
  <c r="AV707" i="6"/>
  <c r="BC707" i="6"/>
  <c r="AU707" i="6"/>
  <c r="BJ707" i="6"/>
  <c r="BB707" i="6"/>
  <c r="AT707" i="6"/>
  <c r="BA707" i="6"/>
  <c r="AZ707" i="6"/>
  <c r="AR707" i="6"/>
  <c r="BI707" i="6"/>
  <c r="BH707" i="6"/>
  <c r="BC621" i="6"/>
  <c r="BE706" i="6"/>
  <c r="BE719" i="6"/>
  <c r="BK607" i="6"/>
  <c r="BF719" i="6"/>
  <c r="BD551" i="6"/>
  <c r="BH551" i="6"/>
  <c r="AZ635" i="6"/>
  <c r="AW705" i="6"/>
  <c r="BG593" i="6"/>
  <c r="BD593" i="6"/>
  <c r="BA593" i="6"/>
  <c r="BK593" i="6"/>
  <c r="BJ593" i="6"/>
  <c r="AR663" i="6"/>
  <c r="AR691" i="6"/>
  <c r="BC677" i="6"/>
  <c r="AU705" i="6"/>
  <c r="AT537" i="6"/>
  <c r="BE607" i="6"/>
  <c r="BB705" i="6"/>
  <c r="AT565" i="6"/>
  <c r="BG621" i="6"/>
  <c r="AU593" i="6"/>
  <c r="BC705" i="6"/>
  <c r="AZ523" i="6"/>
  <c r="AZ677" i="6"/>
  <c r="BI691" i="6"/>
  <c r="BB593" i="6"/>
  <c r="AS537" i="6"/>
  <c r="BB537" i="6"/>
  <c r="AU523" i="6"/>
  <c r="AS523" i="6"/>
  <c r="BF489" i="6"/>
  <c r="BI553" i="6"/>
  <c r="AR553" i="6"/>
  <c r="BF553" i="6"/>
  <c r="AX553" i="6"/>
  <c r="BC553" i="6"/>
  <c r="BE553" i="6"/>
  <c r="BB553" i="6"/>
  <c r="BF637" i="6"/>
  <c r="AX637" i="6"/>
  <c r="BE637" i="6"/>
  <c r="AW637" i="6"/>
  <c r="BD637" i="6"/>
  <c r="AV637" i="6"/>
  <c r="BK637" i="6"/>
  <c r="BC637" i="6"/>
  <c r="AU637" i="6"/>
  <c r="BJ637" i="6"/>
  <c r="BB637" i="6"/>
  <c r="AT637" i="6"/>
  <c r="BI637" i="6"/>
  <c r="BA637" i="6"/>
  <c r="AS637" i="6"/>
  <c r="BH637" i="6"/>
  <c r="AZ637" i="6"/>
  <c r="AR637" i="6"/>
  <c r="BG637" i="6"/>
  <c r="AY637" i="6"/>
  <c r="AU622" i="6"/>
  <c r="AX566" i="6"/>
  <c r="AT478" i="6"/>
  <c r="AY663" i="6"/>
  <c r="AY719" i="6"/>
  <c r="BE537" i="6"/>
  <c r="BB663" i="6"/>
  <c r="BF706" i="6"/>
  <c r="BK677" i="6"/>
  <c r="BE593" i="6"/>
  <c r="BH593" i="6"/>
  <c r="BC635" i="6"/>
  <c r="AY635" i="6"/>
  <c r="BJ635" i="6"/>
  <c r="AT635" i="6"/>
  <c r="BC579" i="6"/>
  <c r="AS551" i="6"/>
  <c r="AZ719" i="6"/>
  <c r="BA719" i="6"/>
  <c r="AW719" i="6"/>
  <c r="AT719" i="6"/>
  <c r="BA551" i="6"/>
  <c r="BB551" i="6"/>
  <c r="BF551" i="6"/>
  <c r="BJ551" i="6"/>
  <c r="AY705" i="6"/>
  <c r="AU719" i="6"/>
  <c r="BA650" i="6"/>
  <c r="BE551" i="6"/>
  <c r="BC734" i="6"/>
  <c r="BA677" i="6"/>
  <c r="AU538" i="6"/>
  <c r="BH692" i="6"/>
  <c r="AY565" i="6"/>
  <c r="AT566" i="6"/>
  <c r="BE733" i="6"/>
  <c r="AR523" i="6"/>
  <c r="BK551" i="6"/>
  <c r="AT593" i="6"/>
  <c r="AW523" i="6"/>
  <c r="AY551" i="6"/>
  <c r="BA579" i="6"/>
  <c r="AZ691" i="6"/>
  <c r="AW538" i="6"/>
  <c r="AT538" i="6"/>
  <c r="BK538" i="6"/>
  <c r="BD538" i="6"/>
  <c r="BJ735" i="6"/>
  <c r="BB735" i="6"/>
  <c r="AT735" i="6"/>
  <c r="BI735" i="6"/>
  <c r="BA735" i="6"/>
  <c r="AS735" i="6"/>
  <c r="BH735" i="6"/>
  <c r="AZ735" i="6"/>
  <c r="AR735" i="6"/>
  <c r="BG735" i="6"/>
  <c r="AY735" i="6"/>
  <c r="BF735" i="6"/>
  <c r="AX735" i="6"/>
  <c r="BE735" i="6"/>
  <c r="AW735" i="6"/>
  <c r="BD735" i="6"/>
  <c r="AV735" i="6"/>
  <c r="BC735" i="6"/>
  <c r="AU735" i="6"/>
  <c r="BK735" i="6"/>
  <c r="AU720" i="6"/>
  <c r="BB733" i="6"/>
  <c r="BF479" i="6"/>
  <c r="AM456" i="6"/>
  <c r="BG692" i="6" s="1"/>
  <c r="AE456" i="6"/>
  <c r="BJ479" i="6" s="1"/>
  <c r="AI456" i="6"/>
  <c r="AR636" i="6" s="1"/>
  <c r="AA456" i="6"/>
  <c r="AU524" i="6" s="1"/>
  <c r="AH456" i="6"/>
  <c r="BC622" i="6" s="1"/>
  <c r="AG456" i="6"/>
  <c r="BC608" i="6" s="1"/>
  <c r="AP456" i="6"/>
  <c r="BJ734" i="6" s="1"/>
  <c r="AC456" i="6"/>
  <c r="BI552" i="6" s="1"/>
  <c r="AJ456" i="6"/>
  <c r="BJ650" i="6" s="1"/>
  <c r="AO456" i="6"/>
  <c r="BC720" i="6" s="1"/>
  <c r="J456" i="6"/>
  <c r="AF456" i="6"/>
  <c r="BJ594" i="6" s="1"/>
  <c r="AD456" i="6"/>
  <c r="AY478" i="6" s="1"/>
  <c r="AB456" i="6"/>
  <c r="AY538" i="6" s="1"/>
  <c r="AN456" i="6"/>
  <c r="AU706" i="6" s="1"/>
  <c r="AL456" i="6"/>
  <c r="BE678" i="6" s="1"/>
  <c r="AK456" i="6"/>
  <c r="BI664" i="6" s="1"/>
  <c r="BD691" i="6"/>
  <c r="BC490" i="6"/>
  <c r="BJ665" i="6"/>
  <c r="BB665" i="6"/>
  <c r="AT665" i="6"/>
  <c r="BI665" i="6"/>
  <c r="BA665" i="6"/>
  <c r="AS665" i="6"/>
  <c r="BH665" i="6"/>
  <c r="AZ665" i="6"/>
  <c r="AR665" i="6"/>
  <c r="BG665" i="6"/>
  <c r="AY665" i="6"/>
  <c r="BF665" i="6"/>
  <c r="AX665" i="6"/>
  <c r="BE665" i="6"/>
  <c r="AW665" i="6"/>
  <c r="BD665" i="6"/>
  <c r="AV665" i="6"/>
  <c r="BK665" i="6"/>
  <c r="BC665" i="6"/>
  <c r="AU665" i="6"/>
  <c r="BI525" i="6"/>
  <c r="BA525" i="6"/>
  <c r="AS525" i="6"/>
  <c r="AZ525" i="6"/>
  <c r="AR525" i="6"/>
  <c r="BG525" i="6"/>
  <c r="AY525" i="6"/>
  <c r="BF525" i="6"/>
  <c r="AX525" i="6"/>
  <c r="BE525" i="6"/>
  <c r="BD525" i="6"/>
  <c r="AV525" i="6"/>
  <c r="BK525" i="6"/>
  <c r="BC525" i="6"/>
  <c r="AU525" i="6"/>
  <c r="BB525" i="6"/>
  <c r="AT525" i="6"/>
  <c r="AR622" i="6"/>
  <c r="BK566" i="6"/>
  <c r="AV733" i="6"/>
  <c r="BC649" i="6"/>
  <c r="BJ492" i="6"/>
  <c r="AR551" i="6"/>
  <c r="BH523" i="6"/>
  <c r="BK719" i="6"/>
  <c r="AR705" i="6"/>
  <c r="AU580" i="6"/>
  <c r="AU733" i="6"/>
  <c r="AU663" i="6"/>
  <c r="AU537" i="6"/>
  <c r="BF537" i="6"/>
  <c r="BI537" i="6"/>
  <c r="BD537" i="6"/>
  <c r="AR537" i="6"/>
  <c r="AX537" i="6"/>
  <c r="AV537" i="6"/>
  <c r="BC537" i="6"/>
  <c r="AX677" i="6"/>
  <c r="BD677" i="6"/>
  <c r="BA720" i="6"/>
  <c r="BG636" i="6"/>
  <c r="BC692" i="6"/>
  <c r="BA486" i="6"/>
  <c r="AT551" i="6"/>
  <c r="BD663" i="6"/>
  <c r="AX607" i="6"/>
  <c r="AS677" i="6"/>
  <c r="BI622" i="6"/>
  <c r="BK622" i="6"/>
  <c r="AU551" i="6"/>
  <c r="AV489" i="6"/>
  <c r="BA663" i="6"/>
  <c r="AU579" i="6"/>
  <c r="AV487" i="6"/>
  <c r="AT734" i="6"/>
  <c r="BK664" i="6"/>
  <c r="BF734" i="6"/>
  <c r="BI677" i="6"/>
  <c r="BB608" i="6"/>
  <c r="BK635" i="6"/>
  <c r="BF635" i="6"/>
  <c r="AZ593" i="6"/>
  <c r="AV635" i="6"/>
  <c r="AU678" i="6" l="1"/>
  <c r="AY594" i="6"/>
  <c r="BD650" i="6"/>
  <c r="BG552" i="6"/>
  <c r="BH552" i="6"/>
  <c r="AU477" i="6"/>
  <c r="AW475" i="6"/>
  <c r="AW496" i="6" s="1"/>
  <c r="BA475" i="6"/>
  <c r="BA496" i="6" s="1"/>
  <c r="AU734" i="6"/>
  <c r="AZ664" i="6"/>
  <c r="BI486" i="6"/>
  <c r="AZ486" i="6"/>
  <c r="AR486" i="6"/>
  <c r="BB486" i="6"/>
  <c r="BJ486" i="6"/>
  <c r="AW486" i="6"/>
  <c r="AW507" i="6" s="1"/>
  <c r="AU486" i="6"/>
  <c r="BG486" i="6"/>
  <c r="AX486" i="6"/>
  <c r="BH486" i="6"/>
  <c r="BK486" i="6"/>
  <c r="AY486" i="6"/>
  <c r="BC486" i="6"/>
  <c r="AV486" i="6"/>
  <c r="BC650" i="6"/>
  <c r="AZ481" i="6"/>
  <c r="BB481" i="6"/>
  <c r="AR481" i="6"/>
  <c r="BJ481" i="6"/>
  <c r="BG481" i="6"/>
  <c r="AS481" i="6"/>
  <c r="BI481" i="6"/>
  <c r="AY481" i="6"/>
  <c r="AX481" i="6"/>
  <c r="AT481" i="6"/>
  <c r="BE481" i="6"/>
  <c r="AW481" i="6"/>
  <c r="AW502" i="6" s="1"/>
  <c r="AY608" i="6"/>
  <c r="AV481" i="6"/>
  <c r="BK481" i="6"/>
  <c r="BC481" i="6"/>
  <c r="BD481" i="6"/>
  <c r="AS608" i="6"/>
  <c r="AZ734" i="6"/>
  <c r="AT678" i="6"/>
  <c r="BE650" i="6"/>
  <c r="BD734" i="6"/>
  <c r="BD692" i="6"/>
  <c r="BH594" i="6"/>
  <c r="BJ538" i="6"/>
  <c r="BG524" i="6"/>
  <c r="AT580" i="6"/>
  <c r="BA664" i="6"/>
  <c r="BE623" i="6"/>
  <c r="AV609" i="6"/>
  <c r="AR609" i="6"/>
  <c r="AW650" i="6"/>
  <c r="AS595" i="6"/>
  <c r="BK595" i="6"/>
  <c r="BG595" i="6"/>
  <c r="BA581" i="6"/>
  <c r="BI581" i="6"/>
  <c r="AZ581" i="6"/>
  <c r="BH706" i="6"/>
  <c r="AX720" i="6"/>
  <c r="BD720" i="6"/>
  <c r="AW636" i="6"/>
  <c r="BH481" i="6"/>
  <c r="AX636" i="6"/>
  <c r="AR706" i="6"/>
  <c r="AS664" i="6"/>
  <c r="BE594" i="6"/>
  <c r="BE489" i="6"/>
  <c r="BH636" i="6"/>
  <c r="BK580" i="6"/>
  <c r="BF492" i="6"/>
  <c r="BF594" i="6"/>
  <c r="AT594" i="6"/>
  <c r="AS486" i="6"/>
  <c r="AS692" i="6"/>
  <c r="BK553" i="6"/>
  <c r="AZ553" i="6"/>
  <c r="BH524" i="6"/>
  <c r="AZ580" i="6"/>
  <c r="BF580" i="6"/>
  <c r="BD477" i="6"/>
  <c r="BA693" i="6"/>
  <c r="AV693" i="6"/>
  <c r="AR594" i="6"/>
  <c r="BD539" i="6"/>
  <c r="AZ539" i="6"/>
  <c r="AU539" i="6"/>
  <c r="BE552" i="6"/>
  <c r="AW692" i="6"/>
  <c r="AZ552" i="6"/>
  <c r="BB567" i="6"/>
  <c r="BG567" i="6"/>
  <c r="AZ567" i="6"/>
  <c r="AR721" i="6"/>
  <c r="BJ721" i="6"/>
  <c r="AX594" i="6"/>
  <c r="AW664" i="6"/>
  <c r="BA488" i="6"/>
  <c r="BA509" i="6" s="1"/>
  <c r="AY488" i="6"/>
  <c r="BF488" i="6"/>
  <c r="BD488" i="6"/>
  <c r="BK488" i="6"/>
  <c r="BG488" i="6"/>
  <c r="AV488" i="6"/>
  <c r="BB488" i="6"/>
  <c r="BC488" i="6"/>
  <c r="AR488" i="6"/>
  <c r="BJ488" i="6"/>
  <c r="BG678" i="6"/>
  <c r="AX488" i="6"/>
  <c r="AX509" i="6" s="1"/>
  <c r="BI488" i="6"/>
  <c r="AZ488" i="6"/>
  <c r="BE488" i="6"/>
  <c r="BD482" i="6"/>
  <c r="AV482" i="6"/>
  <c r="AY482" i="6"/>
  <c r="BJ482" i="6"/>
  <c r="BA482" i="6"/>
  <c r="BA503" i="6" s="1"/>
  <c r="BC482" i="6"/>
  <c r="BE482" i="6"/>
  <c r="BF482" i="6"/>
  <c r="AS482" i="6"/>
  <c r="AX482" i="6"/>
  <c r="BI482" i="6"/>
  <c r="BB482" i="6"/>
  <c r="AZ482" i="6"/>
  <c r="AZ503" i="6" s="1"/>
  <c r="BH482" i="6"/>
  <c r="BG482" i="6"/>
  <c r="BB734" i="6"/>
  <c r="BK650" i="6"/>
  <c r="BB487" i="6"/>
  <c r="AU679" i="6"/>
  <c r="BG679" i="6"/>
  <c r="BC594" i="6"/>
  <c r="AY651" i="6"/>
  <c r="AU651" i="6"/>
  <c r="AR734" i="6"/>
  <c r="BE524" i="6"/>
  <c r="BH608" i="6"/>
  <c r="BF478" i="6"/>
  <c r="BG566" i="6"/>
  <c r="AS623" i="6"/>
  <c r="BG623" i="6"/>
  <c r="BD609" i="6"/>
  <c r="AZ609" i="6"/>
  <c r="AU609" i="6"/>
  <c r="AZ650" i="6"/>
  <c r="AR692" i="6"/>
  <c r="BA595" i="6"/>
  <c r="AV595" i="6"/>
  <c r="BI608" i="6"/>
  <c r="BB581" i="6"/>
  <c r="AW581" i="6"/>
  <c r="BH581" i="6"/>
  <c r="AZ720" i="6"/>
  <c r="BJ664" i="6"/>
  <c r="BF566" i="6"/>
  <c r="BK706" i="6"/>
  <c r="AV538" i="6"/>
  <c r="BJ622" i="6"/>
  <c r="BH622" i="6"/>
  <c r="BI477" i="6"/>
  <c r="BA507" i="6"/>
  <c r="BJ489" i="6"/>
  <c r="BJ510" i="6" s="1"/>
  <c r="BC538" i="6"/>
  <c r="BI594" i="6"/>
  <c r="AT489" i="6"/>
  <c r="BE692" i="6"/>
  <c r="AT488" i="6"/>
  <c r="AT553" i="6"/>
  <c r="AV553" i="6"/>
  <c r="BH553" i="6"/>
  <c r="BG706" i="6"/>
  <c r="BH720" i="6"/>
  <c r="AS707" i="6"/>
  <c r="BK707" i="6"/>
  <c r="BI693" i="6"/>
  <c r="BD693" i="6"/>
  <c r="AW720" i="6"/>
  <c r="BE539" i="6"/>
  <c r="AX539" i="6"/>
  <c r="BC539" i="6"/>
  <c r="AX552" i="6"/>
  <c r="AY552" i="6"/>
  <c r="BA692" i="6"/>
  <c r="AS567" i="6"/>
  <c r="AX567" i="6"/>
  <c r="BH567" i="6"/>
  <c r="AZ721" i="6"/>
  <c r="AU721" i="6"/>
  <c r="BA594" i="6"/>
  <c r="AY490" i="6"/>
  <c r="AS490" i="6"/>
  <c r="BD490" i="6"/>
  <c r="AT490" i="6"/>
  <c r="AR490" i="6"/>
  <c r="AR511" i="6" s="1"/>
  <c r="BI490" i="6"/>
  <c r="BH490" i="6"/>
  <c r="BE490" i="6"/>
  <c r="AW490" i="6"/>
  <c r="AW511" i="6" s="1"/>
  <c r="BB490" i="6"/>
  <c r="BJ490" i="6"/>
  <c r="AZ490" i="6"/>
  <c r="BA490" i="6"/>
  <c r="BA511" i="6" s="1"/>
  <c r="AV490" i="6"/>
  <c r="BC706" i="6"/>
  <c r="AX490" i="6"/>
  <c r="AX511" i="6" s="1"/>
  <c r="AW706" i="6"/>
  <c r="BG475" i="6"/>
  <c r="BG496" i="6" s="1"/>
  <c r="AX475" i="6"/>
  <c r="AX496" i="6" s="1"/>
  <c r="AR475" i="6"/>
  <c r="AR496" i="6" s="1"/>
  <c r="BF475" i="6"/>
  <c r="BF496" i="6" s="1"/>
  <c r="BC475" i="6"/>
  <c r="BC496" i="6" s="1"/>
  <c r="AZ475" i="6"/>
  <c r="AZ496" i="6" s="1"/>
  <c r="BJ475" i="6"/>
  <c r="BJ496" i="6" s="1"/>
  <c r="BH475" i="6"/>
  <c r="BH496" i="6" s="1"/>
  <c r="AS475" i="6"/>
  <c r="AS496" i="6" s="1"/>
  <c r="AU475" i="6"/>
  <c r="AU496" i="6" s="1"/>
  <c r="AT475" i="6"/>
  <c r="AT496" i="6" s="1"/>
  <c r="AY475" i="6"/>
  <c r="AY496" i="6" s="1"/>
  <c r="AS524" i="6"/>
  <c r="BA524" i="6"/>
  <c r="BB475" i="6"/>
  <c r="BB496" i="6" s="1"/>
  <c r="BD475" i="6"/>
  <c r="BD496" i="6" s="1"/>
  <c r="AX734" i="6"/>
  <c r="BD706" i="6"/>
  <c r="BF622" i="6"/>
  <c r="AV622" i="6"/>
  <c r="BA706" i="6"/>
  <c r="BC679" i="6"/>
  <c r="AW678" i="6"/>
  <c r="BE651" i="6"/>
  <c r="BG651" i="6"/>
  <c r="BC651" i="6"/>
  <c r="BG538" i="6"/>
  <c r="BJ524" i="6"/>
  <c r="AX608" i="6"/>
  <c r="BB566" i="6"/>
  <c r="BF623" i="6"/>
  <c r="AT623" i="6"/>
  <c r="AW609" i="6"/>
  <c r="BH609" i="6"/>
  <c r="BC609" i="6"/>
  <c r="BG650" i="6"/>
  <c r="BJ692" i="6"/>
  <c r="BI595" i="6"/>
  <c r="BD595" i="6"/>
  <c r="AS594" i="6"/>
  <c r="AV475" i="6"/>
  <c r="AV496" i="6" s="1"/>
  <c r="BC581" i="6"/>
  <c r="BJ581" i="6"/>
  <c r="BI706" i="6"/>
  <c r="AT720" i="6"/>
  <c r="BA566" i="6"/>
  <c r="AY678" i="6"/>
  <c r="BA608" i="6"/>
  <c r="AZ706" i="6"/>
  <c r="AX524" i="6"/>
  <c r="AR492" i="6"/>
  <c r="AR513" i="6" s="1"/>
  <c r="AT486" i="6"/>
  <c r="AT507" i="6" s="1"/>
  <c r="BB692" i="6"/>
  <c r="BE720" i="6"/>
  <c r="AR580" i="6"/>
  <c r="BJ525" i="6"/>
  <c r="AW525" i="6"/>
  <c r="BH525" i="6"/>
  <c r="BB594" i="6"/>
  <c r="AU566" i="6"/>
  <c r="BI566" i="6"/>
  <c r="BJ706" i="6"/>
  <c r="BA538" i="6"/>
  <c r="AX692" i="6"/>
  <c r="BE538" i="6"/>
  <c r="BB552" i="6"/>
  <c r="AV566" i="6"/>
  <c r="AW553" i="6"/>
  <c r="BD553" i="6"/>
  <c r="AS553" i="6"/>
  <c r="AW622" i="6"/>
  <c r="BG664" i="6"/>
  <c r="BJ552" i="6"/>
  <c r="AT692" i="6"/>
  <c r="BG693" i="6"/>
  <c r="AT693" i="6"/>
  <c r="AW693" i="6"/>
  <c r="BH664" i="6"/>
  <c r="AR539" i="6"/>
  <c r="BF539" i="6"/>
  <c r="BK539" i="6"/>
  <c r="BI678" i="6"/>
  <c r="AS552" i="6"/>
  <c r="AU482" i="6"/>
  <c r="AU503" i="6" s="1"/>
  <c r="AY636" i="6"/>
  <c r="AS488" i="6"/>
  <c r="AV608" i="6"/>
  <c r="BK692" i="6"/>
  <c r="BC567" i="6"/>
  <c r="BI567" i="6"/>
  <c r="AV567" i="6"/>
  <c r="BH721" i="6"/>
  <c r="BC721" i="6"/>
  <c r="AS650" i="6"/>
  <c r="BK476" i="6"/>
  <c r="AR476" i="6"/>
  <c r="AR497" i="6" s="1"/>
  <c r="BF476" i="6"/>
  <c r="AT476" i="6"/>
  <c r="AT497" i="6" s="1"/>
  <c r="BH476" i="6"/>
  <c r="BH497" i="6" s="1"/>
  <c r="AX476" i="6"/>
  <c r="AX497" i="6" s="1"/>
  <c r="AS476" i="6"/>
  <c r="AS497" i="6" s="1"/>
  <c r="BI476" i="6"/>
  <c r="AU476" i="6"/>
  <c r="AU497" i="6" s="1"/>
  <c r="BA476" i="6"/>
  <c r="BA497" i="6" s="1"/>
  <c r="AY476" i="6"/>
  <c r="BE476" i="6"/>
  <c r="AV476" i="6"/>
  <c r="BB476" i="6"/>
  <c r="BB497" i="6" s="1"/>
  <c r="AW476" i="6"/>
  <c r="AW497" i="6" s="1"/>
  <c r="AS538" i="6"/>
  <c r="BD485" i="6"/>
  <c r="BD506" i="6" s="1"/>
  <c r="BK485" i="6"/>
  <c r="BA485" i="6"/>
  <c r="BA506" i="6" s="1"/>
  <c r="AS485" i="6"/>
  <c r="AS506" i="6" s="1"/>
  <c r="BE485" i="6"/>
  <c r="BJ485" i="6"/>
  <c r="BJ506" i="6" s="1"/>
  <c r="AY485" i="6"/>
  <c r="BH485" i="6"/>
  <c r="BH506" i="6" s="1"/>
  <c r="AW485" i="6"/>
  <c r="AW506" i="6" s="1"/>
  <c r="AX485" i="6"/>
  <c r="AX506" i="6" s="1"/>
  <c r="BF485" i="6"/>
  <c r="BF506" i="6" s="1"/>
  <c r="AU485" i="6"/>
  <c r="AU506" i="6" s="1"/>
  <c r="AV485" i="6"/>
  <c r="AV506" i="6" s="1"/>
  <c r="AZ485" i="6"/>
  <c r="AZ506" i="6" s="1"/>
  <c r="AR485" i="6"/>
  <c r="AR506" i="6" s="1"/>
  <c r="BC485" i="6"/>
  <c r="BC506" i="6" s="1"/>
  <c r="BI485" i="6"/>
  <c r="BG485" i="6"/>
  <c r="BG506" i="6" s="1"/>
  <c r="AT485" i="6"/>
  <c r="AT506" i="6" s="1"/>
  <c r="BB485" i="6"/>
  <c r="BB506" i="6" s="1"/>
  <c r="BE492" i="6"/>
  <c r="AR478" i="6"/>
  <c r="AR499" i="6" s="1"/>
  <c r="BD622" i="6"/>
  <c r="BE636" i="6"/>
  <c r="AS706" i="6"/>
  <c r="BK679" i="6"/>
  <c r="AZ679" i="6"/>
  <c r="BD636" i="6"/>
  <c r="BF651" i="6"/>
  <c r="AR651" i="6"/>
  <c r="BK651" i="6"/>
  <c r="BB524" i="6"/>
  <c r="BD524" i="6"/>
  <c r="AX706" i="6"/>
  <c r="BJ566" i="6"/>
  <c r="AV623" i="6"/>
  <c r="BB623" i="6"/>
  <c r="BE609" i="6"/>
  <c r="AS609" i="6"/>
  <c r="BK609" i="6"/>
  <c r="BF650" i="6"/>
  <c r="AT595" i="6"/>
  <c r="AW595" i="6"/>
  <c r="AU594" i="6"/>
  <c r="AS581" i="6"/>
  <c r="AV581" i="6"/>
  <c r="AT524" i="6"/>
  <c r="BB720" i="6"/>
  <c r="AX538" i="6"/>
  <c r="AV478" i="6"/>
  <c r="AV499" i="6" s="1"/>
  <c r="AY706" i="6"/>
  <c r="BK678" i="6"/>
  <c r="BG720" i="6"/>
  <c r="BK720" i="6"/>
  <c r="AV664" i="6"/>
  <c r="AS622" i="6"/>
  <c r="AW734" i="6"/>
  <c r="BB678" i="6"/>
  <c r="BC511" i="6"/>
  <c r="BI489" i="6"/>
  <c r="BA636" i="6"/>
  <c r="BA553" i="6"/>
  <c r="BI475" i="6"/>
  <c r="BI496" i="6" s="1"/>
  <c r="BE608" i="6"/>
  <c r="BK636" i="6"/>
  <c r="BA622" i="6"/>
  <c r="BF486" i="6"/>
  <c r="BF507" i="6" s="1"/>
  <c r="AZ566" i="6"/>
  <c r="AY693" i="6"/>
  <c r="BB693" i="6"/>
  <c r="BE693" i="6"/>
  <c r="BF481" i="6"/>
  <c r="BF502" i="6" s="1"/>
  <c r="BH539" i="6"/>
  <c r="AY539" i="6"/>
  <c r="AT482" i="6"/>
  <c r="AT503" i="6" s="1"/>
  <c r="BB706" i="6"/>
  <c r="BI524" i="6"/>
  <c r="AW552" i="6"/>
  <c r="AR489" i="6"/>
  <c r="AR510" i="6" s="1"/>
  <c r="AZ636" i="6"/>
  <c r="AR720" i="6"/>
  <c r="AT567" i="6"/>
  <c r="AY567" i="6"/>
  <c r="AS721" i="6"/>
  <c r="BK721" i="6"/>
  <c r="AR650" i="6"/>
  <c r="BD678" i="6"/>
  <c r="AU487" i="6"/>
  <c r="AU508" i="6" s="1"/>
  <c r="BC487" i="6"/>
  <c r="BC508" i="6" s="1"/>
  <c r="AT487" i="6"/>
  <c r="AT508" i="6" s="1"/>
  <c r="BA487" i="6"/>
  <c r="BA508" i="6" s="1"/>
  <c r="AS487" i="6"/>
  <c r="AS508" i="6" s="1"/>
  <c r="BG487" i="6"/>
  <c r="BG508" i="6" s="1"/>
  <c r="AZ487" i="6"/>
  <c r="AZ508" i="6" s="1"/>
  <c r="AY487" i="6"/>
  <c r="AY508" i="6" s="1"/>
  <c r="BK487" i="6"/>
  <c r="BF487" i="6"/>
  <c r="BF508" i="6" s="1"/>
  <c r="AR487" i="6"/>
  <c r="AR508" i="6" s="1"/>
  <c r="BH487" i="6"/>
  <c r="BH508" i="6" s="1"/>
  <c r="AW487" i="6"/>
  <c r="AW508" i="6" s="1"/>
  <c r="AX487" i="6"/>
  <c r="AX508" i="6" s="1"/>
  <c r="AR664" i="6"/>
  <c r="AY664" i="6"/>
  <c r="BD487" i="6"/>
  <c r="BD508" i="6" s="1"/>
  <c r="AY479" i="6"/>
  <c r="AY500" i="6" s="1"/>
  <c r="BI479" i="6"/>
  <c r="BI500" i="6" s="1"/>
  <c r="AV479" i="6"/>
  <c r="AV500" i="6" s="1"/>
  <c r="AU479" i="6"/>
  <c r="AU500" i="6" s="1"/>
  <c r="AS479" i="6"/>
  <c r="AS500" i="6" s="1"/>
  <c r="BA479" i="6"/>
  <c r="BA500" i="6" s="1"/>
  <c r="BK479" i="6"/>
  <c r="BD479" i="6"/>
  <c r="BD500" i="6" s="1"/>
  <c r="BG479" i="6"/>
  <c r="BG500" i="6" s="1"/>
  <c r="AT479" i="6"/>
  <c r="AT500" i="6" s="1"/>
  <c r="BB479" i="6"/>
  <c r="BB500" i="6" s="1"/>
  <c r="AW479" i="6"/>
  <c r="AW500" i="6" s="1"/>
  <c r="BH479" i="6"/>
  <c r="BH500" i="6" s="1"/>
  <c r="BC580" i="6"/>
  <c r="AR479" i="6"/>
  <c r="AR500" i="6" s="1"/>
  <c r="AX479" i="6"/>
  <c r="AX500" i="6" s="1"/>
  <c r="AT650" i="6"/>
  <c r="AW608" i="6"/>
  <c r="AW524" i="6"/>
  <c r="BF664" i="6"/>
  <c r="BE679" i="6"/>
  <c r="AV679" i="6"/>
  <c r="BH679" i="6"/>
  <c r="BC636" i="6"/>
  <c r="BI651" i="6"/>
  <c r="AZ651" i="6"/>
  <c r="AV651" i="6"/>
  <c r="AV734" i="6"/>
  <c r="AV524" i="6"/>
  <c r="BI734" i="6"/>
  <c r="BI538" i="6"/>
  <c r="BG476" i="6"/>
  <c r="BG497" i="6" s="1"/>
  <c r="AT608" i="6"/>
  <c r="AZ479" i="6"/>
  <c r="AZ500" i="6" s="1"/>
  <c r="AZ623" i="6"/>
  <c r="BH623" i="6"/>
  <c r="BJ623" i="6"/>
  <c r="AX609" i="6"/>
  <c r="BA609" i="6"/>
  <c r="AY650" i="6"/>
  <c r="AT706" i="6"/>
  <c r="BB595" i="6"/>
  <c r="BE595" i="6"/>
  <c r="AU552" i="6"/>
  <c r="BE581" i="6"/>
  <c r="BD581" i="6"/>
  <c r="AW482" i="6"/>
  <c r="AW503" i="6" s="1"/>
  <c r="AY720" i="6"/>
  <c r="BA580" i="6"/>
  <c r="AR482" i="6"/>
  <c r="AR503" i="6" s="1"/>
  <c r="BD664" i="6"/>
  <c r="AV692" i="6"/>
  <c r="BE475" i="6"/>
  <c r="BE496" i="6" s="1"/>
  <c r="BE580" i="6"/>
  <c r="AX580" i="6"/>
  <c r="BF678" i="6"/>
  <c r="BE664" i="6"/>
  <c r="AU650" i="6"/>
  <c r="BD489" i="6"/>
  <c r="BD510" i="6" s="1"/>
  <c r="BE479" i="6"/>
  <c r="BE500" i="6" s="1"/>
  <c r="BG489" i="6"/>
  <c r="BG510" i="6" s="1"/>
  <c r="BH566" i="6"/>
  <c r="AR693" i="6"/>
  <c r="BJ693" i="6"/>
  <c r="AX693" i="6"/>
  <c r="AV706" i="6"/>
  <c r="AS539" i="6"/>
  <c r="BG539" i="6"/>
  <c r="AX650" i="6"/>
  <c r="AT552" i="6"/>
  <c r="BD552" i="6"/>
  <c r="BG478" i="6"/>
  <c r="BG499" i="6" s="1"/>
  <c r="BK478" i="6"/>
  <c r="BK482" i="6"/>
  <c r="BJ678" i="6"/>
  <c r="BE567" i="6"/>
  <c r="BJ567" i="6"/>
  <c r="BF721" i="6"/>
  <c r="BA721" i="6"/>
  <c r="AV721" i="6"/>
  <c r="BB622" i="6"/>
  <c r="BK491" i="6"/>
  <c r="AR491" i="6"/>
  <c r="AR512" i="6" s="1"/>
  <c r="AW491" i="6"/>
  <c r="AW512" i="6" s="1"/>
  <c r="AV491" i="6"/>
  <c r="AV512" i="6" s="1"/>
  <c r="BI491" i="6"/>
  <c r="BI512" i="6" s="1"/>
  <c r="BF491" i="6"/>
  <c r="BF512" i="6" s="1"/>
  <c r="BJ491" i="6"/>
  <c r="BJ512" i="6" s="1"/>
  <c r="BG491" i="6"/>
  <c r="BG512" i="6" s="1"/>
  <c r="BB491" i="6"/>
  <c r="BB512" i="6" s="1"/>
  <c r="AZ491" i="6"/>
  <c r="AZ512" i="6" s="1"/>
  <c r="BD491" i="6"/>
  <c r="BD512" i="6" s="1"/>
  <c r="AU491" i="6"/>
  <c r="AU512" i="6" s="1"/>
  <c r="AV720" i="6"/>
  <c r="AX491" i="6"/>
  <c r="AX512" i="6" s="1"/>
  <c r="BF720" i="6"/>
  <c r="AS491" i="6"/>
  <c r="AS512" i="6" s="1"/>
  <c r="BA491" i="6"/>
  <c r="BA512" i="6" s="1"/>
  <c r="BA489" i="6"/>
  <c r="BA510" i="6" s="1"/>
  <c r="BK489" i="6"/>
  <c r="AX489" i="6"/>
  <c r="AX510" i="6" s="1"/>
  <c r="BC489" i="6"/>
  <c r="BC510" i="6" s="1"/>
  <c r="BH489" i="6"/>
  <c r="BH510" i="6" s="1"/>
  <c r="AU489" i="6"/>
  <c r="AU510" i="6" s="1"/>
  <c r="AS489" i="6"/>
  <c r="AS510" i="6" s="1"/>
  <c r="AZ489" i="6"/>
  <c r="AZ510" i="6" s="1"/>
  <c r="AY489" i="6"/>
  <c r="AY510" i="6" s="1"/>
  <c r="AW489" i="6"/>
  <c r="AW510" i="6" s="1"/>
  <c r="AS734" i="6"/>
  <c r="BF636" i="6"/>
  <c r="AT491" i="6"/>
  <c r="AT512" i="6" s="1"/>
  <c r="BJ679" i="6"/>
  <c r="BD679" i="6"/>
  <c r="AS679" i="6"/>
  <c r="AS651" i="6"/>
  <c r="BH651" i="6"/>
  <c r="BD651" i="6"/>
  <c r="BF538" i="6"/>
  <c r="BG734" i="6"/>
  <c r="AS477" i="6"/>
  <c r="AS498" i="6" s="1"/>
  <c r="BB636" i="6"/>
  <c r="AS580" i="6"/>
  <c r="BJ476" i="6"/>
  <c r="BJ497" i="6" s="1"/>
  <c r="BA623" i="6"/>
  <c r="AW623" i="6"/>
  <c r="AU623" i="6"/>
  <c r="BF609" i="6"/>
  <c r="BI609" i="6"/>
  <c r="BI650" i="6"/>
  <c r="AZ595" i="6"/>
  <c r="BJ595" i="6"/>
  <c r="AX595" i="6"/>
  <c r="BC524" i="6"/>
  <c r="BG622" i="6"/>
  <c r="AT581" i="6"/>
  <c r="AY581" i="6"/>
  <c r="AR678" i="6"/>
  <c r="BJ720" i="6"/>
  <c r="BH488" i="6"/>
  <c r="BH509" i="6" s="1"/>
  <c r="BC476" i="6"/>
  <c r="BC497" i="6" s="1"/>
  <c r="BH678" i="6"/>
  <c r="BJ636" i="6"/>
  <c r="BC678" i="6"/>
  <c r="BA481" i="6"/>
  <c r="BA502" i="6" s="1"/>
  <c r="BC552" i="6"/>
  <c r="AZ608" i="6"/>
  <c r="AU664" i="6"/>
  <c r="AW580" i="6"/>
  <c r="BH580" i="6"/>
  <c r="BI692" i="6"/>
  <c r="BF692" i="6"/>
  <c r="BJ553" i="6"/>
  <c r="AY553" i="6"/>
  <c r="AT664" i="6"/>
  <c r="BB580" i="6"/>
  <c r="BK608" i="6"/>
  <c r="BA734" i="6"/>
  <c r="AZ693" i="6"/>
  <c r="AU693" i="6"/>
  <c r="BF693" i="6"/>
  <c r="BK490" i="6"/>
  <c r="BI539" i="6"/>
  <c r="AT539" i="6"/>
  <c r="AR552" i="6"/>
  <c r="BA552" i="6"/>
  <c r="BG580" i="6"/>
  <c r="BE487" i="6"/>
  <c r="BE508" i="6" s="1"/>
  <c r="AY580" i="6"/>
  <c r="AS566" i="6"/>
  <c r="AU567" i="6"/>
  <c r="BA567" i="6"/>
  <c r="AX721" i="6"/>
  <c r="BI721" i="6"/>
  <c r="BD721" i="6"/>
  <c r="BE734" i="6"/>
  <c r="BA477" i="6"/>
  <c r="BA498" i="6" s="1"/>
  <c r="BJ477" i="6"/>
  <c r="BJ498" i="6" s="1"/>
  <c r="AT477" i="6"/>
  <c r="AT498" i="6" s="1"/>
  <c r="AV477" i="6"/>
  <c r="AV498" i="6" s="1"/>
  <c r="BE477" i="6"/>
  <c r="BE498" i="6" s="1"/>
  <c r="BC477" i="6"/>
  <c r="BC498" i="6" s="1"/>
  <c r="AW477" i="6"/>
  <c r="AW498" i="6" s="1"/>
  <c r="AZ477" i="6"/>
  <c r="AZ498" i="6" s="1"/>
  <c r="BG477" i="6"/>
  <c r="BG498" i="6" s="1"/>
  <c r="BF477" i="6"/>
  <c r="BF498" i="6" s="1"/>
  <c r="AX477" i="6"/>
  <c r="AX498" i="6" s="1"/>
  <c r="AY477" i="6"/>
  <c r="AY498" i="6" s="1"/>
  <c r="AR477" i="6"/>
  <c r="AR498" i="6" s="1"/>
  <c r="BK477" i="6"/>
  <c r="BB477" i="6"/>
  <c r="BB498" i="6" s="1"/>
  <c r="AY480" i="6"/>
  <c r="AY501" i="6" s="1"/>
  <c r="BH480" i="6"/>
  <c r="BH501" i="6" s="1"/>
  <c r="BG480" i="6"/>
  <c r="BG501" i="6" s="1"/>
  <c r="BJ480" i="6"/>
  <c r="BJ501" i="6" s="1"/>
  <c r="BA480" i="6"/>
  <c r="BA501" i="6" s="1"/>
  <c r="AW480" i="6"/>
  <c r="AW501" i="6" s="1"/>
  <c r="AT480" i="6"/>
  <c r="AT501" i="6" s="1"/>
  <c r="BK480" i="6"/>
  <c r="BC480" i="6"/>
  <c r="BC501" i="6" s="1"/>
  <c r="AX480" i="6"/>
  <c r="AX501" i="6" s="1"/>
  <c r="AV480" i="6"/>
  <c r="AV501" i="6" s="1"/>
  <c r="BE480" i="6"/>
  <c r="BE501" i="6" s="1"/>
  <c r="BF480" i="6"/>
  <c r="BF501" i="6" s="1"/>
  <c r="AU480" i="6"/>
  <c r="AU501" i="6" s="1"/>
  <c r="BI480" i="6"/>
  <c r="BI501" i="6" s="1"/>
  <c r="BD480" i="6"/>
  <c r="BD501" i="6" s="1"/>
  <c r="BB480" i="6"/>
  <c r="BB501" i="6" s="1"/>
  <c r="AS480" i="6"/>
  <c r="AS501" i="6" s="1"/>
  <c r="AR480" i="6"/>
  <c r="AR501" i="6" s="1"/>
  <c r="AZ480" i="6"/>
  <c r="AZ501" i="6" s="1"/>
  <c r="BD594" i="6"/>
  <c r="AZ622" i="6"/>
  <c r="BH650" i="6"/>
  <c r="AT636" i="6"/>
  <c r="BJ580" i="6"/>
  <c r="BG490" i="6"/>
  <c r="BG511" i="6" s="1"/>
  <c r="AT679" i="6"/>
  <c r="AX679" i="6"/>
  <c r="BA679" i="6"/>
  <c r="AW651" i="6"/>
  <c r="AT651" i="6"/>
  <c r="AS720" i="6"/>
  <c r="AY734" i="6"/>
  <c r="BK734" i="6"/>
  <c r="AS636" i="6"/>
  <c r="AU608" i="6"/>
  <c r="BI580" i="6"/>
  <c r="BD623" i="6"/>
  <c r="BI623" i="6"/>
  <c r="BC623" i="6"/>
  <c r="AY609" i="6"/>
  <c r="AT609" i="6"/>
  <c r="BG594" i="6"/>
  <c r="AV650" i="6"/>
  <c r="BH595" i="6"/>
  <c r="AU595" i="6"/>
  <c r="BF595" i="6"/>
  <c r="AZ524" i="6"/>
  <c r="AX581" i="6"/>
  <c r="BF581" i="6"/>
  <c r="BG581" i="6"/>
  <c r="AX678" i="6"/>
  <c r="BD608" i="6"/>
  <c r="BI720" i="6"/>
  <c r="BB538" i="6"/>
  <c r="BH734" i="6"/>
  <c r="BB478" i="6"/>
  <c r="BB499" i="6" s="1"/>
  <c r="BH538" i="6"/>
  <c r="BJ608" i="6"/>
  <c r="AV678" i="6"/>
  <c r="BE566" i="6"/>
  <c r="BH491" i="6"/>
  <c r="BH512" i="6" s="1"/>
  <c r="AV552" i="6"/>
  <c r="AV508" i="6"/>
  <c r="BA678" i="6"/>
  <c r="AZ678" i="6"/>
  <c r="BC479" i="6"/>
  <c r="BC500" i="6" s="1"/>
  <c r="AU553" i="6"/>
  <c r="BG553" i="6"/>
  <c r="AZ594" i="6"/>
  <c r="AZ692" i="6"/>
  <c r="AY622" i="6"/>
  <c r="AW488" i="6"/>
  <c r="AW509" i="6" s="1"/>
  <c r="BH693" i="6"/>
  <c r="BC664" i="6"/>
  <c r="AV539" i="6"/>
  <c r="BF552" i="6"/>
  <c r="AX622" i="6"/>
  <c r="AZ538" i="6"/>
  <c r="BF567" i="6"/>
  <c r="BK567" i="6"/>
  <c r="AY721" i="6"/>
  <c r="AT721" i="6"/>
  <c r="BB664" i="6"/>
  <c r="AU478" i="6"/>
  <c r="AU499" i="6" s="1"/>
  <c r="AZ478" i="6"/>
  <c r="AZ499" i="6" s="1"/>
  <c r="BJ478" i="6"/>
  <c r="BJ499" i="6" s="1"/>
  <c r="BE478" i="6"/>
  <c r="BE499" i="6" s="1"/>
  <c r="BI478" i="6"/>
  <c r="BI499" i="6" s="1"/>
  <c r="AS478" i="6"/>
  <c r="AS499" i="6" s="1"/>
  <c r="AW478" i="6"/>
  <c r="AW499" i="6" s="1"/>
  <c r="BC478" i="6"/>
  <c r="BC499" i="6" s="1"/>
  <c r="BA478" i="6"/>
  <c r="BA499" i="6" s="1"/>
  <c r="BD478" i="6"/>
  <c r="BD499" i="6" s="1"/>
  <c r="BC566" i="6"/>
  <c r="AY566" i="6"/>
  <c r="AX478" i="6"/>
  <c r="AX499" i="6" s="1"/>
  <c r="BH478" i="6"/>
  <c r="BH499" i="6" s="1"/>
  <c r="BD566" i="6"/>
  <c r="BG492" i="6"/>
  <c r="BG513" i="6" s="1"/>
  <c r="BA492" i="6"/>
  <c r="BA513" i="6" s="1"/>
  <c r="AW492" i="6"/>
  <c r="AW513" i="6" s="1"/>
  <c r="BK492" i="6"/>
  <c r="AX492" i="6"/>
  <c r="AX513" i="6" s="1"/>
  <c r="BD492" i="6"/>
  <c r="BD513" i="6" s="1"/>
  <c r="AT492" i="6"/>
  <c r="AT513" i="6" s="1"/>
  <c r="BB492" i="6"/>
  <c r="BB513" i="6" s="1"/>
  <c r="AZ492" i="6"/>
  <c r="AZ513" i="6" s="1"/>
  <c r="AS492" i="6"/>
  <c r="AS513" i="6" s="1"/>
  <c r="AV492" i="6"/>
  <c r="AV513" i="6" s="1"/>
  <c r="BC492" i="6"/>
  <c r="BC513" i="6" s="1"/>
  <c r="BH492" i="6"/>
  <c r="BH513" i="6" s="1"/>
  <c r="AY492" i="6"/>
  <c r="AY513" i="6" s="1"/>
  <c r="BF608" i="6"/>
  <c r="AV636" i="6"/>
  <c r="BD486" i="6"/>
  <c r="BD507" i="6" s="1"/>
  <c r="BJ487" i="6"/>
  <c r="BJ508" i="6" s="1"/>
  <c r="BK475" i="6"/>
  <c r="BK496" i="6" s="1"/>
  <c r="AW679" i="6"/>
  <c r="BF679" i="6"/>
  <c r="BI679" i="6"/>
  <c r="AX651" i="6"/>
  <c r="BB651" i="6"/>
  <c r="BC491" i="6"/>
  <c r="BC512" i="6" s="1"/>
  <c r="BB650" i="6"/>
  <c r="AR623" i="6"/>
  <c r="AR627" i="6" s="1"/>
  <c r="AX623" i="6"/>
  <c r="BG609" i="6"/>
  <c r="AR608" i="6"/>
  <c r="AR613" i="6" s="1"/>
  <c r="AR595" i="6"/>
  <c r="AR599" i="6" s="1"/>
  <c r="BC595" i="6"/>
  <c r="AY524" i="6"/>
  <c r="BK581" i="6"/>
  <c r="AU581" i="6"/>
  <c r="BK524" i="6"/>
  <c r="AU692" i="6"/>
  <c r="AU481" i="6"/>
  <c r="AU502" i="6" s="1"/>
  <c r="AU488" i="6"/>
  <c r="AU509" i="6" s="1"/>
  <c r="BK594" i="6"/>
  <c r="BK501" i="6" l="1"/>
  <c r="BI506" i="6"/>
  <c r="BK497" i="6"/>
  <c r="BE511" i="6"/>
  <c r="AT510" i="6"/>
  <c r="BF503" i="6"/>
  <c r="BE509" i="6"/>
  <c r="BB509" i="6"/>
  <c r="BD498" i="6"/>
  <c r="AV502" i="6"/>
  <c r="AS502" i="6"/>
  <c r="BC507" i="6"/>
  <c r="BJ507" i="6"/>
  <c r="AT499" i="6"/>
  <c r="BJ500" i="6"/>
  <c r="BK513" i="6"/>
  <c r="BK498" i="6"/>
  <c r="BI497" i="6"/>
  <c r="AS509" i="6"/>
  <c r="BH511" i="6"/>
  <c r="BG503" i="6"/>
  <c r="BE503" i="6"/>
  <c r="AZ509" i="6"/>
  <c r="AV509" i="6"/>
  <c r="BG502" i="6"/>
  <c r="AY507" i="6"/>
  <c r="BB507" i="6"/>
  <c r="AU498" i="6"/>
  <c r="BF500" i="6"/>
  <c r="BE512" i="6"/>
  <c r="BK510" i="6"/>
  <c r="BI510" i="6"/>
  <c r="AY506" i="6"/>
  <c r="AV511" i="6"/>
  <c r="BI511" i="6"/>
  <c r="BH503" i="6"/>
  <c r="BC503" i="6"/>
  <c r="BI509" i="6"/>
  <c r="BG509" i="6"/>
  <c r="BF513" i="6"/>
  <c r="BJ502" i="6"/>
  <c r="BK507" i="6"/>
  <c r="AR507" i="6"/>
  <c r="AU511" i="6"/>
  <c r="BB510" i="6"/>
  <c r="BK509" i="6"/>
  <c r="BJ513" i="6"/>
  <c r="BH502" i="6"/>
  <c r="BE502" i="6"/>
  <c r="AR502" i="6"/>
  <c r="BH507" i="6"/>
  <c r="AZ507" i="6"/>
  <c r="BI508" i="6"/>
  <c r="BF511" i="6"/>
  <c r="BK512" i="6"/>
  <c r="BK503" i="6"/>
  <c r="BE513" i="6"/>
  <c r="BE506" i="6"/>
  <c r="AV497" i="6"/>
  <c r="AZ511" i="6"/>
  <c r="AT511" i="6"/>
  <c r="BF499" i="6"/>
  <c r="BB503" i="6"/>
  <c r="BJ503" i="6"/>
  <c r="BD509" i="6"/>
  <c r="AT502" i="6"/>
  <c r="BB502" i="6"/>
  <c r="AX507" i="6"/>
  <c r="BI507" i="6"/>
  <c r="BD497" i="6"/>
  <c r="BH498" i="6"/>
  <c r="BK511" i="6"/>
  <c r="BK499" i="6"/>
  <c r="BE497" i="6"/>
  <c r="BJ511" i="6"/>
  <c r="BD511" i="6"/>
  <c r="AV510" i="6"/>
  <c r="BI503" i="6"/>
  <c r="AY503" i="6"/>
  <c r="BJ509" i="6"/>
  <c r="BF509" i="6"/>
  <c r="BD502" i="6"/>
  <c r="AX502" i="6"/>
  <c r="AZ502" i="6"/>
  <c r="BG507" i="6"/>
  <c r="BI513" i="6"/>
  <c r="AZ497" i="6"/>
  <c r="BK508" i="6"/>
  <c r="AY497" i="6"/>
  <c r="BF497" i="6"/>
  <c r="BB511" i="6"/>
  <c r="AS511" i="6"/>
  <c r="AT509" i="6"/>
  <c r="BI498" i="6"/>
  <c r="BB508" i="6"/>
  <c r="AX503" i="6"/>
  <c r="AV503" i="6"/>
  <c r="AR509" i="6"/>
  <c r="AY509" i="6"/>
  <c r="BE510" i="6"/>
  <c r="BC502" i="6"/>
  <c r="AY502" i="6"/>
  <c r="AU507" i="6"/>
  <c r="AU513" i="6"/>
  <c r="BE507" i="6"/>
  <c r="BK500" i="6"/>
  <c r="BK506" i="6"/>
  <c r="AY511" i="6"/>
  <c r="AS503" i="6"/>
  <c r="BD503" i="6"/>
  <c r="BC509" i="6"/>
  <c r="AS507" i="6"/>
  <c r="BK502" i="6"/>
  <c r="BI502" i="6"/>
  <c r="AV507" i="6"/>
  <c r="BF510" i="6"/>
  <c r="AY512" i="6"/>
  <c r="AY499" i="6"/>
</calcChain>
</file>

<file path=xl/sharedStrings.xml><?xml version="1.0" encoding="utf-8"?>
<sst xmlns="http://schemas.openxmlformats.org/spreadsheetml/2006/main" count="2924" uniqueCount="129">
  <si>
    <t>Full pricing</t>
  </si>
  <si>
    <t>BEV-100 PC</t>
  </si>
  <si>
    <t>BEV-200 PC</t>
  </si>
  <si>
    <t>Direct-emissions-pricing only</t>
  </si>
  <si>
    <t>BT1</t>
  </si>
  <si>
    <t>Li-S</t>
  </si>
  <si>
    <t>NMC622</t>
  </si>
  <si>
    <t>NMC811</t>
  </si>
  <si>
    <t>NCA (I)</t>
  </si>
  <si>
    <t>NMC955</t>
  </si>
  <si>
    <t>NCA955</t>
  </si>
  <si>
    <t>Li-air</t>
  </si>
  <si>
    <t>LFP(II)</t>
  </si>
  <si>
    <t>Cathode</t>
  </si>
  <si>
    <t>BT2</t>
  </si>
  <si>
    <t>Anode</t>
  </si>
  <si>
    <t>Electrolyte</t>
  </si>
  <si>
    <t>BT3</t>
  </si>
  <si>
    <t>Separator</t>
  </si>
  <si>
    <t>Positive terminal</t>
  </si>
  <si>
    <t>Negative terminal</t>
  </si>
  <si>
    <t>Cell container</t>
  </si>
  <si>
    <t>Module</t>
  </si>
  <si>
    <t>BT4</t>
  </si>
  <si>
    <t>Pack</t>
  </si>
  <si>
    <t>0% reshored</t>
  </si>
  <si>
    <t>20% reshored</t>
  </si>
  <si>
    <t>40% reshored</t>
  </si>
  <si>
    <t>60% reshored</t>
  </si>
  <si>
    <t>80% reshored</t>
  </si>
  <si>
    <t>100% reshored</t>
  </si>
  <si>
    <t>recycling rate</t>
  </si>
  <si>
    <t>Scenario</t>
  </si>
  <si>
    <t>Nickel</t>
  </si>
  <si>
    <t>Cobalt</t>
  </si>
  <si>
    <t>Lithium</t>
  </si>
  <si>
    <t>Cell</t>
  </si>
  <si>
    <t>level of EV penetration</t>
  </si>
  <si>
    <t>BAU (supply chain invariant, technology evolves following BT1,2,3,4)</t>
  </si>
  <si>
    <t>degree of reshoring/ally-shoring</t>
  </si>
  <si>
    <t>Degree of reshoring</t>
  </si>
  <si>
    <t>battery chemistry</t>
  </si>
  <si>
    <t>Degree of ally-shoring</t>
  </si>
  <si>
    <t>Total amount</t>
  </si>
  <si>
    <t>Amount</t>
  </si>
  <si>
    <t>Environmental impacts</t>
  </si>
  <si>
    <t>LCIA factors</t>
  </si>
  <si>
    <t>Component_L1</t>
  </si>
  <si>
    <t>Component_L2</t>
  </si>
  <si>
    <t>Component_L3</t>
  </si>
  <si>
    <t>Process</t>
  </si>
  <si>
    <t>Region</t>
  </si>
  <si>
    <t>ID</t>
  </si>
  <si>
    <t>Share</t>
  </si>
  <si>
    <t>Total share</t>
  </si>
  <si>
    <t>Unit</t>
  </si>
  <si>
    <t>kg</t>
  </si>
  <si>
    <t>CNT</t>
  </si>
  <si>
    <t>Cobalt production</t>
  </si>
  <si>
    <t>LiOH</t>
  </si>
  <si>
    <t>NMP</t>
  </si>
  <si>
    <t>Decarbonised Water</t>
  </si>
  <si>
    <t>Wastewater treatment</t>
  </si>
  <si>
    <t>Nitrogen</t>
  </si>
  <si>
    <t>Steam</t>
  </si>
  <si>
    <t>Al production</t>
  </si>
  <si>
    <t>Extrusion and surface treatment</t>
  </si>
  <si>
    <t>Cu production</t>
  </si>
  <si>
    <t>LiTFSI</t>
  </si>
  <si>
    <t>LiTFSI emission</t>
  </si>
  <si>
    <t>DOL</t>
  </si>
  <si>
    <t>DOL emission</t>
  </si>
  <si>
    <t>LiNO3</t>
  </si>
  <si>
    <t>ec1c882c-04fe-43f1-9845-29bc3c546577</t>
  </si>
  <si>
    <t>933723ff-1658-4127-922b-7a399d69558e</t>
  </si>
  <si>
    <t>97249d60-4e14-4258-a48a-c3b8f612a397</t>
  </si>
  <si>
    <t>US</t>
  </si>
  <si>
    <t>d8a3c903-6122-45f4-84c4-f41176cf308e</t>
  </si>
  <si>
    <t>Assembly</t>
  </si>
  <si>
    <t>Electricity</t>
  </si>
  <si>
    <t>GLO</t>
  </si>
  <si>
    <t>Steel production</t>
  </si>
  <si>
    <t>BMS-copper</t>
  </si>
  <si>
    <t>Transport</t>
  </si>
  <si>
    <t>NMC622 (100)</t>
  </si>
  <si>
    <t>NMC811 (100)</t>
  </si>
  <si>
    <t>NCA (I) (100)</t>
  </si>
  <si>
    <t>LFP(II) (100)</t>
  </si>
  <si>
    <t>NMC955 (100)</t>
  </si>
  <si>
    <t>NCA955 (100)</t>
  </si>
  <si>
    <t>NMC622 (200)</t>
  </si>
  <si>
    <t>NMC811 (200)</t>
  </si>
  <si>
    <t>NCA (I) (200)</t>
  </si>
  <si>
    <t>LFP(II) (200)</t>
  </si>
  <si>
    <t>NMC955 (200)</t>
  </si>
  <si>
    <t>NCA955 (200)</t>
  </si>
  <si>
    <t>Carbon footprint</t>
  </si>
  <si>
    <t>Cathode active material</t>
  </si>
  <si>
    <t>Anode active material</t>
  </si>
  <si>
    <t>BMS</t>
  </si>
  <si>
    <t>Al</t>
  </si>
  <si>
    <t>Cu</t>
  </si>
  <si>
    <t>Steel</t>
  </si>
  <si>
    <t>Others (Additives, Plastics, binders, solvents, and coolants)</t>
  </si>
  <si>
    <t>Energy Capacity</t>
  </si>
  <si>
    <t>IPCC 2013 100a</t>
  </si>
  <si>
    <t>CED</t>
  </si>
  <si>
    <t>Fine particulate matter formation</t>
  </si>
  <si>
    <t>Fossil resource scarcity</t>
  </si>
  <si>
    <t>Freshwater ecotoxicity</t>
  </si>
  <si>
    <t>Freshwater eutrophication</t>
  </si>
  <si>
    <t>Global warming</t>
  </si>
  <si>
    <t>Human carcinogenic toxicity</t>
  </si>
  <si>
    <t>Human non-carcinogenic toxicity</t>
  </si>
  <si>
    <t>Ionizing radiation</t>
  </si>
  <si>
    <t>Land use</t>
  </si>
  <si>
    <t>Marine ecotoxicity</t>
  </si>
  <si>
    <t>Marine eutrophication</t>
  </si>
  <si>
    <t>Mineral resource scarcity</t>
  </si>
  <si>
    <t>Ozone formation, Human health</t>
  </si>
  <si>
    <t>Ozone formation, Terrestrial ecosystems</t>
  </si>
  <si>
    <t>Stratospheric ozone depletion</t>
  </si>
  <si>
    <t>Terrestrial acidification</t>
  </si>
  <si>
    <t>Terrestrial ecotoxicity</t>
  </si>
  <si>
    <t>Water consumption</t>
  </si>
  <si>
    <t>Li-S (100)</t>
  </si>
  <si>
    <t>Li-air (100)</t>
  </si>
  <si>
    <t>Li-S (200)</t>
  </si>
  <si>
    <t>Li-air 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</si>
</sst>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5" x14ac:knownFonts="1"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0" xfId="0" applyNumberFormat="1" applyFont="1"/>
    <xf numFmtId="0" fontId="0" fillId="0" borderId="0" xfId="0" applyAlignment="1">
      <alignment horizontal="right" vertical="center"/>
    </xf>
    <xf numFmtId="2" fontId="1" fillId="0" borderId="0" xfId="0" applyNumberFormat="1" applyFont="1"/>
    <xf numFmtId="9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6" fontId="0" fillId="0" borderId="0" xfId="0" applyNumberFormat="1"/>
    <xf numFmtId="11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3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/>
    <xf numFmtId="166" fontId="3" fillId="0" borderId="7" xfId="0" applyNumberFormat="1" applyFont="1" applyBorder="1"/>
    <xf numFmtId="2" fontId="3" fillId="0" borderId="7" xfId="0" applyNumberFormat="1" applyFont="1" applyBorder="1"/>
    <xf numFmtId="11" fontId="3" fillId="0" borderId="7" xfId="0" applyNumberFormat="1" applyFont="1" applyBorder="1"/>
    <xf numFmtId="166" fontId="3" fillId="0" borderId="8" xfId="0" applyNumberFormat="1" applyFont="1" applyBorder="1"/>
    <xf numFmtId="11" fontId="3" fillId="0" borderId="8" xfId="0" applyNumberFormat="1" applyFont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9" fontId="4" fillId="0" borderId="12" xfId="0" applyNumberFormat="1" applyFont="1" applyBorder="1"/>
    <xf numFmtId="9" fontId="3" fillId="0" borderId="12" xfId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6" fontId="3" fillId="0" borderId="2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1" fontId="0" fillId="0" borderId="1" xfId="0" applyNumberFormat="1" applyBorder="1"/>
    <xf numFmtId="1" fontId="0" fillId="0" borderId="2" xfId="0" applyNumberFormat="1" applyBorder="1"/>
    <xf numFmtId="2" fontId="3" fillId="0" borderId="2" xfId="0" applyNumberFormat="1" applyFont="1" applyBorder="1"/>
    <xf numFmtId="1" fontId="0" fillId="0" borderId="3" xfId="0" applyNumberFormat="1" applyBorder="1"/>
    <xf numFmtId="0" fontId="3" fillId="0" borderId="12" xfId="0" applyFont="1" applyBorder="1"/>
    <xf numFmtId="166" fontId="0" fillId="0" borderId="1" xfId="0" applyNumberFormat="1" applyBorder="1"/>
    <xf numFmtId="2" fontId="0" fillId="0" borderId="2" xfId="0" applyNumberFormat="1" applyBorder="1"/>
    <xf numFmtId="11" fontId="0" fillId="0" borderId="2" xfId="0" applyNumberFormat="1" applyBorder="1"/>
    <xf numFmtId="166" fontId="0" fillId="0" borderId="2" xfId="0" applyNumberFormat="1" applyBorder="1"/>
    <xf numFmtId="11" fontId="0" fillId="0" borderId="3" xfId="0" applyNumberFormat="1" applyBorder="1"/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9" fontId="4" fillId="0" borderId="14" xfId="0" applyNumberFormat="1" applyFont="1" applyBorder="1"/>
    <xf numFmtId="9" fontId="3" fillId="0" borderId="14" xfId="1" applyFont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166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1" fontId="0" fillId="0" borderId="4" xfId="0" applyNumberFormat="1" applyBorder="1"/>
    <xf numFmtId="2" fontId="3" fillId="0" borderId="0" xfId="0" applyNumberFormat="1" applyFont="1"/>
    <xf numFmtId="1" fontId="0" fillId="0" borderId="5" xfId="0" applyNumberFormat="1" applyBorder="1"/>
    <xf numFmtId="0" fontId="3" fillId="0" borderId="14" xfId="0" applyFont="1" applyBorder="1"/>
    <xf numFmtId="166" fontId="0" fillId="0" borderId="4" xfId="0" applyNumberFormat="1" applyBorder="1"/>
    <xf numFmtId="11" fontId="0" fillId="0" borderId="5" xfId="0" applyNumberFormat="1" applyBorder="1"/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9" fontId="4" fillId="0" borderId="15" xfId="0" applyNumberFormat="1" applyFont="1" applyBorder="1"/>
    <xf numFmtId="9" fontId="3" fillId="0" borderId="15" xfId="1" applyFont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6" fontId="3" fillId="0" borderId="7" xfId="0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15" xfId="0" applyFont="1" applyBorder="1"/>
    <xf numFmtId="166" fontId="0" fillId="0" borderId="6" xfId="0" applyNumberFormat="1" applyBorder="1"/>
    <xf numFmtId="2" fontId="0" fillId="0" borderId="7" xfId="0" applyNumberFormat="1" applyBorder="1"/>
    <xf numFmtId="11" fontId="0" fillId="0" borderId="7" xfId="0" applyNumberFormat="1" applyBorder="1"/>
    <xf numFmtId="166" fontId="0" fillId="0" borderId="7" xfId="0" applyNumberFormat="1" applyBorder="1"/>
    <xf numFmtId="11" fontId="0" fillId="0" borderId="8" xfId="0" applyNumberFormat="1" applyBorder="1"/>
    <xf numFmtId="0" fontId="0" fillId="0" borderId="12" xfId="0" applyBorder="1" applyAlignment="1">
      <alignment horizontal="left"/>
    </xf>
    <xf numFmtId="9" fontId="3" fillId="0" borderId="12" xfId="0" applyNumberFormat="1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6" fontId="3" fillId="0" borderId="2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4" xfId="0" applyBorder="1" applyAlignment="1">
      <alignment horizontal="left"/>
    </xf>
    <xf numFmtId="9" fontId="3" fillId="0" borderId="14" xfId="0" applyNumberFormat="1" applyFont="1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166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15" xfId="0" applyBorder="1" applyAlignment="1">
      <alignment horizontal="left"/>
    </xf>
    <xf numFmtId="9" fontId="3" fillId="0" borderId="15" xfId="0" applyNumberFormat="1" applyFont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6" fontId="3" fillId="0" borderId="7" xfId="0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6" fontId="3" fillId="0" borderId="3" xfId="0" applyNumberFormat="1" applyFont="1" applyBorder="1" applyAlignment="1">
      <alignment vertical="center"/>
    </xf>
    <xf numFmtId="1" fontId="1" fillId="0" borderId="1" xfId="0" applyNumberFormat="1" applyFont="1" applyBorder="1"/>
    <xf numFmtId="1" fontId="1" fillId="0" borderId="2" xfId="0" applyNumberFormat="1" applyFont="1" applyBorder="1"/>
    <xf numFmtId="2" fontId="3" fillId="0" borderId="3" xfId="0" applyNumberFormat="1" applyFont="1" applyBorder="1"/>
    <xf numFmtId="166" fontId="1" fillId="0" borderId="1" xfId="0" applyNumberFormat="1" applyFont="1" applyBorder="1"/>
    <xf numFmtId="166" fontId="1" fillId="0" borderId="2" xfId="0" applyNumberFormat="1" applyFont="1" applyBorder="1"/>
    <xf numFmtId="166" fontId="1" fillId="0" borderId="3" xfId="0" applyNumberFormat="1" applyFont="1" applyBorder="1"/>
    <xf numFmtId="0" fontId="1" fillId="0" borderId="1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166" fontId="3" fillId="0" borderId="5" xfId="0" applyNumberFormat="1" applyFont="1" applyBorder="1" applyAlignment="1">
      <alignment vertical="center"/>
    </xf>
    <xf numFmtId="1" fontId="1" fillId="0" borderId="4" xfId="0" applyNumberFormat="1" applyFont="1" applyBorder="1"/>
    <xf numFmtId="1" fontId="1" fillId="0" borderId="0" xfId="0" applyNumberFormat="1" applyFont="1"/>
    <xf numFmtId="2" fontId="3" fillId="0" borderId="5" xfId="0" applyNumberFormat="1" applyFont="1" applyBorder="1"/>
    <xf numFmtId="166" fontId="1" fillId="0" borderId="4" xfId="0" applyNumberFormat="1" applyFont="1" applyBorder="1"/>
    <xf numFmtId="166" fontId="1" fillId="0" borderId="0" xfId="0" applyNumberFormat="1" applyFont="1"/>
    <xf numFmtId="166" fontId="1" fillId="0" borderId="5" xfId="0" applyNumberFormat="1" applyFont="1" applyBorder="1"/>
    <xf numFmtId="0" fontId="1" fillId="0" borderId="1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6" fontId="3" fillId="0" borderId="8" xfId="0" applyNumberFormat="1" applyFont="1" applyBorder="1" applyAlignment="1">
      <alignment vertical="center"/>
    </xf>
    <xf numFmtId="1" fontId="1" fillId="0" borderId="6" xfId="0" applyNumberFormat="1" applyFont="1" applyBorder="1"/>
    <xf numFmtId="1" fontId="1" fillId="0" borderId="7" xfId="0" applyNumberFormat="1" applyFont="1" applyBorder="1"/>
    <xf numFmtId="2" fontId="3" fillId="0" borderId="8" xfId="0" applyNumberFormat="1" applyFont="1" applyBorder="1"/>
    <xf numFmtId="0" fontId="3" fillId="0" borderId="6" xfId="0" applyFont="1" applyBorder="1"/>
    <xf numFmtId="166" fontId="1" fillId="0" borderId="6" xfId="0" applyNumberFormat="1" applyFont="1" applyBorder="1"/>
    <xf numFmtId="166" fontId="1" fillId="0" borderId="7" xfId="0" applyNumberFormat="1" applyFont="1" applyBorder="1"/>
    <xf numFmtId="166" fontId="1" fillId="0" borderId="8" xfId="0" applyNumberFormat="1" applyFont="1" applyBorder="1"/>
    <xf numFmtId="166" fontId="3" fillId="0" borderId="3" xfId="0" applyNumberFormat="1" applyFont="1" applyBorder="1" applyAlignment="1">
      <alignment vertical="center"/>
    </xf>
    <xf numFmtId="166" fontId="3" fillId="0" borderId="5" xfId="0" applyNumberFormat="1" applyFont="1" applyBorder="1" applyAlignment="1">
      <alignment vertical="center"/>
    </xf>
    <xf numFmtId="166" fontId="3" fillId="0" borderId="8" xfId="0" applyNumberFormat="1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9" fontId="3" fillId="0" borderId="3" xfId="1" applyFont="1" applyBorder="1" applyAlignment="1">
      <alignment horizontal="right" vertical="center"/>
    </xf>
    <xf numFmtId="166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/>
    <xf numFmtId="0" fontId="3" fillId="0" borderId="14" xfId="0" applyFont="1" applyBorder="1" applyAlignment="1">
      <alignment horizontal="left" vertical="center"/>
    </xf>
    <xf numFmtId="9" fontId="3" fillId="0" borderId="5" xfId="1" applyFont="1" applyBorder="1" applyAlignment="1">
      <alignment horizontal="right" vertical="center"/>
    </xf>
    <xf numFmtId="166" fontId="3" fillId="0" borderId="4" xfId="0" applyNumberFormat="1" applyFont="1" applyBorder="1" applyAlignment="1">
      <alignment vertical="center"/>
    </xf>
    <xf numFmtId="2" fontId="3" fillId="0" borderId="4" xfId="0" applyNumberFormat="1" applyFont="1" applyBorder="1"/>
    <xf numFmtId="0" fontId="3" fillId="0" borderId="15" xfId="0" applyFont="1" applyBorder="1" applyAlignment="1">
      <alignment horizontal="left" vertical="center"/>
    </xf>
    <xf numFmtId="9" fontId="3" fillId="0" borderId="8" xfId="1" applyFont="1" applyBorder="1" applyAlignment="1">
      <alignment horizontal="right" vertical="center"/>
    </xf>
    <xf numFmtId="166" fontId="3" fillId="0" borderId="6" xfId="0" applyNumberFormat="1" applyFont="1" applyBorder="1" applyAlignment="1">
      <alignment vertical="center"/>
    </xf>
    <xf numFmtId="2" fontId="3" fillId="0" borderId="6" xfId="0" applyNumberFormat="1" applyFont="1" applyBorder="1"/>
    <xf numFmtId="166" fontId="3" fillId="0" borderId="1" xfId="0" applyNumberFormat="1" applyFont="1" applyBorder="1" applyAlignment="1">
      <alignment vertical="center"/>
    </xf>
    <xf numFmtId="1" fontId="1" fillId="0" borderId="5" xfId="0" applyNumberFormat="1" applyFont="1" applyBorder="1"/>
    <xf numFmtId="11" fontId="1" fillId="0" borderId="0" xfId="0" applyNumberFormat="1" applyFont="1"/>
    <xf numFmtId="11" fontId="1" fillId="0" borderId="5" xfId="0" applyNumberFormat="1" applyFont="1" applyBorder="1"/>
    <xf numFmtId="0" fontId="2" fillId="0" borderId="0" xfId="0" applyFont="1" applyAlignment="1">
      <alignment horizontal="left" vertical="center"/>
    </xf>
    <xf numFmtId="9" fontId="4" fillId="0" borderId="14" xfId="1" applyFont="1" applyBorder="1"/>
    <xf numFmtId="0" fontId="4" fillId="0" borderId="14" xfId="0" applyFont="1" applyBorder="1"/>
    <xf numFmtId="0" fontId="2" fillId="0" borderId="7" xfId="0" applyFont="1" applyBorder="1" applyAlignment="1">
      <alignment horizontal="left" vertical="center"/>
    </xf>
    <xf numFmtId="0" fontId="4" fillId="0" borderId="15" xfId="0" applyFont="1" applyBorder="1"/>
    <xf numFmtId="1" fontId="1" fillId="0" borderId="8" xfId="0" applyNumberFormat="1" applyFont="1" applyBorder="1"/>
    <xf numFmtId="9" fontId="4" fillId="0" borderId="12" xfId="1" applyFont="1" applyBorder="1"/>
    <xf numFmtId="9" fontId="4" fillId="0" borderId="15" xfId="1" applyFont="1" applyBorder="1"/>
    <xf numFmtId="0" fontId="3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66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166" fontId="3" fillId="0" borderId="6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3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9" fontId="4" fillId="0" borderId="13" xfId="0" applyNumberFormat="1" applyFont="1" applyBorder="1"/>
    <xf numFmtId="9" fontId="3" fillId="0" borderId="13" xfId="0" applyNumberFormat="1" applyFont="1" applyBorder="1"/>
    <xf numFmtId="166" fontId="3" fillId="0" borderId="11" xfId="0" applyNumberFormat="1" applyFont="1" applyBorder="1" applyAlignment="1">
      <alignment vertical="center"/>
    </xf>
    <xf numFmtId="166" fontId="3" fillId="0" borderId="9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2" fontId="3" fillId="0" borderId="11" xfId="0" applyNumberFormat="1" applyFont="1" applyBorder="1"/>
    <xf numFmtId="2" fontId="3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0" fontId="3" fillId="0" borderId="13" xfId="0" applyFont="1" applyBorder="1"/>
    <xf numFmtId="166" fontId="0" fillId="0" borderId="11" xfId="0" applyNumberFormat="1" applyBorder="1"/>
    <xf numFmtId="2" fontId="0" fillId="0" borderId="9" xfId="0" applyNumberFormat="1" applyBorder="1"/>
    <xf numFmtId="11" fontId="0" fillId="0" borderId="9" xfId="0" applyNumberFormat="1" applyBorder="1"/>
    <xf numFmtId="166" fontId="0" fillId="0" borderId="9" xfId="0" applyNumberFormat="1" applyBorder="1"/>
    <xf numFmtId="11" fontId="0" fillId="0" borderId="10" xfId="0" applyNumberFormat="1" applyBorder="1"/>
    <xf numFmtId="0" fontId="3" fillId="0" borderId="5" xfId="0" applyFont="1" applyBorder="1"/>
    <xf numFmtId="0" fontId="3" fillId="0" borderId="8" xfId="0" applyFont="1" applyBorder="1"/>
    <xf numFmtId="166" fontId="0" fillId="0" borderId="8" xfId="0" applyNumberFormat="1" applyBorder="1"/>
    <xf numFmtId="0" fontId="1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9" fontId="3" fillId="0" borderId="1" xfId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9" fontId="3" fillId="0" borderId="4" xfId="1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9" fontId="3" fillId="0" borderId="6" xfId="1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vertical="center"/>
    </xf>
    <xf numFmtId="1" fontId="1" fillId="0" borderId="0" xfId="0" applyNumberFormat="1" applyFont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0" fontId="3" fillId="0" borderId="5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3" fillId="0" borderId="5" xfId="0" applyNumberFormat="1" applyFont="1" applyBorder="1" applyAlignment="1">
      <alignment vertical="center"/>
    </xf>
    <xf numFmtId="11" fontId="0" fillId="0" borderId="4" xfId="0" applyNumberFormat="1" applyBorder="1"/>
    <xf numFmtId="1" fontId="0" fillId="0" borderId="4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15" xfId="0" applyBorder="1" applyAlignment="1">
      <alignment horizontal="left" vertical="center"/>
    </xf>
    <xf numFmtId="1" fontId="0" fillId="0" borderId="6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1" fontId="0" fillId="0" borderId="5" xfId="0" applyNumberForma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1" fontId="0" fillId="0" borderId="8" xfId="0" applyNumberFormat="1" applyBorder="1" applyAlignment="1">
      <alignment vertical="center"/>
    </xf>
    <xf numFmtId="9" fontId="3" fillId="0" borderId="2" xfId="1" applyFont="1" applyBorder="1" applyAlignment="1">
      <alignment horizontal="right" vertical="center"/>
    </xf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9" fontId="3" fillId="0" borderId="0" xfId="1" applyFont="1" applyAlignment="1">
      <alignment horizontal="right" vertical="center"/>
    </xf>
    <xf numFmtId="9" fontId="3" fillId="0" borderId="7" xfId="1" applyFont="1" applyBorder="1" applyAlignment="1">
      <alignment horizontal="right" vertical="center"/>
    </xf>
    <xf numFmtId="2" fontId="1" fillId="0" borderId="7" xfId="0" applyNumberFormat="1" applyFont="1" applyBorder="1"/>
    <xf numFmtId="11" fontId="1" fillId="0" borderId="7" xfId="0" applyNumberFormat="1" applyFont="1" applyBorder="1"/>
    <xf numFmtId="11" fontId="1" fillId="0" borderId="8" xfId="0" applyNumberFormat="1" applyFont="1" applyBorder="1"/>
    <xf numFmtId="1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3" xfId="0" applyNumberFormat="1" applyBorder="1" applyAlignment="1">
      <alignment vertical="center"/>
    </xf>
    <xf numFmtId="1" fontId="0" fillId="0" borderId="5" xfId="0" applyNumberForma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166" fontId="3" fillId="0" borderId="0" xfId="0" applyNumberFormat="1" applyFont="1"/>
    <xf numFmtId="1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3" xfId="0" applyNumberFormat="1" applyBorder="1" applyAlignment="1">
      <alignment vertical="center"/>
    </xf>
    <xf numFmtId="2" fontId="0" fillId="0" borderId="6" xfId="0" applyNumberFormat="1" applyBorder="1"/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1" fontId="0" fillId="0" borderId="11" xfId="0" applyNumberFormat="1" applyBorder="1" applyAlignment="1">
      <alignment vertical="center"/>
    </xf>
    <xf numFmtId="1" fontId="0" fillId="0" borderId="9" xfId="0" applyNumberFormat="1" applyBorder="1" applyAlignment="1">
      <alignment vertical="center"/>
    </xf>
    <xf numFmtId="166" fontId="3" fillId="0" borderId="9" xfId="0" applyNumberFormat="1" applyFont="1" applyBorder="1"/>
    <xf numFmtId="166" fontId="3" fillId="0" borderId="10" xfId="0" applyNumberFormat="1" applyFont="1" applyBorder="1"/>
    <xf numFmtId="0" fontId="0" fillId="0" borderId="12" xfId="0" applyBorder="1" applyAlignment="1">
      <alignment horizontal="center" vertical="center"/>
    </xf>
    <xf numFmtId="9" fontId="3" fillId="0" borderId="3" xfId="0" applyNumberFormat="1" applyFont="1" applyBorder="1" applyAlignment="1">
      <alignment horizontal="right" vertical="center"/>
    </xf>
    <xf numFmtId="166" fontId="3" fillId="0" borderId="2" xfId="0" applyNumberFormat="1" applyFont="1" applyBorder="1"/>
    <xf numFmtId="166" fontId="3" fillId="0" borderId="3" xfId="0" applyNumberFormat="1" applyFont="1" applyBorder="1"/>
    <xf numFmtId="166" fontId="0" fillId="0" borderId="3" xfId="0" applyNumberFormat="1" applyBorder="1"/>
    <xf numFmtId="0" fontId="0" fillId="0" borderId="14" xfId="0" applyBorder="1" applyAlignment="1">
      <alignment horizontal="center" vertical="center"/>
    </xf>
    <xf numFmtId="9" fontId="3" fillId="0" borderId="5" xfId="0" applyNumberFormat="1" applyFont="1" applyBorder="1" applyAlignment="1">
      <alignment horizontal="right" vertical="center"/>
    </xf>
    <xf numFmtId="166" fontId="3" fillId="0" borderId="5" xfId="0" applyNumberFormat="1" applyFont="1" applyBorder="1"/>
    <xf numFmtId="166" fontId="0" fillId="0" borderId="5" xfId="0" applyNumberFormat="1" applyBorder="1"/>
    <xf numFmtId="0" fontId="0" fillId="0" borderId="15" xfId="0" applyBorder="1" applyAlignment="1">
      <alignment horizontal="center" vertical="center"/>
    </xf>
    <xf numFmtId="9" fontId="3" fillId="0" borderId="8" xfId="0" applyNumberFormat="1" applyFont="1" applyBorder="1" applyAlignment="1">
      <alignment horizontal="right" vertical="center"/>
    </xf>
    <xf numFmtId="1" fontId="0" fillId="0" borderId="6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0" fontId="3" fillId="0" borderId="3" xfId="0" applyFont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9" fontId="3" fillId="0" borderId="3" xfId="0" applyNumberFormat="1" applyFont="1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9" fontId="3" fillId="0" borderId="5" xfId="0" applyNumberFormat="1" applyFont="1" applyBorder="1"/>
    <xf numFmtId="9" fontId="4" fillId="0" borderId="5" xfId="0" applyNumberFormat="1" applyFont="1" applyBorder="1"/>
    <xf numFmtId="0" fontId="0" fillId="0" borderId="6" xfId="0" applyBorder="1" applyAlignment="1">
      <alignment horizontal="left" vertical="center"/>
    </xf>
    <xf numFmtId="11" fontId="0" fillId="0" borderId="5" xfId="0" applyNumberForma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9" fontId="3" fillId="0" borderId="8" xfId="0" applyNumberFormat="1" applyFont="1" applyBorder="1"/>
    <xf numFmtId="9" fontId="4" fillId="0" borderId="4" xfId="0" applyNumberFormat="1" applyFont="1" applyBorder="1"/>
    <xf numFmtId="9" fontId="4" fillId="0" borderId="1" xfId="0" applyNumberFormat="1" applyFont="1" applyBorder="1"/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9" fontId="3" fillId="0" borderId="0" xfId="0" applyNumberFormat="1" applyFont="1"/>
    <xf numFmtId="2" fontId="3" fillId="0" borderId="1" xfId="0" applyNumberFormat="1" applyFont="1" applyBorder="1" applyAlignment="1">
      <alignment vertical="center"/>
    </xf>
    <xf numFmtId="2" fontId="3" fillId="0" borderId="2" xfId="0" applyNumberFormat="1" applyFont="1" applyBorder="1" applyAlignment="1">
      <alignment vertical="center"/>
    </xf>
    <xf numFmtId="1" fontId="1" fillId="0" borderId="4" xfId="0" applyNumberFormat="1" applyFont="1" applyBorder="1" applyAlignment="1">
      <alignment vertical="center"/>
    </xf>
    <xf numFmtId="1" fontId="1" fillId="0" borderId="0" xfId="0" applyNumberFormat="1" applyFont="1" applyAlignment="1">
      <alignment vertical="center"/>
    </xf>
    <xf numFmtId="2" fontId="3" fillId="0" borderId="4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9" fontId="3" fillId="0" borderId="2" xfId="0" applyNumberFormat="1" applyFont="1" applyBorder="1"/>
    <xf numFmtId="1" fontId="1" fillId="0" borderId="5" xfId="0" applyNumberFormat="1" applyFont="1" applyBorder="1" applyAlignment="1">
      <alignment vertical="center"/>
    </xf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12" xfId="0" applyBorder="1"/>
    <xf numFmtId="0" fontId="0" fillId="0" borderId="14" xfId="0" applyBorder="1"/>
    <xf numFmtId="9" fontId="3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9" fontId="3" fillId="0" borderId="4" xfId="0" applyNumberFormat="1" applyFont="1" applyBorder="1"/>
    <xf numFmtId="2" fontId="3" fillId="0" borderId="4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0" fillId="0" borderId="15" xfId="0" applyBorder="1"/>
    <xf numFmtId="9" fontId="3" fillId="0" borderId="6" xfId="0" applyNumberFormat="1" applyFont="1" applyBorder="1"/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9" fontId="0" fillId="0" borderId="0" xfId="1" applyFont="1"/>
    <xf numFmtId="166" fontId="0" fillId="0" borderId="0" xfId="1" applyNumberFormat="1" applyFont="1"/>
    <xf numFmtId="2" fontId="0" fillId="0" borderId="0" xfId="1" applyNumberFormat="1" applyFont="1"/>
    <xf numFmtId="11" fontId="0" fillId="0" borderId="0" xfId="1" applyNumberFormat="1" applyFont="1"/>
    <xf numFmtId="166" fontId="1" fillId="0" borderId="0" xfId="1" applyNumberFormat="1"/>
    <xf numFmtId="17" fontId="0" fillId="0" borderId="0" xfId="0" applyNumberFormat="1"/>
    <xf numFmtId="9" fontId="2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/>
    <xf numFmtId="9" fontId="0" fillId="0" borderId="0" xfId="0" applyNumberFormat="1" applyFont="1"/>
    <xf numFmtId="164" fontId="0" fillId="0" borderId="2" xfId="0" applyNumberFormat="1" applyFont="1" applyBorder="1"/>
    <xf numFmtId="0" fontId="0" fillId="0" borderId="0" xfId="0" applyFont="1" applyAlignment="1">
      <alignment horizontal="center"/>
    </xf>
    <xf numFmtId="2" fontId="0" fillId="0" borderId="0" xfId="0" applyNumberFormat="1" applyFont="1"/>
    <xf numFmtId="0" fontId="0" fillId="2" borderId="1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164" fontId="0" fillId="0" borderId="0" xfId="0" applyNumberFormat="1" applyFont="1"/>
    <xf numFmtId="0" fontId="0" fillId="0" borderId="6" xfId="0" applyFont="1" applyBorder="1"/>
    <xf numFmtId="0" fontId="0" fillId="3" borderId="1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/>
    <xf numFmtId="9" fontId="0" fillId="3" borderId="0" xfId="0" applyNumberFormat="1" applyFont="1" applyFill="1"/>
    <xf numFmtId="9" fontId="0" fillId="3" borderId="5" xfId="0" applyNumberFormat="1" applyFont="1" applyFill="1" applyBorder="1"/>
    <xf numFmtId="9" fontId="0" fillId="0" borderId="5" xfId="0" applyNumberFormat="1" applyFont="1" applyBorder="1"/>
    <xf numFmtId="0" fontId="0" fillId="3" borderId="0" xfId="0" applyFont="1" applyFill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164" fontId="0" fillId="3" borderId="4" xfId="0" applyNumberFormat="1" applyFont="1" applyFill="1" applyBorder="1"/>
    <xf numFmtId="164" fontId="0" fillId="3" borderId="6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BT1: kt CO2</a:t>
            </a:r>
            <a:r>
              <a:rPr lang="en-US" baseline="0"/>
              <a:t>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LCIA_summary!$B$279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LCIA_summary!$C$279:$N$279</c:f>
              <c:numCache>
                <c:formatCode>General</c:formatCode>
                <c:ptCount val="12"/>
                <c:pt idx="0">
                  <c:v>141.22334356159629</c:v>
                </c:pt>
                <c:pt idx="1">
                  <c:v>128.82127108568477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6-474F-B28C-93AA1173D50B}"/>
            </c:ext>
          </c:extLst>
        </c:ser>
        <c:ser>
          <c:idx val="1"/>
          <c:order val="1"/>
          <c:tx>
            <c:strRef>
              <c:f>LCIA_summary!$B$280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LCIA_summary!$C$280:$N$280</c:f>
              <c:numCache>
                <c:formatCode>General</c:formatCode>
                <c:ptCount val="12"/>
                <c:pt idx="0">
                  <c:v>139.06788434315308</c:v>
                </c:pt>
                <c:pt idx="1">
                  <c:v>126.85510183001844</c:v>
                </c:pt>
                <c:pt idx="2">
                  <c:v>729.47980006863781</c:v>
                </c:pt>
                <c:pt idx="3">
                  <c:v>656.76785166895547</c:v>
                </c:pt>
                <c:pt idx="4">
                  <c:v>1086.9984915486991</c:v>
                </c:pt>
                <c:pt idx="5">
                  <c:v>904.88954439044824</c:v>
                </c:pt>
                <c:pt idx="6">
                  <c:v>1214.0673332905424</c:v>
                </c:pt>
                <c:pt idx="7">
                  <c:v>1056.9975704043154</c:v>
                </c:pt>
                <c:pt idx="8">
                  <c:v>1263.1542092506993</c:v>
                </c:pt>
                <c:pt idx="9">
                  <c:v>1148.2429089733091</c:v>
                </c:pt>
                <c:pt idx="10">
                  <c:v>1291.9455273610947</c:v>
                </c:pt>
                <c:pt idx="11">
                  <c:v>1202.678431036685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6-474F-B28C-93AA1173D50B}"/>
            </c:ext>
          </c:extLst>
        </c:ser>
        <c:ser>
          <c:idx val="2"/>
          <c:order val="2"/>
          <c:tx>
            <c:strRef>
              <c:f>LCIA_summary!$B$281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LCIA_summary!$C$281:$N$281</c:f>
              <c:numCache>
                <c:formatCode>General</c:formatCode>
                <c:ptCount val="12"/>
                <c:pt idx="0">
                  <c:v>1465.1143320217129</c:v>
                </c:pt>
                <c:pt idx="1">
                  <c:v>1336.4496674345535</c:v>
                </c:pt>
                <c:pt idx="2">
                  <c:v>4649.4981817800463</c:v>
                </c:pt>
                <c:pt idx="3">
                  <c:v>4186.0527623918761</c:v>
                </c:pt>
                <c:pt idx="4">
                  <c:v>8165.9159231244021</c:v>
                </c:pt>
                <c:pt idx="5">
                  <c:v>6797.8493039847026</c:v>
                </c:pt>
                <c:pt idx="6">
                  <c:v>10174.099313798322</c:v>
                </c:pt>
                <c:pt idx="7">
                  <c:v>8857.8268773528289</c:v>
                </c:pt>
                <c:pt idx="8">
                  <c:v>11448.644377959579</c:v>
                </c:pt>
                <c:pt idx="9">
                  <c:v>10407.141604782606</c:v>
                </c:pt>
                <c:pt idx="10">
                  <c:v>12200.812643323778</c:v>
                </c:pt>
                <c:pt idx="11">
                  <c:v>11357.796359431144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6-474F-B28C-93AA1173D50B}"/>
            </c:ext>
          </c:extLst>
        </c:ser>
        <c:ser>
          <c:idx val="3"/>
          <c:order val="3"/>
          <c:tx>
            <c:strRef>
              <c:f>LCIA_summary!$B$282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LCIA_summary!$C$282:$N$282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6-474F-B28C-93AA1173D50B}"/>
            </c:ext>
          </c:extLst>
        </c:ser>
        <c:ser>
          <c:idx val="4"/>
          <c:order val="4"/>
          <c:tx>
            <c:strRef>
              <c:f>LCIA_summary!$B$283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LCIA_summary!$C$283:$N$283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6-474F-B28C-93AA1173D50B}"/>
            </c:ext>
          </c:extLst>
        </c:ser>
        <c:ser>
          <c:idx val="5"/>
          <c:order val="5"/>
          <c:tx>
            <c:strRef>
              <c:f>LCIA_summary!$B$284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LCIA_summary!$C$284:$N$284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B6-474F-B28C-93AA1173D50B}"/>
            </c:ext>
          </c:extLst>
        </c:ser>
        <c:ser>
          <c:idx val="6"/>
          <c:order val="6"/>
          <c:tx>
            <c:strRef>
              <c:f>LCIA_summary!$B$285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LCIA_summary!$C$285:$N$285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B6-474F-B28C-93AA1173D50B}"/>
            </c:ext>
          </c:extLst>
        </c:ser>
        <c:ser>
          <c:idx val="7"/>
          <c:order val="7"/>
          <c:tx>
            <c:strRef>
              <c:f>LCIA_summary!$B$286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LCIA_summary!$C$286:$N$286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B6-474F-B28C-93AA1173D50B}"/>
            </c:ext>
          </c:extLst>
        </c:ser>
        <c:ser>
          <c:idx val="8"/>
          <c:order val="8"/>
          <c:tx>
            <c:strRef>
              <c:f>LCIA_summary!$B$287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LCIA_summary!$C$287:$N$287</c:f>
              <c:numCache>
                <c:formatCode>General</c:formatCode>
                <c:ptCount val="12"/>
                <c:pt idx="0">
                  <c:v>26.631352349776819</c:v>
                </c:pt>
                <c:pt idx="1">
                  <c:v>24.846621216292306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B6-474F-B28C-93AA1173D50B}"/>
            </c:ext>
          </c:extLst>
        </c:ser>
        <c:ser>
          <c:idx val="9"/>
          <c:order val="9"/>
          <c:tx>
            <c:strRef>
              <c:f>LCIA_summary!$B$288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LCIA_summary!$C$288:$N$288</c:f>
              <c:numCache>
                <c:formatCode>General</c:formatCode>
                <c:ptCount val="12"/>
                <c:pt idx="0">
                  <c:v>26.381556702934358</c:v>
                </c:pt>
                <c:pt idx="1">
                  <c:v>24.613565916018548</c:v>
                </c:pt>
                <c:pt idx="2">
                  <c:v>363.92961927383033</c:v>
                </c:pt>
                <c:pt idx="3">
                  <c:v>340.66103760419895</c:v>
                </c:pt>
                <c:pt idx="4">
                  <c:v>531.71132939941378</c:v>
                </c:pt>
                <c:pt idx="5">
                  <c:v>466.03939982752473</c:v>
                </c:pt>
                <c:pt idx="6">
                  <c:v>587.1854147872325</c:v>
                </c:pt>
                <c:pt idx="7">
                  <c:v>542.88160904374627</c:v>
                </c:pt>
                <c:pt idx="8">
                  <c:v>603.63062828246564</c:v>
                </c:pt>
                <c:pt idx="9">
                  <c:v>588.84500157740183</c:v>
                </c:pt>
                <c:pt idx="10">
                  <c:v>610.77684708374409</c:v>
                </c:pt>
                <c:pt idx="11">
                  <c:v>617.05886408048332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B6-474F-B28C-93AA1173D50B}"/>
            </c:ext>
          </c:extLst>
        </c:ser>
        <c:ser>
          <c:idx val="10"/>
          <c:order val="10"/>
          <c:tx>
            <c:strRef>
              <c:f>LCIA_summary!$B$289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LCIA_summary!$C$289:$N$289</c:f>
              <c:numCache>
                <c:formatCode>General</c:formatCode>
                <c:ptCount val="12"/>
                <c:pt idx="0">
                  <c:v>280.2277092571664</c:v>
                </c:pt>
                <c:pt idx="1">
                  <c:v>261.44792253782987</c:v>
                </c:pt>
                <c:pt idx="2">
                  <c:v>2338.7090922852753</c:v>
                </c:pt>
                <c:pt idx="3">
                  <c:v>2189.1789616409669</c:v>
                </c:pt>
                <c:pt idx="4">
                  <c:v>4027.3360158107648</c:v>
                </c:pt>
                <c:pt idx="5">
                  <c:v>3529.9177503557125</c:v>
                </c:pt>
                <c:pt idx="6">
                  <c:v>4961.2881054347645</c:v>
                </c:pt>
                <c:pt idx="7">
                  <c:v>4586.9532889947186</c:v>
                </c:pt>
                <c:pt idx="8">
                  <c:v>5516.1357912751537</c:v>
                </c:pt>
                <c:pt idx="9">
                  <c:v>5381.0208371246317</c:v>
                </c:pt>
                <c:pt idx="10">
                  <c:v>5815.5810167600002</c:v>
                </c:pt>
                <c:pt idx="11">
                  <c:v>5875.3959540282285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B6-474F-B28C-93AA1173D50B}"/>
            </c:ext>
          </c:extLst>
        </c:ser>
        <c:ser>
          <c:idx val="11"/>
          <c:order val="11"/>
          <c:tx>
            <c:strRef>
              <c:f>LCIA_summary!$B$290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LCIA_summary!$C$290:$N$290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B6-474F-B28C-93AA1173D50B}"/>
            </c:ext>
          </c:extLst>
        </c:ser>
        <c:ser>
          <c:idx val="12"/>
          <c:order val="12"/>
          <c:tx>
            <c:strRef>
              <c:f>LCIA_summary!$B$291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B6-474F-B28C-93AA1173D50B}"/>
            </c:ext>
          </c:extLst>
        </c:ser>
        <c:ser>
          <c:idx val="13"/>
          <c:order val="13"/>
          <c:tx>
            <c:strRef>
              <c:f>LCIA_summary!$B$292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LCIA_summary!$C$292:$N$292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B6-474F-B28C-93AA1173D50B}"/>
            </c:ext>
          </c:extLst>
        </c:ser>
        <c:ser>
          <c:idx val="14"/>
          <c:order val="14"/>
          <c:tx>
            <c:strRef>
              <c:f>LCIA_summary!$B$293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LCIA_summary!$C$293:$N$293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B6-474F-B28C-93AA1173D50B}"/>
            </c:ext>
          </c:extLst>
        </c:ser>
        <c:ser>
          <c:idx val="15"/>
          <c:order val="15"/>
          <c:tx>
            <c:strRef>
              <c:f>LCIA_summary!$B$294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LCIA_summary!$C$294:$N$294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B6-474F-B28C-93AA1173D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0745665826004"/>
          <c:y val="4.7760752878863125E-2"/>
          <c:w val="0.85036636045494318"/>
          <c:h val="0.764941833442694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LCIA_summary!$D$420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LCIA_summary!$E$420:$AH$420</c:f>
              <c:numCache>
                <c:formatCode>General</c:formatCode>
                <c:ptCount val="30"/>
                <c:pt idx="0">
                  <c:v>172.85847257071265</c:v>
                </c:pt>
                <c:pt idx="1">
                  <c:v>165.41521413112437</c:v>
                </c:pt>
                <c:pt idx="2">
                  <c:v>163.46238525110934</c:v>
                </c:pt>
                <c:pt idx="3">
                  <c:v>154.24891481390361</c:v>
                </c:pt>
                <c:pt idx="4">
                  <c:v>142.02515985842845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8-44C4-8A4C-731F9F07F7CE}"/>
            </c:ext>
          </c:extLst>
        </c:ser>
        <c:ser>
          <c:idx val="1"/>
          <c:order val="1"/>
          <c:tx>
            <c:strRef>
              <c:f>LCIA_summary!$D$421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LCIA_summary!$E$421:$AH$421</c:f>
              <c:numCache>
                <c:formatCode>General</c:formatCode>
                <c:ptCount val="30"/>
                <c:pt idx="0">
                  <c:v>49.344123712207008</c:v>
                </c:pt>
                <c:pt idx="1">
                  <c:v>47.467408178454896</c:v>
                </c:pt>
                <c:pt idx="2">
                  <c:v>47.153804523238215</c:v>
                </c:pt>
                <c:pt idx="3">
                  <c:v>44.806368254339027</c:v>
                </c:pt>
                <c:pt idx="4">
                  <c:v>41.624080869163251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8-44C4-8A4C-731F9F07F7CE}"/>
            </c:ext>
          </c:extLst>
        </c:ser>
        <c:ser>
          <c:idx val="2"/>
          <c:order val="2"/>
          <c:tx>
            <c:strRef>
              <c:f>LCIA_summary!$D$422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LCIA_summary!$E$422:$AH$422</c:f>
              <c:numCache>
                <c:formatCode>General</c:formatCode>
                <c:ptCount val="30"/>
                <c:pt idx="0">
                  <c:v>1623.8952555052172</c:v>
                </c:pt>
                <c:pt idx="1">
                  <c:v>1566.2585452258418</c:v>
                </c:pt>
                <c:pt idx="2">
                  <c:v>1559.08957608828</c:v>
                </c:pt>
                <c:pt idx="3">
                  <c:v>1486.6825553554017</c:v>
                </c:pt>
                <c:pt idx="4">
                  <c:v>1387.6060806062496</c:v>
                </c:pt>
                <c:pt idx="5">
                  <c:v>4386.0683352749111</c:v>
                </c:pt>
                <c:pt idx="6">
                  <c:v>4345.8047325993894</c:v>
                </c:pt>
                <c:pt idx="7">
                  <c:v>4232.5006245879922</c:v>
                </c:pt>
                <c:pt idx="8">
                  <c:v>4046.1560112407287</c:v>
                </c:pt>
                <c:pt idx="9">
                  <c:v>3786.7708925575926</c:v>
                </c:pt>
                <c:pt idx="10">
                  <c:v>3149.8740079395129</c:v>
                </c:pt>
                <c:pt idx="11">
                  <c:v>3122.712517066379</c:v>
                </c:pt>
                <c:pt idx="12">
                  <c:v>3042.7942664203683</c:v>
                </c:pt>
                <c:pt idx="13">
                  <c:v>2910.1192560014774</c:v>
                </c:pt>
                <c:pt idx="14">
                  <c:v>2724.6874858097062</c:v>
                </c:pt>
                <c:pt idx="15">
                  <c:v>983.39185334412593</c:v>
                </c:pt>
                <c:pt idx="16">
                  <c:v>975.39370431544364</c:v>
                </c:pt>
                <c:pt idx="17">
                  <c:v>950.81945165633567</c:v>
                </c:pt>
                <c:pt idx="18">
                  <c:v>909.66909536680066</c:v>
                </c:pt>
                <c:pt idx="19">
                  <c:v>851.94263544683918</c:v>
                </c:pt>
                <c:pt idx="20">
                  <c:v>168.19270213760163</c:v>
                </c:pt>
                <c:pt idx="21">
                  <c:v>167.02131609174873</c:v>
                </c:pt>
                <c:pt idx="22">
                  <c:v>162.9902349157166</c:v>
                </c:pt>
                <c:pt idx="23">
                  <c:v>156.09945860950538</c:v>
                </c:pt>
                <c:pt idx="24">
                  <c:v>146.34898717311526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8-44C4-8A4C-731F9F07F7CE}"/>
            </c:ext>
          </c:extLst>
        </c:ser>
        <c:ser>
          <c:idx val="3"/>
          <c:order val="3"/>
          <c:tx>
            <c:strRef>
              <c:f>LCIA_summary!$D$423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LCIA_summary!$E$423:$AH$423</c:f>
              <c:numCache>
                <c:formatCode>General</c:formatCode>
                <c:ptCount val="30"/>
                <c:pt idx="0">
                  <c:v>70.179315926604147</c:v>
                </c:pt>
                <c:pt idx="1">
                  <c:v>70.436831850504689</c:v>
                </c:pt>
                <c:pt idx="2">
                  <c:v>72.288636282566529</c:v>
                </c:pt>
                <c:pt idx="3">
                  <c:v>70.643913205224592</c:v>
                </c:pt>
                <c:pt idx="4">
                  <c:v>67.199601291000576</c:v>
                </c:pt>
                <c:pt idx="5">
                  <c:v>996.35799222093715</c:v>
                </c:pt>
                <c:pt idx="6">
                  <c:v>1026.6359981152209</c:v>
                </c:pt>
                <c:pt idx="7">
                  <c:v>1031.0091083190348</c:v>
                </c:pt>
                <c:pt idx="8">
                  <c:v>1009.4773228323793</c:v>
                </c:pt>
                <c:pt idx="9">
                  <c:v>962.04064165525438</c:v>
                </c:pt>
                <c:pt idx="10">
                  <c:v>4167.1835097089061</c:v>
                </c:pt>
                <c:pt idx="11">
                  <c:v>4296.469789907992</c:v>
                </c:pt>
                <c:pt idx="12">
                  <c:v>4316.8031588136009</c:v>
                </c:pt>
                <c:pt idx="13">
                  <c:v>4228.1836164257338</c:v>
                </c:pt>
                <c:pt idx="14">
                  <c:v>4030.6111627443947</c:v>
                </c:pt>
                <c:pt idx="15">
                  <c:v>7415.9226409733601</c:v>
                </c:pt>
                <c:pt idx="16">
                  <c:v>7650.4737440520403</c:v>
                </c:pt>
                <c:pt idx="17">
                  <c:v>7689.9857335746783</c:v>
                </c:pt>
                <c:pt idx="18">
                  <c:v>7534.4586095412787</c:v>
                </c:pt>
                <c:pt idx="19">
                  <c:v>7183.8923719518307</c:v>
                </c:pt>
                <c:pt idx="20">
                  <c:v>9239.0145500611434</c:v>
                </c:pt>
                <c:pt idx="21">
                  <c:v>9540.1759300583726</c:v>
                </c:pt>
                <c:pt idx="22">
                  <c:v>9596.6016631331586</c:v>
                </c:pt>
                <c:pt idx="23">
                  <c:v>9408.291749285494</c:v>
                </c:pt>
                <c:pt idx="24">
                  <c:v>8975.2461885153862</c:v>
                </c:pt>
                <c:pt idx="25">
                  <c:v>10112.096899884356</c:v>
                </c:pt>
                <c:pt idx="26">
                  <c:v>10449.194580785539</c:v>
                </c:pt>
                <c:pt idx="27">
                  <c:v>10517.077102883435</c:v>
                </c:pt>
                <c:pt idx="28">
                  <c:v>10315.74446617805</c:v>
                </c:pt>
                <c:pt idx="29">
                  <c:v>9845.196670669382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78-44C4-8A4C-731F9F07F7CE}"/>
            </c:ext>
          </c:extLst>
        </c:ser>
        <c:ser>
          <c:idx val="4"/>
          <c:order val="4"/>
          <c:tx>
            <c:strRef>
              <c:f>LCIA_summary!$D$424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LCIA_summary!$E$424:$AH$424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8-44C4-8A4C-731F9F07F7CE}"/>
            </c:ext>
          </c:extLst>
        </c:ser>
        <c:ser>
          <c:idx val="5"/>
          <c:order val="5"/>
          <c:tx>
            <c:strRef>
              <c:f>LCIA_summary!$D$425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LCIA_summary!$E$425:$AH$425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78-44C4-8A4C-731F9F07F7CE}"/>
            </c:ext>
          </c:extLst>
        </c:ser>
        <c:ser>
          <c:idx val="6"/>
          <c:order val="6"/>
          <c:tx>
            <c:strRef>
              <c:f>LCIA_summary!$D$426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LCIA_summary!$E$426:$AH$426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78-44C4-8A4C-731F9F07F7CE}"/>
            </c:ext>
          </c:extLst>
        </c:ser>
        <c:ser>
          <c:idx val="7"/>
          <c:order val="7"/>
          <c:tx>
            <c:strRef>
              <c:f>LCIA_summary!$D$427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LCIA_summary!$E$427:$AH$427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78-44C4-8A4C-731F9F07F7CE}"/>
            </c:ext>
          </c:extLst>
        </c:ser>
        <c:ser>
          <c:idx val="8"/>
          <c:order val="8"/>
          <c:tx>
            <c:strRef>
              <c:f>LCIA_summary!$D$428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LCIA_summary!$E$428:$AH$428</c:f>
              <c:numCache>
                <c:formatCode>General</c:formatCode>
                <c:ptCount val="30"/>
                <c:pt idx="0">
                  <c:v>33.499017592241259</c:v>
                </c:pt>
                <c:pt idx="1">
                  <c:v>32.164496754176518</c:v>
                </c:pt>
                <c:pt idx="2">
                  <c:v>31.738140907089868</c:v>
                </c:pt>
                <c:pt idx="3">
                  <c:v>29.88443269577548</c:v>
                </c:pt>
                <c:pt idx="4">
                  <c:v>27.381877905301952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78-44C4-8A4C-731F9F07F7CE}"/>
            </c:ext>
          </c:extLst>
        </c:ser>
        <c:ser>
          <c:idx val="9"/>
          <c:order val="9"/>
          <c:tx>
            <c:strRef>
              <c:f>LCIA_summary!$D$429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LCIA_summary!$E$429:$AH$429</c:f>
              <c:numCache>
                <c:formatCode>General</c:formatCode>
                <c:ptCount val="30"/>
                <c:pt idx="0">
                  <c:v>9.5457843919939833</c:v>
                </c:pt>
                <c:pt idx="1">
                  <c:v>9.2226510292952604</c:v>
                </c:pt>
                <c:pt idx="2">
                  <c:v>9.1569201362452208</c:v>
                </c:pt>
                <c:pt idx="3">
                  <c:v>8.6931708628034947</c:v>
                </c:pt>
                <c:pt idx="4">
                  <c:v>8.0498768256502018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78-44C4-8A4C-731F9F07F7CE}"/>
            </c:ext>
          </c:extLst>
        </c:ser>
        <c:ser>
          <c:idx val="10"/>
          <c:order val="10"/>
          <c:tx>
            <c:strRef>
              <c:f>LCIA_summary!$D$430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LCIA_summary!$E$430:$AH$430</c:f>
              <c:numCache>
                <c:formatCode>General</c:formatCode>
                <c:ptCount val="30"/>
                <c:pt idx="0">
                  <c:v>316.53279205434944</c:v>
                </c:pt>
                <c:pt idx="1">
                  <c:v>306.66998564263326</c:v>
                </c:pt>
                <c:pt idx="2">
                  <c:v>305.18135315242597</c:v>
                </c:pt>
                <c:pt idx="3">
                  <c:v>290.88382208786595</c:v>
                </c:pt>
                <c:pt idx="4">
                  <c:v>270.83841661424015</c:v>
                </c:pt>
                <c:pt idx="5">
                  <c:v>2286.5935750061153</c:v>
                </c:pt>
                <c:pt idx="6">
                  <c:v>2273.1851741381224</c:v>
                </c:pt>
                <c:pt idx="7">
                  <c:v>2217.6947735931954</c:v>
                </c:pt>
                <c:pt idx="8">
                  <c:v>2120.1223733713355</c:v>
                </c:pt>
                <c:pt idx="9">
                  <c:v>1980.4679734725391</c:v>
                </c:pt>
                <c:pt idx="10">
                  <c:v>1630.931365103803</c:v>
                </c:pt>
                <c:pt idx="11">
                  <c:v>1622.4430420962408</c:v>
                </c:pt>
                <c:pt idx="12">
                  <c:v>1583.774301746219</c:v>
                </c:pt>
                <c:pt idx="13">
                  <c:v>1514.9251440537375</c:v>
                </c:pt>
                <c:pt idx="14">
                  <c:v>1415.8955690187956</c:v>
                </c:pt>
                <c:pt idx="15">
                  <c:v>507.88039186203662</c:v>
                </c:pt>
                <c:pt idx="16">
                  <c:v>505.53625762104872</c:v>
                </c:pt>
                <c:pt idx="17">
                  <c:v>493.73559885216662</c:v>
                </c:pt>
                <c:pt idx="18">
                  <c:v>472.4784155553902</c:v>
                </c:pt>
                <c:pt idx="19">
                  <c:v>441.76470773071946</c:v>
                </c:pt>
                <c:pt idx="20">
                  <c:v>86.727947168143373</c:v>
                </c:pt>
                <c:pt idx="21">
                  <c:v>86.445715096902987</c:v>
                </c:pt>
                <c:pt idx="22">
                  <c:v>84.534551464477829</c:v>
                </c:pt>
                <c:pt idx="23">
                  <c:v>80.994456270868056</c:v>
                </c:pt>
                <c:pt idx="24">
                  <c:v>75.825429516073655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78-44C4-8A4C-731F9F07F7CE}"/>
            </c:ext>
          </c:extLst>
        </c:ser>
        <c:ser>
          <c:idx val="11"/>
          <c:order val="11"/>
          <c:tx>
            <c:strRef>
              <c:f>LCIA_summary!$D$431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LCIA_summary!$E$431:$AH$431</c:f>
              <c:numCache>
                <c:formatCode>General</c:formatCode>
                <c:ptCount val="30"/>
                <c:pt idx="0">
                  <c:v>11.801366457542255</c:v>
                </c:pt>
                <c:pt idx="1">
                  <c:v>12.07284465835423</c:v>
                </c:pt>
                <c:pt idx="2">
                  <c:v>12.483268820290517</c:v>
                </c:pt>
                <c:pt idx="3">
                  <c:v>12.345576209367971</c:v>
                </c:pt>
                <c:pt idx="4">
                  <c:v>11.888787736914297</c:v>
                </c:pt>
                <c:pt idx="5">
                  <c:v>449.34487504165679</c:v>
                </c:pt>
                <c:pt idx="6">
                  <c:v>469.30212399544837</c:v>
                </c:pt>
                <c:pt idx="7">
                  <c:v>476.97998644754796</c:v>
                </c:pt>
                <c:pt idx="8">
                  <c:v>472.3784623979555</c:v>
                </c:pt>
                <c:pt idx="9">
                  <c:v>455.49755184667112</c:v>
                </c:pt>
                <c:pt idx="10">
                  <c:v>1868.109784641026</c:v>
                </c:pt>
                <c:pt idx="11">
                  <c:v>1952.1435680444113</c:v>
                </c:pt>
                <c:pt idx="12">
                  <c:v>1984.8969487232123</c:v>
                </c:pt>
                <c:pt idx="13">
                  <c:v>1966.3699266774292</c:v>
                </c:pt>
                <c:pt idx="14">
                  <c:v>1896.562501907061</c:v>
                </c:pt>
                <c:pt idx="15">
                  <c:v>3319.9777586823261</c:v>
                </c:pt>
                <c:pt idx="16">
                  <c:v>3471.0643843738308</c:v>
                </c:pt>
                <c:pt idx="17">
                  <c:v>3530.604929640328</c:v>
                </c:pt>
                <c:pt idx="18">
                  <c:v>3498.5993944818242</c:v>
                </c:pt>
                <c:pt idx="19">
                  <c:v>3375.0477788983135</c:v>
                </c:pt>
                <c:pt idx="20">
                  <c:v>4135.8592506868245</c:v>
                </c:pt>
                <c:pt idx="21">
                  <c:v>4327.4794751750187</c:v>
                </c:pt>
                <c:pt idx="22">
                  <c:v>4404.4025272795743</c:v>
                </c:pt>
                <c:pt idx="23">
                  <c:v>4366.6284070004904</c:v>
                </c:pt>
                <c:pt idx="24">
                  <c:v>4214.1571143377687</c:v>
                </c:pt>
                <c:pt idx="25">
                  <c:v>4534.0336477819546</c:v>
                </c:pt>
                <c:pt idx="26">
                  <c:v>4746.7801485257251</c:v>
                </c:pt>
                <c:pt idx="27">
                  <c:v>4833.2957280050687</c:v>
                </c:pt>
                <c:pt idx="28">
                  <c:v>4793.5803862199937</c:v>
                </c:pt>
                <c:pt idx="29">
                  <c:v>4627.6341231704928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78-44C4-8A4C-731F9F07F7CE}"/>
            </c:ext>
          </c:extLst>
        </c:ser>
        <c:ser>
          <c:idx val="12"/>
          <c:order val="12"/>
          <c:tx>
            <c:strRef>
              <c:f>LCIA_summary!$D$432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LCIA_summary!$E$432:$AH$432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78-44C4-8A4C-731F9F07F7CE}"/>
            </c:ext>
          </c:extLst>
        </c:ser>
        <c:ser>
          <c:idx val="13"/>
          <c:order val="13"/>
          <c:tx>
            <c:strRef>
              <c:f>LCIA_summary!$D$433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LCIA_summary!$E$433:$AH$433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78-44C4-8A4C-731F9F07F7CE}"/>
            </c:ext>
          </c:extLst>
        </c:ser>
        <c:ser>
          <c:idx val="14"/>
          <c:order val="14"/>
          <c:tx>
            <c:strRef>
              <c:f>LCIA_summary!$D$434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LCIA_summary!$E$434:$AH$434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778-44C4-8A4C-731F9F07F7CE}"/>
            </c:ext>
          </c:extLst>
        </c:ser>
        <c:ser>
          <c:idx val="15"/>
          <c:order val="15"/>
          <c:tx>
            <c:strRef>
              <c:f>LCIA_summary!$D$435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LCIA_summary!$E$435:$AH$435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78-44C4-8A4C-731F9F07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Carbon footprint (kt CO2 eq.)</a:t>
                </a:r>
                <a:endParaRPr lang="en-US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0745665826004"/>
          <c:y val="4.7760752878863125E-2"/>
          <c:w val="0.85314413823272095"/>
          <c:h val="0.764941833442694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LCIA_summary!$D$439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LCIA_summary!$E$439:$AH$439</c:f>
              <c:numCache>
                <c:formatCode>General</c:formatCode>
                <c:ptCount val="30"/>
                <c:pt idx="0">
                  <c:v>182.30960873794666</c:v>
                </c:pt>
                <c:pt idx="1">
                  <c:v>174.4593858725234</c:v>
                </c:pt>
                <c:pt idx="2">
                  <c:v>172.39978495303669</c:v>
                </c:pt>
                <c:pt idx="3">
                  <c:v>162.68256273334777</c:v>
                </c:pt>
                <c:pt idx="4">
                  <c:v>149.79046696216952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F-49F2-B943-0E7C4AD9F939}"/>
            </c:ext>
          </c:extLst>
        </c:ser>
        <c:ser>
          <c:idx val="1"/>
          <c:order val="1"/>
          <c:tx>
            <c:strRef>
              <c:f>LCIA_summary!$D$440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LCIA_summary!$E$440:$AH$440</c:f>
              <c:numCache>
                <c:formatCode>General</c:formatCode>
                <c:ptCount val="30"/>
                <c:pt idx="0">
                  <c:v>161.20241780651489</c:v>
                </c:pt>
                <c:pt idx="1">
                  <c:v>155.07137202403518</c:v>
                </c:pt>
                <c:pt idx="2">
                  <c:v>154.04685960693894</c:v>
                </c:pt>
                <c:pt idx="3">
                  <c:v>146.37801530036469</c:v>
                </c:pt>
                <c:pt idx="4">
                  <c:v>135.98179418926611</c:v>
                </c:pt>
                <c:pt idx="5">
                  <c:v>876.41580588595912</c:v>
                </c:pt>
                <c:pt idx="6">
                  <c:v>866.62037469649272</c:v>
                </c:pt>
                <c:pt idx="7">
                  <c:v>841.78485407345568</c:v>
                </c:pt>
                <c:pt idx="8">
                  <c:v>801.90924401685231</c:v>
                </c:pt>
                <c:pt idx="9">
                  <c:v>746.99354452668047</c:v>
                </c:pt>
                <c:pt idx="10">
                  <c:v>1248.2595795424277</c:v>
                </c:pt>
                <c:pt idx="11">
                  <c:v>1234.9949478827011</c:v>
                </c:pt>
                <c:pt idx="12">
                  <c:v>1200.1825792093259</c:v>
                </c:pt>
                <c:pt idx="13">
                  <c:v>1143.8224735223014</c:v>
                </c:pt>
                <c:pt idx="14">
                  <c:v>1065.9146308216273</c:v>
                </c:pt>
                <c:pt idx="15">
                  <c:v>843.02215511548138</c:v>
                </c:pt>
                <c:pt idx="16">
                  <c:v>834.47114322507423</c:v>
                </c:pt>
                <c:pt idx="17">
                  <c:v>811.27254035272188</c:v>
                </c:pt>
                <c:pt idx="18">
                  <c:v>773.42634649842557</c:v>
                </c:pt>
                <c:pt idx="19">
                  <c:v>720.93256166218521</c:v>
                </c:pt>
                <c:pt idx="20">
                  <c:v>152.19684321548755</c:v>
                </c:pt>
                <c:pt idx="21">
                  <c:v>150.83063554666427</c:v>
                </c:pt>
                <c:pt idx="22">
                  <c:v>146.79651801524895</c:v>
                </c:pt>
                <c:pt idx="23">
                  <c:v>140.09449062124176</c:v>
                </c:pt>
                <c:pt idx="24">
                  <c:v>130.72455336464262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F-49F2-B943-0E7C4AD9F939}"/>
            </c:ext>
          </c:extLst>
        </c:ser>
        <c:ser>
          <c:idx val="2"/>
          <c:order val="2"/>
          <c:tx>
            <c:strRef>
              <c:f>LCIA_summary!$D$441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LCIA_summary!$E$441:$AH$441</c:f>
              <c:numCache>
                <c:formatCode>General</c:formatCode>
                <c:ptCount val="30"/>
                <c:pt idx="0">
                  <c:v>1788.1188319552168</c:v>
                </c:pt>
                <c:pt idx="1">
                  <c:v>1724.6533549097567</c:v>
                </c:pt>
                <c:pt idx="2">
                  <c:v>1716.7593921205175</c:v>
                </c:pt>
                <c:pt idx="3">
                  <c:v>1637.029891772941</c:v>
                </c:pt>
                <c:pt idx="4">
                  <c:v>1527.9338711385453</c:v>
                </c:pt>
                <c:pt idx="5">
                  <c:v>5503.311456484118</c:v>
                </c:pt>
                <c:pt idx="6">
                  <c:v>5452.7916905011207</c:v>
                </c:pt>
                <c:pt idx="7">
                  <c:v>5310.6261454112373</c:v>
                </c:pt>
                <c:pt idx="8">
                  <c:v>5076.8148212144779</c:v>
                </c:pt>
                <c:pt idx="9">
                  <c:v>4751.357717910837</c:v>
                </c:pt>
                <c:pt idx="10">
                  <c:v>9540.9822490115857</c:v>
                </c:pt>
                <c:pt idx="11">
                  <c:v>9458.7099734780058</c:v>
                </c:pt>
                <c:pt idx="12">
                  <c:v>9216.6372401357476</c:v>
                </c:pt>
                <c:pt idx="13">
                  <c:v>8814.7640489848036</c:v>
                </c:pt>
                <c:pt idx="14">
                  <c:v>8253.0904000251721</c:v>
                </c:pt>
                <c:pt idx="15">
                  <c:v>7540.8573326830137</c:v>
                </c:pt>
                <c:pt idx="16">
                  <c:v>7479.5258293298684</c:v>
                </c:pt>
                <c:pt idx="17">
                  <c:v>7291.0852471453918</c:v>
                </c:pt>
                <c:pt idx="18">
                  <c:v>6975.5355861295711</c:v>
                </c:pt>
                <c:pt idx="19">
                  <c:v>6532.8768462824119</c:v>
                </c:pt>
                <c:pt idx="20">
                  <c:v>1553.1460084247403</c:v>
                </c:pt>
                <c:pt idx="21">
                  <c:v>1542.3290494347334</c:v>
                </c:pt>
                <c:pt idx="22">
                  <c:v>1505.1047373295132</c:v>
                </c:pt>
                <c:pt idx="23">
                  <c:v>1441.4730721090814</c:v>
                </c:pt>
                <c:pt idx="24">
                  <c:v>1351.4340537734388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F-49F2-B943-0E7C4AD9F939}"/>
            </c:ext>
          </c:extLst>
        </c:ser>
        <c:ser>
          <c:idx val="3"/>
          <c:order val="3"/>
          <c:tx>
            <c:strRef>
              <c:f>LCIA_summary!$D$442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LCIA_summary!$E$442:$AH$442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F-49F2-B943-0E7C4AD9F939}"/>
            </c:ext>
          </c:extLst>
        </c:ser>
        <c:ser>
          <c:idx val="4"/>
          <c:order val="4"/>
          <c:tx>
            <c:strRef>
              <c:f>LCIA_summary!$D$443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LCIA_summary!$E$443:$AH$443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F-49F2-B943-0E7C4AD9F939}"/>
            </c:ext>
          </c:extLst>
        </c:ser>
        <c:ser>
          <c:idx val="5"/>
          <c:order val="5"/>
          <c:tx>
            <c:strRef>
              <c:f>LCIA_summary!$D$444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LCIA_summary!$E$444:$AH$444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F-49F2-B943-0E7C4AD9F939}"/>
            </c:ext>
          </c:extLst>
        </c:ser>
        <c:ser>
          <c:idx val="6"/>
          <c:order val="6"/>
          <c:tx>
            <c:strRef>
              <c:f>LCIA_summary!$D$445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LCIA_summary!$E$445:$AH$445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48.109117961091023</c:v>
                </c:pt>
                <c:pt idx="6">
                  <c:v>47.202992811953763</c:v>
                </c:pt>
                <c:pt idx="7">
                  <c:v>45.790361446214064</c:v>
                </c:pt>
                <c:pt idx="8">
                  <c:v>43.871223863871897</c:v>
                </c:pt>
                <c:pt idx="9">
                  <c:v>41.445580064927228</c:v>
                </c:pt>
                <c:pt idx="10">
                  <c:v>166.79603257715817</c:v>
                </c:pt>
                <c:pt idx="11">
                  <c:v>163.77952199835656</c:v>
                </c:pt>
                <c:pt idx="12">
                  <c:v>158.99518506648556</c:v>
                </c:pt>
                <c:pt idx="13">
                  <c:v>152.44302178154464</c:v>
                </c:pt>
                <c:pt idx="14">
                  <c:v>144.12303214353415</c:v>
                </c:pt>
                <c:pt idx="15">
                  <c:v>3670.6546839827815</c:v>
                </c:pt>
                <c:pt idx="16">
                  <c:v>3606.3397575268145</c:v>
                </c:pt>
                <c:pt idx="17">
                  <c:v>3502.8310863753859</c:v>
                </c:pt>
                <c:pt idx="18">
                  <c:v>3360.1286705284988</c:v>
                </c:pt>
                <c:pt idx="19">
                  <c:v>3178.2325099861528</c:v>
                </c:pt>
                <c:pt idx="20">
                  <c:v>9506.9346966615649</c:v>
                </c:pt>
                <c:pt idx="21">
                  <c:v>9353.3501153412963</c:v>
                </c:pt>
                <c:pt idx="22">
                  <c:v>9097.2684438792021</c:v>
                </c:pt>
                <c:pt idx="23">
                  <c:v>8738.6896822753206</c:v>
                </c:pt>
                <c:pt idx="24">
                  <c:v>8277.6138305296026</c:v>
                </c:pt>
                <c:pt idx="25">
                  <c:v>11310.547481737616</c:v>
                </c:pt>
                <c:pt idx="26">
                  <c:v>11139.813072905505</c:v>
                </c:pt>
                <c:pt idx="27">
                  <c:v>10846.288092079176</c:v>
                </c:pt>
                <c:pt idx="28">
                  <c:v>10429.972539258646</c:v>
                </c:pt>
                <c:pt idx="29">
                  <c:v>9890.8664144438972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F-49F2-B943-0E7C4AD9F939}"/>
            </c:ext>
          </c:extLst>
        </c:ser>
        <c:ser>
          <c:idx val="7"/>
          <c:order val="7"/>
          <c:tx>
            <c:strRef>
              <c:f>LCIA_summary!$D$446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LCIA_summary!$E$446:$AH$446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40.735380609861963</c:v>
                </c:pt>
                <c:pt idx="6">
                  <c:v>39.029370479065541</c:v>
                </c:pt>
                <c:pt idx="7">
                  <c:v>36.533528104167885</c:v>
                </c:pt>
                <c:pt idx="8">
                  <c:v>33.247853485168882</c:v>
                </c:pt>
                <c:pt idx="9">
                  <c:v>29.172346622068655</c:v>
                </c:pt>
                <c:pt idx="10">
                  <c:v>141.40996890632655</c:v>
                </c:pt>
                <c:pt idx="11">
                  <c:v>135.52871707073871</c:v>
                </c:pt>
                <c:pt idx="12">
                  <c:v>126.89068024758258</c:v>
                </c:pt>
                <c:pt idx="13">
                  <c:v>115.49585843685833</c:v>
                </c:pt>
                <c:pt idx="14">
                  <c:v>101.34425163856606</c:v>
                </c:pt>
                <c:pt idx="15">
                  <c:v>3117.1528511137435</c:v>
                </c:pt>
                <c:pt idx="16">
                  <c:v>2987.8977569492176</c:v>
                </c:pt>
                <c:pt idx="17">
                  <c:v>2797.5211292409513</c:v>
                </c:pt>
                <c:pt idx="18">
                  <c:v>2546.0229679889462</c:v>
                </c:pt>
                <c:pt idx="19">
                  <c:v>2233.4032731932029</c:v>
                </c:pt>
                <c:pt idx="20">
                  <c:v>8099.218438347405</c:v>
                </c:pt>
                <c:pt idx="21">
                  <c:v>7766.7957768765991</c:v>
                </c:pt>
                <c:pt idx="22">
                  <c:v>7274.5266477964196</c:v>
                </c:pt>
                <c:pt idx="23">
                  <c:v>6622.4110511068575</c:v>
                </c:pt>
                <c:pt idx="24">
                  <c:v>5810.4489868079181</c:v>
                </c:pt>
                <c:pt idx="25">
                  <c:v>9658.3253039956198</c:v>
                </c:pt>
                <c:pt idx="26">
                  <c:v>9265.3952813094838</c:v>
                </c:pt>
                <c:pt idx="27">
                  <c:v>8680.9665262173585</c:v>
                </c:pt>
                <c:pt idx="28">
                  <c:v>7905.0390387192374</c:v>
                </c:pt>
                <c:pt idx="29">
                  <c:v>6937.6128188151306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6F-49F2-B943-0E7C4AD9F939}"/>
            </c:ext>
          </c:extLst>
        </c:ser>
        <c:ser>
          <c:idx val="8"/>
          <c:order val="8"/>
          <c:tx>
            <c:strRef>
              <c:f>LCIA_summary!$D$447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LCIA_summary!$E$447:$AH$447</c:f>
              <c:numCache>
                <c:formatCode>General</c:formatCode>
                <c:ptCount val="30"/>
                <c:pt idx="0">
                  <c:v>34.542831227548774</c:v>
                </c:pt>
                <c:pt idx="1">
                  <c:v>33.166727347726507</c:v>
                </c:pt>
                <c:pt idx="2">
                  <c:v>32.72708645293789</c:v>
                </c:pt>
                <c:pt idx="3">
                  <c:v>30.815617565462667</c:v>
                </c:pt>
                <c:pt idx="4">
                  <c:v>28.235084344540919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6F-49F2-B943-0E7C4AD9F939}"/>
            </c:ext>
          </c:extLst>
        </c:ser>
        <c:ser>
          <c:idx val="9"/>
          <c:order val="9"/>
          <c:tx>
            <c:strRef>
              <c:f>LCIA_summary!$D$448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LCIA_summary!$E$448:$AH$448</c:f>
              <c:numCache>
                <c:formatCode>General</c:formatCode>
                <c:ptCount val="30"/>
                <c:pt idx="0">
                  <c:v>30.48980895870605</c:v>
                </c:pt>
                <c:pt idx="1">
                  <c:v>29.457701581010465</c:v>
                </c:pt>
                <c:pt idx="2">
                  <c:v>29.247753158808337</c:v>
                </c:pt>
                <c:pt idx="3">
                  <c:v>27.766510112523338</c:v>
                </c:pt>
                <c:pt idx="4">
                  <c:v>25.711790302014233</c:v>
                </c:pt>
                <c:pt idx="5">
                  <c:v>436.13100607165575</c:v>
                </c:pt>
                <c:pt idx="6">
                  <c:v>432.66094882919748</c:v>
                </c:pt>
                <c:pt idx="7">
                  <c:v>420.87427287933326</c:v>
                </c:pt>
                <c:pt idx="8">
                  <c:v>400.770978222064</c:v>
                </c:pt>
                <c:pt idx="9">
                  <c:v>372.35106485738874</c:v>
                </c:pt>
                <c:pt idx="10">
                  <c:v>609.20112110267485</c:v>
                </c:pt>
                <c:pt idx="11">
                  <c:v>604.75514742259543</c:v>
                </c:pt>
                <c:pt idx="12">
                  <c:v>588.62659357000518</c:v>
                </c:pt>
                <c:pt idx="13">
                  <c:v>560.81545954490412</c:v>
                </c:pt>
                <c:pt idx="14">
                  <c:v>521.32174534729188</c:v>
                </c:pt>
                <c:pt idx="15">
                  <c:v>406.87539334234077</c:v>
                </c:pt>
                <c:pt idx="16">
                  <c:v>404.14523883348733</c:v>
                </c:pt>
                <c:pt idx="17">
                  <c:v>393.56297104653112</c:v>
                </c:pt>
                <c:pt idx="18">
                  <c:v>375.1285899814722</c:v>
                </c:pt>
                <c:pt idx="19">
                  <c:v>348.84209563831035</c:v>
                </c:pt>
                <c:pt idx="20">
                  <c:v>72.57301068867838</c:v>
                </c:pt>
                <c:pt idx="21">
                  <c:v>72.185465834426068</c:v>
                </c:pt>
                <c:pt idx="22">
                  <c:v>70.384824954268893</c:v>
                </c:pt>
                <c:pt idx="23">
                  <c:v>67.171088048206926</c:v>
                </c:pt>
                <c:pt idx="24">
                  <c:v>62.544255116240073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6F-49F2-B943-0E7C4AD9F939}"/>
            </c:ext>
          </c:extLst>
        </c:ser>
        <c:ser>
          <c:idx val="10"/>
          <c:order val="10"/>
          <c:tx>
            <c:strRef>
              <c:f>LCIA_summary!$D$449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LCIA_summary!$E$449:$AH$449</c:f>
              <c:numCache>
                <c:formatCode>General</c:formatCode>
                <c:ptCount val="30"/>
                <c:pt idx="0">
                  <c:v>340.77211098183028</c:v>
                </c:pt>
                <c:pt idx="1">
                  <c:v>330.15403460714435</c:v>
                </c:pt>
                <c:pt idx="2">
                  <c:v>328.55140622582655</c:v>
                </c:pt>
                <c:pt idx="3">
                  <c:v>313.15900466427894</c:v>
                </c:pt>
                <c:pt idx="4">
                  <c:v>291.57857031370042</c:v>
                </c:pt>
                <c:pt idx="5">
                  <c:v>2759.5052921819979</c:v>
                </c:pt>
                <c:pt idx="6">
                  <c:v>2743.3237750294256</c:v>
                </c:pt>
                <c:pt idx="7">
                  <c:v>2676.3568878472056</c:v>
                </c:pt>
                <c:pt idx="8">
                  <c:v>2558.6046306353383</c:v>
                </c:pt>
                <c:pt idx="9">
                  <c:v>2390.0670033938204</c:v>
                </c:pt>
                <c:pt idx="10">
                  <c:v>4691.9729379041746</c:v>
                </c:pt>
                <c:pt idx="11">
                  <c:v>4667.5531599222013</c:v>
                </c:pt>
                <c:pt idx="12">
                  <c:v>4556.3083294240168</c:v>
                </c:pt>
                <c:pt idx="13">
                  <c:v>4358.2384464096203</c:v>
                </c:pt>
                <c:pt idx="14">
                  <c:v>4073.3435108790104</c:v>
                </c:pt>
                <c:pt idx="15">
                  <c:v>3667.3884209784883</c:v>
                </c:pt>
                <c:pt idx="16">
                  <c:v>3650.4615009587974</c:v>
                </c:pt>
                <c:pt idx="17">
                  <c:v>3565.2493131634615</c:v>
                </c:pt>
                <c:pt idx="18">
                  <c:v>3411.751857592481</c:v>
                </c:pt>
                <c:pt idx="19">
                  <c:v>3189.969134245855</c:v>
                </c:pt>
                <c:pt idx="20">
                  <c:v>746.29731174753533</c:v>
                </c:pt>
                <c:pt idx="21">
                  <c:v>743.86869394977657</c:v>
                </c:pt>
                <c:pt idx="22">
                  <c:v>727.4230575919446</c:v>
                </c:pt>
                <c:pt idx="23">
                  <c:v>696.96040267404089</c:v>
                </c:pt>
                <c:pt idx="24">
                  <c:v>652.48072919606511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6F-49F2-B943-0E7C4AD9F939}"/>
            </c:ext>
          </c:extLst>
        </c:ser>
        <c:ser>
          <c:idx val="11"/>
          <c:order val="11"/>
          <c:tx>
            <c:strRef>
              <c:f>LCIA_summary!$D$450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LCIA_summary!$E$450:$AH$450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6F-49F2-B943-0E7C4AD9F939}"/>
            </c:ext>
          </c:extLst>
        </c:ser>
        <c:ser>
          <c:idx val="12"/>
          <c:order val="12"/>
          <c:tx>
            <c:strRef>
              <c:f>LCIA_summary!$D$451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LCIA_summary!$E$451:$AH$451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6F-49F2-B943-0E7C4AD9F939}"/>
            </c:ext>
          </c:extLst>
        </c:ser>
        <c:ser>
          <c:idx val="13"/>
          <c:order val="13"/>
          <c:tx>
            <c:strRef>
              <c:f>LCIA_summary!$D$452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LCIA_summary!$E$452:$AH$452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6F-49F2-B943-0E7C4AD9F939}"/>
            </c:ext>
          </c:extLst>
        </c:ser>
        <c:ser>
          <c:idx val="14"/>
          <c:order val="14"/>
          <c:tx>
            <c:strRef>
              <c:f>LCIA_summary!$D$453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LCIA_summary!$E$453:$AH$453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24.823502130051523</c:v>
                </c:pt>
                <c:pt idx="6">
                  <c:v>24.42320322294243</c:v>
                </c:pt>
                <c:pt idx="7">
                  <c:v>23.778021707948152</c:v>
                </c:pt>
                <c:pt idx="8">
                  <c:v>22.887957585068698</c:v>
                </c:pt>
                <c:pt idx="9">
                  <c:v>21.75301085430408</c:v>
                </c:pt>
                <c:pt idx="10">
                  <c:v>84.374926112480836</c:v>
                </c:pt>
                <c:pt idx="11">
                  <c:v>83.088658324056567</c:v>
                </c:pt>
                <c:pt idx="12">
                  <c:v>80.964376146923286</c:v>
                </c:pt>
                <c:pt idx="13">
                  <c:v>78.002079581080721</c:v>
                </c:pt>
                <c:pt idx="14">
                  <c:v>74.201768626529258</c:v>
                </c:pt>
                <c:pt idx="15">
                  <c:v>1835.6242905866845</c:v>
                </c:pt>
                <c:pt idx="16">
                  <c:v>1808.8832149634677</c:v>
                </c:pt>
                <c:pt idx="17">
                  <c:v>1763.7721159946798</c:v>
                </c:pt>
                <c:pt idx="18">
                  <c:v>1700.2909936803219</c:v>
                </c:pt>
                <c:pt idx="19">
                  <c:v>1618.4398480203934</c:v>
                </c:pt>
                <c:pt idx="20">
                  <c:v>4695.5111372857191</c:v>
                </c:pt>
                <c:pt idx="21">
                  <c:v>4634.5060411223303</c:v>
                </c:pt>
                <c:pt idx="22">
                  <c:v>4526.0349586746661</c:v>
                </c:pt>
                <c:pt idx="23">
                  <c:v>4370.09788994271</c:v>
                </c:pt>
                <c:pt idx="24">
                  <c:v>4166.6948349264767</c:v>
                </c:pt>
                <c:pt idx="25">
                  <c:v>5524.615703467719</c:v>
                </c:pt>
                <c:pt idx="26">
                  <c:v>5459.5714066080027</c:v>
                </c:pt>
                <c:pt idx="27">
                  <c:v>5338.2727049211753</c:v>
                </c:pt>
                <c:pt idx="28">
                  <c:v>5160.7195984072096</c:v>
                </c:pt>
                <c:pt idx="29">
                  <c:v>4926.9120870661391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6F-49F2-B943-0E7C4AD9F939}"/>
            </c:ext>
          </c:extLst>
        </c:ser>
        <c:ser>
          <c:idx val="15"/>
          <c:order val="15"/>
          <c:tx>
            <c:strRef>
              <c:f>LCIA_summary!$D$454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LCIA_summary!$E$454:$AH$454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16.598274217768683</c:v>
                </c:pt>
                <c:pt idx="6">
                  <c:v>16.074916996160969</c:v>
                </c:pt>
                <c:pt idx="7">
                  <c:v>15.268878285093695</c:v>
                </c:pt>
                <c:pt idx="8">
                  <c:v>14.180158084566905</c:v>
                </c:pt>
                <c:pt idx="9">
                  <c:v>12.80875639458058</c:v>
                </c:pt>
                <c:pt idx="10">
                  <c:v>56.467937440557478</c:v>
                </c:pt>
                <c:pt idx="11">
                  <c:v>54.713879032604403</c:v>
                </c:pt>
                <c:pt idx="12">
                  <c:v>51.992424642791683</c:v>
                </c:pt>
                <c:pt idx="13">
                  <c:v>48.303574271119324</c:v>
                </c:pt>
                <c:pt idx="14">
                  <c:v>43.647327917587255</c:v>
                </c:pt>
                <c:pt idx="15">
                  <c:v>1230.0626111543713</c:v>
                </c:pt>
                <c:pt idx="16">
                  <c:v>1192.167189048326</c:v>
                </c:pt>
                <c:pt idx="17">
                  <c:v>1133.064882111835</c:v>
                </c:pt>
                <c:pt idx="18">
                  <c:v>1052.7556903448969</c:v>
                </c:pt>
                <c:pt idx="19">
                  <c:v>951.23961374751389</c:v>
                </c:pt>
                <c:pt idx="20">
                  <c:v>3156.4134782097481</c:v>
                </c:pt>
                <c:pt idx="21">
                  <c:v>3061.0372408788771</c:v>
                </c:pt>
                <c:pt idx="22">
                  <c:v>2910.8631084994213</c:v>
                </c:pt>
                <c:pt idx="23">
                  <c:v>2705.8910810713801</c:v>
                </c:pt>
                <c:pt idx="24">
                  <c:v>2446.1211585947544</c:v>
                </c:pt>
                <c:pt idx="25">
                  <c:v>3722.2079030427299</c:v>
                </c:pt>
                <c:pt idx="26">
                  <c:v>3611.5980130302573</c:v>
                </c:pt>
                <c:pt idx="27">
                  <c:v>3436.0428733747835</c:v>
                </c:pt>
                <c:pt idx="28">
                  <c:v>3195.5424840762971</c:v>
                </c:pt>
                <c:pt idx="29">
                  <c:v>2890.0968451348053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6F-49F2-B943-0E7C4AD9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Carbon footprint (kt CO2 eq.)</a:t>
                </a:r>
                <a:endParaRPr lang="en-US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0745665826004"/>
          <c:y val="4.7760752878863125E-2"/>
          <c:w val="0.85036636045494318"/>
          <c:h val="0.764941833442694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LCIA_summary!$D$458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LCIA_summary!$E$458:$AH$458</c:f>
              <c:numCache>
                <c:formatCode>General</c:formatCode>
                <c:ptCount val="30"/>
                <c:pt idx="0">
                  <c:v>166.29938745581904</c:v>
                </c:pt>
                <c:pt idx="1">
                  <c:v>159.13856218199558</c:v>
                </c:pt>
                <c:pt idx="2">
                  <c:v>157.25983305913073</c:v>
                </c:pt>
                <c:pt idx="3">
                  <c:v>148.3959661785367</c:v>
                </c:pt>
                <c:pt idx="4">
                  <c:v>136.63603950977605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F-4C60-920C-E66F85A50937}"/>
            </c:ext>
          </c:extLst>
        </c:ser>
        <c:ser>
          <c:idx val="1"/>
          <c:order val="1"/>
          <c:tx>
            <c:strRef>
              <c:f>LCIA_summary!$D$459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LCIA_summary!$E$459:$AH$459</c:f>
              <c:numCache>
                <c:formatCode>General</c:formatCode>
                <c:ptCount val="30"/>
                <c:pt idx="0">
                  <c:v>147.04580588593271</c:v>
                </c:pt>
                <c:pt idx="1">
                  <c:v>141.45318153032056</c:v>
                </c:pt>
                <c:pt idx="2">
                  <c:v>140.51864062167934</c:v>
                </c:pt>
                <c:pt idx="3">
                  <c:v>133.52326544915891</c:v>
                </c:pt>
                <c:pt idx="4">
                  <c:v>124.04002858304254</c:v>
                </c:pt>
                <c:pt idx="5">
                  <c:v>789.0577997448022</c:v>
                </c:pt>
                <c:pt idx="6">
                  <c:v>780.23874224948611</c:v>
                </c:pt>
                <c:pt idx="7">
                  <c:v>757.87873786946443</c:v>
                </c:pt>
                <c:pt idx="8">
                  <c:v>721.97778660474091</c:v>
                </c:pt>
                <c:pt idx="9">
                  <c:v>672.53588845531385</c:v>
                </c:pt>
                <c:pt idx="10">
                  <c:v>1039.1339555622142</c:v>
                </c:pt>
                <c:pt idx="11">
                  <c:v>1028.0915975530731</c:v>
                </c:pt>
                <c:pt idx="12">
                  <c:v>999.11147598627929</c:v>
                </c:pt>
                <c:pt idx="13">
                  <c:v>952.19359086183226</c:v>
                </c:pt>
                <c:pt idx="14">
                  <c:v>887.33794217973173</c:v>
                </c:pt>
                <c:pt idx="15">
                  <c:v>733.95630153309514</c:v>
                </c:pt>
                <c:pt idx="16">
                  <c:v>726.51157540891734</c:v>
                </c:pt>
                <c:pt idx="17">
                  <c:v>706.31428799291302</c:v>
                </c:pt>
                <c:pt idx="18">
                  <c:v>673.36443928508311</c:v>
                </c:pt>
                <c:pt idx="19">
                  <c:v>627.66202928542748</c:v>
                </c:pt>
                <c:pt idx="20">
                  <c:v>138.3512359064795</c:v>
                </c:pt>
                <c:pt idx="21">
                  <c:v>137.10931448752476</c:v>
                </c:pt>
                <c:pt idx="22">
                  <c:v>133.44218753224956</c:v>
                </c:pt>
                <c:pt idx="23">
                  <c:v>127.34985504065406</c:v>
                </c:pt>
                <c:pt idx="24">
                  <c:v>118.83231701273824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F-4C60-920C-E66F85A50937}"/>
            </c:ext>
          </c:extLst>
        </c:ser>
        <c:ser>
          <c:idx val="2"/>
          <c:order val="2"/>
          <c:tx>
            <c:strRef>
              <c:f>LCIA_summary!$D$460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LCIA_summary!$E$460:$AH$460</c:f>
              <c:numCache>
                <c:formatCode>General</c:formatCode>
                <c:ptCount val="30"/>
                <c:pt idx="0">
                  <c:v>1631.0882816922685</c:v>
                </c:pt>
                <c:pt idx="1">
                  <c:v>1573.1962702381595</c:v>
                </c:pt>
                <c:pt idx="2">
                  <c:v>1565.9955462305923</c:v>
                </c:pt>
                <c:pt idx="3">
                  <c:v>1493.2677993951577</c:v>
                </c:pt>
                <c:pt idx="4">
                  <c:v>1393.7524664899913</c:v>
                </c:pt>
                <c:pt idx="5">
                  <c:v>4954.7609707631918</c:v>
                </c:pt>
                <c:pt idx="6">
                  <c:v>4909.2768351252362</c:v>
                </c:pt>
                <c:pt idx="7">
                  <c:v>4781.2818452417005</c:v>
                </c:pt>
                <c:pt idx="8">
                  <c:v>4570.7760011125956</c:v>
                </c:pt>
                <c:pt idx="9">
                  <c:v>4277.7593027379162</c:v>
                </c:pt>
                <c:pt idx="10">
                  <c:v>7942.5455945618032</c:v>
                </c:pt>
                <c:pt idx="11">
                  <c:v>7874.0567029006215</c:v>
                </c:pt>
                <c:pt idx="12">
                  <c:v>7672.539325382153</c:v>
                </c:pt>
                <c:pt idx="13">
                  <c:v>7337.9934620063887</c:v>
                </c:pt>
                <c:pt idx="14">
                  <c:v>6870.4191127733284</c:v>
                </c:pt>
                <c:pt idx="15">
                  <c:v>6565.2601473167451</c:v>
                </c:pt>
                <c:pt idx="16">
                  <c:v>6511.8633971893742</c:v>
                </c:pt>
                <c:pt idx="17">
                  <c:v>6347.8022845369842</c:v>
                </c:pt>
                <c:pt idx="18">
                  <c:v>6073.0768093595634</c:v>
                </c:pt>
                <c:pt idx="19">
                  <c:v>5687.6869716571173</c:v>
                </c:pt>
                <c:pt idx="20">
                  <c:v>1411.8536578616242</c:v>
                </c:pt>
                <c:pt idx="21">
                  <c:v>1402.0207361439359</c:v>
                </c:pt>
                <c:pt idx="22">
                  <c:v>1368.1827834195547</c:v>
                </c:pt>
                <c:pt idx="23">
                  <c:v>1310.3397996884817</c:v>
                </c:pt>
                <c:pt idx="24">
                  <c:v>1228.4917849507181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F-4C60-920C-E66F85A50937}"/>
            </c:ext>
          </c:extLst>
        </c:ser>
        <c:ser>
          <c:idx val="3"/>
          <c:order val="3"/>
          <c:tx>
            <c:strRef>
              <c:f>LCIA_summary!$D$461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LCIA_summary!$E$461:$AH$461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F-4C60-920C-E66F85A50937}"/>
            </c:ext>
          </c:extLst>
        </c:ser>
        <c:ser>
          <c:idx val="4"/>
          <c:order val="4"/>
          <c:tx>
            <c:strRef>
              <c:f>LCIA_summary!$D$462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LCIA_summary!$E$462:$AH$462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0F-4C60-920C-E66F85A50937}"/>
            </c:ext>
          </c:extLst>
        </c:ser>
        <c:ser>
          <c:idx val="5"/>
          <c:order val="5"/>
          <c:tx>
            <c:strRef>
              <c:f>LCIA_summary!$D$463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LCIA_summary!$E$463:$AH$463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F-4C60-920C-E66F85A50937}"/>
            </c:ext>
          </c:extLst>
        </c:ser>
        <c:ser>
          <c:idx val="6"/>
          <c:order val="6"/>
          <c:tx>
            <c:strRef>
              <c:f>LCIA_summary!$D$464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LCIA_summary!$E$464:$AH$464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43.313772425255834</c:v>
                </c:pt>
                <c:pt idx="6">
                  <c:v>42.497966603784015</c:v>
                </c:pt>
                <c:pt idx="7">
                  <c:v>41.226141301438766</c:v>
                </c:pt>
                <c:pt idx="8">
                  <c:v>39.498296518220066</c:v>
                </c:pt>
                <c:pt idx="9">
                  <c:v>37.31443225412788</c:v>
                </c:pt>
                <c:pt idx="10">
                  <c:v>138.85206566371488</c:v>
                </c:pt>
                <c:pt idx="11">
                  <c:v>136.34092245190439</c:v>
                </c:pt>
                <c:pt idx="12">
                  <c:v>132.35812348746151</c:v>
                </c:pt>
                <c:pt idx="13">
                  <c:v>126.90366877038578</c:v>
                </c:pt>
                <c:pt idx="14">
                  <c:v>119.97755830067749</c:v>
                </c:pt>
                <c:pt idx="15">
                  <c:v>3195.7643339659121</c:v>
                </c:pt>
                <c:pt idx="16">
                  <c:v>3139.7701406122055</c:v>
                </c:pt>
                <c:pt idx="17">
                  <c:v>3049.6528868794126</c:v>
                </c:pt>
                <c:pt idx="18">
                  <c:v>2925.4125727675355</c:v>
                </c:pt>
                <c:pt idx="19">
                  <c:v>2767.0491982765739</c:v>
                </c:pt>
                <c:pt idx="20">
                  <c:v>8642.0725763875398</c:v>
                </c:pt>
                <c:pt idx="21">
                  <c:v>8502.4598472867565</c:v>
                </c:pt>
                <c:pt idx="22">
                  <c:v>8269.674363755963</c:v>
                </c:pt>
                <c:pt idx="23">
                  <c:v>7943.716125795193</c:v>
                </c:pt>
                <c:pt idx="24">
                  <c:v>7524.5851334044009</c:v>
                </c:pt>
                <c:pt idx="25">
                  <c:v>10529.044151952192</c:v>
                </c:pt>
                <c:pt idx="26">
                  <c:v>10370.10665297141</c:v>
                </c:pt>
                <c:pt idx="27">
                  <c:v>10096.862807984116</c:v>
                </c:pt>
                <c:pt idx="28">
                  <c:v>9709.3126169903262</c:v>
                </c:pt>
                <c:pt idx="29">
                  <c:v>9207.4560799900246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0F-4C60-920C-E66F85A50937}"/>
            </c:ext>
          </c:extLst>
        </c:ser>
        <c:ser>
          <c:idx val="7"/>
          <c:order val="7"/>
          <c:tx>
            <c:strRef>
              <c:f>LCIA_summary!$D$465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LCIA_summary!$E$465:$AH$465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36.675022951340075</c:v>
                </c:pt>
                <c:pt idx="6">
                  <c:v>35.139061834358884</c:v>
                </c:pt>
                <c:pt idx="7">
                  <c:v>32.891996138349697</c:v>
                </c:pt>
                <c:pt idx="8">
                  <c:v>29.933825863312414</c:v>
                </c:pt>
                <c:pt idx="9">
                  <c:v>26.264551009247132</c:v>
                </c:pt>
                <c:pt idx="10">
                  <c:v>117.71902475559274</c:v>
                </c:pt>
                <c:pt idx="11">
                  <c:v>112.82308116843262</c:v>
                </c:pt>
                <c:pt idx="12">
                  <c:v>105.63220715516958</c:v>
                </c:pt>
                <c:pt idx="13">
                  <c:v>96.14640271580376</c:v>
                </c:pt>
                <c:pt idx="14">
                  <c:v>84.365667850335242</c:v>
                </c:pt>
                <c:pt idx="15">
                  <c:v>2713.8717102913906</c:v>
                </c:pt>
                <c:pt idx="16">
                  <c:v>2601.3389728162865</c:v>
                </c:pt>
                <c:pt idx="17">
                  <c:v>2435.5922902134289</c:v>
                </c:pt>
                <c:pt idx="18">
                  <c:v>2216.6316624828214</c:v>
                </c:pt>
                <c:pt idx="19">
                  <c:v>1944.4570896244634</c:v>
                </c:pt>
                <c:pt idx="20">
                  <c:v>7362.4186753689792</c:v>
                </c:pt>
                <c:pt idx="21">
                  <c:v>7060.2370723465638</c:v>
                </c:pt>
                <c:pt idx="22">
                  <c:v>6612.7505084470658</c:v>
                </c:pt>
                <c:pt idx="23">
                  <c:v>6019.9589836704781</c:v>
                </c:pt>
                <c:pt idx="24">
                  <c:v>5281.8624980168042</c:v>
                </c:pt>
                <c:pt idx="25">
                  <c:v>8990.9824191873759</c:v>
                </c:pt>
                <c:pt idx="26">
                  <c:v>8625.201932949205</c:v>
                </c:pt>
                <c:pt idx="27">
                  <c:v>8081.1543370241588</c:v>
                </c:pt>
                <c:pt idx="28">
                  <c:v>7358.8396314122301</c:v>
                </c:pt>
                <c:pt idx="29">
                  <c:v>6458.2578161134279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0F-4C60-920C-E66F85A50937}"/>
            </c:ext>
          </c:extLst>
        </c:ser>
        <c:ser>
          <c:idx val="8"/>
          <c:order val="8"/>
          <c:tx>
            <c:strRef>
              <c:f>LCIA_summary!$D$466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LCIA_summary!$E$466:$AH$466</c:f>
              <c:numCache>
                <c:formatCode>General</c:formatCode>
                <c:ptCount val="30"/>
                <c:pt idx="0">
                  <c:v>32.227903111214339</c:v>
                </c:pt>
                <c:pt idx="1">
                  <c:v>30.944020437621891</c:v>
                </c:pt>
                <c:pt idx="2">
                  <c:v>30.533842590078365</c:v>
                </c:pt>
                <c:pt idx="3">
                  <c:v>28.75047301912894</c:v>
                </c:pt>
                <c:pt idx="4">
                  <c:v>26.342877241258545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0F-4C60-920C-E66F85A50937}"/>
            </c:ext>
          </c:extLst>
        </c:ser>
        <c:ser>
          <c:idx val="9"/>
          <c:order val="9"/>
          <c:tx>
            <c:strRef>
              <c:f>LCIA_summary!$D$467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LCIA_summary!$E$467:$AH$467</c:f>
              <c:numCache>
                <c:formatCode>General</c:formatCode>
                <c:ptCount val="30"/>
                <c:pt idx="0">
                  <c:v>28.446498856091079</c:v>
                </c:pt>
                <c:pt idx="1">
                  <c:v>27.483559357888776</c:v>
                </c:pt>
                <c:pt idx="2">
                  <c:v>27.287680874028823</c:v>
                </c:pt>
                <c:pt idx="3">
                  <c:v>25.905705057820651</c:v>
                </c:pt>
                <c:pt idx="4">
                  <c:v>23.988684691494431</c:v>
                </c:pt>
                <c:pt idx="5">
                  <c:v>408.24608163575522</c:v>
                </c:pt>
                <c:pt idx="6">
                  <c:v>404.99788957290372</c:v>
                </c:pt>
                <c:pt idx="7">
                  <c:v>393.96481876378118</c:v>
                </c:pt>
                <c:pt idx="8">
                  <c:v>375.14686920838824</c:v>
                </c:pt>
                <c:pt idx="9">
                  <c:v>348.54404090672415</c:v>
                </c:pt>
                <c:pt idx="10">
                  <c:v>533.95838898831425</c:v>
                </c:pt>
                <c:pt idx="11">
                  <c:v>530.06153971889285</c:v>
                </c:pt>
                <c:pt idx="12">
                  <c:v>515.92503153871689</c:v>
                </c:pt>
                <c:pt idx="13">
                  <c:v>491.54886444778612</c:v>
                </c:pt>
                <c:pt idx="14">
                  <c:v>456.93303844610074</c:v>
                </c:pt>
                <c:pt idx="15">
                  <c:v>376.17618328962618</c:v>
                </c:pt>
                <c:pt idx="16">
                  <c:v>373.65202203599307</c:v>
                </c:pt>
                <c:pt idx="17">
                  <c:v>363.86819835979315</c:v>
                </c:pt>
                <c:pt idx="18">
                  <c:v>346.82471226102649</c:v>
                </c:pt>
                <c:pt idx="19">
                  <c:v>322.52156373969279</c:v>
                </c:pt>
                <c:pt idx="20">
                  <c:v>70.795371525538883</c:v>
                </c:pt>
                <c:pt idx="21">
                  <c:v>70.41731938633113</c:v>
                </c:pt>
                <c:pt idx="22">
                  <c:v>68.660784293117914</c:v>
                </c:pt>
                <c:pt idx="23">
                  <c:v>65.525766245899348</c:v>
                </c:pt>
                <c:pt idx="24">
                  <c:v>61.012265244675319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0F-4C60-920C-E66F85A50937}"/>
            </c:ext>
          </c:extLst>
        </c:ser>
        <c:ser>
          <c:idx val="10"/>
          <c:order val="10"/>
          <c:tx>
            <c:strRef>
              <c:f>LCIA_summary!$D$468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LCIA_summary!$E$468:$AH$468</c:f>
              <c:numCache>
                <c:formatCode>General</c:formatCode>
                <c:ptCount val="30"/>
                <c:pt idx="0">
                  <c:v>317.93487057794181</c:v>
                </c:pt>
                <c:pt idx="1">
                  <c:v>308.02837697362082</c:v>
                </c:pt>
                <c:pt idx="2">
                  <c:v>306.53315060215874</c:v>
                </c:pt>
                <c:pt idx="3">
                  <c:v>292.17228878088343</c:v>
                </c:pt>
                <c:pt idx="4">
                  <c:v>272.03809240401864</c:v>
                </c:pt>
                <c:pt idx="5">
                  <c:v>2583.070699177345</c:v>
                </c:pt>
                <c:pt idx="6">
                  <c:v>2567.9237802917514</c:v>
                </c:pt>
                <c:pt idx="7">
                  <c:v>2505.2385574782343</c:v>
                </c:pt>
                <c:pt idx="8">
                  <c:v>2395.0150307367944</c:v>
                </c:pt>
                <c:pt idx="9">
                  <c:v>2237.2532000674278</c:v>
                </c:pt>
                <c:pt idx="10">
                  <c:v>4112.4650371052649</c:v>
                </c:pt>
                <c:pt idx="11">
                  <c:v>4091.0613579933397</c:v>
                </c:pt>
                <c:pt idx="12">
                  <c:v>3993.5564315930528</c:v>
                </c:pt>
                <c:pt idx="13">
                  <c:v>3819.9502579044033</c:v>
                </c:pt>
                <c:pt idx="14">
                  <c:v>3570.2428369273894</c:v>
                </c:pt>
                <c:pt idx="15">
                  <c:v>3390.6798037390495</c:v>
                </c:pt>
                <c:pt idx="16">
                  <c:v>3375.0300390394705</c:v>
                </c:pt>
                <c:pt idx="17">
                  <c:v>3296.247207491735</c:v>
                </c:pt>
                <c:pt idx="18">
                  <c:v>3154.3313090958422</c:v>
                </c:pt>
                <c:pt idx="19">
                  <c:v>2949.2823438517926</c:v>
                </c:pt>
                <c:pt idx="20">
                  <c:v>728.01713684340803</c:v>
                </c:pt>
                <c:pt idx="21">
                  <c:v>725.64800680933206</c:v>
                </c:pt>
                <c:pt idx="22">
                  <c:v>709.60519798993369</c:v>
                </c:pt>
                <c:pt idx="23">
                  <c:v>679.88871038521415</c:v>
                </c:pt>
                <c:pt idx="24">
                  <c:v>636.49854399517358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F-4C60-920C-E66F85A50937}"/>
            </c:ext>
          </c:extLst>
        </c:ser>
        <c:ser>
          <c:idx val="11"/>
          <c:order val="11"/>
          <c:tx>
            <c:strRef>
              <c:f>LCIA_summary!$D$469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LCIA_summary!$E$469:$AH$469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0F-4C60-920C-E66F85A50937}"/>
            </c:ext>
          </c:extLst>
        </c:ser>
        <c:ser>
          <c:idx val="12"/>
          <c:order val="12"/>
          <c:tx>
            <c:strRef>
              <c:f>LCIA_summary!$D$470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LCIA_summary!$E$470:$AH$470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0F-4C60-920C-E66F85A50937}"/>
            </c:ext>
          </c:extLst>
        </c:ser>
        <c:ser>
          <c:idx val="13"/>
          <c:order val="13"/>
          <c:tx>
            <c:strRef>
              <c:f>LCIA_summary!$D$471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LCIA_summary!$E$471:$AH$471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0F-4C60-920C-E66F85A50937}"/>
            </c:ext>
          </c:extLst>
        </c:ser>
        <c:ser>
          <c:idx val="14"/>
          <c:order val="14"/>
          <c:tx>
            <c:strRef>
              <c:f>LCIA_summary!$D$472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LCIA_summary!$E$472:$AH$472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23.236360946566911</c:v>
                </c:pt>
                <c:pt idx="6">
                  <c:v>22.861655965643099</c:v>
                </c:pt>
                <c:pt idx="7">
                  <c:v>22.257725445287118</c:v>
                </c:pt>
                <c:pt idx="8">
                  <c:v>21.424569385498963</c:v>
                </c:pt>
                <c:pt idx="9">
                  <c:v>20.36218778627866</c:v>
                </c:pt>
                <c:pt idx="10">
                  <c:v>73.953737209940428</c:v>
                </c:pt>
                <c:pt idx="11">
                  <c:v>72.826336992962126</c:v>
                </c:pt>
                <c:pt idx="12">
                  <c:v>70.964425959368498</c:v>
                </c:pt>
                <c:pt idx="13">
                  <c:v>68.368004109159315</c:v>
                </c:pt>
                <c:pt idx="14">
                  <c:v>65.037071442334934</c:v>
                </c:pt>
                <c:pt idx="15">
                  <c:v>1697.1243552338194</c:v>
                </c:pt>
                <c:pt idx="16">
                  <c:v>1672.4009241057609</c:v>
                </c:pt>
                <c:pt idx="17">
                  <c:v>1630.6935087354705</c:v>
                </c:pt>
                <c:pt idx="18">
                  <c:v>1572.0021091229494</c:v>
                </c:pt>
                <c:pt idx="19">
                  <c:v>1496.3267252681965</c:v>
                </c:pt>
                <c:pt idx="20">
                  <c:v>4580.4969686658842</c:v>
                </c:pt>
                <c:pt idx="21">
                  <c:v>4520.9861614545744</c:v>
                </c:pt>
                <c:pt idx="22">
                  <c:v>4415.1720232675552</c:v>
                </c:pt>
                <c:pt idx="23">
                  <c:v>4263.0545541048141</c:v>
                </c:pt>
                <c:pt idx="24">
                  <c:v>4064.6337539663641</c:v>
                </c:pt>
                <c:pt idx="25">
                  <c:v>5581.4379781091784</c:v>
                </c:pt>
                <c:pt idx="26">
                  <c:v>5515.7246817934993</c:v>
                </c:pt>
                <c:pt idx="27">
                  <c:v>5393.1783877833586</c:v>
                </c:pt>
                <c:pt idx="28">
                  <c:v>5213.7990960787283</c:v>
                </c:pt>
                <c:pt idx="29">
                  <c:v>4977.5868066796447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0F-4C60-920C-E66F85A50937}"/>
            </c:ext>
          </c:extLst>
        </c:ser>
        <c:ser>
          <c:idx val="15"/>
          <c:order val="15"/>
          <c:tx>
            <c:strRef>
              <c:f>LCIA_summary!$D$473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LCIA_summary!$E$473:$AH$473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15.537029738735264</c:v>
                </c:pt>
                <c:pt idx="6">
                  <c:v>15.047134427366316</c:v>
                </c:pt>
                <c:pt idx="7">
                  <c:v>14.292631443494805</c:v>
                </c:pt>
                <c:pt idx="8">
                  <c:v>13.273520787120765</c:v>
                </c:pt>
                <c:pt idx="9">
                  <c:v>11.989802458244178</c:v>
                </c:pt>
                <c:pt idx="10">
                  <c:v>49.493554527079134</c:v>
                </c:pt>
                <c:pt idx="11">
                  <c:v>47.956140741617354</c:v>
                </c:pt>
                <c:pt idx="12">
                  <c:v>45.570814531023167</c:v>
                </c:pt>
                <c:pt idx="13">
                  <c:v>42.337575895296574</c:v>
                </c:pt>
                <c:pt idx="14">
                  <c:v>38.256424834437539</c:v>
                </c:pt>
                <c:pt idx="15">
                  <c:v>1137.2529915614605</c:v>
                </c:pt>
                <c:pt idx="16">
                  <c:v>1102.2168220479919</c:v>
                </c:pt>
                <c:pt idx="17">
                  <c:v>1047.5738512250434</c:v>
                </c:pt>
                <c:pt idx="18">
                  <c:v>973.32407909261383</c:v>
                </c:pt>
                <c:pt idx="19">
                  <c:v>879.46750565070522</c:v>
                </c:pt>
                <c:pt idx="20">
                  <c:v>3079.0987277166655</c:v>
                </c:pt>
                <c:pt idx="21">
                  <c:v>2986.0586830434145</c:v>
                </c:pt>
                <c:pt idx="22">
                  <c:v>2839.5629900241966</c:v>
                </c:pt>
                <c:pt idx="23">
                  <c:v>2639.6116486590122</c:v>
                </c:pt>
                <c:pt idx="24">
                  <c:v>2386.2046589478609</c:v>
                </c:pt>
                <c:pt idx="25">
                  <c:v>3760.491890760924</c:v>
                </c:pt>
                <c:pt idx="26">
                  <c:v>3648.7443459529509</c:v>
                </c:pt>
                <c:pt idx="27">
                  <c:v>3471.3835707753606</c:v>
                </c:pt>
                <c:pt idx="28">
                  <c:v>3228.4095652281426</c:v>
                </c:pt>
                <c:pt idx="29">
                  <c:v>2919.8223293113037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0F-4C60-920C-E66F85A5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Carbon footprint (kt CO2 eq.)</a:t>
                </a:r>
                <a:endParaRPr lang="en-US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BT2</a:t>
            </a:r>
            <a:r>
              <a:rPr lang="en-US" sz="1680" b="0" i="0" u="none" strike="noStrike" baseline="0">
                <a:effectLst/>
              </a:rPr>
              <a:t>: kt CO2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LCIA_summary!$B$279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LCIA_summary!$AA$279:$AL$279</c:f>
              <c:numCache>
                <c:formatCode>General</c:formatCode>
                <c:ptCount val="12"/>
                <c:pt idx="0">
                  <c:v>131.91764090202926</c:v>
                </c:pt>
                <c:pt idx="1">
                  <c:v>120.33278458820992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3-493D-932E-2A8267B98D85}"/>
            </c:ext>
          </c:extLst>
        </c:ser>
        <c:ser>
          <c:idx val="1"/>
          <c:order val="1"/>
          <c:tx>
            <c:strRef>
              <c:f>LCIA_summary!$B$280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LCIA_summary!$AA$280:$AL$280</c:f>
              <c:numCache>
                <c:formatCode>General</c:formatCode>
                <c:ptCount val="12"/>
                <c:pt idx="0">
                  <c:v>136.39942309376468</c:v>
                </c:pt>
                <c:pt idx="1">
                  <c:v>124.42098179490418</c:v>
                </c:pt>
                <c:pt idx="2">
                  <c:v>428.14771377782426</c:v>
                </c:pt>
                <c:pt idx="3">
                  <c:v>385.47147453346696</c:v>
                </c:pt>
                <c:pt idx="4">
                  <c:v>54.506183840365189</c:v>
                </c:pt>
                <c:pt idx="5">
                  <c:v>45.374557780203112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3-493D-932E-2A8267B98D85}"/>
            </c:ext>
          </c:extLst>
        </c:ser>
        <c:ser>
          <c:idx val="2"/>
          <c:order val="2"/>
          <c:tx>
            <c:strRef>
              <c:f>LCIA_summary!$B$281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LCIA_summary!$AA$281:$AL$281</c:f>
              <c:numCache>
                <c:formatCode>General</c:formatCode>
                <c:ptCount val="12"/>
                <c:pt idx="0">
                  <c:v>1425.3899619525921</c:v>
                </c:pt>
                <c:pt idx="1">
                  <c:v>1300.2138461013028</c:v>
                </c:pt>
                <c:pt idx="2">
                  <c:v>2905.9645573349007</c:v>
                </c:pt>
                <c:pt idx="3">
                  <c:v>2616.3083599674615</c:v>
                </c:pt>
                <c:pt idx="4">
                  <c:v>973.10502391007265</c:v>
                </c:pt>
                <c:pt idx="5">
                  <c:v>810.07707791339817</c:v>
                </c:pt>
                <c:pt idx="6">
                  <c:v>158.42839877126619</c:v>
                </c:pt>
                <c:pt idx="7">
                  <c:v>137.93175056477645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3-493D-932E-2A8267B98D85}"/>
            </c:ext>
          </c:extLst>
        </c:ser>
        <c:ser>
          <c:idx val="3"/>
          <c:order val="3"/>
          <c:tx>
            <c:strRef>
              <c:f>LCIA_summary!$B$282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LCIA_summary!$AA$282:$AL$282</c:f>
              <c:numCache>
                <c:formatCode>General</c:formatCode>
                <c:ptCount val="12"/>
                <c:pt idx="0">
                  <c:v>6.3489425822368206</c:v>
                </c:pt>
                <c:pt idx="1">
                  <c:v>5.7913857076825908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3-493D-932E-2A8267B98D85}"/>
            </c:ext>
          </c:extLst>
        </c:ser>
        <c:ser>
          <c:idx val="4"/>
          <c:order val="4"/>
          <c:tx>
            <c:strRef>
              <c:f>LCIA_summary!$B$283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LCIA_summary!$AA$283:$AL$283</c:f>
              <c:numCache>
                <c:formatCode>General</c:formatCode>
                <c:ptCount val="12"/>
                <c:pt idx="0">
                  <c:v>21.255453698013397</c:v>
                </c:pt>
                <c:pt idx="1">
                  <c:v>19.388824069915355</c:v>
                </c:pt>
                <c:pt idx="2">
                  <c:v>984.11870224305164</c:v>
                </c:pt>
                <c:pt idx="3">
                  <c:v>886.02525498114494</c:v>
                </c:pt>
                <c:pt idx="4">
                  <c:v>3954.2305772822278</c:v>
                </c:pt>
                <c:pt idx="5">
                  <c:v>3291.7634507419998</c:v>
                </c:pt>
                <c:pt idx="6">
                  <c:v>5393.8936928942021</c:v>
                </c:pt>
                <c:pt idx="7">
                  <c:v>4696.0595776477649</c:v>
                </c:pt>
                <c:pt idx="8">
                  <c:v>6103.0958212034593</c:v>
                </c:pt>
                <c:pt idx="9">
                  <c:v>5547.886749028482</c:v>
                </c:pt>
                <c:pt idx="10">
                  <c:v>6476.8742200303104</c:v>
                </c:pt>
                <c:pt idx="11">
                  <c:v>6029.3539936462348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3-493D-932E-2A8267B98D85}"/>
            </c:ext>
          </c:extLst>
        </c:ser>
        <c:ser>
          <c:idx val="5"/>
          <c:order val="5"/>
          <c:tx>
            <c:strRef>
              <c:f>LCIA_summary!$B$284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LCIA_summary!$AA$284:$AL$284</c:f>
              <c:numCache>
                <c:formatCode>General</c:formatCode>
                <c:ptCount val="12"/>
                <c:pt idx="0">
                  <c:v>22.445798980924064</c:v>
                </c:pt>
                <c:pt idx="1">
                  <c:v>20.474634591803472</c:v>
                </c:pt>
                <c:pt idx="2">
                  <c:v>1039.231195802701</c:v>
                </c:pt>
                <c:pt idx="3">
                  <c:v>935.64433146809381</c:v>
                </c:pt>
                <c:pt idx="4">
                  <c:v>4175.6749078565017</c:v>
                </c:pt>
                <c:pt idx="5">
                  <c:v>3476.1083794232777</c:v>
                </c:pt>
                <c:pt idx="6">
                  <c:v>5695.9618587907644</c:v>
                </c:pt>
                <c:pt idx="7">
                  <c:v>4959.0477239343318</c:v>
                </c:pt>
                <c:pt idx="8">
                  <c:v>6444.8806367682446</c:v>
                </c:pt>
                <c:pt idx="9">
                  <c:v>5858.5788149638183</c:v>
                </c:pt>
                <c:pt idx="10">
                  <c:v>6839.5913271480649</c:v>
                </c:pt>
                <c:pt idx="11">
                  <c:v>6367.0091285260978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53-493D-932E-2A8267B98D85}"/>
            </c:ext>
          </c:extLst>
        </c:ser>
        <c:ser>
          <c:idx val="6"/>
          <c:order val="6"/>
          <c:tx>
            <c:strRef>
              <c:f>LCIA_summary!$B$285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LCIA_summary!$AA$285:$AL$285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53-493D-932E-2A8267B98D85}"/>
            </c:ext>
          </c:extLst>
        </c:ser>
        <c:ser>
          <c:idx val="7"/>
          <c:order val="7"/>
          <c:tx>
            <c:strRef>
              <c:f>LCIA_summary!$B$286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LCIA_summary!$AA$286:$AL$286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53-493D-932E-2A8267B98D85}"/>
            </c:ext>
          </c:extLst>
        </c:ser>
        <c:ser>
          <c:idx val="8"/>
          <c:order val="8"/>
          <c:tx>
            <c:strRef>
              <c:f>LCIA_summary!$B$287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LCIA_summary!$AA$287:$AL$287</c:f>
              <c:numCache>
                <c:formatCode>General</c:formatCode>
                <c:ptCount val="12"/>
                <c:pt idx="0">
                  <c:v>24.87651890553753</c:v>
                </c:pt>
                <c:pt idx="1">
                  <c:v>23.209389981692212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53-493D-932E-2A8267B98D85}"/>
            </c:ext>
          </c:extLst>
        </c:ser>
        <c:ser>
          <c:idx val="9"/>
          <c:order val="9"/>
          <c:tx>
            <c:strRef>
              <c:f>LCIA_summary!$B$288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LCIA_summary!$AA$288:$AL$288</c:f>
              <c:numCache>
                <c:formatCode>General</c:formatCode>
                <c:ptCount val="12"/>
                <c:pt idx="0">
                  <c:v>25.875342330774831</c:v>
                </c:pt>
                <c:pt idx="1">
                  <c:v>24.141276090323821</c:v>
                </c:pt>
                <c:pt idx="2">
                  <c:v>213.59828531710343</c:v>
                </c:pt>
                <c:pt idx="3">
                  <c:v>199.94144376540058</c:v>
                </c:pt>
                <c:pt idx="4">
                  <c:v>26.662001553431782</c:v>
                </c:pt>
                <c:pt idx="5">
                  <c:v>23.368964539832092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53-493D-932E-2A8267B98D85}"/>
            </c:ext>
          </c:extLst>
        </c:ser>
        <c:ser>
          <c:idx val="10"/>
          <c:order val="10"/>
          <c:tx>
            <c:strRef>
              <c:f>LCIA_summary!$B$289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LCIA_summary!$AA$289:$AL$289</c:f>
              <c:numCache>
                <c:formatCode>General</c:formatCode>
                <c:ptCount val="12"/>
                <c:pt idx="0">
                  <c:v>272.62975667226965</c:v>
                </c:pt>
                <c:pt idx="1">
                  <c:v>254.35915560565184</c:v>
                </c:pt>
                <c:pt idx="2">
                  <c:v>1461.7073641904258</c:v>
                </c:pt>
                <c:pt idx="3">
                  <c:v>1368.2501258138618</c:v>
                </c:pt>
                <c:pt idx="4">
                  <c:v>479.92422979294582</c:v>
                </c:pt>
                <c:pt idx="5">
                  <c:v>420.64855053592203</c:v>
                </c:pt>
                <c:pt idx="6">
                  <c:v>77.255873580962316</c:v>
                </c:pt>
                <c:pt idx="7">
                  <c:v>71.426830267761972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53-493D-932E-2A8267B98D85}"/>
            </c:ext>
          </c:extLst>
        </c:ser>
        <c:ser>
          <c:idx val="11"/>
          <c:order val="11"/>
          <c:tx>
            <c:strRef>
              <c:f>LCIA_summary!$B$290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LCIA_summary!$AA$290:$AL$290</c:f>
              <c:numCache>
                <c:formatCode>General</c:formatCode>
                <c:ptCount val="12"/>
                <c:pt idx="0">
                  <c:v>1.103398821784896</c:v>
                </c:pt>
                <c:pt idx="1">
                  <c:v>1.0294532630304927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53-493D-932E-2A8267B98D85}"/>
            </c:ext>
          </c:extLst>
        </c:ser>
        <c:ser>
          <c:idx val="12"/>
          <c:order val="12"/>
          <c:tx>
            <c:strRef>
              <c:f>LCIA_summary!$B$291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LCIA_summary!$AA$291:$AL$291</c:f>
              <c:numCache>
                <c:formatCode>General</c:formatCode>
                <c:ptCount val="12"/>
                <c:pt idx="0">
                  <c:v>4.0347281064476856</c:v>
                </c:pt>
                <c:pt idx="1">
                  <c:v>3.764336097354593</c:v>
                </c:pt>
                <c:pt idx="2">
                  <c:v>491.27191986923634</c:v>
                </c:pt>
                <c:pt idx="3">
                  <c:v>459.86144876693021</c:v>
                </c:pt>
                <c:pt idx="4">
                  <c:v>1935.438100879752</c:v>
                </c:pt>
                <c:pt idx="5">
                  <c:v>1696.3911827046327</c:v>
                </c:pt>
                <c:pt idx="6">
                  <c:v>2610.3887674478278</c:v>
                </c:pt>
                <c:pt idx="7">
                  <c:v>2413.4319732980739</c:v>
                </c:pt>
                <c:pt idx="8">
                  <c:v>2918.3367643397733</c:v>
                </c:pt>
                <c:pt idx="9">
                  <c:v>2846.8535824476176</c:v>
                </c:pt>
                <c:pt idx="10">
                  <c:v>3063.8969172838688</c:v>
                </c:pt>
                <c:pt idx="11">
                  <c:v>3095.4099856042126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53-493D-932E-2A8267B98D85}"/>
            </c:ext>
          </c:extLst>
        </c:ser>
        <c:ser>
          <c:idx val="13"/>
          <c:order val="13"/>
          <c:tx>
            <c:strRef>
              <c:f>LCIA_summary!$B$292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LCIA_summary!$AA$292:$AL$292</c:f>
              <c:numCache>
                <c:formatCode>General</c:formatCode>
                <c:ptCount val="12"/>
                <c:pt idx="0">
                  <c:v>4.2984570473115067</c:v>
                </c:pt>
                <c:pt idx="1">
                  <c:v>4.0103909357027563</c:v>
                </c:pt>
                <c:pt idx="2">
                  <c:v>523.38377962409868</c:v>
                </c:pt>
                <c:pt idx="3">
                  <c:v>489.92017134444308</c:v>
                </c:pt>
                <c:pt idx="4">
                  <c:v>2061.9475029970367</c:v>
                </c:pt>
                <c:pt idx="5">
                  <c:v>1807.2753459250664</c:v>
                </c:pt>
                <c:pt idx="6">
                  <c:v>2781.0161422594488</c:v>
                </c:pt>
                <c:pt idx="7">
                  <c:v>2571.1853190929587</c:v>
                </c:pt>
                <c:pt idx="8">
                  <c:v>3109.0930789259633</c:v>
                </c:pt>
                <c:pt idx="9">
                  <c:v>3032.9374176615624</c:v>
                </c:pt>
                <c:pt idx="10">
                  <c:v>3264.167732960374</c:v>
                </c:pt>
                <c:pt idx="11">
                  <c:v>3297.7406446982245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53-493D-932E-2A8267B98D85}"/>
            </c:ext>
          </c:extLst>
        </c:ser>
        <c:ser>
          <c:idx val="14"/>
          <c:order val="14"/>
          <c:tx>
            <c:strRef>
              <c:f>LCIA_summary!$B$293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LCIA_summary!$AA$293:$AL$293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53-493D-932E-2A8267B98D85}"/>
            </c:ext>
          </c:extLst>
        </c:ser>
        <c:ser>
          <c:idx val="15"/>
          <c:order val="15"/>
          <c:tx>
            <c:strRef>
              <c:f>LCIA_summary!$B$294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LCIA_summary!$AA$294:$AL$294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53-493D-932E-2A8267B9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BT3</a:t>
            </a:r>
            <a:r>
              <a:rPr lang="en-US" sz="1680" b="0" i="0" u="none" strike="noStrike" baseline="0">
                <a:effectLst/>
              </a:rPr>
              <a:t>: kt CO2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LCIA_summary!$B$279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LCIA_summary!$AY$279:$BJ$279</c:f>
              <c:numCache>
                <c:formatCode>General</c:formatCode>
                <c:ptCount val="12"/>
                <c:pt idx="0">
                  <c:v>148.22842247024082</c:v>
                </c:pt>
                <c:pt idx="1">
                  <c:v>135.21117197819206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4-4C17-84D9-A59D6D457498}"/>
            </c:ext>
          </c:extLst>
        </c:ser>
        <c:ser>
          <c:idx val="1"/>
          <c:order val="1"/>
          <c:tx>
            <c:strRef>
              <c:f>LCIA_summary!$B$280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LCIA_summary!$AY$280:$BJ$280</c:f>
              <c:numCache>
                <c:formatCode>General</c:formatCode>
                <c:ptCount val="12"/>
                <c:pt idx="0">
                  <c:v>44.160914023793033</c:v>
                </c:pt>
                <c:pt idx="1">
                  <c:v>40.282753073109276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4-4C17-84D9-A59D6D457498}"/>
            </c:ext>
          </c:extLst>
        </c:ser>
        <c:ser>
          <c:idx val="2"/>
          <c:order val="2"/>
          <c:tx>
            <c:strRef>
              <c:f>LCIA_summary!$B$281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LCIA_summary!$AY$281:$BJ$281</c:f>
              <c:numCache>
                <c:formatCode>General</c:formatCode>
                <c:ptCount val="12"/>
                <c:pt idx="0">
                  <c:v>1464.9689996283421</c:v>
                </c:pt>
                <c:pt idx="1">
                  <c:v>1336.317097965712</c:v>
                </c:pt>
                <c:pt idx="2">
                  <c:v>4069.2247448405533</c:v>
                </c:pt>
                <c:pt idx="3">
                  <c:v>3663.6189149797156</c:v>
                </c:pt>
                <c:pt idx="4">
                  <c:v>3180.1938768415434</c:v>
                </c:pt>
                <c:pt idx="5">
                  <c:v>2647.4040310657701</c:v>
                </c:pt>
                <c:pt idx="6">
                  <c:v>955.86113692793174</c:v>
                </c:pt>
                <c:pt idx="7">
                  <c:v>832.1967585095565</c:v>
                </c:pt>
                <c:pt idx="8">
                  <c:v>158.01097780153995</c:v>
                </c:pt>
                <c:pt idx="9">
                  <c:v>143.63644871846967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4-4C17-84D9-A59D6D457498}"/>
            </c:ext>
          </c:extLst>
        </c:ser>
        <c:ser>
          <c:idx val="3"/>
          <c:order val="3"/>
          <c:tx>
            <c:strRef>
              <c:f>LCIA_summary!$B$282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LCIA_summary!$AY$282:$BJ$282</c:f>
              <c:numCache>
                <c:formatCode>General</c:formatCode>
                <c:ptCount val="12"/>
                <c:pt idx="0">
                  <c:v>71.929553821615713</c:v>
                </c:pt>
                <c:pt idx="1">
                  <c:v>65.612782690456598</c:v>
                </c:pt>
                <c:pt idx="2">
                  <c:v>1050.2627659376585</c:v>
                </c:pt>
                <c:pt idx="3">
                  <c:v>945.57631398137221</c:v>
                </c:pt>
                <c:pt idx="4">
                  <c:v>4779.7314637752297</c:v>
                </c:pt>
                <c:pt idx="5">
                  <c:v>3978.965067745437</c:v>
                </c:pt>
                <c:pt idx="6">
                  <c:v>8185.5102542109398</c:v>
                </c:pt>
                <c:pt idx="7">
                  <c:v>7126.5112024474693</c:v>
                </c:pt>
                <c:pt idx="8">
                  <c:v>9842.3475858974762</c:v>
                </c:pt>
                <c:pt idx="9">
                  <c:v>8946.9723810375581</c:v>
                </c:pt>
                <c:pt idx="10">
                  <c:v>10575.942393593712</c:v>
                </c:pt>
                <c:pt idx="11">
                  <c:v>9845.196670669382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4-4C17-84D9-A59D6D457498}"/>
            </c:ext>
          </c:extLst>
        </c:ser>
        <c:ser>
          <c:idx val="4"/>
          <c:order val="4"/>
          <c:tx>
            <c:strRef>
              <c:f>LCIA_summary!$B$283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LCIA_summary!$AY$283:$BJ$283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24-4C17-84D9-A59D6D457498}"/>
            </c:ext>
          </c:extLst>
        </c:ser>
        <c:ser>
          <c:idx val="5"/>
          <c:order val="5"/>
          <c:tx>
            <c:strRef>
              <c:f>LCIA_summary!$B$284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LCIA_summary!$AY$284:$BJ$284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24-4C17-84D9-A59D6D457498}"/>
            </c:ext>
          </c:extLst>
        </c:ser>
        <c:ser>
          <c:idx val="6"/>
          <c:order val="6"/>
          <c:tx>
            <c:strRef>
              <c:f>LCIA_summary!$B$285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LCIA_summary!$AY$285:$BJ$285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24-4C17-84D9-A59D6D457498}"/>
            </c:ext>
          </c:extLst>
        </c:ser>
        <c:ser>
          <c:idx val="7"/>
          <c:order val="7"/>
          <c:tx>
            <c:strRef>
              <c:f>LCIA_summary!$B$286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LCIA_summary!$AY$286:$BJ$286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24-4C17-84D9-A59D6D457498}"/>
            </c:ext>
          </c:extLst>
        </c:ser>
        <c:ser>
          <c:idx val="8"/>
          <c:order val="8"/>
          <c:tx>
            <c:strRef>
              <c:f>LCIA_summary!$B$287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LCIA_summary!$AY$287:$BJ$287</c:f>
              <c:numCache>
                <c:formatCode>General</c:formatCode>
                <c:ptCount val="12"/>
                <c:pt idx="0">
                  <c:v>27.952343058177188</c:v>
                </c:pt>
                <c:pt idx="1">
                  <c:v>26.079084191915122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24-4C17-84D9-A59D6D457498}"/>
            </c:ext>
          </c:extLst>
        </c:ser>
        <c:ser>
          <c:idx val="9"/>
          <c:order val="9"/>
          <c:tx>
            <c:strRef>
              <c:f>LCIA_summary!$B$288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LCIA_summary!$AY$288:$BJ$288</c:f>
              <c:numCache>
                <c:formatCode>General</c:formatCode>
                <c:ptCount val="12"/>
                <c:pt idx="0">
                  <c:v>8.377445755177801</c:v>
                </c:pt>
                <c:pt idx="1">
                  <c:v>7.8160214586580317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24-4C17-84D9-A59D6D457498}"/>
            </c:ext>
          </c:extLst>
        </c:ser>
        <c:ser>
          <c:idx val="10"/>
          <c:order val="10"/>
          <c:tx>
            <c:strRef>
              <c:f>LCIA_summary!$B$289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LCIA_summary!$AY$289:$BJ$289</c:f>
              <c:numCache>
                <c:formatCode>General</c:formatCode>
                <c:ptCount val="12"/>
                <c:pt idx="0">
                  <c:v>280.19991199739962</c:v>
                </c:pt>
                <c:pt idx="1">
                  <c:v>261.42198814384176</c:v>
                </c:pt>
                <c:pt idx="2">
                  <c:v>2046.8301174100857</c:v>
                </c:pt>
                <c:pt idx="3">
                  <c:v>1915.96186369155</c:v>
                </c:pt>
                <c:pt idx="4">
                  <c:v>1568.4351220413239</c:v>
                </c:pt>
                <c:pt idx="5">
                  <c:v>1374.7169235046867</c:v>
                </c:pt>
                <c:pt idx="6">
                  <c:v>466.11521500053482</c:v>
                </c:pt>
                <c:pt idx="7">
                  <c:v>430.94629319250623</c:v>
                </c:pt>
                <c:pt idx="8">
                  <c:v>76.13215864608766</c:v>
                </c:pt>
                <c:pt idx="9">
                  <c:v>74.267339955235883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24-4C17-84D9-A59D6D457498}"/>
            </c:ext>
          </c:extLst>
        </c:ser>
        <c:ser>
          <c:idx val="11"/>
          <c:order val="11"/>
          <c:tx>
            <c:strRef>
              <c:f>LCIA_summary!$B$290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LCIA_summary!$AY$290:$BJ$290</c:f>
              <c:numCache>
                <c:formatCode>General</c:formatCode>
                <c:ptCount val="12"/>
                <c:pt idx="0">
                  <c:v>12.500819453043777</c:v>
                </c:pt>
                <c:pt idx="1">
                  <c:v>11.66306245974925</c:v>
                </c:pt>
                <c:pt idx="2">
                  <c:v>480.02034798850315</c:v>
                </c:pt>
                <c:pt idx="3">
                  <c:v>449.32926905807068</c:v>
                </c:pt>
                <c:pt idx="4">
                  <c:v>2141.9435252877133</c:v>
                </c:pt>
                <c:pt idx="5">
                  <c:v>1877.3910198924555</c:v>
                </c:pt>
                <c:pt idx="6">
                  <c:v>3626.9017269761061</c:v>
                </c:pt>
                <c:pt idx="7">
                  <c:v>3353.2478767337789</c:v>
                </c:pt>
                <c:pt idx="8">
                  <c:v>4308.9468586739949</c:v>
                </c:pt>
                <c:pt idx="9">
                  <c:v>4203.4013863947157</c:v>
                </c:pt>
                <c:pt idx="10">
                  <c:v>4580.5221247718191</c:v>
                </c:pt>
                <c:pt idx="11">
                  <c:v>4627.6341231704928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24-4C17-84D9-A59D6D457498}"/>
            </c:ext>
          </c:extLst>
        </c:ser>
        <c:ser>
          <c:idx val="12"/>
          <c:order val="12"/>
          <c:tx>
            <c:strRef>
              <c:f>LCIA_summary!$B$291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LCIA_summary!$AY$291:$BJ$291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24-4C17-84D9-A59D6D457498}"/>
            </c:ext>
          </c:extLst>
        </c:ser>
        <c:ser>
          <c:idx val="13"/>
          <c:order val="13"/>
          <c:tx>
            <c:strRef>
              <c:f>LCIA_summary!$B$292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LCIA_summary!$AY$292:$BJ$292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24-4C17-84D9-A59D6D457498}"/>
            </c:ext>
          </c:extLst>
        </c:ser>
        <c:ser>
          <c:idx val="14"/>
          <c:order val="14"/>
          <c:tx>
            <c:strRef>
              <c:f>LCIA_summary!$B$293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LCIA_summary!$AY$293:$BJ$293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24-4C17-84D9-A59D6D457498}"/>
            </c:ext>
          </c:extLst>
        </c:ser>
        <c:ser>
          <c:idx val="15"/>
          <c:order val="15"/>
          <c:tx>
            <c:strRef>
              <c:f>LCIA_summary!$B$294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LCIA_summary!$AY$294:$BJ$294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24-4C17-84D9-A59D6D457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BT4</a:t>
            </a:r>
            <a:r>
              <a:rPr lang="en-US" sz="1680" b="0" i="0" u="none" strike="noStrike" baseline="0">
                <a:effectLst/>
              </a:rPr>
              <a:t>: kt CO2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LCIA_summary!$B$279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LCIA_summary!$BW$279:$CH$279</c:f>
              <c:numCache>
                <c:formatCode>General</c:formatCode>
                <c:ptCount val="12"/>
                <c:pt idx="0">
                  <c:v>142.60392038498148</c:v>
                </c:pt>
                <c:pt idx="1">
                  <c:v>130.08060723178264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9EA-A80E-227588C426DD}"/>
            </c:ext>
          </c:extLst>
        </c:ser>
        <c:ser>
          <c:idx val="1"/>
          <c:order val="1"/>
          <c:tx>
            <c:strRef>
              <c:f>LCIA_summary!$B$280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LCIA_summary!$BW$280:$CH$280</c:f>
              <c:numCache>
                <c:formatCode>General</c:formatCode>
                <c:ptCount val="12"/>
                <c:pt idx="0">
                  <c:v>131.59980769263504</c:v>
                </c:pt>
                <c:pt idx="1">
                  <c:v>120.04286312767212</c:v>
                </c:pt>
                <c:pt idx="2">
                  <c:v>726.469138781217</c:v>
                </c:pt>
                <c:pt idx="3">
                  <c:v>654.05728237607548</c:v>
                </c:pt>
                <c:pt idx="4">
                  <c:v>1041.2772793231604</c:v>
                </c:pt>
                <c:pt idx="5">
                  <c:v>866.82817887668284</c:v>
                </c:pt>
                <c:pt idx="6">
                  <c:v>708.16579836832921</c:v>
                </c:pt>
                <c:pt idx="7">
                  <c:v>616.5469639068391</c:v>
                </c:pt>
                <c:pt idx="8">
                  <c:v>129.04577378374256</c:v>
                </c:pt>
                <c:pt idx="9">
                  <c:v>117.3062588835086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9EA-A80E-227588C426DD}"/>
            </c:ext>
          </c:extLst>
        </c:ser>
        <c:ser>
          <c:idx val="2"/>
          <c:order val="2"/>
          <c:tx>
            <c:strRef>
              <c:f>LCIA_summary!$B$281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LCIA_summary!$BW$281:$CH$281</c:f>
              <c:numCache>
                <c:formatCode>General</c:formatCode>
                <c:ptCount val="12"/>
                <c:pt idx="0">
                  <c:v>1471.4580637116451</c:v>
                </c:pt>
                <c:pt idx="1">
                  <c:v>1342.2362998645324</c:v>
                </c:pt>
                <c:pt idx="2">
                  <c:v>4596.8358004928486</c:v>
                </c:pt>
                <c:pt idx="3">
                  <c:v>4138.6395797122323</c:v>
                </c:pt>
                <c:pt idx="4">
                  <c:v>8018.9984750797275</c:v>
                </c:pt>
                <c:pt idx="5">
                  <c:v>6675.5454887928881</c:v>
                </c:pt>
                <c:pt idx="6">
                  <c:v>6381.4612733483755</c:v>
                </c:pt>
                <c:pt idx="7">
                  <c:v>5555.8607637326577</c:v>
                </c:pt>
                <c:pt idx="8">
                  <c:v>1326.385593168503</c:v>
                </c:pt>
                <c:pt idx="9">
                  <c:v>1205.7220256769267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F-49EA-A80E-227588C426DD}"/>
            </c:ext>
          </c:extLst>
        </c:ser>
        <c:ser>
          <c:idx val="3"/>
          <c:order val="3"/>
          <c:tx>
            <c:strRef>
              <c:f>LCIA_summary!$B$282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LCIA_summary!$BW$282:$CH$282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F-49EA-A80E-227588C426DD}"/>
            </c:ext>
          </c:extLst>
        </c:ser>
        <c:ser>
          <c:idx val="4"/>
          <c:order val="4"/>
          <c:tx>
            <c:strRef>
              <c:f>LCIA_summary!$B$283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LCIA_summary!$BW$283:$CH$283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F-49EA-A80E-227588C426DD}"/>
            </c:ext>
          </c:extLst>
        </c:ser>
        <c:ser>
          <c:idx val="5"/>
          <c:order val="5"/>
          <c:tx>
            <c:strRef>
              <c:f>LCIA_summary!$B$284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LCIA_summary!$BW$284:$CH$284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F-49EA-A80E-227588C426DD}"/>
            </c:ext>
          </c:extLst>
        </c:ser>
        <c:ser>
          <c:idx val="6"/>
          <c:order val="6"/>
          <c:tx>
            <c:strRef>
              <c:f>LCIA_summary!$B$285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LCIA_summary!$BW$285:$CH$285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40.72618368800174</c:v>
                </c:pt>
                <c:pt idx="3">
                  <c:v>36.666742745895682</c:v>
                </c:pt>
                <c:pt idx="4">
                  <c:v>142.21236125063291</c:v>
                </c:pt>
                <c:pt idx="5">
                  <c:v>118.38698929142873</c:v>
                </c:pt>
                <c:pt idx="6">
                  <c:v>3154.4972818613592</c:v>
                </c:pt>
                <c:pt idx="7">
                  <c:v>2746.3847114124878</c:v>
                </c:pt>
                <c:pt idx="8">
                  <c:v>8253.5411966533993</c:v>
                </c:pt>
                <c:pt idx="9">
                  <c:v>7502.7024282317243</c:v>
                </c:pt>
                <c:pt idx="10">
                  <c:v>9890.8664144438972</c:v>
                </c:pt>
                <c:pt idx="11">
                  <c:v>9207.4560799900246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0F-49EA-A80E-227588C426DD}"/>
            </c:ext>
          </c:extLst>
        </c:ser>
        <c:ser>
          <c:idx val="7"/>
          <c:order val="7"/>
          <c:tx>
            <c:strRef>
              <c:f>LCIA_summary!$B$286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LCIA_summary!$BW$286:$CH$286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28.560501532029814</c:v>
                </c:pt>
                <c:pt idx="3">
                  <c:v>25.713692458672877</c:v>
                </c:pt>
                <c:pt idx="4">
                  <c:v>99.730836370236048</c:v>
                </c:pt>
                <c:pt idx="5">
                  <c:v>83.022554112438812</c:v>
                </c:pt>
                <c:pt idx="6">
                  <c:v>2212.1892181596104</c:v>
                </c:pt>
                <c:pt idx="7">
                  <c:v>1925.9875994948209</c:v>
                </c:pt>
                <c:pt idx="8">
                  <c:v>5788.0521729596085</c:v>
                </c:pt>
                <c:pt idx="9">
                  <c:v>5261.5031606559505</c:v>
                </c:pt>
                <c:pt idx="10">
                  <c:v>6936.2773479325642</c:v>
                </c:pt>
                <c:pt idx="11">
                  <c:v>6457.014619715651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F-49EA-A80E-227588C426DD}"/>
            </c:ext>
          </c:extLst>
        </c:ser>
        <c:ser>
          <c:idx val="8"/>
          <c:order val="8"/>
          <c:tx>
            <c:strRef>
              <c:f>LCIA_summary!$B$287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LCIA_summary!$BW$287:$CH$287</c:f>
              <c:numCache>
                <c:formatCode>General</c:formatCode>
                <c:ptCount val="12"/>
                <c:pt idx="0">
                  <c:v>26.891696191681895</c:v>
                </c:pt>
                <c:pt idx="1">
                  <c:v>25.089517812035929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0F-49EA-A80E-227588C426DD}"/>
            </c:ext>
          </c:extLst>
        </c:ser>
        <c:ser>
          <c:idx val="9"/>
          <c:order val="9"/>
          <c:tx>
            <c:strRef>
              <c:f>LCIA_summary!$B$288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LCIA_summary!$BW$288:$CH$288</c:f>
              <c:numCache>
                <c:formatCode>General</c:formatCode>
                <c:ptCount val="12"/>
                <c:pt idx="0">
                  <c:v>24.964842207362167</c:v>
                </c:pt>
                <c:pt idx="1">
                  <c:v>23.291794194448133</c:v>
                </c:pt>
                <c:pt idx="2">
                  <c:v>362.42763276784285</c:v>
                </c:pt>
                <c:pt idx="3">
                  <c:v>339.25508366558262</c:v>
                </c:pt>
                <c:pt idx="4">
                  <c:v>509.34654534202508</c:v>
                </c:pt>
                <c:pt idx="5">
                  <c:v>446.43690132302493</c:v>
                </c:pt>
                <c:pt idx="6">
                  <c:v>342.50540859707553</c:v>
                </c:pt>
                <c:pt idx="7">
                  <c:v>316.66298692507837</c:v>
                </c:pt>
                <c:pt idx="8">
                  <c:v>61.667831952588912</c:v>
                </c:pt>
                <c:pt idx="9">
                  <c:v>60.157309622805947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0F-49EA-A80E-227588C426DD}"/>
            </c:ext>
          </c:extLst>
        </c:ser>
        <c:ser>
          <c:idx val="10"/>
          <c:order val="10"/>
          <c:tx>
            <c:strRef>
              <c:f>LCIA_summary!$B$289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LCIA_summary!$BW$289:$CH$289</c:f>
              <c:numCache>
                <c:formatCode>General</c:formatCode>
                <c:ptCount val="12"/>
                <c:pt idx="0">
                  <c:v>281.44105442809155</c:v>
                </c:pt>
                <c:pt idx="1">
                  <c:v>262.57995396720059</c:v>
                </c:pt>
                <c:pt idx="2">
                  <c:v>2312.2197841658754</c:v>
                </c:pt>
                <c:pt idx="3">
                  <c:v>2164.3833014048528</c:v>
                </c:pt>
                <c:pt idx="4">
                  <c:v>3954.8780165573344</c:v>
                </c:pt>
                <c:pt idx="5">
                  <c:v>3466.4090744677742</c:v>
                </c:pt>
                <c:pt idx="6">
                  <c:v>3111.8497013114056</c:v>
                </c:pt>
                <c:pt idx="7">
                  <c:v>2877.0571107635246</c:v>
                </c:pt>
                <c:pt idx="8">
                  <c:v>639.0733087660534</c:v>
                </c:pt>
                <c:pt idx="9">
                  <c:v>623.41953154227213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0F-49EA-A80E-227588C426DD}"/>
            </c:ext>
          </c:extLst>
        </c:ser>
        <c:ser>
          <c:idx val="11"/>
          <c:order val="11"/>
          <c:tx>
            <c:strRef>
              <c:f>LCIA_summary!$B$290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LCIA_summary!$BW$290:$CH$290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0F-49EA-A80E-227588C426DD}"/>
            </c:ext>
          </c:extLst>
        </c:ser>
        <c:ser>
          <c:idx val="12"/>
          <c:order val="12"/>
          <c:tx>
            <c:strRef>
              <c:f>LCIA_summary!$B$291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LCIA_summary!$BW$291:$CH$291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0F-49EA-A80E-227588C426DD}"/>
            </c:ext>
          </c:extLst>
        </c:ser>
        <c:ser>
          <c:idx val="13"/>
          <c:order val="13"/>
          <c:tx>
            <c:strRef>
              <c:f>LCIA_summary!$B$292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LCIA_summary!$BW$292:$CH$292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0F-49EA-A80E-227588C426DD}"/>
            </c:ext>
          </c:extLst>
        </c:ser>
        <c:ser>
          <c:idx val="14"/>
          <c:order val="14"/>
          <c:tx>
            <c:strRef>
              <c:f>LCIA_summary!$B$293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LCIA_summary!$BW$293:$CH$293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21.40819057426619</c:v>
                </c:pt>
                <c:pt idx="3">
                  <c:v>20.039414293373451</c:v>
                </c:pt>
                <c:pt idx="4">
                  <c:v>73.297039525963854</c:v>
                </c:pt>
                <c:pt idx="5">
                  <c:v>64.244085880958508</c:v>
                </c:pt>
                <c:pt idx="6">
                  <c:v>1607.5509891088238</c:v>
                </c:pt>
                <c:pt idx="7">
                  <c:v>1486.2594431155819</c:v>
                </c:pt>
                <c:pt idx="8">
                  <c:v>4155.8257650809765</c:v>
                </c:pt>
                <c:pt idx="9">
                  <c:v>4054.0309164852224</c:v>
                </c:pt>
                <c:pt idx="10">
                  <c:v>4926.9120870661391</c:v>
                </c:pt>
                <c:pt idx="11">
                  <c:v>4977.5868066796447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0F-49EA-A80E-227588C426DD}"/>
            </c:ext>
          </c:extLst>
        </c:ser>
        <c:ser>
          <c:idx val="15"/>
          <c:order val="15"/>
          <c:tx>
            <c:strRef>
              <c:f>LCIA_summary!$B$294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LCIA_summary!$BW$294:$CH$294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12.55462171071658</c:v>
                </c:pt>
                <c:pt idx="3">
                  <c:v>11.751916393160851</c:v>
                </c:pt>
                <c:pt idx="4">
                  <c:v>42.984324180581027</c:v>
                </c:pt>
                <c:pt idx="5">
                  <c:v>37.675309017276376</c:v>
                </c:pt>
                <c:pt idx="6">
                  <c:v>942.7323845486336</c:v>
                </c:pt>
                <c:pt idx="7">
                  <c:v>871.60215654685271</c:v>
                </c:pt>
                <c:pt idx="8">
                  <c:v>2437.1429334601467</c:v>
                </c:pt>
                <c:pt idx="9">
                  <c:v>2377.4463508934923</c:v>
                </c:pt>
                <c:pt idx="10">
                  <c:v>2889.338883661947</c:v>
                </c:pt>
                <c:pt idx="11">
                  <c:v>2919.0565719848892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0F-49EA-A80E-227588C4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0745665826004"/>
          <c:y val="4.7760752878863125E-2"/>
          <c:w val="0.85036636045494318"/>
          <c:h val="0.764941833442694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LCIA_summary!$D$325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LCIA_summary!$E$325:$AH$325</c:f>
              <c:numCache>
                <c:formatCode>General</c:formatCode>
                <c:ptCount val="30"/>
                <c:pt idx="0">
                  <c:v>180.54463327426691</c:v>
                </c:pt>
                <c:pt idx="1">
                  <c:v>172.77040997265055</c:v>
                </c:pt>
                <c:pt idx="2">
                  <c:v>170.73074845796555</c:v>
                </c:pt>
                <c:pt idx="3">
                  <c:v>161.10760059295052</c:v>
                </c:pt>
                <c:pt idx="4">
                  <c:v>148.3403157566926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3-4944-8C1B-E66109BC3BEB}"/>
            </c:ext>
          </c:extLst>
        </c:ser>
        <c:ser>
          <c:idx val="1"/>
          <c:order val="1"/>
          <c:tx>
            <c:strRef>
              <c:f>LCIA_summary!$D$326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LCIA_summary!$E$326:$AH$326</c:f>
              <c:numCache>
                <c:formatCode>General</c:formatCode>
                <c:ptCount val="30"/>
                <c:pt idx="0">
                  <c:v>170.35039479474617</c:v>
                </c:pt>
                <c:pt idx="1">
                  <c:v>163.87142206120029</c:v>
                </c:pt>
                <c:pt idx="2">
                  <c:v>162.78877021826116</c:v>
                </c:pt>
                <c:pt idx="3">
                  <c:v>154.68473137678191</c:v>
                </c:pt>
                <c:pt idx="4">
                  <c:v>143.69854149981131</c:v>
                </c:pt>
                <c:pt idx="5">
                  <c:v>880.0478819062721</c:v>
                </c:pt>
                <c:pt idx="6">
                  <c:v>870.21185611491353</c:v>
                </c:pt>
                <c:pt idx="7">
                  <c:v>845.27341117410276</c:v>
                </c:pt>
                <c:pt idx="8">
                  <c:v>805.232547083844</c:v>
                </c:pt>
                <c:pt idx="9">
                  <c:v>750.0892638441353</c:v>
                </c:pt>
                <c:pt idx="10">
                  <c:v>1303.0691315053</c:v>
                </c:pt>
                <c:pt idx="11">
                  <c:v>1289.2220660872931</c:v>
                </c:pt>
                <c:pt idx="12">
                  <c:v>1252.8811288685411</c:v>
                </c:pt>
                <c:pt idx="13">
                  <c:v>1194.0463198490427</c:v>
                </c:pt>
                <c:pt idx="14">
                  <c:v>1112.7176390287982</c:v>
                </c:pt>
                <c:pt idx="15">
                  <c:v>1445.2627649119618</c:v>
                </c:pt>
                <c:pt idx="16">
                  <c:v>1430.6030563710492</c:v>
                </c:pt>
                <c:pt idx="17">
                  <c:v>1390.831768361664</c:v>
                </c:pt>
                <c:pt idx="18">
                  <c:v>1325.9489008838079</c:v>
                </c:pt>
                <c:pt idx="19">
                  <c:v>1235.954453937481</c:v>
                </c:pt>
                <c:pt idx="20">
                  <c:v>1489.7665960334739</c:v>
                </c:pt>
                <c:pt idx="21">
                  <c:v>1476.3935818154591</c:v>
                </c:pt>
                <c:pt idx="22">
                  <c:v>1436.9059458316663</c:v>
                </c:pt>
                <c:pt idx="23">
                  <c:v>1371.3036880820969</c:v>
                </c:pt>
                <c:pt idx="24">
                  <c:v>1279.5868085667505</c:v>
                </c:pt>
                <c:pt idx="25">
                  <c:v>1513.7346523411538</c:v>
                </c:pt>
                <c:pt idx="26">
                  <c:v>1501.5006013522534</c:v>
                </c:pt>
                <c:pt idx="27">
                  <c:v>1462.5648616410128</c:v>
                </c:pt>
                <c:pt idx="28">
                  <c:v>1396.9274332074312</c:v>
                </c:pt>
                <c:pt idx="29">
                  <c:v>1304.5883160515091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3-4944-8C1B-E66109BC3BEB}"/>
            </c:ext>
          </c:extLst>
        </c:ser>
        <c:ser>
          <c:idx val="2"/>
          <c:order val="2"/>
          <c:tx>
            <c:strRef>
              <c:f>LCIA_summary!$D$327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LCIA_summary!$E$327:$AH$327</c:f>
              <c:numCache>
                <c:formatCode>General</c:formatCode>
                <c:ptCount val="30"/>
                <c:pt idx="0">
                  <c:v>1780.4099163025166</c:v>
                </c:pt>
                <c:pt idx="1">
                  <c:v>1717.218050831779</c:v>
                </c:pt>
                <c:pt idx="2">
                  <c:v>1709.3581203966653</c:v>
                </c:pt>
                <c:pt idx="3">
                  <c:v>1629.9723488786426</c:v>
                </c:pt>
                <c:pt idx="4">
                  <c:v>1521.3466616505543</c:v>
                </c:pt>
                <c:pt idx="5">
                  <c:v>5566.3586260681377</c:v>
                </c:pt>
                <c:pt idx="6">
                  <c:v>5515.2600943222978</c:v>
                </c:pt>
                <c:pt idx="7">
                  <c:v>5371.4658688822001</c:v>
                </c:pt>
                <c:pt idx="8">
                  <c:v>5134.9759497478544</c:v>
                </c:pt>
                <c:pt idx="9">
                  <c:v>4805.7903369192563</c:v>
                </c:pt>
                <c:pt idx="10">
                  <c:v>9715.7842231259874</c:v>
                </c:pt>
                <c:pt idx="11">
                  <c:v>9632.0046231049691</c:v>
                </c:pt>
                <c:pt idx="12">
                  <c:v>9385.4968336476177</c:v>
                </c:pt>
                <c:pt idx="13">
                  <c:v>8976.2608547539185</c:v>
                </c:pt>
                <c:pt idx="14">
                  <c:v>8404.2966864238788</c:v>
                </c:pt>
                <c:pt idx="15">
                  <c:v>12022.549088297654</c:v>
                </c:pt>
                <c:pt idx="16">
                  <c:v>11924.766969210681</c:v>
                </c:pt>
                <c:pt idx="17">
                  <c:v>11624.332144682025</c:v>
                </c:pt>
                <c:pt idx="18">
                  <c:v>11121.244614711663</c:v>
                </c:pt>
                <c:pt idx="19">
                  <c:v>10415.504379299604</c:v>
                </c:pt>
                <c:pt idx="20">
                  <c:v>13405.917863617304</c:v>
                </c:pt>
                <c:pt idx="21">
                  <c:v>13312.55171325696</c:v>
                </c:pt>
                <c:pt idx="22">
                  <c:v>12991.251547074666</c:v>
                </c:pt>
                <c:pt idx="23">
                  <c:v>12442.017365070431</c:v>
                </c:pt>
                <c:pt idx="24">
                  <c:v>11664.849167244267</c:v>
                </c:pt>
                <c:pt idx="25">
                  <c:v>14194.893148025727</c:v>
                </c:pt>
                <c:pt idx="26">
                  <c:v>14108.725396392749</c:v>
                </c:pt>
                <c:pt idx="27">
                  <c:v>13779.721858974588</c:v>
                </c:pt>
                <c:pt idx="28">
                  <c:v>13207.882535771249</c:v>
                </c:pt>
                <c:pt idx="29">
                  <c:v>12393.207426782732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3-4944-8C1B-E66109BC3BEB}"/>
            </c:ext>
          </c:extLst>
        </c:ser>
        <c:ser>
          <c:idx val="3"/>
          <c:order val="3"/>
          <c:tx>
            <c:strRef>
              <c:f>LCIA_summary!$D$328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LCIA_summary!$E$328:$AH$328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3-4944-8C1B-E66109BC3BEB}"/>
            </c:ext>
          </c:extLst>
        </c:ser>
        <c:ser>
          <c:idx val="4"/>
          <c:order val="4"/>
          <c:tx>
            <c:strRef>
              <c:f>LCIA_summary!$D$329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LCIA_summary!$E$329:$AH$329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3-4944-8C1B-E66109BC3BEB}"/>
            </c:ext>
          </c:extLst>
        </c:ser>
        <c:ser>
          <c:idx val="5"/>
          <c:order val="5"/>
          <c:tx>
            <c:strRef>
              <c:f>LCIA_summary!$D$330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LCIA_summary!$E$330:$AH$330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3-4944-8C1B-E66109BC3BEB}"/>
            </c:ext>
          </c:extLst>
        </c:ser>
        <c:ser>
          <c:idx val="6"/>
          <c:order val="6"/>
          <c:tx>
            <c:strRef>
              <c:f>LCIA_summary!$D$331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LCIA_summary!$E$331:$AH$331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3-4944-8C1B-E66109BC3BEB}"/>
            </c:ext>
          </c:extLst>
        </c:ser>
        <c:ser>
          <c:idx val="7"/>
          <c:order val="7"/>
          <c:tx>
            <c:strRef>
              <c:f>LCIA_summary!$D$332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LCIA_summary!$E$332:$AH$332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3-4944-8C1B-E66109BC3BEB}"/>
            </c:ext>
          </c:extLst>
        </c:ser>
        <c:ser>
          <c:idx val="8"/>
          <c:order val="8"/>
          <c:tx>
            <c:strRef>
              <c:f>LCIA_summary!$D$333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LCIA_summary!$E$333:$AH$333</c:f>
              <c:numCache>
                <c:formatCode>General</c:formatCode>
                <c:ptCount val="30"/>
                <c:pt idx="0">
                  <c:v>34.208415230582375</c:v>
                </c:pt>
                <c:pt idx="1">
                  <c:v>32.845633685222758</c:v>
                </c:pt>
                <c:pt idx="2">
                  <c:v>32.410249041092037</c:v>
                </c:pt>
                <c:pt idx="3">
                  <c:v>30.51728546285057</c:v>
                </c:pt>
                <c:pt idx="4">
                  <c:v>27.961734895611571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3-4944-8C1B-E66109BC3BEB}"/>
            </c:ext>
          </c:extLst>
        </c:ser>
        <c:ser>
          <c:idx val="9"/>
          <c:order val="9"/>
          <c:tx>
            <c:strRef>
              <c:f>LCIA_summary!$D$334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LCIA_summary!$E$334:$AH$334</c:f>
              <c:numCache>
                <c:formatCode>General</c:formatCode>
                <c:ptCount val="30"/>
                <c:pt idx="0">
                  <c:v>32.22005639869537</c:v>
                </c:pt>
                <c:pt idx="1">
                  <c:v>31.129378593403125</c:v>
                </c:pt>
                <c:pt idx="2">
                  <c:v>30.907515937151942</c:v>
                </c:pt>
                <c:pt idx="3">
                  <c:v>29.342214739098669</c:v>
                </c:pt>
                <c:pt idx="4">
                  <c:v>27.17089289619101</c:v>
                </c:pt>
                <c:pt idx="5">
                  <c:v>437.93843692608505</c:v>
                </c:pt>
                <c:pt idx="6">
                  <c:v>434.45399893921888</c:v>
                </c:pt>
                <c:pt idx="7">
                  <c:v>422.61847619450094</c:v>
                </c:pt>
                <c:pt idx="8">
                  <c:v>402.43186869193204</c:v>
                </c:pt>
                <c:pt idx="9">
                  <c:v>373.8941764315112</c:v>
                </c:pt>
                <c:pt idx="10">
                  <c:v>635.95039749529565</c:v>
                </c:pt>
                <c:pt idx="11">
                  <c:v>631.30920654675901</c:v>
                </c:pt>
                <c:pt idx="12">
                  <c:v>614.47246761395206</c:v>
                </c:pt>
                <c:pt idx="13">
                  <c:v>585.44018069687479</c:v>
                </c:pt>
                <c:pt idx="14">
                  <c:v>544.21234579552697</c:v>
                </c:pt>
                <c:pt idx="15">
                  <c:v>697.54021574443743</c:v>
                </c:pt>
                <c:pt idx="16">
                  <c:v>692.8596855470289</c:v>
                </c:pt>
                <c:pt idx="17">
                  <c:v>674.7176266367029</c:v>
                </c:pt>
                <c:pt idx="18">
                  <c:v>643.11403901345921</c:v>
                </c:pt>
                <c:pt idx="19">
                  <c:v>598.04892267729781</c:v>
                </c:pt>
                <c:pt idx="20">
                  <c:v>710.37509591770117</c:v>
                </c:pt>
                <c:pt idx="21">
                  <c:v>706.58164418682452</c:v>
                </c:pt>
                <c:pt idx="22">
                  <c:v>688.95621531434506</c:v>
                </c:pt>
                <c:pt idx="23">
                  <c:v>657.4988093002637</c:v>
                </c:pt>
                <c:pt idx="24">
                  <c:v>612.20942614457931</c:v>
                </c:pt>
                <c:pt idx="25">
                  <c:v>713.9843281060588</c:v>
                </c:pt>
                <c:pt idx="26">
                  <c:v>710.92190018476163</c:v>
                </c:pt>
                <c:pt idx="27">
                  <c:v>693.86807060688488</c:v>
                </c:pt>
                <c:pt idx="28">
                  <c:v>662.82283937242732</c:v>
                </c:pt>
                <c:pt idx="29">
                  <c:v>617.78620648138951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3-4944-8C1B-E66109BC3BEB}"/>
            </c:ext>
          </c:extLst>
        </c:ser>
        <c:ser>
          <c:idx val="10"/>
          <c:order val="10"/>
          <c:tx>
            <c:strRef>
              <c:f>LCIA_summary!$D$335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LCIA_summary!$E$335:$AH$335</c:f>
              <c:numCache>
                <c:formatCode>General</c:formatCode>
                <c:ptCount val="30"/>
                <c:pt idx="0">
                  <c:v>339.30297849834818</c:v>
                </c:pt>
                <c:pt idx="1">
                  <c:v>328.73067864237208</c:v>
                </c:pt>
                <c:pt idx="2">
                  <c:v>327.13495949258487</c:v>
                </c:pt>
                <c:pt idx="3">
                  <c:v>311.80891746106954</c:v>
                </c:pt>
                <c:pt idx="4">
                  <c:v>290.32152041046476</c:v>
                </c:pt>
                <c:pt idx="5">
                  <c:v>2791.1188033379431</c:v>
                </c:pt>
                <c:pt idx="6">
                  <c:v>2774.7519070978678</c:v>
                </c:pt>
                <c:pt idx="7">
                  <c:v>2707.01783224581</c:v>
                </c:pt>
                <c:pt idx="8">
                  <c:v>2587.9165787817697</c:v>
                </c:pt>
                <c:pt idx="9">
                  <c:v>2417.448146705744</c:v>
                </c:pt>
                <c:pt idx="10">
                  <c:v>4777.9353797818931</c:v>
                </c:pt>
                <c:pt idx="11">
                  <c:v>4753.0682028542687</c:v>
                </c:pt>
                <c:pt idx="12">
                  <c:v>4639.7852367141159</c:v>
                </c:pt>
                <c:pt idx="13">
                  <c:v>4438.0864813614317</c:v>
                </c:pt>
                <c:pt idx="14">
                  <c:v>4147.9719367962171</c:v>
                </c:pt>
                <c:pt idx="15">
                  <c:v>5846.9952913670522</c:v>
                </c:pt>
                <c:pt idx="16">
                  <c:v>5820.0083430835457</c:v>
                </c:pt>
                <c:pt idx="17">
                  <c:v>5684.1527413271651</c:v>
                </c:pt>
                <c:pt idx="18">
                  <c:v>5439.4284860979124</c:v>
                </c:pt>
                <c:pt idx="19">
                  <c:v>5085.8355773957855</c:v>
                </c:pt>
                <c:pt idx="20">
                  <c:v>6441.6354990817017</c:v>
                </c:pt>
                <c:pt idx="21">
                  <c:v>6420.6729813645843</c:v>
                </c:pt>
                <c:pt idx="22">
                  <c:v>6278.7231266618564</c:v>
                </c:pt>
                <c:pt idx="23">
                  <c:v>6015.7859349735299</c:v>
                </c:pt>
                <c:pt idx="24">
                  <c:v>5631.861406299603</c:v>
                </c:pt>
                <c:pt idx="25">
                  <c:v>6747.0439527970393</c:v>
                </c:pt>
                <c:pt idx="26">
                  <c:v>6732.1200861075395</c:v>
                </c:pt>
                <c:pt idx="27">
                  <c:v>6589.6799664089203</c:v>
                </c:pt>
                <c:pt idx="28">
                  <c:v>6319.7235937011747</c:v>
                </c:pt>
                <c:pt idx="29">
                  <c:v>5922.2509679843042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3-4944-8C1B-E66109BC3BEB}"/>
            </c:ext>
          </c:extLst>
        </c:ser>
        <c:ser>
          <c:idx val="11"/>
          <c:order val="11"/>
          <c:tx>
            <c:strRef>
              <c:f>LCIA_summary!$D$336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LCIA_summary!$E$336:$AH$336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3-4944-8C1B-E66109BC3BEB}"/>
            </c:ext>
          </c:extLst>
        </c:ser>
        <c:ser>
          <c:idx val="12"/>
          <c:order val="12"/>
          <c:tx>
            <c:strRef>
              <c:f>LCIA_summary!$D$337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LCIA_summary!$E$337:$AH$337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C3-4944-8C1B-E66109BC3BEB}"/>
            </c:ext>
          </c:extLst>
        </c:ser>
        <c:ser>
          <c:idx val="13"/>
          <c:order val="13"/>
          <c:tx>
            <c:strRef>
              <c:f>LCIA_summary!$D$338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LCIA_summary!$E$338:$AH$338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C3-4944-8C1B-E66109BC3BEB}"/>
            </c:ext>
          </c:extLst>
        </c:ser>
        <c:ser>
          <c:idx val="14"/>
          <c:order val="14"/>
          <c:tx>
            <c:strRef>
              <c:f>LCIA_summary!$D$339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LCIA_summary!$E$339:$AH$339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C3-4944-8C1B-E66109BC3BEB}"/>
            </c:ext>
          </c:extLst>
        </c:ser>
        <c:ser>
          <c:idx val="15"/>
          <c:order val="15"/>
          <c:tx>
            <c:strRef>
              <c:f>LCIA_summary!$D$340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LCIA_summary!$E$340:$AH$340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C3-4944-8C1B-E66109BC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Carbon footprint (kt CO2 eq.)</a:t>
                </a:r>
                <a:endParaRPr lang="en-US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9833061407866"/>
          <c:y val="4.7760826771653546E-2"/>
          <c:w val="0.85036636045494318"/>
          <c:h val="0.764941833442694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LCIA_summary!$D$344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LCIA_summary!$E$344:$AH$344</c:f>
              <c:numCache>
                <c:formatCode>General</c:formatCode>
                <c:ptCount val="30"/>
                <c:pt idx="0">
                  <c:v>164.6894101182757</c:v>
                </c:pt>
                <c:pt idx="1">
                  <c:v>157.59791021350702</c:v>
                </c:pt>
                <c:pt idx="2">
                  <c:v>155.73736943972432</c:v>
                </c:pt>
                <c:pt idx="3">
                  <c:v>146.95931541159524</c:v>
                </c:pt>
                <c:pt idx="4">
                  <c:v>135.31323892423055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6-4D0F-BB04-84D4CC57E419}"/>
            </c:ext>
          </c:extLst>
        </c:ser>
        <c:ser>
          <c:idx val="1"/>
          <c:order val="1"/>
          <c:tx>
            <c:strRef>
              <c:f>LCIA_summary!$D$345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LCIA_summary!$E$345:$AH$345</c:f>
              <c:numCache>
                <c:formatCode>General</c:formatCode>
                <c:ptCount val="30"/>
                <c:pt idx="0">
                  <c:v>155.39041800009463</c:v>
                </c:pt>
                <c:pt idx="1">
                  <c:v>149.48042124023996</c:v>
                </c:pt>
                <c:pt idx="2">
                  <c:v>148.49284664362347</c:v>
                </c:pt>
                <c:pt idx="3">
                  <c:v>141.10049522240269</c:v>
                </c:pt>
                <c:pt idx="4">
                  <c:v>131.07909997252492</c:v>
                </c:pt>
                <c:pt idx="5">
                  <c:v>792.32784336319276</c:v>
                </c:pt>
                <c:pt idx="6">
                  <c:v>783.4722375913218</c:v>
                </c:pt>
                <c:pt idx="7">
                  <c:v>761.01956802295308</c:v>
                </c:pt>
                <c:pt idx="8">
                  <c:v>724.96983465809024</c:v>
                </c:pt>
                <c:pt idx="9">
                  <c:v>675.32303749673156</c:v>
                </c:pt>
                <c:pt idx="10">
                  <c:v>1084.7610570619277</c:v>
                </c:pt>
                <c:pt idx="11">
                  <c:v>1073.2338426134581</c:v>
                </c:pt>
                <c:pt idx="12">
                  <c:v>1042.9812393409859</c:v>
                </c:pt>
                <c:pt idx="13">
                  <c:v>994.00324724451059</c:v>
                </c:pt>
                <c:pt idx="14">
                  <c:v>926.299866324032</c:v>
                </c:pt>
                <c:pt idx="15">
                  <c:v>1258.2821308331695</c:v>
                </c:pt>
                <c:pt idx="16">
                  <c:v>1245.5190196895869</c:v>
                </c:pt>
                <c:pt idx="17">
                  <c:v>1210.8931355684545</c:v>
                </c:pt>
                <c:pt idx="18">
                  <c:v>1154.4044784697739</c:v>
                </c:pt>
                <c:pt idx="19">
                  <c:v>1076.0530483935449</c:v>
                </c:pt>
                <c:pt idx="20">
                  <c:v>1354.239979088122</c:v>
                </c:pt>
                <c:pt idx="21">
                  <c:v>1342.0835308611527</c:v>
                </c:pt>
                <c:pt idx="22">
                  <c:v>1306.1881527050637</c:v>
                </c:pt>
                <c:pt idx="23">
                  <c:v>1246.5538446198566</c:v>
                </c:pt>
                <c:pt idx="24">
                  <c:v>1163.180606605531</c:v>
                </c:pt>
                <c:pt idx="25">
                  <c:v>1409.143015806646</c:v>
                </c:pt>
                <c:pt idx="26">
                  <c:v>1397.754277708216</c:v>
                </c:pt>
                <c:pt idx="27">
                  <c:v>1361.5088065521559</c:v>
                </c:pt>
                <c:pt idx="28">
                  <c:v>1300.4066023384646</c:v>
                </c:pt>
                <c:pt idx="29">
                  <c:v>1214.4476650671427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6-4D0F-BB04-84D4CC57E419}"/>
            </c:ext>
          </c:extLst>
        </c:ser>
        <c:ser>
          <c:idx val="2"/>
          <c:order val="2"/>
          <c:tx>
            <c:strRef>
              <c:f>LCIA_summary!$D$346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LCIA_summary!$E$346:$AH$346</c:f>
              <c:numCache>
                <c:formatCode>General</c:formatCode>
                <c:ptCount val="30"/>
                <c:pt idx="0">
                  <c:v>1624.0563541933984</c:v>
                </c:pt>
                <c:pt idx="1">
                  <c:v>1566.4139260585237</c:v>
                </c:pt>
                <c:pt idx="2">
                  <c:v>1559.244245722675</c:v>
                </c:pt>
                <c:pt idx="3">
                  <c:v>1486.8300418441993</c:v>
                </c:pt>
                <c:pt idx="4">
                  <c:v>1387.7437382036471</c:v>
                </c:pt>
                <c:pt idx="5">
                  <c:v>5011.5238230280656</c:v>
                </c:pt>
                <c:pt idx="6">
                  <c:v>4965.5186109372089</c:v>
                </c:pt>
                <c:pt idx="7">
                  <c:v>4836.0572817601587</c:v>
                </c:pt>
                <c:pt idx="8">
                  <c:v>4623.1398354969251</c:v>
                </c:pt>
                <c:pt idx="9">
                  <c:v>4326.7662721475017</c:v>
                </c:pt>
                <c:pt idx="10">
                  <c:v>8088.0623362543993</c:v>
                </c:pt>
                <c:pt idx="11">
                  <c:v>8018.3186478485195</c:v>
                </c:pt>
                <c:pt idx="12">
                  <c:v>7813.1092358529677</c:v>
                </c:pt>
                <c:pt idx="13">
                  <c:v>7472.4341002677356</c:v>
                </c:pt>
                <c:pt idx="14">
                  <c:v>6996.2932410928233</c:v>
                </c:pt>
                <c:pt idx="15">
                  <c:v>10467.133764281996</c:v>
                </c:pt>
                <c:pt idx="16">
                  <c:v>10382.002190875943</c:v>
                </c:pt>
                <c:pt idx="17">
                  <c:v>10120.43607268467</c:v>
                </c:pt>
                <c:pt idx="18">
                  <c:v>9682.4354097081596</c:v>
                </c:pt>
                <c:pt idx="19">
                  <c:v>9068.0002019464209</c:v>
                </c:pt>
                <c:pt idx="20">
                  <c:v>12186.358571617653</c:v>
                </c:pt>
                <c:pt idx="21">
                  <c:v>12101.486099749794</c:v>
                </c:pt>
                <c:pt idx="22">
                  <c:v>11809.415159583577</c:v>
                </c:pt>
                <c:pt idx="23">
                  <c:v>11310.145751119015</c:v>
                </c:pt>
                <c:pt idx="24">
                  <c:v>10603.677874356117</c:v>
                </c:pt>
                <c:pt idx="25">
                  <c:v>13214.095686272254</c:v>
                </c:pt>
                <c:pt idx="26">
                  <c:v>13133.881703449319</c:v>
                </c:pt>
                <c:pt idx="27">
                  <c:v>12827.610696036325</c:v>
                </c:pt>
                <c:pt idx="28">
                  <c:v>12295.282664033277</c:v>
                </c:pt>
                <c:pt idx="29">
                  <c:v>11536.897607440174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6-4D0F-BB04-84D4CC57E419}"/>
            </c:ext>
          </c:extLst>
        </c:ser>
        <c:ser>
          <c:idx val="3"/>
          <c:order val="3"/>
          <c:tx>
            <c:strRef>
              <c:f>LCIA_summary!$D$347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LCIA_summary!$E$347:$AH$347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6-4D0F-BB04-84D4CC57E419}"/>
            </c:ext>
          </c:extLst>
        </c:ser>
        <c:ser>
          <c:idx val="4"/>
          <c:order val="4"/>
          <c:tx>
            <c:strRef>
              <c:f>LCIA_summary!$D$348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LCIA_summary!$E$348:$AH$348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6-4D0F-BB04-84D4CC57E419}"/>
            </c:ext>
          </c:extLst>
        </c:ser>
        <c:ser>
          <c:idx val="5"/>
          <c:order val="5"/>
          <c:tx>
            <c:strRef>
              <c:f>LCIA_summary!$D$349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LCIA_summary!$E$349:$AH$349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86-4D0F-BB04-84D4CC57E419}"/>
            </c:ext>
          </c:extLst>
        </c:ser>
        <c:ser>
          <c:idx val="6"/>
          <c:order val="6"/>
          <c:tx>
            <c:strRef>
              <c:f>LCIA_summary!$D$350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LCIA_summary!$E$350:$AH$350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86-4D0F-BB04-84D4CC57E419}"/>
            </c:ext>
          </c:extLst>
        </c:ser>
        <c:ser>
          <c:idx val="7"/>
          <c:order val="7"/>
          <c:tx>
            <c:strRef>
              <c:f>LCIA_summary!$D$351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LCIA_summary!$E$351:$AH$351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86-4D0F-BB04-84D4CC57E419}"/>
            </c:ext>
          </c:extLst>
        </c:ser>
        <c:ser>
          <c:idx val="8"/>
          <c:order val="8"/>
          <c:tx>
            <c:strRef>
              <c:f>LCIA_summary!$D$352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LCIA_summary!$E$352:$AH$352</c:f>
              <c:numCache>
                <c:formatCode>General</c:formatCode>
                <c:ptCount val="30"/>
                <c:pt idx="0">
                  <c:v>31.915898392258995</c:v>
                </c:pt>
                <c:pt idx="1">
                  <c:v>30.644445241349533</c:v>
                </c:pt>
                <c:pt idx="2">
                  <c:v>30.238238406862699</c:v>
                </c:pt>
                <c:pt idx="3">
                  <c:v>28.472133990269036</c:v>
                </c:pt>
                <c:pt idx="4">
                  <c:v>26.087846624411679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86-4D0F-BB04-84D4CC57E419}"/>
            </c:ext>
          </c:extLst>
        </c:ser>
        <c:ser>
          <c:idx val="9"/>
          <c:order val="9"/>
          <c:tx>
            <c:strRef>
              <c:f>LCIA_summary!$D$353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LCIA_summary!$E$353:$AH$353</c:f>
              <c:numCache>
                <c:formatCode>General</c:formatCode>
                <c:ptCount val="30"/>
                <c:pt idx="0">
                  <c:v>30.060791746186627</c:v>
                </c:pt>
                <c:pt idx="1">
                  <c:v>29.043206985894106</c:v>
                </c:pt>
                <c:pt idx="2">
                  <c:v>28.836212714273504</c:v>
                </c:pt>
                <c:pt idx="3">
                  <c:v>27.375812001360998</c:v>
                </c:pt>
                <c:pt idx="4">
                  <c:v>25.350003823811182</c:v>
                </c:pt>
                <c:pt idx="5">
                  <c:v>409.93795071609088</c:v>
                </c:pt>
                <c:pt idx="6">
                  <c:v>406.67629737102425</c:v>
                </c:pt>
                <c:pt idx="7">
                  <c:v>395.59750288639623</c:v>
                </c:pt>
                <c:pt idx="8">
                  <c:v>376.70156726220739</c:v>
                </c:pt>
                <c:pt idx="9">
                  <c:v>349.98849049845705</c:v>
                </c:pt>
                <c:pt idx="10">
                  <c:v>557.40384900873289</c:v>
                </c:pt>
                <c:pt idx="11">
                  <c:v>553.33589385234347</c:v>
                </c:pt>
                <c:pt idx="12">
                  <c:v>538.57866888186754</c:v>
                </c:pt>
                <c:pt idx="13">
                  <c:v>513.13217409730453</c:v>
                </c:pt>
                <c:pt idx="14">
                  <c:v>476.99640949865466</c:v>
                </c:pt>
                <c:pt idx="15">
                  <c:v>644.91001506445457</c:v>
                </c:pt>
                <c:pt idx="16">
                  <c:v>640.58263618078843</c:v>
                </c:pt>
                <c:pt idx="17">
                  <c:v>623.80941619852263</c:v>
                </c:pt>
                <c:pt idx="18">
                  <c:v>594.59035511765717</c:v>
                </c:pt>
                <c:pt idx="19">
                  <c:v>552.9254529381916</c:v>
                </c:pt>
                <c:pt idx="20">
                  <c:v>692.97481750787517</c:v>
                </c:pt>
                <c:pt idx="21">
                  <c:v>689.27428445704652</c:v>
                </c:pt>
                <c:pt idx="22">
                  <c:v>672.08058154348089</c:v>
                </c:pt>
                <c:pt idx="23">
                  <c:v>641.39370876717999</c:v>
                </c:pt>
                <c:pt idx="24">
                  <c:v>597.21366612814211</c:v>
                </c:pt>
                <c:pt idx="25">
                  <c:v>721.32786397514633</c:v>
                </c:pt>
                <c:pt idx="26">
                  <c:v>718.23393809457866</c:v>
                </c:pt>
                <c:pt idx="27">
                  <c:v>701.00470493390526</c:v>
                </c:pt>
                <c:pt idx="28">
                  <c:v>669.64016449312498</c:v>
                </c:pt>
                <c:pt idx="29">
                  <c:v>624.14031677223852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86-4D0F-BB04-84D4CC57E419}"/>
            </c:ext>
          </c:extLst>
        </c:ser>
        <c:ser>
          <c:idx val="10"/>
          <c:order val="10"/>
          <c:tx>
            <c:strRef>
              <c:f>LCIA_summary!$D$354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LCIA_summary!$E$354:$AH$354</c:f>
              <c:numCache>
                <c:formatCode>General</c:formatCode>
                <c:ptCount val="30"/>
                <c:pt idx="0">
                  <c:v>316.56419372104773</c:v>
                </c:pt>
                <c:pt idx="1">
                  <c:v>306.70040886865365</c:v>
                </c:pt>
                <c:pt idx="2">
                  <c:v>305.21162869851401</c:v>
                </c:pt>
                <c:pt idx="3">
                  <c:v>290.91267924598174</c:v>
                </c:pt>
                <c:pt idx="4">
                  <c:v>270.86528516593876</c:v>
                </c:pt>
                <c:pt idx="5">
                  <c:v>2612.6629360889351</c:v>
                </c:pt>
                <c:pt idx="6">
                  <c:v>2597.3424907054859</c:v>
                </c:pt>
                <c:pt idx="7">
                  <c:v>2533.9391319288516</c:v>
                </c:pt>
                <c:pt idx="8">
                  <c:v>2422.4528597590333</c:v>
                </c:pt>
                <c:pt idx="9">
                  <c:v>2262.8836741960276</c:v>
                </c:pt>
                <c:pt idx="10">
                  <c:v>4187.8102152222173</c:v>
                </c:pt>
                <c:pt idx="11">
                  <c:v>4166.0143956299489</c:v>
                </c:pt>
                <c:pt idx="12">
                  <c:v>4066.7230647300185</c:v>
                </c:pt>
                <c:pt idx="13">
                  <c:v>3889.9362225224263</c:v>
                </c:pt>
                <c:pt idx="14">
                  <c:v>3635.6538690071702</c:v>
                </c:pt>
                <c:pt idx="15">
                  <c:v>5405.8328628594072</c:v>
                </c:pt>
                <c:pt idx="16">
                  <c:v>5380.882110442235</c:v>
                </c:pt>
                <c:pt idx="17">
                  <c:v>5255.276967974869</c:v>
                </c:pt>
                <c:pt idx="18">
                  <c:v>5029.0174354573073</c:v>
                </c:pt>
                <c:pt idx="19">
                  <c:v>4702.1035128895519</c:v>
                </c:pt>
                <c:pt idx="20">
                  <c:v>6283.8508980409788</c:v>
                </c:pt>
                <c:pt idx="21">
                  <c:v>6263.4018465849185</c:v>
                </c:pt>
                <c:pt idx="22">
                  <c:v>6124.9289817235522</c:v>
                </c:pt>
                <c:pt idx="23">
                  <c:v>5868.4323034568906</c:v>
                </c:pt>
                <c:pt idx="24">
                  <c:v>5493.911811784933</c:v>
                </c:pt>
                <c:pt idx="25">
                  <c:v>6816.4392564854361</c:v>
                </c:pt>
                <c:pt idx="26">
                  <c:v>6801.3618934991337</c:v>
                </c:pt>
                <c:pt idx="27">
                  <c:v>6657.4567358619661</c:v>
                </c:pt>
                <c:pt idx="28">
                  <c:v>6384.7237835739279</c:v>
                </c:pt>
                <c:pt idx="29">
                  <c:v>5983.16303663502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86-4D0F-BB04-84D4CC57E419}"/>
            </c:ext>
          </c:extLst>
        </c:ser>
        <c:ser>
          <c:idx val="11"/>
          <c:order val="11"/>
          <c:tx>
            <c:strRef>
              <c:f>LCIA_summary!$D$355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LCIA_summary!$E$355:$AH$355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86-4D0F-BB04-84D4CC57E419}"/>
            </c:ext>
          </c:extLst>
        </c:ser>
        <c:ser>
          <c:idx val="12"/>
          <c:order val="12"/>
          <c:tx>
            <c:strRef>
              <c:f>LCIA_summary!$D$356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LCIA_summary!$E$356:$AH$356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86-4D0F-BB04-84D4CC57E419}"/>
            </c:ext>
          </c:extLst>
        </c:ser>
        <c:ser>
          <c:idx val="13"/>
          <c:order val="13"/>
          <c:tx>
            <c:strRef>
              <c:f>LCIA_summary!$D$357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LCIA_summary!$E$357:$AH$357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86-4D0F-BB04-84D4CC57E419}"/>
            </c:ext>
          </c:extLst>
        </c:ser>
        <c:ser>
          <c:idx val="14"/>
          <c:order val="14"/>
          <c:tx>
            <c:strRef>
              <c:f>LCIA_summary!$D$358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LCIA_summary!$E$358:$AH$358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86-4D0F-BB04-84D4CC57E419}"/>
            </c:ext>
          </c:extLst>
        </c:ser>
        <c:ser>
          <c:idx val="15"/>
          <c:order val="15"/>
          <c:tx>
            <c:strRef>
              <c:f>LCIA_summary!$D$359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LCIA_summary!$E$359:$AH$359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86-4D0F-BB04-84D4CC57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Carbon footprint (kt CO2 eq.)</a:t>
                </a:r>
                <a:endParaRPr lang="en-US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0745665826004"/>
          <c:y val="4.7760752878863125E-2"/>
          <c:w val="0.85036636045494318"/>
          <c:h val="0.764941833442694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LCIA_summary!$D$363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LCIA_summary!$E$363:$AH$363</c:f>
              <c:numCache>
                <c:formatCode>General</c:formatCode>
                <c:ptCount val="30"/>
                <c:pt idx="0">
                  <c:v>168.64791257880978</c:v>
                </c:pt>
                <c:pt idx="1">
                  <c:v>161.38596018531251</c:v>
                </c:pt>
                <c:pt idx="2">
                  <c:v>159.48069913943914</c:v>
                </c:pt>
                <c:pt idx="3">
                  <c:v>150.49165432298858</c:v>
                </c:pt>
                <c:pt idx="4">
                  <c:v>138.56565077536123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4-4182-84F0-EB436E76317A}"/>
            </c:ext>
          </c:extLst>
        </c:ser>
        <c:ser>
          <c:idx val="1"/>
          <c:order val="1"/>
          <c:tx>
            <c:strRef>
              <c:f>LCIA_summary!$D$364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LCIA_summary!$E$364:$AH$364</c:f>
              <c:numCache>
                <c:formatCode>General</c:formatCode>
                <c:ptCount val="30"/>
                <c:pt idx="0">
                  <c:v>167.08167873226461</c:v>
                </c:pt>
                <c:pt idx="1">
                  <c:v>160.72702577072769</c:v>
                </c:pt>
                <c:pt idx="2">
                  <c:v>159.66514805909222</c:v>
                </c:pt>
                <c:pt idx="3">
                  <c:v>151.71661106992173</c:v>
                </c:pt>
                <c:pt idx="4">
                  <c:v>140.94122631236161</c:v>
                </c:pt>
                <c:pt idx="5">
                  <c:v>516.51942742997721</c:v>
                </c:pt>
                <c:pt idx="6">
                  <c:v>510.74644789739301</c:v>
                </c:pt>
                <c:pt idx="7">
                  <c:v>496.10952692223009</c:v>
                </c:pt>
                <c:pt idx="8">
                  <c:v>472.60866450449106</c:v>
                </c:pt>
                <c:pt idx="9">
                  <c:v>440.24386064417462</c:v>
                </c:pt>
                <c:pt idx="10">
                  <c:v>65.340776634694024</c:v>
                </c:pt>
                <c:pt idx="11">
                  <c:v>64.646432806996415</c:v>
                </c:pt>
                <c:pt idx="12">
                  <c:v>62.824161828354747</c:v>
                </c:pt>
                <c:pt idx="13">
                  <c:v>59.873963698768954</c:v>
                </c:pt>
                <c:pt idx="14">
                  <c:v>55.795838418239036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4-4182-84F0-EB436E76317A}"/>
            </c:ext>
          </c:extLst>
        </c:ser>
        <c:ser>
          <c:idx val="2"/>
          <c:order val="2"/>
          <c:tx>
            <c:strRef>
              <c:f>LCIA_summary!$D$365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LCIA_summary!$E$365:$AH$365</c:f>
              <c:numCache>
                <c:formatCode>General</c:formatCode>
                <c:ptCount val="30"/>
                <c:pt idx="0">
                  <c:v>1732.1367809954997</c:v>
                </c:pt>
                <c:pt idx="1">
                  <c:v>1670.6582678512348</c:v>
                </c:pt>
                <c:pt idx="2">
                  <c:v>1663.0114476004239</c:v>
                </c:pt>
                <c:pt idx="3">
                  <c:v>1585.7781017990026</c:v>
                </c:pt>
                <c:pt idx="4">
                  <c:v>1480.0976365949912</c:v>
                </c:pt>
                <c:pt idx="5">
                  <c:v>3479.0078946921126</c:v>
                </c:pt>
                <c:pt idx="6">
                  <c:v>3447.0710024986383</c:v>
                </c:pt>
                <c:pt idx="7">
                  <c:v>3357.1987396562058</c:v>
                </c:pt>
                <c:pt idx="8">
                  <c:v>3209.3911061648209</c:v>
                </c:pt>
                <c:pt idx="9">
                  <c:v>3003.648102024481</c:v>
                </c:pt>
                <c:pt idx="10">
                  <c:v>1157.7976711683673</c:v>
                </c:pt>
                <c:pt idx="11">
                  <c:v>1147.8139350573008</c:v>
                </c:pt>
                <c:pt idx="12">
                  <c:v>1118.4384221800956</c:v>
                </c:pt>
                <c:pt idx="13">
                  <c:v>1069.6711325367503</c:v>
                </c:pt>
                <c:pt idx="14">
                  <c:v>1001.5120661272651</c:v>
                </c:pt>
                <c:pt idx="15">
                  <c:v>187.21197252563991</c:v>
                </c:pt>
                <c:pt idx="16">
                  <c:v>185.6893350834832</c:v>
                </c:pt>
                <c:pt idx="17">
                  <c:v>181.0110430089554</c:v>
                </c:pt>
                <c:pt idx="18">
                  <c:v>173.17709630205619</c:v>
                </c:pt>
                <c:pt idx="19">
                  <c:v>162.18749496278571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4-4182-84F0-EB436E76317A}"/>
            </c:ext>
          </c:extLst>
        </c:ser>
        <c:ser>
          <c:idx val="3"/>
          <c:order val="3"/>
          <c:tx>
            <c:strRef>
              <c:f>LCIA_summary!$D$366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LCIA_summary!$E$366:$AH$366</c:f>
              <c:numCache>
                <c:formatCode>General</c:formatCode>
                <c:ptCount val="30"/>
                <c:pt idx="0">
                  <c:v>6.7908177188692118</c:v>
                </c:pt>
                <c:pt idx="1">
                  <c:v>6.8157359397983477</c:v>
                </c:pt>
                <c:pt idx="2">
                  <c:v>6.9949235848058553</c:v>
                </c:pt>
                <c:pt idx="3">
                  <c:v>6.8357739198543257</c:v>
                </c:pt>
                <c:pt idx="4">
                  <c:v>6.5024891896228931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4-4182-84F0-EB436E76317A}"/>
            </c:ext>
          </c:extLst>
        </c:ser>
        <c:ser>
          <c:idx val="4"/>
          <c:order val="4"/>
          <c:tx>
            <c:strRef>
              <c:f>LCIA_summary!$D$367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LCIA_summary!$E$367:$AH$367</c:f>
              <c:numCache>
                <c:formatCode>General</c:formatCode>
                <c:ptCount val="30"/>
                <c:pt idx="0">
                  <c:v>25.915867554035959</c:v>
                </c:pt>
                <c:pt idx="1">
                  <c:v>24.926009325983006</c:v>
                </c:pt>
                <c:pt idx="2">
                  <c:v>24.740464774361911</c:v>
                </c:pt>
                <c:pt idx="3">
                  <c:v>23.507509221351992</c:v>
                </c:pt>
                <c:pt idx="4">
                  <c:v>21.844384226226811</c:v>
                </c:pt>
                <c:pt idx="5">
                  <c:v>1182.1152486031676</c:v>
                </c:pt>
                <c:pt idx="6">
                  <c:v>1168.0572690959559</c:v>
                </c:pt>
                <c:pt idx="7">
                  <c:v>1134.1034871557852</c:v>
                </c:pt>
                <c:pt idx="8">
                  <c:v>1080.2539027826567</c:v>
                </c:pt>
                <c:pt idx="9">
                  <c:v>1006.5085159765702</c:v>
                </c:pt>
                <c:pt idx="10">
                  <c:v>4720.3585462194787</c:v>
                </c:pt>
                <c:pt idx="11">
                  <c:v>4666.7332433725678</c:v>
                </c:pt>
                <c:pt idx="12">
                  <c:v>4533.2020839686411</c:v>
                </c:pt>
                <c:pt idx="13">
                  <c:v>4319.7650680077095</c:v>
                </c:pt>
                <c:pt idx="14">
                  <c:v>4026.4221954897694</c:v>
                </c:pt>
                <c:pt idx="15">
                  <c:v>6395.0237529813503</c:v>
                </c:pt>
                <c:pt idx="16">
                  <c:v>6325.352843680198</c:v>
                </c:pt>
                <c:pt idx="17">
                  <c:v>6146.7348396658017</c:v>
                </c:pt>
                <c:pt idx="18">
                  <c:v>5859.1697409381622</c:v>
                </c:pt>
                <c:pt idx="19">
                  <c:v>5462.6575474972815</c:v>
                </c:pt>
                <c:pt idx="20">
                  <c:v>7170.1592431159097</c:v>
                </c:pt>
                <c:pt idx="21">
                  <c:v>7100.1646407485559</c:v>
                </c:pt>
                <c:pt idx="22">
                  <c:v>6906.9559893822679</c:v>
                </c:pt>
                <c:pt idx="23">
                  <c:v>6590.5332890170475</c:v>
                </c:pt>
                <c:pt idx="24">
                  <c:v>6150.8965396529002</c:v>
                </c:pt>
                <c:pt idx="25">
                  <c:v>7560.4167220324443</c:v>
                </c:pt>
                <c:pt idx="26">
                  <c:v>7493.1788133220907</c:v>
                </c:pt>
                <c:pt idx="27">
                  <c:v>7295.2205839693424</c:v>
                </c:pt>
                <c:pt idx="28">
                  <c:v>6966.542033974205</c:v>
                </c:pt>
                <c:pt idx="29">
                  <c:v>6507.1431633366783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4-4182-84F0-EB436E76317A}"/>
            </c:ext>
          </c:extLst>
        </c:ser>
        <c:ser>
          <c:idx val="5"/>
          <c:order val="5"/>
          <c:tx>
            <c:strRef>
              <c:f>LCIA_summary!$D$368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LCIA_summary!$E$368:$AH$368</c:f>
              <c:numCache>
                <c:formatCode>General</c:formatCode>
                <c:ptCount val="30"/>
                <c:pt idx="0">
                  <c:v>27.089623425425437</c:v>
                </c:pt>
                <c:pt idx="1">
                  <c:v>26.105953917902827</c:v>
                </c:pt>
                <c:pt idx="2">
                  <c:v>25.941616793250315</c:v>
                </c:pt>
                <c:pt idx="3">
                  <c:v>24.713019582310785</c:v>
                </c:pt>
                <c:pt idx="4">
                  <c:v>23.048026441469947</c:v>
                </c:pt>
                <c:pt idx="5">
                  <c:v>1236.1226391373536</c:v>
                </c:pt>
                <c:pt idx="6">
                  <c:v>1222.9559002961664</c:v>
                </c:pt>
                <c:pt idx="7">
                  <c:v>1189.6051918805069</c:v>
                </c:pt>
                <c:pt idx="8">
                  <c:v>1136.0705138903772</c:v>
                </c:pt>
                <c:pt idx="9">
                  <c:v>1062.3518663257746</c:v>
                </c:pt>
                <c:pt idx="10">
                  <c:v>4936.8135568750577</c:v>
                </c:pt>
                <c:pt idx="11">
                  <c:v>4886.8680985930059</c:v>
                </c:pt>
                <c:pt idx="12">
                  <c:v>4755.8591199902694</c:v>
                </c:pt>
                <c:pt idx="13">
                  <c:v>4543.7866210668471</c:v>
                </c:pt>
                <c:pt idx="14">
                  <c:v>4250.650601822741</c:v>
                </c:pt>
                <c:pt idx="15">
                  <c:v>6689.3212491194699</c:v>
                </c:pt>
                <c:pt idx="16">
                  <c:v>6624.781676522085</c:v>
                </c:pt>
                <c:pt idx="17">
                  <c:v>6449.7161288359921</c:v>
                </c:pt>
                <c:pt idx="18">
                  <c:v>6164.1246060611938</c:v>
                </c:pt>
                <c:pt idx="19">
                  <c:v>5768.0071081976885</c:v>
                </c:pt>
                <c:pt idx="20">
                  <c:v>7501.5198133370268</c:v>
                </c:pt>
                <c:pt idx="21">
                  <c:v>7437.6628099327954</c:v>
                </c:pt>
                <c:pt idx="22">
                  <c:v>7248.8055908625965</c:v>
                </c:pt>
                <c:pt idx="23">
                  <c:v>6934.9481561264238</c:v>
                </c:pt>
                <c:pt idx="24">
                  <c:v>6496.0905057242926</c:v>
                </c:pt>
                <c:pt idx="25">
                  <c:v>7910.7977879214641</c:v>
                </c:pt>
                <c:pt idx="26">
                  <c:v>7850.3343308273861</c:v>
                </c:pt>
                <c:pt idx="27">
                  <c:v>7657.2551983511539</c:v>
                </c:pt>
                <c:pt idx="28">
                  <c:v>7331.5603904927675</c:v>
                </c:pt>
                <c:pt idx="29">
                  <c:v>6873.2499072522205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D4-4182-84F0-EB436E76317A}"/>
            </c:ext>
          </c:extLst>
        </c:ser>
        <c:ser>
          <c:idx val="6"/>
          <c:order val="6"/>
          <c:tx>
            <c:strRef>
              <c:f>LCIA_summary!$D$369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LCIA_summary!$E$369:$AH$369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D4-4182-84F0-EB436E76317A}"/>
            </c:ext>
          </c:extLst>
        </c:ser>
        <c:ser>
          <c:idx val="7"/>
          <c:order val="7"/>
          <c:tx>
            <c:strRef>
              <c:f>LCIA_summary!$D$370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LCIA_summary!$E$370:$AH$370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D4-4182-84F0-EB436E76317A}"/>
            </c:ext>
          </c:extLst>
        </c:ser>
        <c:ser>
          <c:idx val="8"/>
          <c:order val="8"/>
          <c:tx>
            <c:strRef>
              <c:f>LCIA_summary!$D$371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LCIA_summary!$E$371:$AH$371</c:f>
              <c:numCache>
                <c:formatCode>General</c:formatCode>
                <c:ptCount val="30"/>
                <c:pt idx="0">
                  <c:v>31.954302471582597</c:v>
                </c:pt>
                <c:pt idx="1">
                  <c:v>30.681319393892956</c:v>
                </c:pt>
                <c:pt idx="2">
                  <c:v>30.274623774810383</c:v>
                </c:pt>
                <c:pt idx="3">
                  <c:v>28.506394222546867</c:v>
                </c:pt>
                <c:pt idx="4">
                  <c:v>26.119237867698409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D4-4182-84F0-EB436E76317A}"/>
            </c:ext>
          </c:extLst>
        </c:ser>
        <c:ser>
          <c:idx val="9"/>
          <c:order val="9"/>
          <c:tx>
            <c:strRef>
              <c:f>LCIA_summary!$D$372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LCIA_summary!$E$372:$AH$372</c:f>
              <c:numCache>
                <c:formatCode>General</c:formatCode>
                <c:ptCount val="30"/>
                <c:pt idx="0">
                  <c:v>31.601811774071077</c:v>
                </c:pt>
                <c:pt idx="1">
                  <c:v>30.532062103788128</c:v>
                </c:pt>
                <c:pt idx="2">
                  <c:v>30.314456590756524</c:v>
                </c:pt>
                <c:pt idx="3">
                  <c:v>28.779190692444487</c:v>
                </c:pt>
                <c:pt idx="4">
                  <c:v>26.649532589695934</c:v>
                </c:pt>
                <c:pt idx="5">
                  <c:v>257.03568560458405</c:v>
                </c:pt>
                <c:pt idx="6">
                  <c:v>254.99059243307062</c:v>
                </c:pt>
                <c:pt idx="7">
                  <c:v>248.04406423031622</c:v>
                </c:pt>
                <c:pt idx="8">
                  <c:v>236.19610099632132</c:v>
                </c:pt>
                <c:pt idx="9">
                  <c:v>219.44670273108542</c:v>
                </c:pt>
                <c:pt idx="10">
                  <c:v>31.888939633987469</c:v>
                </c:pt>
                <c:pt idx="11">
                  <c:v>31.656212901571536</c:v>
                </c:pt>
                <c:pt idx="12">
                  <c:v>30.811955623683037</c:v>
                </c:pt>
                <c:pt idx="13">
                  <c:v>29.356167800321973</c:v>
                </c:pt>
                <c:pt idx="14">
                  <c:v>27.288849431488327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D4-4182-84F0-EB436E76317A}"/>
            </c:ext>
          </c:extLst>
        </c:ser>
        <c:ser>
          <c:idx val="10"/>
          <c:order val="10"/>
          <c:tx>
            <c:strRef>
              <c:f>LCIA_summary!$D$373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LCIA_summary!$E$373:$AH$373</c:f>
              <c:numCache>
                <c:formatCode>General</c:formatCode>
                <c:ptCount val="30"/>
                <c:pt idx="0">
                  <c:v>330.10328889813508</c:v>
                </c:pt>
                <c:pt idx="1">
                  <c:v>319.81764104110636</c:v>
                </c:pt>
                <c:pt idx="2">
                  <c:v>318.26518741445761</c:v>
                </c:pt>
                <c:pt idx="3">
                  <c:v>303.35468794644629</c:v>
                </c:pt>
                <c:pt idx="4">
                  <c:v>282.44988932765295</c:v>
                </c:pt>
                <c:pt idx="5">
                  <c:v>1744.4661769296215</c:v>
                </c:pt>
                <c:pt idx="6">
                  <c:v>1734.2367675336538</c:v>
                </c:pt>
                <c:pt idx="7">
                  <c:v>1691.9025600238463</c:v>
                </c:pt>
                <c:pt idx="8">
                  <c:v>1617.4635544001992</c:v>
                </c:pt>
                <c:pt idx="9">
                  <c:v>1510.9197506627106</c:v>
                </c:pt>
                <c:pt idx="10">
                  <c:v>569.37065795853778</c:v>
                </c:pt>
                <c:pt idx="11">
                  <c:v>566.40731924350075</c:v>
                </c:pt>
                <c:pt idx="12">
                  <c:v>552.90776518095538</c:v>
                </c:pt>
                <c:pt idx="13">
                  <c:v>528.87199577090155</c:v>
                </c:pt>
                <c:pt idx="14">
                  <c:v>494.30001101333909</c:v>
                </c:pt>
                <c:pt idx="15">
                  <c:v>91.047872943220369</c:v>
                </c:pt>
                <c:pt idx="16">
                  <c:v>90.627639281997844</c:v>
                </c:pt>
                <c:pt idx="17">
                  <c:v>88.512131580870957</c:v>
                </c:pt>
                <c:pt idx="18">
                  <c:v>84.701349839839708</c:v>
                </c:pt>
                <c:pt idx="19">
                  <c:v>79.195294058904082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D4-4182-84F0-EB436E76317A}"/>
            </c:ext>
          </c:extLst>
        </c:ser>
        <c:ser>
          <c:idx val="11"/>
          <c:order val="11"/>
          <c:tx>
            <c:strRef>
              <c:f>LCIA_summary!$D$374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LCIA_summary!$E$374:$AH$374</c:f>
              <c:numCache>
                <c:formatCode>General</c:formatCode>
                <c:ptCount val="30"/>
                <c:pt idx="0">
                  <c:v>1.1164832469724999</c:v>
                </c:pt>
                <c:pt idx="1">
                  <c:v>1.1421667866045648</c:v>
                </c:pt>
                <c:pt idx="2">
                  <c:v>1.1809954851796978</c:v>
                </c:pt>
                <c:pt idx="3">
                  <c:v>1.1679689010226848</c:v>
                </c:pt>
                <c:pt idx="4">
                  <c:v>1.1247538480252626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D4-4182-84F0-EB436E76317A}"/>
            </c:ext>
          </c:extLst>
        </c:ser>
        <c:ser>
          <c:idx val="12"/>
          <c:order val="12"/>
          <c:tx>
            <c:strRef>
              <c:f>LCIA_summary!$D$375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LCIA_summary!$E$375:$AH$375</c:f>
              <c:numCache>
                <c:formatCode>General</c:formatCode>
                <c:ptCount val="30"/>
                <c:pt idx="0">
                  <c:v>4.9020965427792449</c:v>
                </c:pt>
                <c:pt idx="1">
                  <c:v>4.7350853437699634</c:v>
                </c:pt>
                <c:pt idx="2">
                  <c:v>4.6964394580831978</c:v>
                </c:pt>
                <c:pt idx="3">
                  <c:v>4.4579683034919988</c:v>
                </c:pt>
                <c:pt idx="4">
                  <c:v>4.1290687407386777</c:v>
                </c:pt>
                <c:pt idx="5">
                  <c:v>588.33551721493677</c:v>
                </c:pt>
                <c:pt idx="6">
                  <c:v>583.13955636942558</c:v>
                </c:pt>
                <c:pt idx="7">
                  <c:v>566.94461401988497</c:v>
                </c:pt>
                <c:pt idx="8">
                  <c:v>539.75069016631471</c:v>
                </c:pt>
                <c:pt idx="9">
                  <c:v>501.55778480871493</c:v>
                </c:pt>
                <c:pt idx="10">
                  <c:v>2304.0902905796338</c:v>
                </c:pt>
                <c:pt idx="11">
                  <c:v>2285.2075293061966</c:v>
                </c:pt>
                <c:pt idx="12">
                  <c:v>2223.0125572219135</c:v>
                </c:pt>
                <c:pt idx="13">
                  <c:v>2117.5053743267904</c:v>
                </c:pt>
                <c:pt idx="14">
                  <c:v>1968.6859806208233</c:v>
                </c:pt>
                <c:pt idx="15">
                  <c:v>3087.0552269811847</c:v>
                </c:pt>
                <c:pt idx="16">
                  <c:v>3063.505958315116</c:v>
                </c:pt>
                <c:pt idx="17">
                  <c:v>2981.567743093281</c:v>
                </c:pt>
                <c:pt idx="18">
                  <c:v>2841.2405813156838</c:v>
                </c:pt>
                <c:pt idx="19">
                  <c:v>2642.524472982323</c:v>
                </c:pt>
                <c:pt idx="20">
                  <c:v>3419.7376609377843</c:v>
                </c:pt>
                <c:pt idx="21">
                  <c:v>3398.1950597664513</c:v>
                </c:pt>
                <c:pt idx="22">
                  <c:v>3311.4062344985932</c:v>
                </c:pt>
                <c:pt idx="23">
                  <c:v>3159.3711851342146</c:v>
                </c:pt>
                <c:pt idx="24">
                  <c:v>2942.0899116733103</c:v>
                </c:pt>
                <c:pt idx="25">
                  <c:v>3566.8887082226361</c:v>
                </c:pt>
                <c:pt idx="26">
                  <c:v>3548.0555275624738</c:v>
                </c:pt>
                <c:pt idx="27">
                  <c:v>3460.7429022667584</c:v>
                </c:pt>
                <c:pt idx="28">
                  <c:v>3304.9508323354867</c:v>
                </c:pt>
                <c:pt idx="29">
                  <c:v>3080.6793177686618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D4-4182-84F0-EB436E76317A}"/>
            </c:ext>
          </c:extLst>
        </c:ser>
        <c:ser>
          <c:idx val="13"/>
          <c:order val="13"/>
          <c:tx>
            <c:strRef>
              <c:f>LCIA_summary!$D$376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LCIA_summary!$E$376:$AH$376</c:f>
              <c:numCache>
                <c:formatCode>General</c:formatCode>
                <c:ptCount val="30"/>
                <c:pt idx="0">
                  <c:v>5.1630802357920738</c:v>
                </c:pt>
                <c:pt idx="1">
                  <c:v>4.9972509753339578</c:v>
                </c:pt>
                <c:pt idx="2">
                  <c:v>4.963074092241623</c:v>
                </c:pt>
                <c:pt idx="3">
                  <c:v>4.725318095567852</c:v>
                </c:pt>
                <c:pt idx="4">
                  <c:v>4.3957268156283797</c:v>
                </c:pt>
                <c:pt idx="5">
                  <c:v>619.91688836311994</c:v>
                </c:pt>
                <c:pt idx="6">
                  <c:v>615.2167709374861</c:v>
                </c:pt>
                <c:pt idx="7">
                  <c:v>599.34644163728228</c:v>
                </c:pt>
                <c:pt idx="8">
                  <c:v>572.30590046250836</c:v>
                </c:pt>
                <c:pt idx="9">
                  <c:v>534.095147413164</c:v>
                </c:pt>
                <c:pt idx="10">
                  <c:v>2428.1966515465715</c:v>
                </c:pt>
                <c:pt idx="11">
                  <c:v>2411.3241042732725</c:v>
                </c:pt>
                <c:pt idx="12">
                  <c:v>2350.4648822219992</c:v>
                </c:pt>
                <c:pt idx="13">
                  <c:v>2245.6189853927517</c:v>
                </c:pt>
                <c:pt idx="14">
                  <c:v>2096.7864137855267</c:v>
                </c:pt>
                <c:pt idx="15">
                  <c:v>3253.8963131478558</c:v>
                </c:pt>
                <c:pt idx="16">
                  <c:v>3233.1219031298078</c:v>
                </c:pt>
                <c:pt idx="17">
                  <c:v>3153.0490355107263</c:v>
                </c:pt>
                <c:pt idx="18">
                  <c:v>3013.6777102905994</c:v>
                </c:pt>
                <c:pt idx="19">
                  <c:v>2815.0079274694353</c:v>
                </c:pt>
                <c:pt idx="20">
                  <c:v>3605.3477974284046</c:v>
                </c:pt>
                <c:pt idx="21">
                  <c:v>3587.0937425846105</c:v>
                </c:pt>
                <c:pt idx="22">
                  <c:v>3502.5768402429003</c:v>
                </c:pt>
                <c:pt idx="23">
                  <c:v>3351.7970904032754</c:v>
                </c:pt>
                <c:pt idx="24">
                  <c:v>3134.7544930657359</c:v>
                </c:pt>
                <c:pt idx="25">
                  <c:v>3761.0510601061869</c:v>
                </c:pt>
                <c:pt idx="26">
                  <c:v>3745.8156259845578</c:v>
                </c:pt>
                <c:pt idx="27">
                  <c:v>3661.0335367818225</c:v>
                </c:pt>
                <c:pt idx="28">
                  <c:v>3506.7047924979906</c:v>
                </c:pt>
                <c:pt idx="29">
                  <c:v>3282.8293931330572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D4-4182-84F0-EB436E76317A}"/>
            </c:ext>
          </c:extLst>
        </c:ser>
        <c:ser>
          <c:idx val="14"/>
          <c:order val="14"/>
          <c:tx>
            <c:strRef>
              <c:f>LCIA_summary!$D$377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LCIA_summary!$E$377:$AH$377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D4-4182-84F0-EB436E76317A}"/>
            </c:ext>
          </c:extLst>
        </c:ser>
        <c:ser>
          <c:idx val="15"/>
          <c:order val="15"/>
          <c:tx>
            <c:strRef>
              <c:f>LCIA_summary!$D$378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LCIA_summary!$E$378:$AH$378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D4-4182-84F0-EB436E763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Carbon footprint (kt CO2 eq.)</a:t>
                </a:r>
                <a:endParaRPr lang="en-US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0745665826004"/>
          <c:y val="4.7760752878863125E-2"/>
          <c:w val="0.85036636045494318"/>
          <c:h val="0.764941833442694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LCIA_summary!$D$382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LCIA_summary!$E$382:$AH$382</c:f>
              <c:numCache>
                <c:formatCode>General</c:formatCode>
                <c:ptCount val="30"/>
                <c:pt idx="0">
                  <c:v>153.83744582476837</c:v>
                </c:pt>
                <c:pt idx="1">
                  <c:v>147.21322978299179</c:v>
                </c:pt>
                <c:pt idx="2">
                  <c:v>145.47528658260015</c:v>
                </c:pt>
                <c:pt idx="3">
                  <c:v>137.27564939870729</c:v>
                </c:pt>
                <c:pt idx="4">
                  <c:v>126.39697383960853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D-4460-89EB-24D20B7F1549}"/>
            </c:ext>
          </c:extLst>
        </c:ser>
        <c:ser>
          <c:idx val="1"/>
          <c:order val="1"/>
          <c:tx>
            <c:strRef>
              <c:f>LCIA_summary!$D$383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LCIA_summary!$E$383:$AH$383</c:f>
              <c:numCache>
                <c:formatCode>General</c:formatCode>
                <c:ptCount val="30"/>
                <c:pt idx="0">
                  <c:v>152.40875684289782</c:v>
                </c:pt>
                <c:pt idx="1">
                  <c:v>146.61216223489276</c:v>
                </c:pt>
                <c:pt idx="2">
                  <c:v>145.64353740913384</c:v>
                </c:pt>
                <c:pt idx="3">
                  <c:v>138.39303184544198</c:v>
                </c:pt>
                <c:pt idx="4">
                  <c:v>128.56392905054338</c:v>
                </c:pt>
                <c:pt idx="5">
                  <c:v>465.03461050812655</c:v>
                </c:pt>
                <c:pt idx="6">
                  <c:v>459.83706101465532</c:v>
                </c:pt>
                <c:pt idx="7">
                  <c:v>446.65909619232372</c:v>
                </c:pt>
                <c:pt idx="8">
                  <c:v>425.5007160411339</c:v>
                </c:pt>
                <c:pt idx="9">
                  <c:v>396.36192056108484</c:v>
                </c:pt>
                <c:pt idx="10">
                  <c:v>54.393990478171119</c:v>
                </c:pt>
                <c:pt idx="11">
                  <c:v>53.81597268442016</c:v>
                </c:pt>
                <c:pt idx="12">
                  <c:v>52.298993619187371</c:v>
                </c:pt>
                <c:pt idx="13">
                  <c:v>49.843053282472709</c:v>
                </c:pt>
                <c:pt idx="14">
                  <c:v>46.448151674276176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D-4460-89EB-24D20B7F1549}"/>
            </c:ext>
          </c:extLst>
        </c:ser>
        <c:ser>
          <c:idx val="2"/>
          <c:order val="2"/>
          <c:tx>
            <c:strRef>
              <c:f>LCIA_summary!$D$384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LCIA_summary!$E$384:$AH$384</c:f>
              <c:numCache>
                <c:formatCode>General</c:formatCode>
                <c:ptCount val="30"/>
                <c:pt idx="0">
                  <c:v>1580.0225104058886</c:v>
                </c:pt>
                <c:pt idx="1">
                  <c:v>1523.9429699562043</c:v>
                </c:pt>
                <c:pt idx="2">
                  <c:v>1516.9676847120652</c:v>
                </c:pt>
                <c:pt idx="3">
                  <c:v>1446.5168829860754</c:v>
                </c:pt>
                <c:pt idx="4">
                  <c:v>1350.1171553406996</c:v>
                </c:pt>
                <c:pt idx="5">
                  <c:v>3132.2327783734163</c:v>
                </c:pt>
                <c:pt idx="6">
                  <c:v>3103.479241849283</c:v>
                </c:pt>
                <c:pt idx="7">
                  <c:v>3022.5651260833656</c:v>
                </c:pt>
                <c:pt idx="8">
                  <c:v>2889.4904310756697</c:v>
                </c:pt>
                <c:pt idx="9">
                  <c:v>2704.2551568261924</c:v>
                </c:pt>
                <c:pt idx="10">
                  <c:v>963.82747106409226</c:v>
                </c:pt>
                <c:pt idx="11">
                  <c:v>955.51634782786221</c:v>
                </c:pt>
                <c:pt idx="12">
                  <c:v>931.06222514934973</c:v>
                </c:pt>
                <c:pt idx="13">
                  <c:v>890.46510302855359</c:v>
                </c:pt>
                <c:pt idx="14">
                  <c:v>833.724981465474</c:v>
                </c:pt>
                <c:pt idx="15">
                  <c:v>162.99145416743124</c:v>
                </c:pt>
                <c:pt idx="16">
                  <c:v>161.66580769558013</c:v>
                </c:pt>
                <c:pt idx="17">
                  <c:v>157.59276889383989</c:v>
                </c:pt>
                <c:pt idx="18">
                  <c:v>150.77233776221027</c:v>
                </c:pt>
                <c:pt idx="19">
                  <c:v>141.20451430069141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D-4460-89EB-24D20B7F1549}"/>
            </c:ext>
          </c:extLst>
        </c:ser>
        <c:ser>
          <c:idx val="3"/>
          <c:order val="3"/>
          <c:tx>
            <c:strRef>
              <c:f>LCIA_summary!$D$385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LCIA_summary!$E$385:$AH$385</c:f>
              <c:numCache>
                <c:formatCode>General</c:formatCode>
                <c:ptCount val="30"/>
                <c:pt idx="0">
                  <c:v>6.1944558753090746</c:v>
                </c:pt>
                <c:pt idx="1">
                  <c:v>6.2171858065819823</c:v>
                </c:pt>
                <c:pt idx="2">
                  <c:v>6.3806373975907276</c:v>
                </c:pt>
                <c:pt idx="3">
                  <c:v>6.2354640741523477</c:v>
                </c:pt>
                <c:pt idx="4">
                  <c:v>5.9314480276611636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D-4460-89EB-24D20B7F1549}"/>
            </c:ext>
          </c:extLst>
        </c:ser>
        <c:ser>
          <c:idx val="4"/>
          <c:order val="4"/>
          <c:tx>
            <c:strRef>
              <c:f>LCIA_summary!$D$386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LCIA_summary!$E$386:$AH$386</c:f>
              <c:numCache>
                <c:formatCode>General</c:formatCode>
                <c:ptCount val="30"/>
                <c:pt idx="0">
                  <c:v>23.639965712488845</c:v>
                </c:pt>
                <c:pt idx="1">
                  <c:v>22.737035701652584</c:v>
                </c:pt>
                <c:pt idx="2">
                  <c:v>22.567785460296928</c:v>
                </c:pt>
                <c:pt idx="3">
                  <c:v>21.443106653484683</c:v>
                </c:pt>
                <c:pt idx="4">
                  <c:v>19.926035392861593</c:v>
                </c:pt>
                <c:pt idx="5">
                  <c:v>1064.286210772615</c:v>
                </c:pt>
                <c:pt idx="6">
                  <c:v>1051.6294805946322</c:v>
                </c:pt>
                <c:pt idx="7">
                  <c:v>1021.0600907105205</c:v>
                </c:pt>
                <c:pt idx="8">
                  <c:v>972.578041120281</c:v>
                </c:pt>
                <c:pt idx="9">
                  <c:v>906.18333182391325</c:v>
                </c:pt>
                <c:pt idx="10">
                  <c:v>3929.5391184604396</c:v>
                </c:pt>
                <c:pt idx="11">
                  <c:v>3884.8978643665123</c:v>
                </c:pt>
                <c:pt idx="12">
                  <c:v>3773.7376825130918</c:v>
                </c:pt>
                <c:pt idx="13">
                  <c:v>3596.0585729001859</c:v>
                </c:pt>
                <c:pt idx="14">
                  <c:v>3351.8605355277928</c:v>
                </c:pt>
                <c:pt idx="15">
                  <c:v>5567.6685997789973</c:v>
                </c:pt>
                <c:pt idx="16">
                  <c:v>5507.0113529856235</c:v>
                </c:pt>
                <c:pt idx="17">
                  <c:v>5351.502024057404</c:v>
                </c:pt>
                <c:pt idx="18">
                  <c:v>5101.1406129943407</c:v>
                </c:pt>
                <c:pt idx="19">
                  <c:v>4755.9271197964317</c:v>
                </c:pt>
                <c:pt idx="20">
                  <c:v>6517.8775851929604</c:v>
                </c:pt>
                <c:pt idx="21">
                  <c:v>6454.2505115972535</c:v>
                </c:pt>
                <c:pt idx="22">
                  <c:v>6278.6183819182988</c:v>
                </c:pt>
                <c:pt idx="23">
                  <c:v>5990.9811961560972</c:v>
                </c:pt>
                <c:pt idx="24">
                  <c:v>5591.3389543106541</c:v>
                </c:pt>
                <c:pt idx="25">
                  <c:v>7038.0290257362394</c:v>
                </c:pt>
                <c:pt idx="26">
                  <c:v>6975.4369265792957</c:v>
                </c:pt>
                <c:pt idx="27">
                  <c:v>6791.1566394877327</c:v>
                </c:pt>
                <c:pt idx="28">
                  <c:v>6485.1881644615542</c:v>
                </c:pt>
                <c:pt idx="29">
                  <c:v>6057.5315015007636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D-4460-89EB-24D20B7F1549}"/>
            </c:ext>
          </c:extLst>
        </c:ser>
        <c:ser>
          <c:idx val="5"/>
          <c:order val="5"/>
          <c:tx>
            <c:strRef>
              <c:f>LCIA_summary!$D$387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LCIA_summary!$E$387:$AH$387</c:f>
              <c:numCache>
                <c:formatCode>General</c:formatCode>
                <c:ptCount val="30"/>
                <c:pt idx="0">
                  <c:v>24.71064368599772</c:v>
                </c:pt>
                <c:pt idx="1">
                  <c:v>23.813358909334557</c:v>
                </c:pt>
                <c:pt idx="2">
                  <c:v>23.663453682971824</c:v>
                </c:pt>
                <c:pt idx="3">
                  <c:v>22.542750473615175</c:v>
                </c:pt>
                <c:pt idx="4">
                  <c:v>21.023975125696065</c:v>
                </c:pt>
                <c:pt idx="5">
                  <c:v>1112.9103369678107</c:v>
                </c:pt>
                <c:pt idx="6">
                  <c:v>1101.0560117604521</c:v>
                </c:pt>
                <c:pt idx="7">
                  <c:v>1071.0295831797985</c:v>
                </c:pt>
                <c:pt idx="8">
                  <c:v>1022.8310512258519</c:v>
                </c:pt>
                <c:pt idx="9">
                  <c:v>956.46041589860999</c:v>
                </c:pt>
                <c:pt idx="10">
                  <c:v>4109.73060676149</c:v>
                </c:pt>
                <c:pt idx="11">
                  <c:v>4068.152699026929</c:v>
                </c:pt>
                <c:pt idx="12">
                  <c:v>3959.0921475352829</c:v>
                </c:pt>
                <c:pt idx="13">
                  <c:v>3782.548952286551</c:v>
                </c:pt>
                <c:pt idx="14">
                  <c:v>3538.5231132807335</c:v>
                </c:pt>
                <c:pt idx="15">
                  <c:v>5823.8914054375218</c:v>
                </c:pt>
                <c:pt idx="16">
                  <c:v>5767.7016295002404</c:v>
                </c:pt>
                <c:pt idx="17">
                  <c:v>5615.2851584432619</c:v>
                </c:pt>
                <c:pt idx="18">
                  <c:v>5366.6419922665882</c:v>
                </c:pt>
                <c:pt idx="19">
                  <c:v>5021.7721309702192</c:v>
                </c:pt>
                <c:pt idx="20">
                  <c:v>6819.0937172244176</c:v>
                </c:pt>
                <c:pt idx="21">
                  <c:v>6761.0458947097868</c:v>
                </c:pt>
                <c:pt idx="22">
                  <c:v>6589.3693400835609</c:v>
                </c:pt>
                <c:pt idx="23">
                  <c:v>6304.0640533457345</c:v>
                </c:pt>
                <c:pt idx="24">
                  <c:v>5905.1300344963211</c:v>
                </c:pt>
                <c:pt idx="25">
                  <c:v>7364.2004793029409</c:v>
                </c:pt>
                <c:pt idx="26">
                  <c:v>7307.9147503980294</c:v>
                </c:pt>
                <c:pt idx="27">
                  <c:v>7128.1764385306933</c:v>
                </c:pt>
                <c:pt idx="28">
                  <c:v>6824.9855437009319</c:v>
                </c:pt>
                <c:pt idx="29">
                  <c:v>6398.3420659087387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6D-4460-89EB-24D20B7F1549}"/>
            </c:ext>
          </c:extLst>
        </c:ser>
        <c:ser>
          <c:idx val="6"/>
          <c:order val="6"/>
          <c:tx>
            <c:strRef>
              <c:f>LCIA_summary!$D$388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LCIA_summary!$E$388:$AH$388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D-4460-89EB-24D20B7F1549}"/>
            </c:ext>
          </c:extLst>
        </c:ser>
        <c:ser>
          <c:idx val="7"/>
          <c:order val="7"/>
          <c:tx>
            <c:strRef>
              <c:f>LCIA_summary!$D$389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LCIA_summary!$E$389:$AH$389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6D-4460-89EB-24D20B7F1549}"/>
            </c:ext>
          </c:extLst>
        </c:ser>
        <c:ser>
          <c:idx val="8"/>
          <c:order val="8"/>
          <c:tx>
            <c:strRef>
              <c:f>LCIA_summary!$D$390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LCIA_summary!$E$390:$AH$390</c:f>
              <c:numCache>
                <c:formatCode>General</c:formatCode>
                <c:ptCount val="30"/>
                <c:pt idx="0">
                  <c:v>29.812847628404398</c:v>
                </c:pt>
                <c:pt idx="1">
                  <c:v>28.625174996136831</c:v>
                </c:pt>
                <c:pt idx="2">
                  <c:v>28.245734558229255</c:v>
                </c:pt>
                <c:pt idx="3">
                  <c:v>26.596004971405858</c:v>
                </c:pt>
                <c:pt idx="4">
                  <c:v>24.368826683425233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6D-4460-89EB-24D20B7F1549}"/>
            </c:ext>
          </c:extLst>
        </c:ser>
        <c:ser>
          <c:idx val="9"/>
          <c:order val="9"/>
          <c:tx>
            <c:strRef>
              <c:f>LCIA_summary!$D$391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LCIA_summary!$E$391:$AH$391</c:f>
              <c:numCache>
                <c:formatCode>General</c:formatCode>
                <c:ptCount val="30"/>
                <c:pt idx="0">
                  <c:v>29.483979506038509</c:v>
                </c:pt>
                <c:pt idx="1">
                  <c:v>28.485920357382593</c:v>
                </c:pt>
                <c:pt idx="2">
                  <c:v>28.282897931564307</c:v>
                </c:pt>
                <c:pt idx="3">
                  <c:v>26.850519667755652</c:v>
                </c:pt>
                <c:pt idx="4">
                  <c:v>24.863583086232616</c:v>
                </c:pt>
                <c:pt idx="5">
                  <c:v>240.60158536719774</c:v>
                </c:pt>
                <c:pt idx="6">
                  <c:v>238.68724939422813</c:v>
                </c:pt>
                <c:pt idx="7">
                  <c:v>232.18486162480457</c:v>
                </c:pt>
                <c:pt idx="8">
                  <c:v>221.09442205892739</c:v>
                </c:pt>
                <c:pt idx="9">
                  <c:v>205.41593069659621</c:v>
                </c:pt>
                <c:pt idx="10">
                  <c:v>27.950320909931087</c:v>
                </c:pt>
                <c:pt idx="11">
                  <c:v>27.746338371470877</c:v>
                </c:pt>
                <c:pt idx="12">
                  <c:v>27.006355728009819</c:v>
                </c:pt>
                <c:pt idx="13">
                  <c:v>25.730372979547884</c:v>
                </c:pt>
                <c:pt idx="14">
                  <c:v>23.91839012608509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6D-4460-89EB-24D20B7F1549}"/>
            </c:ext>
          </c:extLst>
        </c:ser>
        <c:ser>
          <c:idx val="10"/>
          <c:order val="10"/>
          <c:tx>
            <c:strRef>
              <c:f>LCIA_summary!$D$392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LCIA_summary!$E$392:$AH$392</c:f>
              <c:numCache>
                <c:formatCode>General</c:formatCode>
                <c:ptCount val="30"/>
                <c:pt idx="0">
                  <c:v>307.98103204747713</c:v>
                </c:pt>
                <c:pt idx="1">
                  <c:v>298.38468887604591</c:v>
                </c:pt>
                <c:pt idx="2">
                  <c:v>296.93627473955814</c:v>
                </c:pt>
                <c:pt idx="3">
                  <c:v>283.02501978105772</c:v>
                </c:pt>
                <c:pt idx="4">
                  <c:v>263.52118061952973</c:v>
                </c:pt>
                <c:pt idx="5">
                  <c:v>1632.9301777746462</c:v>
                </c:pt>
                <c:pt idx="6">
                  <c:v>1623.3548065095595</c:v>
                </c:pt>
                <c:pt idx="7">
                  <c:v>1583.7273228075767</c:v>
                </c:pt>
                <c:pt idx="8">
                  <c:v>1514.047726668698</c:v>
                </c:pt>
                <c:pt idx="9">
                  <c:v>1414.3160180929215</c:v>
                </c:pt>
                <c:pt idx="10">
                  <c:v>499.04740606923093</c:v>
                </c:pt>
                <c:pt idx="11">
                  <c:v>496.45007078619034</c:v>
                </c:pt>
                <c:pt idx="12">
                  <c:v>484.61785333023704</c:v>
                </c:pt>
                <c:pt idx="13">
                  <c:v>463.55075370137104</c:v>
                </c:pt>
                <c:pt idx="14">
                  <c:v>433.24877189959199</c:v>
                </c:pt>
                <c:pt idx="15">
                  <c:v>84.178207630270308</c:v>
                </c:pt>
                <c:pt idx="16">
                  <c:v>83.789681075567813</c:v>
                </c:pt>
                <c:pt idx="17">
                  <c:v>81.833790830663915</c:v>
                </c:pt>
                <c:pt idx="18">
                  <c:v>78.310536895558585</c:v>
                </c:pt>
                <c:pt idx="19">
                  <c:v>73.219919270251808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6D-4460-89EB-24D20B7F1549}"/>
            </c:ext>
          </c:extLst>
        </c:ser>
        <c:ser>
          <c:idx val="11"/>
          <c:order val="11"/>
          <c:tx>
            <c:strRef>
              <c:f>LCIA_summary!$D$393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LCIA_summary!$E$393:$AH$393</c:f>
              <c:numCache>
                <c:formatCode>General</c:formatCode>
                <c:ptCount val="30"/>
                <c:pt idx="0">
                  <c:v>1.0416608202059372</c:v>
                </c:pt>
                <c:pt idx="1">
                  <c:v>1.0656231474790729</c:v>
                </c:pt>
                <c:pt idx="2">
                  <c:v>1.1018496955396713</c:v>
                </c:pt>
                <c:pt idx="3">
                  <c:v>1.0896961031107022</c:v>
                </c:pt>
                <c:pt idx="4">
                  <c:v>1.0493771572845079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6D-4460-89EB-24D20B7F1549}"/>
            </c:ext>
          </c:extLst>
        </c:ser>
        <c:ser>
          <c:idx val="12"/>
          <c:order val="12"/>
          <c:tx>
            <c:strRef>
              <c:f>LCIA_summary!$D$394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LCIA_summary!$E$394:$AH$394</c:f>
              <c:numCache>
                <c:formatCode>General</c:formatCode>
                <c:ptCount val="30"/>
                <c:pt idx="0">
                  <c:v>4.5735768264563053</c:v>
                </c:pt>
                <c:pt idx="1">
                  <c:v>4.4177580777063117</c:v>
                </c:pt>
                <c:pt idx="2">
                  <c:v>4.3817020911151827</c:v>
                </c:pt>
                <c:pt idx="3">
                  <c:v>4.1592123590385803</c:v>
                </c:pt>
                <c:pt idx="4">
                  <c:v>3.8523543840246157</c:v>
                </c:pt>
                <c:pt idx="5">
                  <c:v>550.71908726131971</c:v>
                </c:pt>
                <c:pt idx="6">
                  <c:v>545.85534075859061</c:v>
                </c:pt>
                <c:pt idx="7">
                  <c:v>530.69585504334964</c:v>
                </c:pt>
                <c:pt idx="8">
                  <c:v>505.24063011559684</c:v>
                </c:pt>
                <c:pt idx="9">
                  <c:v>469.48966597533212</c:v>
                </c:pt>
                <c:pt idx="10">
                  <c:v>2019.5109579159243</c:v>
                </c:pt>
                <c:pt idx="11">
                  <c:v>2002.960415837201</c:v>
                </c:pt>
                <c:pt idx="12">
                  <c:v>1948.4471755509937</c:v>
                </c:pt>
                <c:pt idx="13">
                  <c:v>1855.9712370573079</c:v>
                </c:pt>
                <c:pt idx="14">
                  <c:v>1725.5326003561402</c:v>
                </c:pt>
                <c:pt idx="15">
                  <c:v>2854.1334076523676</c:v>
                </c:pt>
                <c:pt idx="16">
                  <c:v>2832.3609580252405</c:v>
                </c:pt>
                <c:pt idx="17">
                  <c:v>2756.6050741058129</c:v>
                </c:pt>
                <c:pt idx="18">
                  <c:v>2626.8657558940886</c:v>
                </c:pt>
                <c:pt idx="19">
                  <c:v>2443.143003390067</c:v>
                </c:pt>
                <c:pt idx="20">
                  <c:v>3335.9729178733987</c:v>
                </c:pt>
                <c:pt idx="21">
                  <c:v>3314.9579918137179</c:v>
                </c:pt>
                <c:pt idx="22">
                  <c:v>3230.2950148916152</c:v>
                </c:pt>
                <c:pt idx="23">
                  <c:v>3081.9839871070953</c:v>
                </c:pt>
                <c:pt idx="24">
                  <c:v>2870.0249084601533</c:v>
                </c:pt>
                <c:pt idx="25">
                  <c:v>3603.5751929797439</c:v>
                </c:pt>
                <c:pt idx="26">
                  <c:v>3584.5483075948937</c:v>
                </c:pt>
                <c:pt idx="27">
                  <c:v>3496.3376466274658</c:v>
                </c:pt>
                <c:pt idx="28">
                  <c:v>3338.9432100774548</c:v>
                </c:pt>
                <c:pt idx="29">
                  <c:v>3112.364997944866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6D-4460-89EB-24D20B7F1549}"/>
            </c:ext>
          </c:extLst>
        </c:ser>
        <c:ser>
          <c:idx val="13"/>
          <c:order val="13"/>
          <c:tx>
            <c:strRef>
              <c:f>LCIA_summary!$D$395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LCIA_summary!$E$395:$AH$395</c:f>
              <c:numCache>
                <c:formatCode>General</c:formatCode>
                <c:ptCount val="30"/>
                <c:pt idx="0">
                  <c:v>4.8170703929395406</c:v>
                </c:pt>
                <c:pt idx="1">
                  <c:v>4.6623543737504063</c:v>
                </c:pt>
                <c:pt idx="2">
                  <c:v>4.6304678943333792</c:v>
                </c:pt>
                <c:pt idx="3">
                  <c:v>4.4086453930323994</c:v>
                </c:pt>
                <c:pt idx="4">
                  <c:v>4.1011420570661485</c:v>
                </c:pt>
                <c:pt idx="5">
                  <c:v>580.28123910202601</c:v>
                </c:pt>
                <c:pt idx="6">
                  <c:v>575.88163325990502</c:v>
                </c:pt>
                <c:pt idx="7">
                  <c:v>561.02600579733291</c:v>
                </c:pt>
                <c:pt idx="8">
                  <c:v>535.71435671430925</c:v>
                </c:pt>
                <c:pt idx="9">
                  <c:v>499.94668601083407</c:v>
                </c:pt>
                <c:pt idx="10">
                  <c:v>2128.2888807883601</c:v>
                </c:pt>
                <c:pt idx="11">
                  <c:v>2113.5002701832573</c:v>
                </c:pt>
                <c:pt idx="12">
                  <c:v>2060.157800782084</c:v>
                </c:pt>
                <c:pt idx="13">
                  <c:v>1968.2614725848402</c:v>
                </c:pt>
                <c:pt idx="14">
                  <c:v>1837.8112855915242</c:v>
                </c:pt>
                <c:pt idx="15">
                  <c:v>3008.3861445763409</c:v>
                </c:pt>
                <c:pt idx="16">
                  <c:v>2989.1791873639936</c:v>
                </c:pt>
                <c:pt idx="17">
                  <c:v>2915.1479084543407</c:v>
                </c:pt>
                <c:pt idx="18">
                  <c:v>2786.2923078473705</c:v>
                </c:pt>
                <c:pt idx="19">
                  <c:v>2602.6123855430906</c:v>
                </c:pt>
                <c:pt idx="20">
                  <c:v>3517.0366280194271</c:v>
                </c:pt>
                <c:pt idx="21">
                  <c:v>3499.2296970095281</c:v>
                </c:pt>
                <c:pt idx="22">
                  <c:v>3416.7829934114575</c:v>
                </c:pt>
                <c:pt idx="23">
                  <c:v>3269.6965172252171</c:v>
                </c:pt>
                <c:pt idx="24">
                  <c:v>3057.970268450807</c:v>
                </c:pt>
                <c:pt idx="25">
                  <c:v>3799.7345609592435</c:v>
                </c:pt>
                <c:pt idx="26">
                  <c:v>3784.3424259794178</c:v>
                </c:pt>
                <c:pt idx="27">
                  <c:v>3698.6883284025375</c:v>
                </c:pt>
                <c:pt idx="28">
                  <c:v>3542.7722682286135</c:v>
                </c:pt>
                <c:pt idx="29">
                  <c:v>3316.5942454576402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6D-4460-89EB-24D20B7F1549}"/>
            </c:ext>
          </c:extLst>
        </c:ser>
        <c:ser>
          <c:idx val="14"/>
          <c:order val="14"/>
          <c:tx>
            <c:strRef>
              <c:f>LCIA_summary!$D$396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LCIA_summary!$E$396:$AH$396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6D-4460-89EB-24D20B7F1549}"/>
            </c:ext>
          </c:extLst>
        </c:ser>
        <c:ser>
          <c:idx val="15"/>
          <c:order val="15"/>
          <c:tx>
            <c:strRef>
              <c:f>LCIA_summary!$D$397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LCIA_summary!$E$397:$AH$397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6D-4460-89EB-24D20B7F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Carbon footprint (kt CO2 eq.)</a:t>
                </a:r>
                <a:endParaRPr lang="en-US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0745665826004"/>
          <c:y val="4.7760752878863125E-2"/>
          <c:w val="0.85036636045494318"/>
          <c:h val="0.764941833442694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LCIA_summary!$D$401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LCIA_summary!$E$401:$AH$401</c:f>
              <c:numCache>
                <c:formatCode>General</c:formatCode>
                <c:ptCount val="30"/>
                <c:pt idx="0">
                  <c:v>189.50015982336677</c:v>
                </c:pt>
                <c:pt idx="1">
                  <c:v>181.34031296754321</c:v>
                </c:pt>
                <c:pt idx="2">
                  <c:v>179.19947844918221</c:v>
                </c:pt>
                <c:pt idx="3">
                  <c:v>169.09899512075222</c:v>
                </c:pt>
                <c:pt idx="4">
                  <c:v>155.69841669809711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E-4E53-965A-7B3EDD5918D8}"/>
            </c:ext>
          </c:extLst>
        </c:ser>
        <c:ser>
          <c:idx val="1"/>
          <c:order val="1"/>
          <c:tx>
            <c:strRef>
              <c:f>LCIA_summary!$D$402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LCIA_summary!$E$402:$AH$402</c:f>
              <c:numCache>
                <c:formatCode>General</c:formatCode>
                <c:ptCount val="30"/>
                <c:pt idx="0">
                  <c:v>54.094654376759195</c:v>
                </c:pt>
                <c:pt idx="1">
                  <c:v>52.037260901622851</c:v>
                </c:pt>
                <c:pt idx="2">
                  <c:v>51.693465530178493</c:v>
                </c:pt>
                <c:pt idx="3">
                  <c:v>49.120033395114405</c:v>
                </c:pt>
                <c:pt idx="4">
                  <c:v>45.631376118867792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E-4E53-965A-7B3EDD5918D8}"/>
            </c:ext>
          </c:extLst>
        </c:ser>
        <c:ser>
          <c:idx val="2"/>
          <c:order val="2"/>
          <c:tx>
            <c:strRef>
              <c:f>LCIA_summary!$D$403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LCIA_summary!$E$403:$AH$403</c:f>
              <c:numCache>
                <c:formatCode>General</c:formatCode>
                <c:ptCount val="30"/>
                <c:pt idx="0">
                  <c:v>1780.2333080824874</c:v>
                </c:pt>
                <c:pt idx="1">
                  <c:v>1717.0477109451144</c:v>
                </c:pt>
                <c:pt idx="2">
                  <c:v>1709.188560177824</c:v>
                </c:pt>
                <c:pt idx="3">
                  <c:v>1629.8106633518455</c:v>
                </c:pt>
                <c:pt idx="4">
                  <c:v>1521.1957512767683</c:v>
                </c:pt>
                <c:pt idx="5">
                  <c:v>4871.6578379607745</c:v>
                </c:pt>
                <c:pt idx="6">
                  <c:v>4826.9365795204521</c:v>
                </c:pt>
                <c:pt idx="7">
                  <c:v>4701.0883702192905</c:v>
                </c:pt>
                <c:pt idx="8">
                  <c:v>4494.1132100572977</c:v>
                </c:pt>
                <c:pt idx="9">
                  <c:v>4206.0110990344692</c:v>
                </c:pt>
                <c:pt idx="10">
                  <c:v>3783.7858956643372</c:v>
                </c:pt>
                <c:pt idx="11">
                  <c:v>3751.1581569637001</c:v>
                </c:pt>
                <c:pt idx="12">
                  <c:v>3655.1563648798465</c:v>
                </c:pt>
                <c:pt idx="13">
                  <c:v>3495.7805194127727</c:v>
                </c:pt>
                <c:pt idx="14">
                  <c:v>3273.0306205624797</c:v>
                </c:pt>
                <c:pt idx="15">
                  <c:v>1129.5238119728724</c:v>
                </c:pt>
                <c:pt idx="16">
                  <c:v>1120.3371385741827</c:v>
                </c:pt>
                <c:pt idx="17">
                  <c:v>1092.1111537386275</c:v>
                </c:pt>
                <c:pt idx="18">
                  <c:v>1044.8458574662043</c:v>
                </c:pt>
                <c:pt idx="19">
                  <c:v>978.541249756914</c:v>
                </c:pt>
                <c:pt idx="20">
                  <c:v>185.02471733992579</c:v>
                </c:pt>
                <c:pt idx="21">
                  <c:v>183.73610392641064</c:v>
                </c:pt>
                <c:pt idx="22">
                  <c:v>179.3016091731279</c:v>
                </c:pt>
                <c:pt idx="23">
                  <c:v>171.72123308007772</c:v>
                </c:pt>
                <c:pt idx="24">
                  <c:v>160.99497564726028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E-4E53-965A-7B3EDD5918D8}"/>
            </c:ext>
          </c:extLst>
        </c:ser>
        <c:ser>
          <c:idx val="3"/>
          <c:order val="3"/>
          <c:tx>
            <c:strRef>
              <c:f>LCIA_summary!$D$404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LCIA_summary!$E$404:$AH$404</c:f>
              <c:numCache>
                <c:formatCode>General</c:formatCode>
                <c:ptCount val="30"/>
                <c:pt idx="0">
                  <c:v>76.935723118493414</c:v>
                </c:pt>
                <c:pt idx="1">
                  <c:v>77.218030997363797</c:v>
                </c:pt>
                <c:pt idx="2">
                  <c:v>79.248115092280145</c:v>
                </c:pt>
                <c:pt idx="3">
                  <c:v>77.44504879540554</c:v>
                </c:pt>
                <c:pt idx="4">
                  <c:v>73.669140976018952</c:v>
                </c:pt>
                <c:pt idx="5">
                  <c:v>1106.6665749779645</c:v>
                </c:pt>
                <c:pt idx="6">
                  <c:v>1140.296713283474</c:v>
                </c:pt>
                <c:pt idx="7">
                  <c:v>1145.153978371967</c:v>
                </c:pt>
                <c:pt idx="8">
                  <c:v>1121.2383702434445</c:v>
                </c:pt>
                <c:pt idx="9">
                  <c:v>1068.5498888979066</c:v>
                </c:pt>
                <c:pt idx="10">
                  <c:v>5005.8288518644631</c:v>
                </c:pt>
                <c:pt idx="11">
                  <c:v>5161.1339854308089</c:v>
                </c:pt>
                <c:pt idx="12">
                  <c:v>5185.559443173709</c:v>
                </c:pt>
                <c:pt idx="13">
                  <c:v>5079.1052250931625</c:v>
                </c:pt>
                <c:pt idx="14">
                  <c:v>4841.7713311891739</c:v>
                </c:pt>
                <c:pt idx="15">
                  <c:v>8517.9282116718132</c:v>
                </c:pt>
                <c:pt idx="16">
                  <c:v>8787.3335917865115</c:v>
                </c:pt>
                <c:pt idx="17">
                  <c:v>8832.7170601083981</c:v>
                </c:pt>
                <c:pt idx="18">
                  <c:v>8654.0786166374728</c:v>
                </c:pt>
                <c:pt idx="19">
                  <c:v>8251.418261373723</c:v>
                </c:pt>
                <c:pt idx="20">
                  <c:v>10163.61610164271</c:v>
                </c:pt>
                <c:pt idx="21">
                  <c:v>10494.916440477282</c:v>
                </c:pt>
                <c:pt idx="22">
                  <c:v>10556.989022582058</c:v>
                </c:pt>
                <c:pt idx="23">
                  <c:v>10349.83384795703</c:v>
                </c:pt>
                <c:pt idx="24">
                  <c:v>9873.4509166022108</c:v>
                </c:pt>
                <c:pt idx="25">
                  <c:v>10862.6529127877</c:v>
                </c:pt>
                <c:pt idx="26">
                  <c:v>11224.771189697911</c:v>
                </c:pt>
                <c:pt idx="27">
                  <c:v>11297.692195468979</c:v>
                </c:pt>
                <c:pt idx="28">
                  <c:v>11081.415930100913</c:v>
                </c:pt>
                <c:pt idx="29">
                  <c:v>10575.942393593712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E-4E53-965A-7B3EDD5918D8}"/>
            </c:ext>
          </c:extLst>
        </c:ser>
        <c:ser>
          <c:idx val="4"/>
          <c:order val="4"/>
          <c:tx>
            <c:strRef>
              <c:f>LCIA_summary!$D$405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LCIA_summary!$E$405:$AH$405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1E-4E53-965A-7B3EDD5918D8}"/>
            </c:ext>
          </c:extLst>
        </c:ser>
        <c:ser>
          <c:idx val="5"/>
          <c:order val="5"/>
          <c:tx>
            <c:strRef>
              <c:f>LCIA_summary!$D$406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LCIA_summary!$E$406:$AH$406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1E-4E53-965A-7B3EDD5918D8}"/>
            </c:ext>
          </c:extLst>
        </c:ser>
        <c:ser>
          <c:idx val="6"/>
          <c:order val="6"/>
          <c:tx>
            <c:strRef>
              <c:f>LCIA_summary!$D$407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LCIA_summary!$E$407:$AH$407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1E-4E53-965A-7B3EDD5918D8}"/>
            </c:ext>
          </c:extLst>
        </c:ser>
        <c:ser>
          <c:idx val="7"/>
          <c:order val="7"/>
          <c:tx>
            <c:strRef>
              <c:f>LCIA_summary!$D$408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LCIA_summary!$E$408:$AH$408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1E-4E53-965A-7B3EDD5918D8}"/>
            </c:ext>
          </c:extLst>
        </c:ser>
        <c:ser>
          <c:idx val="8"/>
          <c:order val="8"/>
          <c:tx>
            <c:strRef>
              <c:f>LCIA_summary!$D$409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LCIA_summary!$E$409:$AH$409</c:f>
              <c:numCache>
                <c:formatCode>General</c:formatCode>
                <c:ptCount val="30"/>
                <c:pt idx="0">
                  <c:v>35.905249776390932</c:v>
                </c:pt>
                <c:pt idx="1">
                  <c:v>34.474870396142741</c:v>
                </c:pt>
                <c:pt idx="2">
                  <c:v>34.017889437190185</c:v>
                </c:pt>
                <c:pt idx="3">
                  <c:v>32.031029489535911</c:v>
                </c:pt>
                <c:pt idx="4">
                  <c:v>29.348716356512366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1E-4E53-965A-7B3EDD5918D8}"/>
            </c:ext>
          </c:extLst>
        </c:ser>
        <c:ser>
          <c:idx val="9"/>
          <c:order val="9"/>
          <c:tx>
            <c:strRef>
              <c:f>LCIA_summary!$D$410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LCIA_summary!$E$410:$AH$410</c:f>
              <c:numCache>
                <c:formatCode>General</c:formatCode>
                <c:ptCount val="30"/>
                <c:pt idx="0">
                  <c:v>10.231457443859524</c:v>
                </c:pt>
                <c:pt idx="1">
                  <c:v>9.8851134334169615</c:v>
                </c:pt>
                <c:pt idx="2">
                  <c:v>9.8146610947330508</c:v>
                </c:pt>
                <c:pt idx="3">
                  <c:v>9.3176007421213498</c:v>
                </c:pt>
                <c:pt idx="4">
                  <c:v>8.6280989374773362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1E-4E53-965A-7B3EDD5918D8}"/>
            </c:ext>
          </c:extLst>
        </c:ser>
        <c:ser>
          <c:idx val="10"/>
          <c:order val="10"/>
          <c:tx>
            <c:strRef>
              <c:f>LCIA_summary!$D$411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LCIA_summary!$E$411:$AH$411</c:f>
              <c:numCache>
                <c:formatCode>General</c:formatCode>
                <c:ptCount val="30"/>
                <c:pt idx="0">
                  <c:v>339.26932125203962</c:v>
                </c:pt>
                <c:pt idx="1">
                  <c:v>328.69807011806967</c:v>
                </c:pt>
                <c:pt idx="2">
                  <c:v>327.10250925605436</c:v>
                </c:pt>
                <c:pt idx="3">
                  <c:v>311.77798749522418</c:v>
                </c:pt>
                <c:pt idx="4">
                  <c:v>290.2927218925019</c:v>
                </c:pt>
                <c:pt idx="5">
                  <c:v>2442.7775334636767</c:v>
                </c:pt>
                <c:pt idx="6">
                  <c:v>2428.4532824214161</c:v>
                </c:pt>
                <c:pt idx="7">
                  <c:v>2369.1726541297512</c:v>
                </c:pt>
                <c:pt idx="8">
                  <c:v>2264.9356485886815</c:v>
                </c:pt>
                <c:pt idx="9">
                  <c:v>2115.7422657982052</c:v>
                </c:pt>
                <c:pt idx="10">
                  <c:v>1860.7540148311016</c:v>
                </c:pt>
                <c:pt idx="11">
                  <c:v>1851.0695600137774</c:v>
                </c:pt>
                <c:pt idx="12">
                  <c:v>1806.9518151507464</c:v>
                </c:pt>
                <c:pt idx="13">
                  <c:v>1728.4007802420085</c:v>
                </c:pt>
                <c:pt idx="14">
                  <c:v>1615.4164552875627</c:v>
                </c:pt>
                <c:pt idx="15">
                  <c:v>549.32779742365722</c:v>
                </c:pt>
                <c:pt idx="16">
                  <c:v>546.79236167913848</c:v>
                </c:pt>
                <c:pt idx="17">
                  <c:v>534.02866771983497</c:v>
                </c:pt>
                <c:pt idx="18">
                  <c:v>511.03671554574663</c:v>
                </c:pt>
                <c:pt idx="19">
                  <c:v>477.81650515687357</c:v>
                </c:pt>
                <c:pt idx="20">
                  <c:v>88.905645965432228</c:v>
                </c:pt>
                <c:pt idx="21">
                  <c:v>88.616327176909067</c:v>
                </c:pt>
                <c:pt idx="22">
                  <c:v>86.657175106158661</c:v>
                </c:pt>
                <c:pt idx="23">
                  <c:v>83.028189753181167</c:v>
                </c:pt>
                <c:pt idx="24">
                  <c:v>77.729371117976569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1E-4E53-965A-7B3EDD5918D8}"/>
            </c:ext>
          </c:extLst>
        </c:ser>
        <c:ser>
          <c:idx val="11"/>
          <c:order val="11"/>
          <c:tx>
            <c:strRef>
              <c:f>LCIA_summary!$D$412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LCIA_summary!$E$412:$AH$412</c:f>
              <c:numCache>
                <c:formatCode>General</c:formatCode>
                <c:ptCount val="30"/>
                <c:pt idx="0">
                  <c:v>12.649057817710963</c:v>
                </c:pt>
                <c:pt idx="1">
                  <c:v>12.940036279457162</c:v>
                </c:pt>
                <c:pt idx="2">
                  <c:v>13.379941181384837</c:v>
                </c:pt>
                <c:pt idx="3">
                  <c:v>13.232358119465957</c:v>
                </c:pt>
                <c:pt idx="4">
                  <c:v>12.742758561709852</c:v>
                </c:pt>
                <c:pt idx="5">
                  <c:v>480.03701992640606</c:v>
                </c:pt>
                <c:pt idx="6">
                  <c:v>501.3574329228141</c:v>
                </c:pt>
                <c:pt idx="7">
                  <c:v>509.55972567305201</c:v>
                </c:pt>
                <c:pt idx="8">
                  <c:v>504.64389817711964</c:v>
                </c:pt>
                <c:pt idx="9">
                  <c:v>486.60995043501725</c:v>
                </c:pt>
                <c:pt idx="10">
                  <c:v>2131.3544250188684</c:v>
                </c:pt>
                <c:pt idx="11">
                  <c:v>2227.2298267647561</c:v>
                </c:pt>
                <c:pt idx="12">
                  <c:v>2264.5986492065826</c:v>
                </c:pt>
                <c:pt idx="13">
                  <c:v>2243.4608923443488</c:v>
                </c:pt>
                <c:pt idx="14">
                  <c:v>2163.8165561780534</c:v>
                </c:pt>
                <c:pt idx="15">
                  <c:v>3590.9164813118191</c:v>
                </c:pt>
                <c:pt idx="16">
                  <c:v>3754.3330743545216</c:v>
                </c:pt>
                <c:pt idx="17">
                  <c:v>3818.732639907219</c:v>
                </c:pt>
                <c:pt idx="18">
                  <c:v>3784.1151779699162</c:v>
                </c:pt>
                <c:pt idx="19">
                  <c:v>3650.4806885426083</c:v>
                </c:pt>
                <c:pt idx="20">
                  <c:v>4239.7087710555597</c:v>
                </c:pt>
                <c:pt idx="21">
                  <c:v>4436.1404911000263</c:v>
                </c:pt>
                <c:pt idx="22">
                  <c:v>4514.9950456039996</c:v>
                </c:pt>
                <c:pt idx="23">
                  <c:v>4476.2724345674796</c:v>
                </c:pt>
                <c:pt idx="24">
                  <c:v>4319.9726579904673</c:v>
                </c:pt>
                <c:pt idx="25">
                  <c:v>4487.874556490724</c:v>
                </c:pt>
                <c:pt idx="26">
                  <c:v>4698.4551745100634</c:v>
                </c:pt>
                <c:pt idx="27">
                  <c:v>4784.0899752300229</c:v>
                </c:pt>
                <c:pt idx="28">
                  <c:v>4744.7789586506105</c:v>
                </c:pt>
                <c:pt idx="29">
                  <c:v>4580.5221247718191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1E-4E53-965A-7B3EDD5918D8}"/>
            </c:ext>
          </c:extLst>
        </c:ser>
        <c:ser>
          <c:idx val="12"/>
          <c:order val="12"/>
          <c:tx>
            <c:strRef>
              <c:f>LCIA_summary!$D$413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LCIA_summary!$E$413:$AH$413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1E-4E53-965A-7B3EDD5918D8}"/>
            </c:ext>
          </c:extLst>
        </c:ser>
        <c:ser>
          <c:idx val="13"/>
          <c:order val="13"/>
          <c:tx>
            <c:strRef>
              <c:f>LCIA_summary!$D$414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LCIA_summary!$E$414:$AH$414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1E-4E53-965A-7B3EDD5918D8}"/>
            </c:ext>
          </c:extLst>
        </c:ser>
        <c:ser>
          <c:idx val="14"/>
          <c:order val="14"/>
          <c:tx>
            <c:strRef>
              <c:f>LCIA_summary!$D$415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LCIA_summary!$E$415:$AH$415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1E-4E53-965A-7B3EDD5918D8}"/>
            </c:ext>
          </c:extLst>
        </c:ser>
        <c:ser>
          <c:idx val="15"/>
          <c:order val="15"/>
          <c:tx>
            <c:strRef>
              <c:f>LCIA_summary!$D$416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LCIA_summary!$E$416:$AH$416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1E-4E53-965A-7B3EDD59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Carbon footprint (kt CO2 eq.)</a:t>
                </a:r>
                <a:endParaRPr lang="en-US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475</xdr:row>
      <xdr:rowOff>74840</xdr:rowOff>
    </xdr:from>
    <xdr:to>
      <xdr:col>11</xdr:col>
      <xdr:colOff>555626</xdr:colOff>
      <xdr:row>521</xdr:row>
      <xdr:rowOff>102053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4B4C61-A7C2-4243-A40C-B7495E046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582839</xdr:colOff>
      <xdr:row>475</xdr:row>
      <xdr:rowOff>88445</xdr:rowOff>
    </xdr:from>
    <xdr:to>
      <xdr:col>21</xdr:col>
      <xdr:colOff>454932</xdr:colOff>
      <xdr:row>521</xdr:row>
      <xdr:rowOff>115658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0C9310-9C5F-4034-B805-F1CA4DD30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174625</xdr:colOff>
      <xdr:row>522</xdr:row>
      <xdr:rowOff>47625</xdr:rowOff>
    </xdr:from>
    <xdr:to>
      <xdr:col>11</xdr:col>
      <xdr:colOff>596447</xdr:colOff>
      <xdr:row>568</xdr:row>
      <xdr:rowOff>74838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6B9837-CF0B-43D7-96FE-CCD1F7AA7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582840</xdr:colOff>
      <xdr:row>522</xdr:row>
      <xdr:rowOff>88445</xdr:rowOff>
    </xdr:from>
    <xdr:to>
      <xdr:col>21</xdr:col>
      <xdr:colOff>454933</xdr:colOff>
      <xdr:row>568</xdr:row>
      <xdr:rowOff>115658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D2E53C-FE5A-47A6-82D4-2FFF04FB8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542925</xdr:colOff>
      <xdr:row>474</xdr:row>
      <xdr:rowOff>101600</xdr:rowOff>
    </xdr:from>
    <xdr:to>
      <xdr:col>30</xdr:col>
      <xdr:colOff>288925</xdr:colOff>
      <xdr:row>493</xdr:row>
      <xdr:rowOff>14605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B1241B-D762-4ABA-ABFA-ED3891DD7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25400</xdr:colOff>
      <xdr:row>474</xdr:row>
      <xdr:rowOff>15875</xdr:rowOff>
    </xdr:from>
    <xdr:to>
      <xdr:col>38</xdr:col>
      <xdr:colOff>301626</xdr:colOff>
      <xdr:row>492</xdr:row>
      <xdr:rowOff>84455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554FE8-3E28-4D4B-9C7A-0AF3996F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555625</xdr:colOff>
      <xdr:row>493</xdr:row>
      <xdr:rowOff>15875</xdr:rowOff>
    </xdr:from>
    <xdr:to>
      <xdr:col>30</xdr:col>
      <xdr:colOff>301625</xdr:colOff>
      <xdr:row>511</xdr:row>
      <xdr:rowOff>84455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29B7E3-ECFD-4F6C-BF12-8B017D15B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493</xdr:row>
      <xdr:rowOff>31750</xdr:rowOff>
    </xdr:from>
    <xdr:to>
      <xdr:col>38</xdr:col>
      <xdr:colOff>269876</xdr:colOff>
      <xdr:row>511</xdr:row>
      <xdr:rowOff>100330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6A348D-A896-4E8E-B880-706357DEA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555625</xdr:colOff>
      <xdr:row>513</xdr:row>
      <xdr:rowOff>15875</xdr:rowOff>
    </xdr:from>
    <xdr:to>
      <xdr:col>30</xdr:col>
      <xdr:colOff>301625</xdr:colOff>
      <xdr:row>531</xdr:row>
      <xdr:rowOff>84455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71E7299-E599-41E0-9495-5ACD97465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603249</xdr:colOff>
      <xdr:row>513</xdr:row>
      <xdr:rowOff>31750</xdr:rowOff>
    </xdr:from>
    <xdr:to>
      <xdr:col>38</xdr:col>
      <xdr:colOff>238125</xdr:colOff>
      <xdr:row>531</xdr:row>
      <xdr:rowOff>100330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98A0D7-57C9-4964-B860-04699A73D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555625</xdr:colOff>
      <xdr:row>533</xdr:row>
      <xdr:rowOff>15875</xdr:rowOff>
    </xdr:from>
    <xdr:to>
      <xdr:col>30</xdr:col>
      <xdr:colOff>301625</xdr:colOff>
      <xdr:row>551</xdr:row>
      <xdr:rowOff>84455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37E060-5630-443B-9F04-C36E94B8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603249</xdr:colOff>
      <xdr:row>533</xdr:row>
      <xdr:rowOff>31750</xdr:rowOff>
    </xdr:from>
    <xdr:to>
      <xdr:col>38</xdr:col>
      <xdr:colOff>222250</xdr:colOff>
      <xdr:row>551</xdr:row>
      <xdr:rowOff>100330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9067D01-7816-4021-BEC9-E5FC5BB1C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0.561</cdr:x>
      <cdr:y>0.01502</cdr:y>
    </cdr:from>
    <cdr:to>
      <cdr:x>1</cdr:x>
      <cdr:y>0.23085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A9240C-DFCA-48D0-8569-4967BB58B5EA}"/>
            </a:ext>
          </a:extLst>
        </cdr:cNvPr>
        <cdr:cNvSpPr txBox="1"/>
      </cdr:nvSpPr>
      <cdr:spPr>
        <a:xfrm xmlns:a="http://schemas.openxmlformats.org/drawingml/2006/main">
          <a:off x="2603500" y="50800"/>
          <a:ext cx="2037292" cy="730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BT1: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EV market expands with the state-of-the-art battery cathode technology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0.14369</cdr:x>
      <cdr:y>0.05817</cdr:y>
    </cdr:from>
    <cdr:to>
      <cdr:x>0.46522</cdr:x>
      <cdr:y>0.20489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2D716BB-88D1-4D54-BC7C-3C981DB6FBB6}"/>
            </a:ext>
          </a:extLst>
        </cdr:cNvPr>
        <cdr:cNvSpPr txBox="1"/>
      </cdr:nvSpPr>
      <cdr:spPr>
        <a:xfrm xmlns:a="http://schemas.openxmlformats.org/drawingml/2006/main">
          <a:off x="666836" y="170224"/>
          <a:ext cx="1492164" cy="429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Full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0.561</cdr:x>
      <cdr:y>0.01502</cdr:y>
    </cdr:from>
    <cdr:to>
      <cdr:x>1</cdr:x>
      <cdr:y>0.23085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A9240C-DFCA-48D0-8569-4967BB58B5EA}"/>
            </a:ext>
          </a:extLst>
        </cdr:cNvPr>
        <cdr:cNvSpPr txBox="1"/>
      </cdr:nvSpPr>
      <cdr:spPr>
        <a:xfrm xmlns:a="http://schemas.openxmlformats.org/drawingml/2006/main">
          <a:off x="2603500" y="50800"/>
          <a:ext cx="2037292" cy="730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BT1: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EV market expands with the state-of-the-art battery cathode technology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0.14369</cdr:x>
      <cdr:y>0.05817</cdr:y>
    </cdr:from>
    <cdr:to>
      <cdr:x>0.46522</cdr:x>
      <cdr:y>0.20489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2D716BB-88D1-4D54-BC7C-3C981DB6FBB6}"/>
            </a:ext>
          </a:extLst>
        </cdr:cNvPr>
        <cdr:cNvSpPr txBox="1"/>
      </cdr:nvSpPr>
      <cdr:spPr>
        <a:xfrm xmlns:a="http://schemas.openxmlformats.org/drawingml/2006/main">
          <a:off x="666836" y="170224"/>
          <a:ext cx="1492164" cy="429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Direct</a:t>
          </a:r>
          <a:r>
            <a:rPr lang="en-US" sz="1100" b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emissions</a:t>
          </a:r>
          <a:r>
            <a:rPr lang="en-US" sz="1100" b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pricing only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0.46181</cdr:x>
      <cdr:y>0.01502</cdr:y>
    </cdr:from>
    <cdr:to>
      <cdr:x>1</cdr:x>
      <cdr:y>0.23085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A9240C-DFCA-48D0-8569-4967BB58B5EA}"/>
            </a:ext>
          </a:extLst>
        </cdr:cNvPr>
        <cdr:cNvSpPr txBox="1"/>
      </cdr:nvSpPr>
      <cdr:spPr>
        <a:xfrm xmlns:a="http://schemas.openxmlformats.org/drawingml/2006/main">
          <a:off x="2111375" y="43950"/>
          <a:ext cx="2460625" cy="631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BT2: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High nickel battery technology with lower cobalt intensity penetrates the market from 2020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0.14369</cdr:x>
      <cdr:y>0.05817</cdr:y>
    </cdr:from>
    <cdr:to>
      <cdr:x>0.46522</cdr:x>
      <cdr:y>0.20489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2D716BB-88D1-4D54-BC7C-3C981DB6FBB6}"/>
            </a:ext>
          </a:extLst>
        </cdr:cNvPr>
        <cdr:cNvSpPr txBox="1"/>
      </cdr:nvSpPr>
      <cdr:spPr>
        <a:xfrm xmlns:a="http://schemas.openxmlformats.org/drawingml/2006/main">
          <a:off x="666836" y="170224"/>
          <a:ext cx="1492164" cy="429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Full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0.46875</cdr:x>
      <cdr:y>0.01502</cdr:y>
    </cdr:from>
    <cdr:to>
      <cdr:x>1</cdr:x>
      <cdr:y>0.23085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A9240C-DFCA-48D0-8569-4967BB58B5EA}"/>
            </a:ext>
          </a:extLst>
        </cdr:cNvPr>
        <cdr:cNvSpPr txBox="1"/>
      </cdr:nvSpPr>
      <cdr:spPr>
        <a:xfrm xmlns:a="http://schemas.openxmlformats.org/drawingml/2006/main">
          <a:off x="2143125" y="43950"/>
          <a:ext cx="2428875" cy="631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BT2: High nickel battery technology with lower cobalt intensity penetrates the market from 2020</a:t>
          </a:r>
        </a:p>
      </cdr:txBody>
    </cdr:sp>
  </cdr:relSizeAnchor>
  <cdr:relSizeAnchor xmlns:cdr="http://schemas.openxmlformats.org/drawingml/2006/chartDrawing">
    <cdr:from>
      <cdr:x>0.14369</cdr:x>
      <cdr:y>0.05817</cdr:y>
    </cdr:from>
    <cdr:to>
      <cdr:x>0.46522</cdr:x>
      <cdr:y>0.20489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2D716BB-88D1-4D54-BC7C-3C981DB6FBB6}"/>
            </a:ext>
          </a:extLst>
        </cdr:cNvPr>
        <cdr:cNvSpPr txBox="1"/>
      </cdr:nvSpPr>
      <cdr:spPr>
        <a:xfrm xmlns:a="http://schemas.openxmlformats.org/drawingml/2006/main">
          <a:off x="666836" y="170224"/>
          <a:ext cx="1492164" cy="429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Direct</a:t>
          </a:r>
          <a:r>
            <a:rPr lang="en-US" sz="1100" b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emissions</a:t>
          </a:r>
          <a:r>
            <a:rPr lang="en-US" sz="1100" b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pricing only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0.46181</cdr:x>
      <cdr:y>0.01502</cdr:y>
    </cdr:from>
    <cdr:to>
      <cdr:x>1</cdr:x>
      <cdr:y>0.23085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A9240C-DFCA-48D0-8569-4967BB58B5EA}"/>
            </a:ext>
          </a:extLst>
        </cdr:cNvPr>
        <cdr:cNvSpPr txBox="1"/>
      </cdr:nvSpPr>
      <cdr:spPr>
        <a:xfrm xmlns:a="http://schemas.openxmlformats.org/drawingml/2006/main">
          <a:off x="2111375" y="43950"/>
          <a:ext cx="2460625" cy="631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BT3: New LFP battery technology with zero cobalt penetrates the market from 2020</a:t>
          </a:r>
        </a:p>
      </cdr:txBody>
    </cdr:sp>
  </cdr:relSizeAnchor>
  <cdr:relSizeAnchor xmlns:cdr="http://schemas.openxmlformats.org/drawingml/2006/chartDrawing">
    <cdr:from>
      <cdr:x>0.14369</cdr:x>
      <cdr:y>0.05817</cdr:y>
    </cdr:from>
    <cdr:to>
      <cdr:x>0.46522</cdr:x>
      <cdr:y>0.20489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2D716BB-88D1-4D54-BC7C-3C981DB6FBB6}"/>
            </a:ext>
          </a:extLst>
        </cdr:cNvPr>
        <cdr:cNvSpPr txBox="1"/>
      </cdr:nvSpPr>
      <cdr:spPr>
        <a:xfrm xmlns:a="http://schemas.openxmlformats.org/drawingml/2006/main">
          <a:off x="666836" y="170224"/>
          <a:ext cx="1492164" cy="429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Full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0.46875</cdr:x>
      <cdr:y>0.01502</cdr:y>
    </cdr:from>
    <cdr:to>
      <cdr:x>1</cdr:x>
      <cdr:y>0.23085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A9240C-DFCA-48D0-8569-4967BB58B5EA}"/>
            </a:ext>
          </a:extLst>
        </cdr:cNvPr>
        <cdr:cNvSpPr txBox="1"/>
      </cdr:nvSpPr>
      <cdr:spPr>
        <a:xfrm xmlns:a="http://schemas.openxmlformats.org/drawingml/2006/main">
          <a:off x="2143125" y="43950"/>
          <a:ext cx="2428875" cy="631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BT3: New LFP battery technology with zero cobalt penetrates the market from 2020</a:t>
          </a:r>
        </a:p>
      </cdr:txBody>
    </cdr:sp>
  </cdr:relSizeAnchor>
  <cdr:relSizeAnchor xmlns:cdr="http://schemas.openxmlformats.org/drawingml/2006/chartDrawing">
    <cdr:from>
      <cdr:x>0.14369</cdr:x>
      <cdr:y>0.05817</cdr:y>
    </cdr:from>
    <cdr:to>
      <cdr:x>0.46522</cdr:x>
      <cdr:y>0.20489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2D716BB-88D1-4D54-BC7C-3C981DB6FBB6}"/>
            </a:ext>
          </a:extLst>
        </cdr:cNvPr>
        <cdr:cNvSpPr txBox="1"/>
      </cdr:nvSpPr>
      <cdr:spPr>
        <a:xfrm xmlns:a="http://schemas.openxmlformats.org/drawingml/2006/main">
          <a:off x="666836" y="170224"/>
          <a:ext cx="1492164" cy="429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Direct</a:t>
          </a:r>
          <a:r>
            <a:rPr lang="en-US" sz="1100" b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emissions</a:t>
          </a:r>
          <a:r>
            <a:rPr lang="en-US" sz="1100" b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pricing only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0.46181</cdr:x>
      <cdr:y>0.01502</cdr:y>
    </cdr:from>
    <cdr:to>
      <cdr:x>1</cdr:x>
      <cdr:y>0.23085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A9240C-DFCA-48D0-8569-4967BB58B5EA}"/>
            </a:ext>
          </a:extLst>
        </cdr:cNvPr>
        <cdr:cNvSpPr txBox="1"/>
      </cdr:nvSpPr>
      <cdr:spPr>
        <a:xfrm xmlns:a="http://schemas.openxmlformats.org/drawingml/2006/main">
          <a:off x="2111375" y="43950"/>
          <a:ext cx="2460625" cy="631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BT4: Next-generation cobalt-free battery technology penetrates the market from 2030</a:t>
          </a:r>
        </a:p>
      </cdr:txBody>
    </cdr:sp>
  </cdr:relSizeAnchor>
  <cdr:relSizeAnchor xmlns:cdr="http://schemas.openxmlformats.org/drawingml/2006/chartDrawing">
    <cdr:from>
      <cdr:x>0.14369</cdr:x>
      <cdr:y>0.05817</cdr:y>
    </cdr:from>
    <cdr:to>
      <cdr:x>0.46522</cdr:x>
      <cdr:y>0.20489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2D716BB-88D1-4D54-BC7C-3C981DB6FBB6}"/>
            </a:ext>
          </a:extLst>
        </cdr:cNvPr>
        <cdr:cNvSpPr txBox="1"/>
      </cdr:nvSpPr>
      <cdr:spPr>
        <a:xfrm xmlns:a="http://schemas.openxmlformats.org/drawingml/2006/main">
          <a:off x="666836" y="170224"/>
          <a:ext cx="1492164" cy="429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Full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0.46875</cdr:x>
      <cdr:y>0.01502</cdr:y>
    </cdr:from>
    <cdr:to>
      <cdr:x>1</cdr:x>
      <cdr:y>0.23085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A9240C-DFCA-48D0-8569-4967BB58B5EA}"/>
            </a:ext>
          </a:extLst>
        </cdr:cNvPr>
        <cdr:cNvSpPr txBox="1"/>
      </cdr:nvSpPr>
      <cdr:spPr>
        <a:xfrm xmlns:a="http://schemas.openxmlformats.org/drawingml/2006/main">
          <a:off x="2143125" y="43950"/>
          <a:ext cx="2428875" cy="631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BT4: Next-generation cobalt-free battery technology penetrates the market from 2030</a:t>
          </a:r>
        </a:p>
      </cdr:txBody>
    </cdr:sp>
  </cdr:relSizeAnchor>
  <cdr:relSizeAnchor xmlns:cdr="http://schemas.openxmlformats.org/drawingml/2006/chartDrawing">
    <cdr:from>
      <cdr:x>0.14369</cdr:x>
      <cdr:y>0.05817</cdr:y>
    </cdr:from>
    <cdr:to>
      <cdr:x>0.46522</cdr:x>
      <cdr:y>0.20489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2D716BB-88D1-4D54-BC7C-3C981DB6FBB6}"/>
            </a:ext>
          </a:extLst>
        </cdr:cNvPr>
        <cdr:cNvSpPr txBox="1"/>
      </cdr:nvSpPr>
      <cdr:spPr>
        <a:xfrm xmlns:a="http://schemas.openxmlformats.org/drawingml/2006/main">
          <a:off x="666836" y="170224"/>
          <a:ext cx="1492164" cy="429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Direct</a:t>
          </a:r>
          <a:r>
            <a:rPr lang="en-US" sz="1100" b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emissions</a:t>
          </a:r>
          <a:r>
            <a:rPr lang="en-US" sz="1100" b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pricing only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_supply%20chain_0817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V Sales Final 2019"/>
      <sheetName val="2019 U.S. consumption"/>
      <sheetName val="CSS"/>
      <sheetName val="Unit factors"/>
      <sheetName val="Sankey"/>
      <sheetName val="Sheet1"/>
      <sheetName val="Unit factor_2019"/>
      <sheetName val="Unit factor_2025"/>
      <sheetName val="Unit factor_2030"/>
      <sheetName val="Unit factor_2035"/>
      <sheetName val="Unit factor_2040"/>
      <sheetName val="Unit factor_2045"/>
      <sheetName val="Unit factor_2050"/>
      <sheetName val="LIB components"/>
      <sheetName val="LIB Maf LCIA"/>
      <sheetName val="LIB Maf LCI"/>
      <sheetName val="Unit factor_selected"/>
      <sheetName val="EV proj_ally shoring"/>
      <sheetName val="EV proj_reshoring"/>
      <sheetName val="EV proj_BAU"/>
      <sheetName val="Transport_projected"/>
      <sheetName val="LCI"/>
      <sheetName val="Figures"/>
      <sheetName val="Breakdown_reshore"/>
      <sheetName val="Breakdown_ally"/>
      <sheetName val="Breakdown_BAU"/>
      <sheetName val="Sheet9"/>
      <sheetName val="Breakdown"/>
      <sheetName val="LCIA_ally-shoring"/>
      <sheetName val="LCIA_reshoring"/>
      <sheetName val="LCIA_BAU"/>
      <sheetName val="Transport"/>
      <sheetName val="LCIA_TAU"/>
      <sheetName val="TEA"/>
      <sheetName val="Tariff"/>
      <sheetName val="Raw material trading"/>
      <sheetName val="Cathode active material cost"/>
      <sheetName val="Elec proj"/>
      <sheetName val="Sheet2"/>
      <sheetName val="Sheet6"/>
      <sheetName val="LCIA US"/>
      <sheetName val="LCIA China"/>
      <sheetName val="LCIA Europe"/>
      <sheetName val="LCIA Japan"/>
      <sheetName val="LCIA Korea"/>
      <sheetName val="IMF"/>
      <sheetName val="Figure"/>
      <sheetName val="Use"/>
      <sheetName val="Conden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B3">
            <v>0</v>
          </cell>
          <cell r="C3">
            <v>0.1</v>
          </cell>
          <cell r="D3">
            <v>0.02</v>
          </cell>
        </row>
        <row r="4">
          <cell r="B4">
            <v>0.42</v>
          </cell>
          <cell r="C4">
            <v>0.65</v>
          </cell>
          <cell r="D4">
            <v>0.65</v>
          </cell>
        </row>
        <row r="5">
          <cell r="B5">
            <v>0.33</v>
          </cell>
          <cell r="C5">
            <v>0.19</v>
          </cell>
          <cell r="D5">
            <v>0.12</v>
          </cell>
        </row>
        <row r="6">
          <cell r="B6">
            <v>0.15</v>
          </cell>
          <cell r="C6">
            <v>0.06</v>
          </cell>
          <cell r="D6">
            <v>0.04</v>
          </cell>
        </row>
        <row r="7">
          <cell r="B7">
            <v>0.1</v>
          </cell>
          <cell r="C7">
            <v>0</v>
          </cell>
          <cell r="D7">
            <v>0.17</v>
          </cell>
        </row>
        <row r="15">
          <cell r="C15">
            <v>0.3</v>
          </cell>
        </row>
        <row r="16">
          <cell r="C16">
            <v>0.6</v>
          </cell>
        </row>
        <row r="17">
          <cell r="C17">
            <v>0.1</v>
          </cell>
        </row>
      </sheetData>
      <sheetData sheetId="14">
        <row r="117">
          <cell r="C117">
            <v>3.8888888888888888E-3</v>
          </cell>
        </row>
        <row r="118">
          <cell r="C118">
            <v>0.10843631111111111</v>
          </cell>
        </row>
        <row r="122">
          <cell r="C122">
            <v>0.19383330485696595</v>
          </cell>
          <cell r="D122">
            <v>1.2792998120559758</v>
          </cell>
        </row>
        <row r="124">
          <cell r="C124">
            <v>2E-3</v>
          </cell>
          <cell r="D124">
            <v>2E-3</v>
          </cell>
          <cell r="E124">
            <v>2E-3</v>
          </cell>
        </row>
        <row r="125">
          <cell r="C125">
            <v>1.22</v>
          </cell>
          <cell r="D125">
            <v>0.64600000000000002</v>
          </cell>
          <cell r="E125">
            <v>6.5199999999999994E-2</v>
          </cell>
        </row>
      </sheetData>
      <sheetData sheetId="15"/>
      <sheetData sheetId="16">
        <row r="1">
          <cell r="H1">
            <v>3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3">
          <cell r="C3" t="str">
            <v>Carbon black</v>
          </cell>
          <cell r="D3" t="str">
            <v>market for carbon black | carbon black | Cutoff</v>
          </cell>
          <cell r="E3" t="str">
            <v>GLO</v>
          </cell>
          <cell r="F3" t="str">
            <v>8b91b271-1290-363f-aa3a-e8fd5bf4a7a8</v>
          </cell>
          <cell r="G3">
            <v>1</v>
          </cell>
          <cell r="H3" t="str">
            <v>kg</v>
          </cell>
          <cell r="I3">
            <v>2050</v>
          </cell>
          <cell r="J3">
            <v>1.8480808771278501</v>
          </cell>
          <cell r="K3">
            <v>81.1517825769659</v>
          </cell>
          <cell r="L3">
            <v>3.7632397269843601E-3</v>
          </cell>
          <cell r="M3">
            <v>1.7577899545570099</v>
          </cell>
          <cell r="N3">
            <v>3.8634841227341697E-2</v>
          </cell>
          <cell r="O3">
            <v>9.4473766745053301E-5</v>
          </cell>
          <cell r="P3">
            <v>1.8613417050024501</v>
          </cell>
          <cell r="Q3">
            <v>4.8500192525947297E-2</v>
          </cell>
          <cell r="R3">
            <v>0.682030970714669</v>
          </cell>
          <cell r="S3">
            <v>5.2192141122154499E-2</v>
          </cell>
          <cell r="T3">
            <v>1.21305848985181E-2</v>
          </cell>
          <cell r="U3">
            <v>5.2686002134902502E-2</v>
          </cell>
          <cell r="V3">
            <v>7.4471482407536297E-6</v>
          </cell>
          <cell r="W3">
            <v>3.6613018236917E-3</v>
          </cell>
          <cell r="X3">
            <v>4.0642037515313803E-3</v>
          </cell>
          <cell r="Y3">
            <v>4.2163722244946298E-3</v>
          </cell>
          <cell r="Z3">
            <v>1.3012003587815501E-6</v>
          </cell>
          <cell r="AA3">
            <v>8.5094467748291196E-3</v>
          </cell>
          <cell r="AB3">
            <v>3.71533656146332</v>
          </cell>
          <cell r="AC3">
            <v>2.5308258551214801E-3</v>
          </cell>
        </row>
        <row r="4">
          <cell r="C4" t="str">
            <v>PP</v>
          </cell>
          <cell r="D4" t="str">
            <v>market for polypropylene, granulate | polypropylene, granulate | Cutoff, U</v>
          </cell>
          <cell r="E4" t="str">
            <v>GLO</v>
          </cell>
          <cell r="F4" t="str">
            <v>e5498542-19e1-3c0e-a4df-177961bf127d</v>
          </cell>
          <cell r="G4">
            <v>1</v>
          </cell>
          <cell r="H4" t="str">
            <v>kg</v>
          </cell>
          <cell r="I4">
            <v>2050</v>
          </cell>
          <cell r="J4">
            <v>2.23494369321807</v>
          </cell>
          <cell r="K4">
            <v>81.481448471905907</v>
          </cell>
          <cell r="L4">
            <v>2.2866375198508301E-3</v>
          </cell>
          <cell r="M4">
            <v>1.7024856038729901</v>
          </cell>
          <cell r="N4">
            <v>5.28462364374832E-2</v>
          </cell>
          <cell r="O4">
            <v>3.56368992795698E-4</v>
          </cell>
          <cell r="P4">
            <v>2.3074736540857099</v>
          </cell>
          <cell r="Q4">
            <v>8.3031691942844696E-2</v>
          </cell>
          <cell r="R4">
            <v>1.1241687728246801</v>
          </cell>
          <cell r="S4">
            <v>4.8431830502798603E-2</v>
          </cell>
          <cell r="T4">
            <v>1.17050273908111E-2</v>
          </cell>
          <cell r="U4">
            <v>7.0241823825083496E-2</v>
          </cell>
          <cell r="V4">
            <v>3.3595583652552699E-5</v>
          </cell>
          <cell r="W4">
            <v>4.3228785849813199E-3</v>
          </cell>
          <cell r="X4">
            <v>4.64117913642648E-3</v>
          </cell>
          <cell r="Y4">
            <v>4.95086520801492E-3</v>
          </cell>
          <cell r="Z4">
            <v>2.9874794216109799E-7</v>
          </cell>
          <cell r="AA4">
            <v>6.0076084856327998E-3</v>
          </cell>
          <cell r="AB4">
            <v>4.7893358617690902</v>
          </cell>
          <cell r="AC4">
            <v>2.0609312972062501E-2</v>
          </cell>
        </row>
        <row r="5">
          <cell r="C5" t="str">
            <v>PE</v>
          </cell>
          <cell r="D5" t="str">
            <v>market for polyethylene, low density, granulate | polyethylene, low density, granulate | Cutoff</v>
          </cell>
          <cell r="E5" t="str">
            <v>GLO</v>
          </cell>
          <cell r="F5" t="str">
            <v>cc876a94-6b4d-3546-819c-cff6374e0e8a</v>
          </cell>
          <cell r="G5">
            <v>1</v>
          </cell>
          <cell r="H5" t="str">
            <v>kg</v>
          </cell>
          <cell r="I5">
            <v>2050</v>
          </cell>
          <cell r="J5">
            <v>2.3596340899758199</v>
          </cell>
          <cell r="K5">
            <v>82.383005521228199</v>
          </cell>
          <cell r="L5">
            <v>2.8135851272617402E-3</v>
          </cell>
          <cell r="M5">
            <v>1.68758208146249</v>
          </cell>
          <cell r="N5">
            <v>5.9748525128704898E-2</v>
          </cell>
          <cell r="O5">
            <v>4.6896476715302198E-4</v>
          </cell>
          <cell r="P5">
            <v>2.4305716328856</v>
          </cell>
          <cell r="Q5">
            <v>8.8407852431756598E-2</v>
          </cell>
          <cell r="R5">
            <v>1.3113528800535601</v>
          </cell>
          <cell r="S5">
            <v>0.10186673802077301</v>
          </cell>
          <cell r="T5">
            <v>1.3762339737442E-2</v>
          </cell>
          <cell r="U5">
            <v>7.9082577423397304E-2</v>
          </cell>
          <cell r="V5">
            <v>5.1919972611784401E-5</v>
          </cell>
          <cell r="W5">
            <v>4.15603713727243E-3</v>
          </cell>
          <cell r="X5">
            <v>5.6073408412813403E-3</v>
          </cell>
          <cell r="Y5">
            <v>6.20576406180306E-3</v>
          </cell>
          <cell r="Z5">
            <v>4.0280552604152798E-7</v>
          </cell>
          <cell r="AA5">
            <v>6.4868254446924199E-3</v>
          </cell>
          <cell r="AB5">
            <v>4.9341071134194401</v>
          </cell>
          <cell r="AC5">
            <v>3.18738534461874E-2</v>
          </cell>
        </row>
        <row r="6">
          <cell r="C6" t="str">
            <v>PET</v>
          </cell>
          <cell r="D6" t="str">
            <v>market for polyethylene terephthalate, granulate, amorphous | polyethylene terephthalate, granulate, amorphous | Cutoff</v>
          </cell>
          <cell r="E6" t="str">
            <v>GLO</v>
          </cell>
          <cell r="F6" t="str">
            <v>e5aef372-1ba2-31bf-89a8-3a4cf42aabf3</v>
          </cell>
          <cell r="G6">
            <v>1</v>
          </cell>
          <cell r="H6" t="str">
            <v>kg</v>
          </cell>
          <cell r="I6">
            <v>2050</v>
          </cell>
          <cell r="J6">
            <v>2.98493468997582</v>
          </cell>
          <cell r="K6">
            <v>78.201329302182998</v>
          </cell>
          <cell r="L6">
            <v>3.6386035330773698E-3</v>
          </cell>
          <cell r="M6">
            <v>1.57978647085719</v>
          </cell>
          <cell r="N6">
            <v>0.115607887248511</v>
          </cell>
          <cell r="O6">
            <v>5.3820067825429004E-4</v>
          </cell>
          <cell r="P6">
            <v>3.0611638372508398</v>
          </cell>
          <cell r="Q6">
            <v>0.15169172537075301</v>
          </cell>
          <cell r="R6">
            <v>2.3207472605590298</v>
          </cell>
          <cell r="S6">
            <v>0.120227421214297</v>
          </cell>
          <cell r="T6">
            <v>3.27854894199191E-2</v>
          </cell>
          <cell r="U6">
            <v>0.154035583913741</v>
          </cell>
          <cell r="V6">
            <v>8.2044708112847902E-5</v>
          </cell>
          <cell r="W6">
            <v>1.1208888697379999E-2</v>
          </cell>
          <cell r="X6">
            <v>6.2229241721951196E-3</v>
          </cell>
          <cell r="Y6">
            <v>6.5435486312132403E-3</v>
          </cell>
          <cell r="Z6">
            <v>1.9934592133603701E-5</v>
          </cell>
          <cell r="AA6">
            <v>8.5030367753635792E-3</v>
          </cell>
          <cell r="AB6">
            <v>13.9634532629329</v>
          </cell>
          <cell r="AC6">
            <v>3.8264060662247697E-2</v>
          </cell>
        </row>
        <row r="7">
          <cell r="C7" t="str">
            <v>Injection moulding</v>
          </cell>
          <cell r="D7" t="str">
            <v>market for injection moulding | injection moulding | Cutoff</v>
          </cell>
          <cell r="E7" t="str">
            <v>GLO</v>
          </cell>
          <cell r="F7" t="str">
            <v>399adda9-8de6-37fe-b1f7-11dfe95a6c31</v>
          </cell>
          <cell r="G7">
            <v>1</v>
          </cell>
          <cell r="H7" t="str">
            <v>kg</v>
          </cell>
          <cell r="I7">
            <v>2050</v>
          </cell>
          <cell r="J7">
            <v>1.08257337726851</v>
          </cell>
          <cell r="K7">
            <v>23.4537692443262</v>
          </cell>
          <cell r="L7">
            <v>1.8380134150944201E-3</v>
          </cell>
          <cell r="M7">
            <v>0.375452624109542</v>
          </cell>
          <cell r="N7">
            <v>2.9352423943778499E-2</v>
          </cell>
          <cell r="O7">
            <v>4.0514162107794599E-4</v>
          </cell>
          <cell r="P7">
            <v>1.1001620728835799</v>
          </cell>
          <cell r="Q7">
            <v>4.8827947603215002E-2</v>
          </cell>
          <cell r="R7">
            <v>0.76984399033446105</v>
          </cell>
          <cell r="S7">
            <v>0.16694061508031599</v>
          </cell>
          <cell r="T7">
            <v>5.8969066700152901E-2</v>
          </cell>
          <cell r="U7">
            <v>3.90857125228374E-2</v>
          </cell>
          <cell r="V7">
            <v>4.0488048910261803E-5</v>
          </cell>
          <cell r="W7">
            <v>3.20075259474878E-3</v>
          </cell>
          <cell r="X7">
            <v>1.9769981832578002E-3</v>
          </cell>
          <cell r="Y7">
            <v>2.0646115790421502E-3</v>
          </cell>
          <cell r="Z7">
            <v>4.6680409880260201E-7</v>
          </cell>
          <cell r="AA7">
            <v>2.99154629397809E-3</v>
          </cell>
          <cell r="AB7">
            <v>1.46202064752443</v>
          </cell>
          <cell r="AC7">
            <v>1.3207061518138901E-2</v>
          </cell>
        </row>
        <row r="8">
          <cell r="C8" t="str">
            <v>Fibre glass</v>
          </cell>
          <cell r="D8" t="str">
            <v>market for glass fibre | glass fibre | Cutoff</v>
          </cell>
          <cell r="E8" t="str">
            <v>GLO</v>
          </cell>
          <cell r="F8" t="str">
            <v>87a3bbd7-d4a5-3b73-bde0-4401036ad170</v>
          </cell>
          <cell r="G8">
            <v>1</v>
          </cell>
          <cell r="H8" t="str">
            <v>kg</v>
          </cell>
          <cell r="I8">
            <v>2050</v>
          </cell>
          <cell r="J8">
            <v>2.2221863729622302</v>
          </cell>
          <cell r="K8">
            <v>36.352282111123699</v>
          </cell>
          <cell r="L8">
            <v>4.6533069073029804E-3</v>
          </cell>
          <cell r="M8">
            <v>0.64948775500601497</v>
          </cell>
          <cell r="N8">
            <v>0.10968297345849</v>
          </cell>
          <cell r="O8">
            <v>5.6999512007686599E-4</v>
          </cell>
          <cell r="P8">
            <v>2.2644824729159998</v>
          </cell>
          <cell r="Q8">
            <v>0.132598046407603</v>
          </cell>
          <cell r="R8">
            <v>4.9864536311660199</v>
          </cell>
          <cell r="S8">
            <v>0.19375724035553599</v>
          </cell>
          <cell r="T8">
            <v>2.87503681722708E-2</v>
          </cell>
          <cell r="U8">
            <v>0.151465266033044</v>
          </cell>
          <cell r="V8">
            <v>6.9274645287043107E-5</v>
          </cell>
          <cell r="W8">
            <v>1.3258376907348201E-2</v>
          </cell>
          <cell r="X8">
            <v>8.6596370008423899E-3</v>
          </cell>
          <cell r="Y8">
            <v>8.7876282786977893E-3</v>
          </cell>
          <cell r="Z8">
            <v>3.4201621618023602E-6</v>
          </cell>
          <cell r="AA8">
            <v>1.10905755692272E-2</v>
          </cell>
          <cell r="AB8">
            <v>20.144723506869902</v>
          </cell>
          <cell r="AC8">
            <v>1.71402799350883E-2</v>
          </cell>
        </row>
        <row r="9">
          <cell r="C9" t="str">
            <v>EG</v>
          </cell>
          <cell r="D9" t="str">
            <v>market for ethylene glycol | ethylene glycol | Cutoff</v>
          </cell>
          <cell r="E9" t="str">
            <v>GLO</v>
          </cell>
          <cell r="F9" t="str">
            <v>ba4cf14e-4c99-31c9-8043-65b57dacd773</v>
          </cell>
          <cell r="G9">
            <v>1</v>
          </cell>
          <cell r="H9" t="str">
            <v>kg</v>
          </cell>
          <cell r="I9">
            <v>2050</v>
          </cell>
          <cell r="J9">
            <v>1.8948416320000001</v>
          </cell>
          <cell r="K9">
            <v>53.886184780000001</v>
          </cell>
          <cell r="L9">
            <v>2.5925509999999998E-3</v>
          </cell>
          <cell r="M9">
            <v>1.074684982</v>
          </cell>
          <cell r="N9">
            <v>7.9779894000000004E-2</v>
          </cell>
          <cell r="O9">
            <v>4.78398E-4</v>
          </cell>
          <cell r="P9">
            <v>1.9421500739999999</v>
          </cell>
          <cell r="Q9">
            <v>9.1950556000000003E-2</v>
          </cell>
          <cell r="R9">
            <v>1.565544831</v>
          </cell>
          <cell r="S9">
            <v>0.106203255</v>
          </cell>
          <cell r="T9">
            <v>1.4368275999999999E-2</v>
          </cell>
          <cell r="U9">
            <v>0.10434969500000001</v>
          </cell>
          <cell r="V9">
            <v>3.3500000000000001E-5</v>
          </cell>
          <cell r="W9">
            <v>5.5747920000000003E-3</v>
          </cell>
          <cell r="X9">
            <v>4.0019629999999999E-3</v>
          </cell>
          <cell r="Y9">
            <v>4.2247140000000001E-3</v>
          </cell>
          <cell r="Z9">
            <v>3.8700000000000001E-7</v>
          </cell>
          <cell r="AA9">
            <v>5.3642519999999999E-3</v>
          </cell>
          <cell r="AB9">
            <v>6.1921289670000004</v>
          </cell>
          <cell r="AC9">
            <v>2.6537207E-2</v>
          </cell>
        </row>
        <row r="10">
          <cell r="C10" t="str">
            <v>DI water</v>
          </cell>
          <cell r="D10" t="str">
            <v>market for water, deionised | water, deionised | Cutoff</v>
          </cell>
          <cell r="E10" t="str">
            <v>RoW</v>
          </cell>
          <cell r="F10" t="str">
            <v>c6442abc-d373-4312-81f6-0ff420417cf0</v>
          </cell>
          <cell r="G10">
            <v>1</v>
          </cell>
          <cell r="H10" t="str">
            <v>kg</v>
          </cell>
          <cell r="I10">
            <v>2050</v>
          </cell>
          <cell r="J10">
            <v>4.2571267622259698E-4</v>
          </cell>
          <cell r="K10">
            <v>6.48946195686919E-3</v>
          </cell>
          <cell r="L10">
            <v>1.1092698812973899E-6</v>
          </cell>
          <cell r="M10">
            <v>1.1394992723131999E-4</v>
          </cell>
          <cell r="N10">
            <v>6.8365704307875896E-5</v>
          </cell>
          <cell r="O10">
            <v>1.79906171520512E-7</v>
          </cell>
          <cell r="P10">
            <v>4.3952804719695003E-4</v>
          </cell>
          <cell r="Q10">
            <v>5.6737364103710597E-5</v>
          </cell>
          <cell r="R10">
            <v>1.32970873139239E-3</v>
          </cell>
          <cell r="S10">
            <v>3.4760267200734201E-5</v>
          </cell>
          <cell r="T10">
            <v>6.0564198406425102E-6</v>
          </cell>
          <cell r="U10">
            <v>8.9477717413739794E-5</v>
          </cell>
          <cell r="V10">
            <v>1.88087359738585E-8</v>
          </cell>
          <cell r="W10">
            <v>5.7983271368639196E-6</v>
          </cell>
          <cell r="X10">
            <v>9.5218533275460801E-7</v>
          </cell>
          <cell r="Y10">
            <v>9.6996271758255304E-7</v>
          </cell>
          <cell r="Z10">
            <v>4.4396307719268001E-10</v>
          </cell>
          <cell r="AA10">
            <v>2.6411763411821301E-6</v>
          </cell>
          <cell r="AB10">
            <v>6.8588525265123003E-3</v>
          </cell>
          <cell r="AC10">
            <v>1.0462828172138599E-3</v>
          </cell>
        </row>
        <row r="11">
          <cell r="C11" t="str">
            <v>BMS-integrated circuit</v>
          </cell>
          <cell r="D11" t="str">
            <v>market for integrated circuit, logic type | integrated circuit, logic type | Cutoff</v>
          </cell>
          <cell r="E11" t="str">
            <v>GLO</v>
          </cell>
          <cell r="F11" t="str">
            <v>33474b84-6787-3f02-afdc-5cb123ab2295</v>
          </cell>
          <cell r="G11">
            <v>1</v>
          </cell>
          <cell r="H11" t="str">
            <v>kg</v>
          </cell>
          <cell r="I11">
            <v>2050</v>
          </cell>
          <cell r="J11">
            <v>1347.0120907674</v>
          </cell>
          <cell r="K11">
            <v>22565.510617739801</v>
          </cell>
          <cell r="L11">
            <v>3.0246071863382502</v>
          </cell>
          <cell r="M11">
            <v>364.56338646925201</v>
          </cell>
          <cell r="N11">
            <v>1140.99200810713</v>
          </cell>
          <cell r="O11">
            <v>2.3098055713610002</v>
          </cell>
          <cell r="P11">
            <v>1370.44513501817</v>
          </cell>
          <cell r="Q11">
            <v>105.339401063534</v>
          </cell>
          <cell r="R11">
            <v>17786.376818704801</v>
          </cell>
          <cell r="S11">
            <v>176.44519112232501</v>
          </cell>
          <cell r="T11">
            <v>26.791686567790801</v>
          </cell>
          <cell r="U11">
            <v>1505.1154312794999</v>
          </cell>
          <cell r="V11">
            <v>8.1381598930311994E-2</v>
          </cell>
          <cell r="W11">
            <v>58.347205459351699</v>
          </cell>
          <cell r="X11">
            <v>4.3538523476705002</v>
          </cell>
          <cell r="Y11">
            <v>4.4204093334601096</v>
          </cell>
          <cell r="Z11">
            <v>8.1101691870653903E-4</v>
          </cell>
          <cell r="AA11">
            <v>5.5029829899571796</v>
          </cell>
          <cell r="AB11">
            <v>4401.0397825830096</v>
          </cell>
          <cell r="AC11">
            <v>14.4547021058663</v>
          </cell>
        </row>
        <row r="12">
          <cell r="C12" t="str">
            <v>BMS-chromium steel 18/8</v>
          </cell>
          <cell r="D12" t="str">
            <v>market for steel, chromium steel 18/8, hot rolled | steel, chromium steel 18/8, hot rolled | Cutoff</v>
          </cell>
          <cell r="E12" t="str">
            <v>GLO</v>
          </cell>
          <cell r="F12" t="str">
            <v>52ff62b8-76c0-3eaa-ab82-69f928c906dc</v>
          </cell>
          <cell r="G12">
            <v>1</v>
          </cell>
          <cell r="H12" t="str">
            <v>kg</v>
          </cell>
          <cell r="I12">
            <v>2050</v>
          </cell>
          <cell r="J12">
            <v>4.8071508432884302</v>
          </cell>
          <cell r="K12">
            <v>73.540498756962705</v>
          </cell>
          <cell r="L12">
            <v>1.7805838586833499E-2</v>
          </cell>
          <cell r="M12">
            <v>1.1817273928972001</v>
          </cell>
          <cell r="N12">
            <v>0.44162190320706801</v>
          </cell>
          <cell r="O12">
            <v>1.59436637325299E-3</v>
          </cell>
          <cell r="P12">
            <v>4.8817538680278698</v>
          </cell>
          <cell r="Q12">
            <v>8.6383193785094807</v>
          </cell>
          <cell r="R12">
            <v>7.1029671300054797</v>
          </cell>
          <cell r="S12">
            <v>0.299159351643209</v>
          </cell>
          <cell r="T12">
            <v>0.11176647504762501</v>
          </cell>
          <cell r="U12">
            <v>0.64593672060123497</v>
          </cell>
          <cell r="V12">
            <v>1.3537034511624201E-4</v>
          </cell>
          <cell r="W12">
            <v>0.47217095639481199</v>
          </cell>
          <cell r="X12">
            <v>1.1544561192465099E-2</v>
          </cell>
          <cell r="Y12">
            <v>1.19538948151046E-2</v>
          </cell>
          <cell r="Z12">
            <v>1.5239200808818999E-6</v>
          </cell>
          <cell r="AA12">
            <v>1.79938317914239E-2</v>
          </cell>
          <cell r="AB12">
            <v>159.54026416044999</v>
          </cell>
          <cell r="AC12">
            <v>5.2284483411487503E-2</v>
          </cell>
        </row>
        <row r="13">
          <cell r="C13" t="str">
            <v>wire drawing, Cu</v>
          </cell>
          <cell r="D13" t="str">
            <v>market for wire drawing, copper | wire drawing, copper | Cutoff</v>
          </cell>
          <cell r="F13" t="str">
            <v>8b87e972-361d-3f04-a599-7463aa97b028</v>
          </cell>
          <cell r="G13">
            <v>1</v>
          </cell>
          <cell r="H13" t="str">
            <v>kg</v>
          </cell>
          <cell r="I13">
            <v>2050</v>
          </cell>
          <cell r="J13">
            <v>0.61442005306894698</v>
          </cell>
          <cell r="K13">
            <v>10.6521184153618</v>
          </cell>
          <cell r="L13">
            <v>4.95836655108234E-3</v>
          </cell>
          <cell r="M13">
            <v>0.163305782499366</v>
          </cell>
          <cell r="N13">
            <v>1.4579528224171101</v>
          </cell>
          <cell r="O13">
            <v>1.8663171965840699E-3</v>
          </cell>
          <cell r="P13">
            <v>0.62716585468762298</v>
          </cell>
          <cell r="Q13">
            <v>0.17138765364362299</v>
          </cell>
          <cell r="R13">
            <v>21.826202280233801</v>
          </cell>
          <cell r="S13">
            <v>7.5163966145044198E-2</v>
          </cell>
          <cell r="T13">
            <v>-1.8371461161165701E-2</v>
          </cell>
          <cell r="U13">
            <v>1.86620347730887</v>
          </cell>
          <cell r="V13">
            <v>5.2414456439178002E-5</v>
          </cell>
          <cell r="W13">
            <v>6.5647814770052701E-2</v>
          </cell>
          <cell r="X13">
            <v>3.24305387481245E-3</v>
          </cell>
          <cell r="Y13">
            <v>3.3951211453364999E-3</v>
          </cell>
          <cell r="Z13">
            <v>4.7120904771295899E-7</v>
          </cell>
          <cell r="AA13">
            <v>1.42398589123318E-2</v>
          </cell>
          <cell r="AB13">
            <v>132.508065054231</v>
          </cell>
          <cell r="AC13">
            <v>1.50171002256753E-2</v>
          </cell>
        </row>
        <row r="14">
          <cell r="C14" t="str">
            <v>Sheet rolling, Chromium steel</v>
          </cell>
          <cell r="D14" t="str">
            <v>market for sheet rolling, chromium steel | sheet rolling, chromium steel | Cutoff</v>
          </cell>
          <cell r="E14" t="str">
            <v>GLO</v>
          </cell>
          <cell r="F14" t="str">
            <v>e55780c1-ce65-3587-90da-4ab2156cb410</v>
          </cell>
          <cell r="G14">
            <v>1</v>
          </cell>
          <cell r="H14" t="str">
            <v>kg</v>
          </cell>
          <cell r="I14">
            <v>2050</v>
          </cell>
          <cell r="J14">
            <v>0.545103027461039</v>
          </cell>
          <cell r="K14">
            <v>9.4776186497566002</v>
          </cell>
          <cell r="L14">
            <v>1.5124981607738299E-3</v>
          </cell>
          <cell r="M14">
            <v>0.146966295223388</v>
          </cell>
          <cell r="N14">
            <v>5.4778440937385202E-2</v>
          </cell>
          <cell r="O14">
            <v>2.1254716850157001E-4</v>
          </cell>
          <cell r="P14">
            <v>0.55431709253242301</v>
          </cell>
          <cell r="Q14">
            <v>0.57660396210823595</v>
          </cell>
          <cell r="R14">
            <v>0.67354128922270096</v>
          </cell>
          <cell r="S14">
            <v>6.8551193034549901E-2</v>
          </cell>
          <cell r="T14">
            <v>9.9872184428366293E-3</v>
          </cell>
          <cell r="U14">
            <v>7.3521125775665996E-2</v>
          </cell>
          <cell r="V14">
            <v>1.7372687727484501E-5</v>
          </cell>
          <cell r="W14">
            <v>2.49069425751926E-2</v>
          </cell>
          <cell r="X14">
            <v>1.3128938713392001E-3</v>
          </cell>
          <cell r="Y14">
            <v>1.36787555751324E-3</v>
          </cell>
          <cell r="Z14">
            <v>5.0888659771420801E-7</v>
          </cell>
          <cell r="AA14">
            <v>1.9518720691598199E-3</v>
          </cell>
          <cell r="AB14">
            <v>8.9240082704405896</v>
          </cell>
          <cell r="AC14">
            <v>1.1001984974311201E-2</v>
          </cell>
        </row>
        <row r="15">
          <cell r="C15" t="str">
            <v>Decarbonised Water</v>
          </cell>
          <cell r="D15" t="str">
            <v>market for water, decarbonised | water, decarbonised | Cutoff, U</v>
          </cell>
          <cell r="E15" t="str">
            <v>RoW</v>
          </cell>
          <cell r="F15" t="str">
            <v>7d2d9e98-3dd7-4808-994f-95116df8194e</v>
          </cell>
          <cell r="G15">
            <v>1</v>
          </cell>
          <cell r="H15" t="str">
            <v>kg</v>
          </cell>
          <cell r="I15">
            <v>2050</v>
          </cell>
          <cell r="J15">
            <v>7.33932337217713E-5</v>
          </cell>
          <cell r="K15">
            <v>1.554064448122E-3</v>
          </cell>
          <cell r="L15">
            <v>8.8753508561342304E-8</v>
          </cell>
          <cell r="M15">
            <v>2.4228314001563201E-5</v>
          </cell>
          <cell r="N15">
            <v>4.0205988980611102E-6</v>
          </cell>
          <cell r="O15">
            <v>2.18513224524162E-7</v>
          </cell>
          <cell r="P15">
            <v>7.4144530634284004E-5</v>
          </cell>
          <cell r="Q15">
            <v>3.9562691636093299E-5</v>
          </cell>
          <cell r="R15">
            <v>3.8180597812679601E-4</v>
          </cell>
          <cell r="S15">
            <v>1.18527744867612E-5</v>
          </cell>
          <cell r="T15">
            <v>2.2652814921409E-6</v>
          </cell>
          <cell r="U15">
            <v>5.4491831562078396E-6</v>
          </cell>
          <cell r="V15">
            <v>2.0612264680721299E-7</v>
          </cell>
          <cell r="W15">
            <v>2.2460959949777799E-7</v>
          </cell>
          <cell r="X15">
            <v>1.5065120057831699E-7</v>
          </cell>
          <cell r="Y15">
            <v>1.5390791939395201E-7</v>
          </cell>
          <cell r="Z15">
            <v>3.9695439211095103E-11</v>
          </cell>
          <cell r="AA15">
            <v>1.7925778059452901E-7</v>
          </cell>
          <cell r="AB15">
            <v>2.0315209039049401E-4</v>
          </cell>
          <cell r="AC15">
            <v>1.0083241165218101E-3</v>
          </cell>
        </row>
        <row r="16">
          <cell r="D16" t="str">
            <v>treatment of wastewater, average, capacity 1E9l/year | wastewater, average | Cutoff, U</v>
          </cell>
          <cell r="E16" t="str">
            <v>RoW</v>
          </cell>
          <cell r="F16" t="str">
            <v>7f7efb9b-a562-3331-b810-ce80883a7942</v>
          </cell>
          <cell r="G16">
            <v>1</v>
          </cell>
          <cell r="H16" t="str">
            <v>m3</v>
          </cell>
          <cell r="I16">
            <v>2050</v>
          </cell>
          <cell r="J16">
            <v>0.51634155994179498</v>
          </cell>
          <cell r="K16">
            <v>6.5620351024363099</v>
          </cell>
          <cell r="L16">
            <v>1.50757854728464E-3</v>
          </cell>
          <cell r="M16">
            <v>0.11937176225203899</v>
          </cell>
          <cell r="N16">
            <v>4.7094682929874503E-2</v>
          </cell>
          <cell r="O16">
            <v>1.0855887032518699E-3</v>
          </cell>
          <cell r="P16">
            <v>0.53020910490509199</v>
          </cell>
          <cell r="Q16">
            <v>0.189709197912833</v>
          </cell>
          <cell r="R16">
            <v>3.0233095841120101</v>
          </cell>
          <cell r="S16">
            <v>2.7239423105200802E-2</v>
          </cell>
          <cell r="T16">
            <v>2.45714545104176E-2</v>
          </cell>
          <cell r="U16">
            <v>6.2869630600273702E-2</v>
          </cell>
          <cell r="V16">
            <v>6.0250621900560597E-3</v>
          </cell>
          <cell r="W16">
            <v>9.5647235413769995E-3</v>
          </cell>
          <cell r="X16">
            <v>1.9452381843910801E-3</v>
          </cell>
          <cell r="Y16">
            <v>1.9793981368620098E-3</v>
          </cell>
          <cell r="Z16">
            <v>1.42678709665139E-6</v>
          </cell>
          <cell r="AA16">
            <v>3.74781820645441E-3</v>
          </cell>
          <cell r="AB16">
            <v>3.1615590744627702</v>
          </cell>
          <cell r="AC16">
            <v>-0.89500195012827399</v>
          </cell>
        </row>
        <row r="17">
          <cell r="D17" t="str">
            <v>market for nitrogen, liquid | nitrogen, liquid | Cutoff, U</v>
          </cell>
          <cell r="E17" t="str">
            <v>RoW</v>
          </cell>
          <cell r="F17" t="str">
            <v>def34ad6-8775-3932-a43c-ff74cb028311</v>
          </cell>
          <cell r="G17">
            <v>1</v>
          </cell>
          <cell r="H17" t="str">
            <v>kg</v>
          </cell>
          <cell r="I17">
            <v>2050</v>
          </cell>
          <cell r="J17">
            <v>0.36539065781166102</v>
          </cell>
          <cell r="K17">
            <v>5.9040948293189599</v>
          </cell>
          <cell r="L17">
            <v>8.1756527515370497E-4</v>
          </cell>
          <cell r="M17">
            <v>9.7549183524686695E-2</v>
          </cell>
          <cell r="N17">
            <v>9.0997820286018698E-3</v>
          </cell>
          <cell r="O17">
            <v>1.5115394961606301E-4</v>
          </cell>
          <cell r="P17">
            <v>0.371189558039066</v>
          </cell>
          <cell r="Q17">
            <v>1.4407325189270801E-2</v>
          </cell>
          <cell r="R17">
            <v>0.26174901295343</v>
          </cell>
          <cell r="S17">
            <v>4.1568187946221698E-2</v>
          </cell>
          <cell r="T17">
            <v>1.9636369038218602E-3</v>
          </cell>
          <cell r="U17">
            <v>1.20629546400379E-2</v>
          </cell>
          <cell r="V17">
            <v>1.1165338417858301E-5</v>
          </cell>
          <cell r="W17">
            <v>2.5299050880556E-4</v>
          </cell>
          <cell r="X17">
            <v>7.9344597191884699E-4</v>
          </cell>
          <cell r="Y17">
            <v>8.0094071213671297E-4</v>
          </cell>
          <cell r="Z17">
            <v>1.42352530498996E-7</v>
          </cell>
          <cell r="AA17">
            <v>1.1882199354077601E-3</v>
          </cell>
          <cell r="AB17">
            <v>0.405142938287264</v>
          </cell>
          <cell r="AC17">
            <v>1.0758573424866099E-2</v>
          </cell>
        </row>
        <row r="18">
          <cell r="D18" t="str">
            <v>market for steam, in chemical industry | steam, in chemical industry | Cutoff, U</v>
          </cell>
          <cell r="E18" t="str">
            <v>RoW</v>
          </cell>
          <cell r="F18" t="str">
            <v>4c484cd4-fd95-4915-939f-2c7db27ad9b0</v>
          </cell>
          <cell r="G18">
            <v>1</v>
          </cell>
          <cell r="H18" t="str">
            <v>kg</v>
          </cell>
          <cell r="I18">
            <v>2050</v>
          </cell>
          <cell r="J18">
            <v>0.32948332399456598</v>
          </cell>
          <cell r="K18">
            <v>4.6000252627446203</v>
          </cell>
          <cell r="L18">
            <v>3.1535727593722001E-4</v>
          </cell>
          <cell r="M18">
            <v>9.8297989933231494E-2</v>
          </cell>
          <cell r="N18">
            <v>2.1448967157556499E-3</v>
          </cell>
          <cell r="O18">
            <v>3.67582664670096E-5</v>
          </cell>
          <cell r="P18">
            <v>0.33331485653771997</v>
          </cell>
          <cell r="Q18">
            <v>4.2125866616346498E-3</v>
          </cell>
          <cell r="R18">
            <v>0.10082356538308</v>
          </cell>
          <cell r="S18">
            <v>3.3408712388046202E-3</v>
          </cell>
          <cell r="T18">
            <v>3.9769010366072201E-4</v>
          </cell>
          <cell r="U18">
            <v>3.4920816557836602E-3</v>
          </cell>
          <cell r="V18">
            <v>2.6531684073432501E-6</v>
          </cell>
          <cell r="W18">
            <v>8.1140163894001695E-5</v>
          </cell>
          <cell r="X18">
            <v>4.2864185438376697E-4</v>
          </cell>
          <cell r="Y18">
            <v>4.3939197839999998E-4</v>
          </cell>
          <cell r="Z18">
            <v>6.2505259246241705E-8</v>
          </cell>
          <cell r="AA18">
            <v>8.5341475817055502E-4</v>
          </cell>
          <cell r="AB18">
            <v>1.16347567526354</v>
          </cell>
          <cell r="AC18">
            <v>4.029137769364E-4</v>
          </cell>
        </row>
        <row r="19">
          <cell r="C19" t="str">
            <v>Mn2O3</v>
          </cell>
          <cell r="D19" t="str">
            <v>market for manganese(III) oxide | manganese(III) oxide | Cutoff, U</v>
          </cell>
          <cell r="E19" t="str">
            <v>GLO</v>
          </cell>
          <cell r="F19" t="str">
            <v>600ecc2c-8e25-33a4-8a2e-af0d435e411b</v>
          </cell>
          <cell r="G19">
            <v>1</v>
          </cell>
          <cell r="H19" t="str">
            <v>kg</v>
          </cell>
          <cell r="I19">
            <v>2050</v>
          </cell>
          <cell r="J19">
            <v>1.6898093879668401</v>
          </cell>
          <cell r="K19">
            <v>28.2118665242856</v>
          </cell>
          <cell r="L19">
            <v>1.41456147613881E-3</v>
          </cell>
          <cell r="M19">
            <v>0.34881361029299202</v>
          </cell>
          <cell r="N19">
            <v>7.18662773485816E-2</v>
          </cell>
          <cell r="O19">
            <v>5.8272273822853498E-4</v>
          </cell>
          <cell r="P19">
            <v>1.70320602299871</v>
          </cell>
          <cell r="Q19">
            <v>9.28494748700565E-2</v>
          </cell>
          <cell r="R19">
            <v>1.40768448540735</v>
          </cell>
          <cell r="S19">
            <v>0.40100338136701003</v>
          </cell>
          <cell r="T19">
            <v>2.16594650476499E-3</v>
          </cell>
          <cell r="U19">
            <v>9.4881972021355704E-2</v>
          </cell>
          <cell r="V19">
            <v>4.4826557828833798E-5</v>
          </cell>
          <cell r="W19">
            <v>9.1650891339025098E-2</v>
          </cell>
          <cell r="X19">
            <v>2.8464695266688499E-3</v>
          </cell>
          <cell r="Y19">
            <v>2.9026873771783698E-3</v>
          </cell>
          <cell r="Z19">
            <v>6.0016836371212198E-7</v>
          </cell>
          <cell r="AA19">
            <v>2.86616400844379E-3</v>
          </cell>
          <cell r="AB19">
            <v>6.1444871692218399</v>
          </cell>
          <cell r="AC19">
            <v>4.6275111933105899E-2</v>
          </cell>
        </row>
        <row r="20">
          <cell r="C20" t="str">
            <v>MnSO4</v>
          </cell>
          <cell r="D20" t="str">
            <v>market for manganese sulfate | manganese sulfate | Cutoff</v>
          </cell>
          <cell r="E20" t="str">
            <v>GLO</v>
          </cell>
          <cell r="F20" t="str">
            <v>0883386e-9c42-3055-9210-ff18d383261b</v>
          </cell>
          <cell r="G20">
            <v>1</v>
          </cell>
          <cell r="H20" t="str">
            <v>kg</v>
          </cell>
          <cell r="I20">
            <v>2050</v>
          </cell>
          <cell r="J20">
            <v>0.726953214705783</v>
          </cell>
          <cell r="K20">
            <v>13.581050420627999</v>
          </cell>
          <cell r="L20">
            <v>6.6545519843851401E-3</v>
          </cell>
          <cell r="M20">
            <v>0.23113379564776099</v>
          </cell>
          <cell r="N20">
            <v>8.0433001551302993E-2</v>
          </cell>
          <cell r="O20">
            <v>2.8631280257797602E-4</v>
          </cell>
          <cell r="P20">
            <v>0.73706870111776901</v>
          </cell>
          <cell r="Q20">
            <v>7.1414686650869696E-2</v>
          </cell>
          <cell r="R20">
            <v>1.7805453435960099</v>
          </cell>
          <cell r="S20">
            <v>8.9566108841993494E-2</v>
          </cell>
          <cell r="T20">
            <v>-6.7917085993990801E-4</v>
          </cell>
          <cell r="U20">
            <v>0.10666383954974799</v>
          </cell>
          <cell r="V20">
            <v>1.9756366307448101E-5</v>
          </cell>
          <cell r="W20">
            <v>5.14296303698972E-2</v>
          </cell>
          <cell r="X20">
            <v>2.3530303221161201E-3</v>
          </cell>
          <cell r="Y20">
            <v>2.3944457828152699E-3</v>
          </cell>
          <cell r="Z20">
            <v>3.3198058667451901E-7</v>
          </cell>
          <cell r="AA20">
            <v>2.1041077576065902E-2</v>
          </cell>
          <cell r="AB20">
            <v>7.25449629833924</v>
          </cell>
          <cell r="AC20">
            <v>9.2335481624352608E-3</v>
          </cell>
        </row>
        <row r="21">
          <cell r="C21" t="str">
            <v>Al2(SO4)3</v>
          </cell>
          <cell r="D21" t="str">
            <v>market for aluminium sulfate, without water, in 4.33% aluminium solution state | aluminium sulfate, without water, in 4.33% aluminium solution state | Cutoff</v>
          </cell>
          <cell r="E21" t="str">
            <v>GLO</v>
          </cell>
          <cell r="F21" t="str">
            <v>aad0b889-9603-3bf5-88f1-2a0b746dcdf1</v>
          </cell>
          <cell r="G21">
            <v>1</v>
          </cell>
          <cell r="H21" t="str">
            <v>kg</v>
          </cell>
          <cell r="I21">
            <v>2050</v>
          </cell>
          <cell r="J21">
            <v>0.61637964461907302</v>
          </cell>
          <cell r="K21">
            <v>9.2595187373909997</v>
          </cell>
          <cell r="L21">
            <v>3.2369788538620802E-3</v>
          </cell>
          <cell r="M21">
            <v>0.17590220834270401</v>
          </cell>
          <cell r="N21">
            <v>9.06746885735909E-2</v>
          </cell>
          <cell r="O21">
            <v>3.2742931808256301E-4</v>
          </cell>
          <cell r="P21">
            <v>0.62614602673394104</v>
          </cell>
          <cell r="Q21">
            <v>0.55309340663487805</v>
          </cell>
          <cell r="R21">
            <v>2.2487057988968102</v>
          </cell>
          <cell r="S21">
            <v>3.2259927124846599E-2</v>
          </cell>
          <cell r="T21">
            <v>1.2227612838596601E-2</v>
          </cell>
          <cell r="U21">
            <v>0.12468638664191201</v>
          </cell>
          <cell r="V21">
            <v>1.38053294944468E-5</v>
          </cell>
          <cell r="W21">
            <v>3.8577830930504597E-2</v>
          </cell>
          <cell r="X21">
            <v>2.21834576017613E-3</v>
          </cell>
          <cell r="Y21">
            <v>2.2497661492804199E-3</v>
          </cell>
          <cell r="Z21">
            <v>2.17443049445918E-7</v>
          </cell>
          <cell r="AA21">
            <v>9.9062294207525603E-3</v>
          </cell>
          <cell r="AB21">
            <v>7.8384789675155302</v>
          </cell>
          <cell r="AC21">
            <v>1.9920347896977102E-2</v>
          </cell>
        </row>
        <row r="22">
          <cell r="C22" t="str">
            <v>NaOH</v>
          </cell>
          <cell r="D22" t="str">
            <v>market for sodium hydroxide, without water, in 50% solution state | sodium hydroxide, without water, in 50% solution state | Cutoff</v>
          </cell>
          <cell r="E22" t="str">
            <v>GLO</v>
          </cell>
          <cell r="F22" t="str">
            <v>a89225aa-159f-3501-91c4-86d31259be56</v>
          </cell>
          <cell r="G22">
            <v>1</v>
          </cell>
          <cell r="H22" t="str">
            <v>kg</v>
          </cell>
          <cell r="I22">
            <v>2050</v>
          </cell>
          <cell r="J22">
            <v>1.0940259881613299</v>
          </cell>
          <cell r="K22">
            <v>18.514234198527902</v>
          </cell>
          <cell r="L22">
            <v>2.3914949401721598E-3</v>
          </cell>
          <cell r="M22">
            <v>0.291103448862708</v>
          </cell>
          <cell r="N22">
            <v>6.9720092486345198E-2</v>
          </cell>
          <cell r="O22">
            <v>4.9774969382123605E-4</v>
          </cell>
          <cell r="P22">
            <v>1.1105252246898401</v>
          </cell>
          <cell r="Q22">
            <v>7.7535553937423396E-2</v>
          </cell>
          <cell r="R22">
            <v>1.45632777744032</v>
          </cell>
          <cell r="S22">
            <v>0.15253335833350801</v>
          </cell>
          <cell r="T22">
            <v>1.73834625498934E-2</v>
          </cell>
          <cell r="U22">
            <v>9.1487363137936595E-2</v>
          </cell>
          <cell r="V22">
            <v>5.9482256650990002E-5</v>
          </cell>
          <cell r="W22">
            <v>4.4251824550031E-3</v>
          </cell>
          <cell r="X22">
            <v>2.7543835043433999E-3</v>
          </cell>
          <cell r="Y22">
            <v>2.7893399814862998E-3</v>
          </cell>
          <cell r="Z22">
            <v>1.35903671286348E-6</v>
          </cell>
          <cell r="AA22">
            <v>3.9736261066172004E-3</v>
          </cell>
          <cell r="AB22">
            <v>5.71423690242578</v>
          </cell>
          <cell r="AC22">
            <v>3.40279533072693E-2</v>
          </cell>
        </row>
        <row r="23">
          <cell r="C23" t="str">
            <v>Ammonia</v>
          </cell>
          <cell r="D23" t="str">
            <v>market for ammonia, anhydrous, liquid | ammonia, anhydrous, liquid | Cutoff</v>
          </cell>
          <cell r="E23" t="str">
            <v>RNA</v>
          </cell>
          <cell r="F23" t="str">
            <v>4baf62ce-6c0a-4058-937f-edec2938bb84</v>
          </cell>
          <cell r="G23">
            <v>1</v>
          </cell>
          <cell r="H23" t="str">
            <v>kg</v>
          </cell>
          <cell r="I23">
            <v>2050</v>
          </cell>
          <cell r="J23">
            <v>2.5764638390830998</v>
          </cell>
          <cell r="K23">
            <v>41.730298738081999</v>
          </cell>
          <cell r="L23">
            <v>1.0333420532744201E-3</v>
          </cell>
          <cell r="M23">
            <v>0.90252196689137298</v>
          </cell>
          <cell r="N23">
            <v>4.0892871894494497E-2</v>
          </cell>
          <cell r="O23">
            <v>8.5212428983898897E-5</v>
          </cell>
          <cell r="P23">
            <v>2.6192729202135401</v>
          </cell>
          <cell r="Q23">
            <v>4.1871872017700297E-2</v>
          </cell>
          <cell r="R23">
            <v>0.67449164716980603</v>
          </cell>
          <cell r="S23">
            <v>1.2781384352557001E-2</v>
          </cell>
          <cell r="T23">
            <v>6.9852605081084799E-3</v>
          </cell>
          <cell r="U23">
            <v>5.3339957235816603E-2</v>
          </cell>
          <cell r="V23">
            <v>4.6112913646000403E-5</v>
          </cell>
          <cell r="W23">
            <v>5.1317170832289602E-3</v>
          </cell>
          <cell r="X23">
            <v>2.3935559007103799E-3</v>
          </cell>
          <cell r="Y23">
            <v>2.49231476311902E-3</v>
          </cell>
          <cell r="Z23">
            <v>4.8920212621344605E-7</v>
          </cell>
          <cell r="AA23">
            <v>3.00823015026991E-3</v>
          </cell>
          <cell r="AB23">
            <v>4.0088642031334398</v>
          </cell>
          <cell r="AC23">
            <v>5.6039324571725897E-2</v>
          </cell>
        </row>
        <row r="24">
          <cell r="C24" t="str">
            <v>Oxygen</v>
          </cell>
          <cell r="D24" t="str">
            <v>market for oxygen, liquid | oxygen, liquid | Cutoff</v>
          </cell>
          <cell r="E24" t="str">
            <v>RoW</v>
          </cell>
          <cell r="F24" t="str">
            <v>fa036bed-ef0c-3049-bc93-44ec873efa87</v>
          </cell>
          <cell r="G24">
            <v>1</v>
          </cell>
          <cell r="H24" t="str">
            <v>kg</v>
          </cell>
          <cell r="I24">
            <v>2050</v>
          </cell>
          <cell r="J24">
            <v>0.914493403926673</v>
          </cell>
          <cell r="K24">
            <v>14.779374300708101</v>
          </cell>
          <cell r="L24">
            <v>2.0493684799615299E-3</v>
          </cell>
          <cell r="M24">
            <v>0.243765345833445</v>
          </cell>
          <cell r="N24">
            <v>2.27941614633848E-2</v>
          </cell>
          <cell r="O24">
            <v>3.8024540708178801E-4</v>
          </cell>
          <cell r="P24">
            <v>0.92906892128224705</v>
          </cell>
          <cell r="Q24">
            <v>3.5809439678605497E-2</v>
          </cell>
          <cell r="R24">
            <v>0.655505527352502</v>
          </cell>
          <cell r="S24">
            <v>0.10460820162428799</v>
          </cell>
          <cell r="T24">
            <v>4.5647500292037803E-3</v>
          </cell>
          <cell r="U24">
            <v>3.0169543017816498E-2</v>
          </cell>
          <cell r="V24">
            <v>2.8032293797923E-5</v>
          </cell>
          <cell r="W24">
            <v>6.1626138781631498E-4</v>
          </cell>
          <cell r="X24">
            <v>1.9562440447556E-3</v>
          </cell>
          <cell r="Y24">
            <v>1.9743549714387599E-3</v>
          </cell>
          <cell r="Z24">
            <v>3.5566715053367098E-7</v>
          </cell>
          <cell r="AA24">
            <v>2.9693243766324802E-3</v>
          </cell>
          <cell r="AB24">
            <v>0.93309838584633797</v>
          </cell>
          <cell r="AC24">
            <v>2.7098009779650298E-2</v>
          </cell>
        </row>
        <row r="25">
          <cell r="D25" t="str">
            <v>Synthesis Graphite production</v>
          </cell>
          <cell r="E25" t="str">
            <v>US</v>
          </cell>
          <cell r="F25" t="str">
            <v>669d3b88-a359-454c-a4b1-d12609d49b8b</v>
          </cell>
          <cell r="G25">
            <v>1</v>
          </cell>
          <cell r="H25" t="str">
            <v>kg</v>
          </cell>
          <cell r="I25">
            <v>2050</v>
          </cell>
          <cell r="J25">
            <v>3.5572144745069698</v>
          </cell>
          <cell r="K25">
            <v>93.818435875991497</v>
          </cell>
          <cell r="L25">
            <v>2.8140979378091999E-2</v>
          </cell>
          <cell r="M25">
            <v>1.7551588692094</v>
          </cell>
          <cell r="N25">
            <v>0.10925435689542801</v>
          </cell>
          <cell r="O25">
            <v>1.5730593907391901E-3</v>
          </cell>
          <cell r="P25">
            <v>3.62288358456538</v>
          </cell>
          <cell r="Q25">
            <v>0.15239290106950401</v>
          </cell>
          <cell r="R25">
            <v>2.76857460147991</v>
          </cell>
          <cell r="S25">
            <v>0.476983622348849</v>
          </cell>
          <cell r="T25">
            <v>2.0567040159052301E-2</v>
          </cell>
          <cell r="U25">
            <v>0.145751438778395</v>
          </cell>
          <cell r="V25">
            <v>1.10792239285871E-4</v>
          </cell>
          <cell r="W25">
            <v>5.23672097264448E-3</v>
          </cell>
          <cell r="X25">
            <v>1.46700392387667E-2</v>
          </cell>
          <cell r="Y25">
            <v>1.5091853196995001E-2</v>
          </cell>
          <cell r="Z25">
            <v>1.67424691445798E-6</v>
          </cell>
          <cell r="AA25">
            <v>7.6690668456905003E-2</v>
          </cell>
          <cell r="AB25">
            <v>5.6310826278058803</v>
          </cell>
          <cell r="AC25">
            <v>1.8870240455870799E-2</v>
          </cell>
        </row>
        <row r="26">
          <cell r="E26" t="str">
            <v>CN</v>
          </cell>
          <cell r="F26" t="str">
            <v>f733bff5-f2df-429a-b3a8-0d6ba81d8421</v>
          </cell>
          <cell r="G26">
            <v>1</v>
          </cell>
          <cell r="H26" t="str">
            <v>kg</v>
          </cell>
          <cell r="I26">
            <v>2050</v>
          </cell>
          <cell r="J26">
            <v>4.2667356766757001</v>
          </cell>
          <cell r="K26">
            <v>93.422571147316404</v>
          </cell>
          <cell r="L26">
            <v>2.7903585463251099E-2</v>
          </cell>
          <cell r="M26">
            <v>1.7666962415468399</v>
          </cell>
          <cell r="N26">
            <v>0.10778438980729101</v>
          </cell>
          <cell r="O26">
            <v>8.6560659999640097E-4</v>
          </cell>
          <cell r="P26">
            <v>4.3777103243578299</v>
          </cell>
          <cell r="Q26">
            <v>0.15377003388027899</v>
          </cell>
          <cell r="R26">
            <v>2.37830482319238</v>
          </cell>
          <cell r="S26">
            <v>0.40567563753050601</v>
          </cell>
          <cell r="T26">
            <v>1.5238160598820201E-2</v>
          </cell>
          <cell r="U26">
            <v>0.142441922199775</v>
          </cell>
          <cell r="V26">
            <v>6.3876498343167699E-5</v>
          </cell>
          <cell r="W26">
            <v>5.3628357064767901E-3</v>
          </cell>
          <cell r="X26">
            <v>1.9652776910608499E-2</v>
          </cell>
          <cell r="Y26">
            <v>2.00504171096926E-2</v>
          </cell>
          <cell r="Z26">
            <v>1.5787852369070601E-6</v>
          </cell>
          <cell r="AA26">
            <v>8.0888166141426396E-2</v>
          </cell>
          <cell r="AB26">
            <v>6.6458227756192398</v>
          </cell>
          <cell r="AC26">
            <v>1.0472417179855E-2</v>
          </cell>
        </row>
        <row r="27">
          <cell r="E27" t="str">
            <v>JP</v>
          </cell>
          <cell r="F27" t="str">
            <v>24703139-cc5b-4d45-9b64-891d35658fa9</v>
          </cell>
          <cell r="G27">
            <v>1</v>
          </cell>
          <cell r="H27" t="str">
            <v>kg</v>
          </cell>
          <cell r="I27">
            <v>2050</v>
          </cell>
          <cell r="J27">
            <v>3.1530733089106699</v>
          </cell>
          <cell r="K27">
            <v>87.856335969490203</v>
          </cell>
          <cell r="L27">
            <v>2.5774138365040701E-2</v>
          </cell>
          <cell r="M27">
            <v>1.6161452683556801</v>
          </cell>
          <cell r="N27">
            <v>9.8884383480896301E-2</v>
          </cell>
          <cell r="O27">
            <v>7.4916254641960904E-4</v>
          </cell>
          <cell r="P27">
            <v>3.21405202909766</v>
          </cell>
          <cell r="Q27">
            <v>0.12560730725807201</v>
          </cell>
          <cell r="R27">
            <v>1.7669009547311301</v>
          </cell>
          <cell r="S27">
            <v>0.37841489065737599</v>
          </cell>
          <cell r="T27">
            <v>3.0710913968157099E-2</v>
          </cell>
          <cell r="U27">
            <v>0.12984116590038</v>
          </cell>
          <cell r="V27">
            <v>5.8687012419559402E-5</v>
          </cell>
          <cell r="W27">
            <v>5.8964038509526501E-3</v>
          </cell>
          <cell r="X27">
            <v>1.5270829389307799E-2</v>
          </cell>
          <cell r="Y27">
            <v>1.57003594202242E-2</v>
          </cell>
          <cell r="Z27">
            <v>1.4180185094798801E-6</v>
          </cell>
          <cell r="AA27">
            <v>7.7358379636553398E-2</v>
          </cell>
          <cell r="AB27">
            <v>6.0840568923297296</v>
          </cell>
          <cell r="AC27">
            <v>8.8695991596381904E-3</v>
          </cell>
        </row>
        <row r="28">
          <cell r="E28" t="str">
            <v>KR</v>
          </cell>
          <cell r="F28" t="str">
            <v>ccef3cbb-5872-42a3-9e30-8f755d0544ba</v>
          </cell>
          <cell r="G28">
            <v>1</v>
          </cell>
          <cell r="H28" t="str">
            <v>kg</v>
          </cell>
          <cell r="I28">
            <v>2050</v>
          </cell>
          <cell r="J28">
            <v>3.29308950044916</v>
          </cell>
          <cell r="K28">
            <v>97.415896001611202</v>
          </cell>
          <cell r="L28">
            <v>2.58651851207541E-2</v>
          </cell>
          <cell r="M28">
            <v>1.67444139487009</v>
          </cell>
          <cell r="N28">
            <v>0.116785417103697</v>
          </cell>
          <cell r="O28">
            <v>1.5026776171806601E-3</v>
          </cell>
          <cell r="P28">
            <v>3.34106900457282</v>
          </cell>
          <cell r="Q28">
            <v>0.165307998343593</v>
          </cell>
          <cell r="R28">
            <v>2.7582060489957501</v>
          </cell>
          <cell r="S28">
            <v>0.81547064142139103</v>
          </cell>
          <cell r="T28">
            <v>4.7153729266024298E-2</v>
          </cell>
          <cell r="U28">
            <v>0.15530936132961201</v>
          </cell>
          <cell r="V28">
            <v>1.1108194483395299E-4</v>
          </cell>
          <cell r="W28">
            <v>5.9591344128362396E-3</v>
          </cell>
          <cell r="X28">
            <v>1.6141031486286199E-2</v>
          </cell>
          <cell r="Y28">
            <v>1.65617952477745E-2</v>
          </cell>
          <cell r="Z28">
            <v>1.5312725983482999E-6</v>
          </cell>
          <cell r="AA28">
            <v>7.5200866221858106E-2</v>
          </cell>
          <cell r="AB28">
            <v>6.2700529321484</v>
          </cell>
          <cell r="AC28">
            <v>1.43707794327224E-2</v>
          </cell>
        </row>
        <row r="29">
          <cell r="E29" t="str">
            <v>RER</v>
          </cell>
          <cell r="F29" t="str">
            <v>8a882e83-4cd7-4dde-809c-fb15cf33bcfa</v>
          </cell>
          <cell r="G29">
            <v>1</v>
          </cell>
          <cell r="H29" t="str">
            <v>kg</v>
          </cell>
          <cell r="I29">
            <v>2050</v>
          </cell>
          <cell r="J29">
            <v>2.5758345610030502</v>
          </cell>
          <cell r="K29">
            <v>90.111133644005307</v>
          </cell>
          <cell r="L29">
            <v>2.4749230806108701E-2</v>
          </cell>
          <cell r="M29">
            <v>1.46512468138423</v>
          </cell>
          <cell r="N29">
            <v>0.10278856649538599</v>
          </cell>
          <cell r="O29">
            <v>1.2893474659547699E-3</v>
          </cell>
          <cell r="P29">
            <v>2.62368248287817</v>
          </cell>
          <cell r="Q29">
            <v>0.13828694106482201</v>
          </cell>
          <cell r="R29">
            <v>2.3350173320402798</v>
          </cell>
          <cell r="S29">
            <v>0.77475307017901596</v>
          </cell>
          <cell r="T29">
            <v>3.8587686735395303E-2</v>
          </cell>
          <cell r="U29">
            <v>0.13654456792400699</v>
          </cell>
          <cell r="V29">
            <v>9.7375698112061495E-5</v>
          </cell>
          <cell r="W29">
            <v>5.6136727275019503E-3</v>
          </cell>
          <cell r="X29">
            <v>1.2856813596494401E-2</v>
          </cell>
          <cell r="Y29">
            <v>1.3254822061214399E-2</v>
          </cell>
          <cell r="Z29">
            <v>1.48027770862274E-6</v>
          </cell>
          <cell r="AA29">
            <v>7.3060905899754905E-2</v>
          </cell>
          <cell r="AB29">
            <v>5.9912637166978602</v>
          </cell>
          <cell r="AC29">
            <v>2.43041710500904E-2</v>
          </cell>
        </row>
        <row r="30">
          <cell r="C30" t="str">
            <v>PVDF</v>
          </cell>
          <cell r="D30" t="str">
            <v>polyvinylfluoride production | polyvinylfluoride | Cutoff</v>
          </cell>
          <cell r="E30" t="str">
            <v>US</v>
          </cell>
          <cell r="F30" t="str">
            <v>b472473c-d19d-3594-ad81-9cb46238815c</v>
          </cell>
          <cell r="G30">
            <v>1</v>
          </cell>
          <cell r="H30" t="str">
            <v>kg</v>
          </cell>
          <cell r="I30">
            <v>2050</v>
          </cell>
          <cell r="J30">
            <v>12.444447385101901</v>
          </cell>
          <cell r="K30">
            <v>157.74732344515601</v>
          </cell>
          <cell r="L30">
            <v>1.6258143480977701E-2</v>
          </cell>
          <cell r="M30">
            <v>2.55858427187587</v>
          </cell>
          <cell r="N30">
            <v>0.52169684793485205</v>
          </cell>
          <cell r="O30">
            <v>3.4177342378621401E-3</v>
          </cell>
          <cell r="P30">
            <v>13.4844878544514</v>
          </cell>
          <cell r="Q30">
            <v>0.44433695211924401</v>
          </cell>
          <cell r="R30">
            <v>10.967449194960199</v>
          </cell>
          <cell r="S30">
            <v>1.32910276835867</v>
          </cell>
          <cell r="T30">
            <v>8.1224843795180898E-2</v>
          </cell>
          <cell r="U30">
            <v>0.68473700497031498</v>
          </cell>
          <cell r="V30">
            <v>2.3920438529227399E-4</v>
          </cell>
          <cell r="W30">
            <v>3.2453521416333203E-2</v>
          </cell>
          <cell r="X30">
            <v>1.20157069793184E-2</v>
          </cell>
          <cell r="Y30">
            <v>1.23905137894089E-2</v>
          </cell>
          <cell r="Z30">
            <v>3.3291335593282002E-6</v>
          </cell>
          <cell r="AA30">
            <v>3.2247038434129197E-2</v>
          </cell>
          <cell r="AB30">
            <v>43.482447569806297</v>
          </cell>
          <cell r="AC30">
            <v>0.143532690958807</v>
          </cell>
        </row>
        <row r="31">
          <cell r="E31" t="str">
            <v>CN</v>
          </cell>
          <cell r="F31" t="str">
            <v>8799070d-0c1f-4439-8c5f-80a29ae6c346</v>
          </cell>
          <cell r="G31">
            <v>1</v>
          </cell>
          <cell r="H31" t="str">
            <v>kg</v>
          </cell>
          <cell r="I31">
            <v>2050</v>
          </cell>
          <cell r="J31">
            <v>13.361071035070299</v>
          </cell>
          <cell r="K31">
            <v>158.64140463639899</v>
          </cell>
          <cell r="L31">
            <v>1.6076692588505199E-2</v>
          </cell>
          <cell r="M31">
            <v>2.6031138867150498</v>
          </cell>
          <cell r="N31">
            <v>0.52003098175920204</v>
          </cell>
          <cell r="O31">
            <v>2.5815857192210598E-3</v>
          </cell>
          <cell r="P31">
            <v>14.4543824686683</v>
          </cell>
          <cell r="Q31">
            <v>0.44710669720554302</v>
          </cell>
          <cell r="R31">
            <v>10.514617613556201</v>
          </cell>
          <cell r="S31">
            <v>1.2383425521387901</v>
          </cell>
          <cell r="T31">
            <v>7.5508021403863299E-2</v>
          </cell>
          <cell r="U31">
            <v>0.68127295645978303</v>
          </cell>
          <cell r="V31">
            <v>1.8391731439583301E-4</v>
          </cell>
          <cell r="W31">
            <v>3.2599534279663001E-2</v>
          </cell>
          <cell r="X31">
            <v>1.8069811102513801E-2</v>
          </cell>
          <cell r="Y31">
            <v>1.8414795752653999E-2</v>
          </cell>
          <cell r="Z31">
            <v>3.25009240425296E-6</v>
          </cell>
          <cell r="AA31">
            <v>3.7385689365216399E-2</v>
          </cell>
          <cell r="AB31">
            <v>44.747512287381497</v>
          </cell>
          <cell r="AC31">
            <v>0.13383504315615299</v>
          </cell>
        </row>
        <row r="32">
          <cell r="E32" t="str">
            <v>JP</v>
          </cell>
          <cell r="F32" t="str">
            <v>d3299e1a-a221-4893-9214-6d47da5c2540</v>
          </cell>
          <cell r="G32">
            <v>1</v>
          </cell>
          <cell r="H32" t="str">
            <v>kg</v>
          </cell>
          <cell r="I32">
            <v>2050</v>
          </cell>
          <cell r="J32">
            <v>12.060815629412099</v>
          </cell>
          <cell r="K32">
            <v>152.14255221162199</v>
          </cell>
          <cell r="L32">
            <v>1.35904587166828E-2</v>
          </cell>
          <cell r="M32">
            <v>2.4273382455647199</v>
          </cell>
          <cell r="N32">
            <v>0.509639788098316</v>
          </cell>
          <cell r="O32">
            <v>2.44563157862831E-3</v>
          </cell>
          <cell r="P32">
            <v>13.095754366878801</v>
          </cell>
          <cell r="Q32">
            <v>0.41422533334830097</v>
          </cell>
          <cell r="R32">
            <v>9.8007736263498799</v>
          </cell>
          <cell r="S32">
            <v>1.20651429385329</v>
          </cell>
          <cell r="T32">
            <v>9.3573219430866494E-2</v>
          </cell>
          <cell r="U32">
            <v>0.66656095579610797</v>
          </cell>
          <cell r="V32">
            <v>1.77858335193455E-4</v>
          </cell>
          <cell r="W32">
            <v>3.3222501243639797E-2</v>
          </cell>
          <cell r="X32">
            <v>1.2953672570046201E-2</v>
          </cell>
          <cell r="Y32">
            <v>1.3335890162077599E-2</v>
          </cell>
          <cell r="Z32">
            <v>3.0623893692597901E-6</v>
          </cell>
          <cell r="AA32">
            <v>3.3264490592026998E-2</v>
          </cell>
          <cell r="AB32">
            <v>44.091623081097701</v>
          </cell>
          <cell r="AC32">
            <v>0.13196367454805</v>
          </cell>
        </row>
        <row r="33">
          <cell r="E33" t="str">
            <v>KR</v>
          </cell>
          <cell r="F33" t="str">
            <v>792775db-17c3-4b46-a6b9-ae1df1090f2a</v>
          </cell>
          <cell r="G33">
            <v>1</v>
          </cell>
          <cell r="H33" t="str">
            <v>kg</v>
          </cell>
          <cell r="I33">
            <v>2050</v>
          </cell>
          <cell r="J33">
            <v>12.224291396572101</v>
          </cell>
          <cell r="K33">
            <v>163.30380715500701</v>
          </cell>
          <cell r="L33">
            <v>1.3696760267054501E-2</v>
          </cell>
          <cell r="M33">
            <v>2.4954018309235502</v>
          </cell>
          <cell r="N33">
            <v>0.53054012235458403</v>
          </cell>
          <cell r="O33">
            <v>3.3253973607551201E-3</v>
          </cell>
          <cell r="P33">
            <v>13.2440529120683</v>
          </cell>
          <cell r="Q33">
            <v>0.46057783630295501</v>
          </cell>
          <cell r="R33">
            <v>10.958170917290801</v>
          </cell>
          <cell r="S33">
            <v>1.7167983071717901</v>
          </cell>
          <cell r="T33">
            <v>0.112771012311484</v>
          </cell>
          <cell r="U33">
            <v>0.69629632240068895</v>
          </cell>
          <cell r="V33">
            <v>2.39031987166301E-4</v>
          </cell>
          <cell r="W33">
            <v>3.3295742249666402E-2</v>
          </cell>
          <cell r="X33">
            <v>1.3969676175233901E-2</v>
          </cell>
          <cell r="Y33">
            <v>1.4341658717989E-2</v>
          </cell>
          <cell r="Z33">
            <v>3.1946190696846901E-6</v>
          </cell>
          <cell r="AA33">
            <v>3.07454879199087E-2</v>
          </cell>
          <cell r="AB33">
            <v>44.308782575038897</v>
          </cell>
          <cell r="AC33">
            <v>0.13838657218257</v>
          </cell>
        </row>
        <row r="34">
          <cell r="E34" t="str">
            <v>RER</v>
          </cell>
          <cell r="F34" t="str">
            <v>2ff957e6-921a-463d-acf7-5e92b8b779f2</v>
          </cell>
          <cell r="G34">
            <v>1</v>
          </cell>
          <cell r="H34" t="str">
            <v>kg</v>
          </cell>
          <cell r="I34">
            <v>2050</v>
          </cell>
          <cell r="J34">
            <v>12.056466886127099</v>
          </cell>
          <cell r="K34">
            <v>170.137291064095</v>
          </cell>
          <cell r="L34">
            <v>1.22615059485548E-2</v>
          </cell>
          <cell r="M34">
            <v>2.5862183028221999</v>
          </cell>
          <cell r="N34">
            <v>0.51192390515502895</v>
          </cell>
          <cell r="O34">
            <v>3.0773133273546299E-3</v>
          </cell>
          <cell r="P34">
            <v>13.068437574389099</v>
          </cell>
          <cell r="Q34">
            <v>0.43063452034909799</v>
          </cell>
          <cell r="R34">
            <v>10.410461153270701</v>
          </cell>
          <cell r="S34">
            <v>1.67201635124854</v>
          </cell>
          <cell r="T34">
            <v>0.101701677688213</v>
          </cell>
          <cell r="U34">
            <v>0.67615699256812301</v>
          </cell>
          <cell r="V34">
            <v>2.2090656007687801E-4</v>
          </cell>
          <cell r="W34">
            <v>3.2831413328794301E-2</v>
          </cell>
          <cell r="X34">
            <v>9.9562646048123107E-3</v>
          </cell>
          <cell r="Y34">
            <v>1.02751408029265E-2</v>
          </cell>
          <cell r="Z34">
            <v>3.1839856999945698E-6</v>
          </cell>
          <cell r="AA34">
            <v>2.7744839309166901E-2</v>
          </cell>
          <cell r="AB34">
            <v>43.7968554209396</v>
          </cell>
          <cell r="AC34">
            <v>0.14910411930053799</v>
          </cell>
        </row>
        <row r="35">
          <cell r="C35" t="str">
            <v>NMP</v>
          </cell>
          <cell r="D35" t="str">
            <v>N-methyl-2-pyrrolidone production | N-methyl-2-pyrrolidone | Cutoff</v>
          </cell>
          <cell r="E35" t="str">
            <v>US</v>
          </cell>
          <cell r="F35" t="str">
            <v>b26c4853-61cd-4a6d-a241-be86505c7d80</v>
          </cell>
          <cell r="G35">
            <v>1</v>
          </cell>
          <cell r="H35" t="str">
            <v>kg</v>
          </cell>
          <cell r="I35">
            <v>2050</v>
          </cell>
          <cell r="J35">
            <v>6.0519434964870999</v>
          </cell>
          <cell r="K35">
            <v>122.590879570347</v>
          </cell>
          <cell r="L35">
            <v>8.96773008741409E-3</v>
          </cell>
          <cell r="M35">
            <v>2.3254525073828298</v>
          </cell>
          <cell r="N35">
            <v>0.24438711777641001</v>
          </cell>
          <cell r="O35">
            <v>1.73250961621584E-3</v>
          </cell>
          <cell r="P35">
            <v>6.1722041300558503</v>
          </cell>
          <cell r="Q35">
            <v>0.275630349836262</v>
          </cell>
          <cell r="R35">
            <v>5.2243672837587196</v>
          </cell>
          <cell r="S35">
            <v>0.45004767856837702</v>
          </cell>
          <cell r="T35">
            <v>0.10555733348860501</v>
          </cell>
          <cell r="U35">
            <v>0.32338400343682999</v>
          </cell>
          <cell r="V35">
            <v>3.3592689033244E-4</v>
          </cell>
          <cell r="W35">
            <v>1.7355344479629799E-2</v>
          </cell>
          <cell r="X35">
            <v>1.1504163829525E-2</v>
          </cell>
          <cell r="Y35">
            <v>1.2022343073398299E-2</v>
          </cell>
          <cell r="Z35">
            <v>2.0900892503974298E-6</v>
          </cell>
          <cell r="AA35">
            <v>1.9038820743333702E-2</v>
          </cell>
          <cell r="AB35">
            <v>22.7041429064551</v>
          </cell>
          <cell r="AC35">
            <v>0.27714788274707303</v>
          </cell>
        </row>
        <row r="36">
          <cell r="E36" t="str">
            <v>CN</v>
          </cell>
          <cell r="F36" t="str">
            <v>840fa1d1-943c-40f1-b2b6-204d9ae143fa</v>
          </cell>
          <cell r="G36">
            <v>1</v>
          </cell>
          <cell r="H36" t="str">
            <v>kg</v>
          </cell>
          <cell r="I36">
            <v>2050</v>
          </cell>
          <cell r="J36">
            <v>6.1242868347474504</v>
          </cell>
          <cell r="K36">
            <v>122.550516892129</v>
          </cell>
          <cell r="L36">
            <v>8.9435252176655999E-3</v>
          </cell>
          <cell r="M36">
            <v>2.3266288669152702</v>
          </cell>
          <cell r="N36">
            <v>0.24423723877918799</v>
          </cell>
          <cell r="O36">
            <v>1.66037717480676E-3</v>
          </cell>
          <cell r="P36">
            <v>6.2491668564660596</v>
          </cell>
          <cell r="Q36">
            <v>0.27577076337775303</v>
          </cell>
          <cell r="R36">
            <v>5.18457507107059</v>
          </cell>
          <cell r="S36">
            <v>0.44277706050846799</v>
          </cell>
          <cell r="T36">
            <v>0.10501399674913101</v>
          </cell>
          <cell r="U36">
            <v>0.32304656253077502</v>
          </cell>
          <cell r="V36">
            <v>3.3114332458926199E-4</v>
          </cell>
          <cell r="W36">
            <v>1.7368203236804901E-2</v>
          </cell>
          <cell r="X36">
            <v>1.20122076705755E-2</v>
          </cell>
          <cell r="Y36">
            <v>1.2527922139006701E-2</v>
          </cell>
          <cell r="Z36">
            <v>2.08035590288243E-6</v>
          </cell>
          <cell r="AA36">
            <v>1.94668008994025E-2</v>
          </cell>
          <cell r="AB36">
            <v>22.8076066078007</v>
          </cell>
          <cell r="AC36">
            <v>0.276291634099321</v>
          </cell>
        </row>
        <row r="37">
          <cell r="E37" t="str">
            <v>JP</v>
          </cell>
          <cell r="F37" t="str">
            <v>1ff07c2d-f92b-4ef3-8dcc-32dad2da7577</v>
          </cell>
          <cell r="G37">
            <v>1</v>
          </cell>
          <cell r="H37" t="str">
            <v>kg</v>
          </cell>
          <cell r="I37">
            <v>2050</v>
          </cell>
          <cell r="J37">
            <v>6.01073694626945</v>
          </cell>
          <cell r="K37">
            <v>121.982979187723</v>
          </cell>
          <cell r="L37">
            <v>8.7264051213774892E-3</v>
          </cell>
          <cell r="M37">
            <v>2.3112785716095101</v>
          </cell>
          <cell r="N37">
            <v>0.243329787153752</v>
          </cell>
          <cell r="O37">
            <v>1.6485044477754099E-3</v>
          </cell>
          <cell r="P37">
            <v>6.13051934400817</v>
          </cell>
          <cell r="Q37">
            <v>0.27289926968293998</v>
          </cell>
          <cell r="R37">
            <v>5.1222358531098298</v>
          </cell>
          <cell r="S37">
            <v>0.43999753337630498</v>
          </cell>
          <cell r="T37">
            <v>0.106591610818161</v>
          </cell>
          <cell r="U37">
            <v>0.32176177953554302</v>
          </cell>
          <cell r="V37">
            <v>3.3061420053430597E-4</v>
          </cell>
          <cell r="W37">
            <v>1.74226062633005E-2</v>
          </cell>
          <cell r="X37">
            <v>1.15654208644821E-2</v>
          </cell>
          <cell r="Y37">
            <v>1.2084386845178499E-2</v>
          </cell>
          <cell r="Z37">
            <v>2.0639640012624102E-6</v>
          </cell>
          <cell r="AA37">
            <v>1.9106901098905699E-2</v>
          </cell>
          <cell r="AB37">
            <v>22.750328517739899</v>
          </cell>
          <cell r="AC37">
            <v>0.27612820951688399</v>
          </cell>
        </row>
        <row r="38">
          <cell r="E38" t="str">
            <v>KR</v>
          </cell>
          <cell r="F38" t="str">
            <v>d7bafce0-74af-4d4f-a0e1-7ff800ad04ee</v>
          </cell>
          <cell r="G38">
            <v>1</v>
          </cell>
          <cell r="H38" t="str">
            <v>kg</v>
          </cell>
          <cell r="I38">
            <v>2050</v>
          </cell>
          <cell r="J38">
            <v>6.0250131069753303</v>
          </cell>
          <cell r="K38">
            <v>122.957679426292</v>
          </cell>
          <cell r="L38">
            <v>8.7356883199992408E-3</v>
          </cell>
          <cell r="M38">
            <v>2.3172224903913698</v>
          </cell>
          <cell r="N38">
            <v>0.245154990581959</v>
          </cell>
          <cell r="O38">
            <v>1.7253334353824199E-3</v>
          </cell>
          <cell r="P38">
            <v>6.1434700944487703</v>
          </cell>
          <cell r="Q38">
            <v>0.27694718328381601</v>
          </cell>
          <cell r="R38">
            <v>5.22331009801524</v>
          </cell>
          <cell r="S38">
            <v>0.48456008051302801</v>
          </cell>
          <cell r="T38">
            <v>0.108268133162257</v>
          </cell>
          <cell r="U38">
            <v>0.32435853671656201</v>
          </cell>
          <cell r="V38">
            <v>3.3595642893734299E-4</v>
          </cell>
          <cell r="W38">
            <v>1.7429002320590602E-2</v>
          </cell>
          <cell r="X38">
            <v>1.16541473528015E-2</v>
          </cell>
          <cell r="Y38">
            <v>1.21722195177915E-2</v>
          </cell>
          <cell r="Z38">
            <v>2.0755114769901701E-6</v>
          </cell>
          <cell r="AA38">
            <v>1.8886919338975901E-2</v>
          </cell>
          <cell r="AB38">
            <v>22.769292819838999</v>
          </cell>
          <cell r="AC38">
            <v>0.27668911417215802</v>
          </cell>
        </row>
        <row r="39">
          <cell r="E39" t="str">
            <v>RER</v>
          </cell>
          <cell r="F39" t="str">
            <v>154649df-4d12-3065-8f52-48261329da91</v>
          </cell>
          <cell r="G39">
            <v>1</v>
          </cell>
          <cell r="H39" t="str">
            <v>kg</v>
          </cell>
          <cell r="I39">
            <v>2050</v>
          </cell>
          <cell r="J39">
            <v>5.6317281326139499</v>
          </cell>
          <cell r="K39">
            <v>123.25195879310201</v>
          </cell>
          <cell r="L39">
            <v>7.5069886268042101E-3</v>
          </cell>
          <cell r="M39">
            <v>2.2901833903151698</v>
          </cell>
          <cell r="N39">
            <v>0.237804387320663</v>
          </cell>
          <cell r="O39">
            <v>1.56775938580478E-3</v>
          </cell>
          <cell r="P39">
            <v>5.7423363080309997</v>
          </cell>
          <cell r="Q39">
            <v>0.25901194772143099</v>
          </cell>
          <cell r="R39">
            <v>4.8882321771485397</v>
          </cell>
          <cell r="S39">
            <v>0.53356570809114801</v>
          </cell>
          <cell r="T39">
            <v>0.10303519218945199</v>
          </cell>
          <cell r="U39">
            <v>0.31493298186230601</v>
          </cell>
          <cell r="V39">
            <v>3.2500707941610199E-4</v>
          </cell>
          <cell r="W39">
            <v>1.7195232334484199E-2</v>
          </cell>
          <cell r="X39">
            <v>9.7922368444206109E-3</v>
          </cell>
          <cell r="Y39">
            <v>1.0280131368265199E-2</v>
          </cell>
          <cell r="Z39">
            <v>2.0454337664647299E-6</v>
          </cell>
          <cell r="AA39">
            <v>1.6539282138646701E-2</v>
          </cell>
          <cell r="AB39">
            <v>22.280368195407</v>
          </cell>
          <cell r="AC39">
            <v>0.27777675684866798</v>
          </cell>
        </row>
        <row r="40">
          <cell r="D40" t="str">
            <v>lithium hexafluorophosphate production | lithium hexafluorophosphate | Cutoff</v>
          </cell>
          <cell r="E40" t="str">
            <v>US</v>
          </cell>
          <cell r="F40" t="str">
            <v>6585ad34-eb8a-3665-960e-fff1a3487168</v>
          </cell>
          <cell r="G40">
            <v>1</v>
          </cell>
          <cell r="H40" t="str">
            <v>kg</v>
          </cell>
          <cell r="I40">
            <v>2050</v>
          </cell>
          <cell r="J40">
            <v>20.172410674032299</v>
          </cell>
          <cell r="K40">
            <v>278.269771348907</v>
          </cell>
          <cell r="L40">
            <v>4.98259896688521E-2</v>
          </cell>
          <cell r="M40">
            <v>4.7465418198376801</v>
          </cell>
          <cell r="N40">
            <v>3.3372828905971201</v>
          </cell>
          <cell r="O40">
            <v>8.7499883609335003E-3</v>
          </cell>
          <cell r="P40">
            <v>20.434774650637301</v>
          </cell>
          <cell r="Q40">
            <v>1.4771865672825799</v>
          </cell>
          <cell r="R40">
            <v>64.548283059259006</v>
          </cell>
          <cell r="S40">
            <v>1.6206133098969999</v>
          </cell>
          <cell r="T40">
            <v>0.39903526210232598</v>
          </cell>
          <cell r="U40">
            <v>4.3681406311600002</v>
          </cell>
          <cell r="V40">
            <v>3.9846281946691597E-3</v>
          </cell>
          <cell r="W40">
            <v>0.57661508613926504</v>
          </cell>
          <cell r="X40">
            <v>4.8377377662338301E-2</v>
          </cell>
          <cell r="Y40">
            <v>4.9236338002055999E-2</v>
          </cell>
          <cell r="Z40">
            <v>8.08986114050332E-6</v>
          </cell>
          <cell r="AA40">
            <v>0.13029847078690601</v>
          </cell>
          <cell r="AB40">
            <v>363.36525222876702</v>
          </cell>
          <cell r="AC40">
            <v>0.29839228979827498</v>
          </cell>
        </row>
        <row r="41">
          <cell r="E41" t="str">
            <v>CN</v>
          </cell>
          <cell r="F41" t="str">
            <v>6d1f3adf-f574-380d-9e87-93da9c167523</v>
          </cell>
          <cell r="G41">
            <v>1</v>
          </cell>
          <cell r="H41" t="str">
            <v>kg</v>
          </cell>
          <cell r="I41">
            <v>2050</v>
          </cell>
          <cell r="J41">
            <v>20.2636119953509</v>
          </cell>
          <cell r="K41">
            <v>278.20510338729099</v>
          </cell>
          <cell r="L41">
            <v>4.9784978210563401E-2</v>
          </cell>
          <cell r="M41">
            <v>4.7473880420430197</v>
          </cell>
          <cell r="N41">
            <v>3.33707495455505</v>
          </cell>
          <cell r="O41">
            <v>8.6558673929455401E-3</v>
          </cell>
          <cell r="P41">
            <v>20.531922248181701</v>
          </cell>
          <cell r="Q41">
            <v>1.4773151389944099</v>
          </cell>
          <cell r="R41">
            <v>64.495855445928598</v>
          </cell>
          <cell r="S41">
            <v>1.6118734274320199</v>
          </cell>
          <cell r="T41">
            <v>0.39821227628071898</v>
          </cell>
          <cell r="U41">
            <v>4.36768370600167</v>
          </cell>
          <cell r="V41">
            <v>3.9783489740881899E-3</v>
          </cell>
          <cell r="W41">
            <v>0.57663095750362403</v>
          </cell>
          <cell r="X41">
            <v>4.9027993297417E-2</v>
          </cell>
          <cell r="Y41">
            <v>4.9883701492598097E-2</v>
          </cell>
          <cell r="Z41">
            <v>8.0765323888151894E-6</v>
          </cell>
          <cell r="AA41">
            <v>0.130840747266847</v>
          </cell>
          <cell r="AB41">
            <v>363.49773976223599</v>
          </cell>
          <cell r="AC41">
            <v>0.29728952484704502</v>
          </cell>
        </row>
        <row r="42">
          <cell r="E42" t="str">
            <v>JP</v>
          </cell>
          <cell r="F42" t="str">
            <v>c38f4148-2f6a-4b96-9353-99a05d720c05</v>
          </cell>
          <cell r="G42">
            <v>1</v>
          </cell>
          <cell r="H42" t="str">
            <v>kg</v>
          </cell>
          <cell r="I42">
            <v>2050</v>
          </cell>
          <cell r="J42">
            <v>20.118848102001799</v>
          </cell>
          <cell r="K42">
            <v>277.479588529436</v>
          </cell>
          <cell r="L42">
            <v>4.9512302019490001E-2</v>
          </cell>
          <cell r="M42">
            <v>4.7281177476500202</v>
          </cell>
          <cell r="N42">
            <v>3.3359085132872801</v>
          </cell>
          <cell r="O42">
            <v>8.6407937580910091E-3</v>
          </cell>
          <cell r="P42">
            <v>20.380590441004099</v>
          </cell>
          <cell r="Q42">
            <v>1.4736365569890499</v>
          </cell>
          <cell r="R42">
            <v>64.4155269299103</v>
          </cell>
          <cell r="S42">
            <v>1.6075495706874801</v>
          </cell>
          <cell r="T42">
            <v>0.40037967345613301</v>
          </cell>
          <cell r="U42">
            <v>4.3660319740629303</v>
          </cell>
          <cell r="V42">
            <v>3.97772246418492E-3</v>
          </cell>
          <cell r="W42">
            <v>0.57670251675681805</v>
          </cell>
          <cell r="X42">
            <v>4.8457002972633299E-2</v>
          </cell>
          <cell r="Y42">
            <v>4.9316985956749403E-2</v>
          </cell>
          <cell r="Z42">
            <v>8.0559020846925703E-6</v>
          </cell>
          <cell r="AA42">
            <v>0.130386965429868</v>
          </cell>
          <cell r="AB42">
            <v>363.425286862051</v>
          </cell>
          <cell r="AC42">
            <v>0.297066861667314</v>
          </cell>
        </row>
        <row r="43">
          <cell r="E43" t="str">
            <v>KR</v>
          </cell>
          <cell r="F43" t="str">
            <v>e2fb1502-9b6f-4d9a-89f2-ccbc7b234e3d</v>
          </cell>
          <cell r="G43">
            <v>1</v>
          </cell>
          <cell r="H43" t="str">
            <v>kg</v>
          </cell>
          <cell r="I43">
            <v>2050</v>
          </cell>
          <cell r="J43">
            <v>20.137405051857801</v>
          </cell>
          <cell r="K43">
            <v>278.74655825781099</v>
          </cell>
          <cell r="L43">
            <v>4.95243688387755E-2</v>
          </cell>
          <cell r="M43">
            <v>4.7358439847704599</v>
          </cell>
          <cell r="N43">
            <v>3.33828101449346</v>
          </cell>
          <cell r="O43">
            <v>8.7406603608761405E-3</v>
          </cell>
          <cell r="P43">
            <v>20.397424548680199</v>
          </cell>
          <cell r="Q43">
            <v>1.4788982608365</v>
          </cell>
          <cell r="R43">
            <v>64.546908870271196</v>
          </cell>
          <cell r="S43">
            <v>1.66547445467477</v>
          </cell>
          <cell r="T43">
            <v>0.402558910697351</v>
          </cell>
          <cell r="U43">
            <v>4.3694073838659699</v>
          </cell>
          <cell r="V43">
            <v>3.98466659059516E-3</v>
          </cell>
          <cell r="W43">
            <v>0.57671083070878704</v>
          </cell>
          <cell r="X43">
            <v>4.85723346103588E-2</v>
          </cell>
          <cell r="Y43">
            <v>4.9431155762972301E-2</v>
          </cell>
          <cell r="Z43">
            <v>8.0709121376373503E-6</v>
          </cell>
          <cell r="AA43">
            <v>0.13010102087009801</v>
          </cell>
          <cell r="AB43">
            <v>363.44993771954398</v>
          </cell>
          <cell r="AC43">
            <v>0.297795956819431</v>
          </cell>
        </row>
        <row r="44">
          <cell r="E44" t="str">
            <v>RER</v>
          </cell>
          <cell r="F44" t="str">
            <v>5a2609b9-d17c-4ea5-b1c2-6f37d0a95804</v>
          </cell>
          <cell r="G44">
            <v>1</v>
          </cell>
          <cell r="H44" t="str">
            <v>kg</v>
          </cell>
          <cell r="I44">
            <v>2050</v>
          </cell>
          <cell r="J44">
            <v>18.590354103813802</v>
          </cell>
          <cell r="K44">
            <v>275.02579211419499</v>
          </cell>
          <cell r="L44">
            <v>4.7344817137577197E-2</v>
          </cell>
          <cell r="M44">
            <v>4.6165231821513499</v>
          </cell>
          <cell r="N44">
            <v>1.2375963147639399</v>
          </cell>
          <cell r="O44">
            <v>6.0390919293566098E-3</v>
          </cell>
          <cell r="P44">
            <v>18.784993795232701</v>
          </cell>
          <cell r="Q44">
            <v>1.13957147847382</v>
          </cell>
          <cell r="R44">
            <v>25.249222449999401</v>
          </cell>
          <cell r="S44">
            <v>1.79920319441615</v>
          </cell>
          <cell r="T44">
            <v>0.39675666126382197</v>
          </cell>
          <cell r="U44">
            <v>1.6463552088240101</v>
          </cell>
          <cell r="V44">
            <v>3.84191592858864E-3</v>
          </cell>
          <cell r="W44">
            <v>0.43561720195465897</v>
          </cell>
          <cell r="X44">
            <v>3.4794188968988601E-2</v>
          </cell>
          <cell r="Y44">
            <v>3.5498988461977903E-2</v>
          </cell>
          <cell r="Z44">
            <v>6.8909328294792698E-6</v>
          </cell>
          <cell r="AA44">
            <v>0.13162152041737099</v>
          </cell>
          <cell r="AB44">
            <v>140.89972512201601</v>
          </cell>
          <cell r="AC44">
            <v>0.36808872228963402</v>
          </cell>
        </row>
        <row r="45">
          <cell r="D45" t="str">
            <v>ethylene carbonate production | ethylene carbonate | Cutoff</v>
          </cell>
          <cell r="E45" t="str">
            <v>US</v>
          </cell>
          <cell r="F45" t="str">
            <v>1ea38f6b-7705-4a37-8904-d014f9878347</v>
          </cell>
          <cell r="G45">
            <v>1</v>
          </cell>
          <cell r="H45" t="str">
            <v>kg</v>
          </cell>
          <cell r="I45">
            <v>2050</v>
          </cell>
          <cell r="J45">
            <v>1.6110935767823999</v>
          </cell>
          <cell r="K45">
            <v>39.517474718002298</v>
          </cell>
          <cell r="L45">
            <v>2.0092598150516202E-3</v>
          </cell>
          <cell r="M45">
            <v>0.79420746759940797</v>
          </cell>
          <cell r="N45">
            <v>8.1604693326641595E-2</v>
          </cell>
          <cell r="O45">
            <v>3.8185040279507999E-4</v>
          </cell>
          <cell r="P45">
            <v>1.67467113886277</v>
          </cell>
          <cell r="Q45">
            <v>8.4313429056358899E-2</v>
          </cell>
          <cell r="R45">
            <v>1.5009501637015299</v>
          </cell>
          <cell r="S45">
            <v>6.57210564648954E-2</v>
          </cell>
          <cell r="T45">
            <v>1.3000845437369001E-2</v>
          </cell>
          <cell r="U45">
            <v>0.105803064973109</v>
          </cell>
          <cell r="V45">
            <v>4.3560658066473902E-5</v>
          </cell>
          <cell r="W45">
            <v>5.9197188573601898E-3</v>
          </cell>
          <cell r="X45">
            <v>2.8500993501867299E-3</v>
          </cell>
          <cell r="Y45">
            <v>3.0106037348135101E-3</v>
          </cell>
          <cell r="Z45">
            <v>3.0357405378541198E-7</v>
          </cell>
          <cell r="AA45">
            <v>4.2230430231862204E-3</v>
          </cell>
          <cell r="AB45">
            <v>8.1160295720255196</v>
          </cell>
          <cell r="AC45">
            <v>1.55315775874052E-2</v>
          </cell>
        </row>
        <row r="46">
          <cell r="E46" t="str">
            <v>CN</v>
          </cell>
          <cell r="F46" t="str">
            <v>1ea38f6b-7705-4a37-8904-d014f9878347</v>
          </cell>
          <cell r="G46">
            <v>1</v>
          </cell>
          <cell r="H46" t="str">
            <v>kg</v>
          </cell>
          <cell r="I46">
            <v>2050</v>
          </cell>
          <cell r="J46">
            <v>1.6110935767823999</v>
          </cell>
          <cell r="K46">
            <v>39.517474718002298</v>
          </cell>
          <cell r="L46">
            <v>2.0092598150516202E-3</v>
          </cell>
          <cell r="M46">
            <v>0.79420746759940797</v>
          </cell>
          <cell r="N46">
            <v>8.1604693326641595E-2</v>
          </cell>
          <cell r="O46">
            <v>3.8185040279507999E-4</v>
          </cell>
          <cell r="P46">
            <v>1.67467113886277</v>
          </cell>
          <cell r="Q46">
            <v>8.4313429056358899E-2</v>
          </cell>
          <cell r="R46">
            <v>1.5009501637015299</v>
          </cell>
          <cell r="S46">
            <v>6.57210564648954E-2</v>
          </cell>
          <cell r="T46">
            <v>1.3000845437369001E-2</v>
          </cell>
          <cell r="U46">
            <v>0.105803064973109</v>
          </cell>
          <cell r="V46">
            <v>4.3560658066473902E-5</v>
          </cell>
          <cell r="W46">
            <v>5.9197188573601898E-3</v>
          </cell>
          <cell r="X46">
            <v>2.8500993501867299E-3</v>
          </cell>
          <cell r="Y46">
            <v>3.0106037348135101E-3</v>
          </cell>
          <cell r="Z46">
            <v>3.0357405378541198E-7</v>
          </cell>
          <cell r="AA46">
            <v>4.2230430231862204E-3</v>
          </cell>
          <cell r="AB46">
            <v>8.1160295720255196</v>
          </cell>
          <cell r="AC46">
            <v>1.55315775874052E-2</v>
          </cell>
        </row>
        <row r="47">
          <cell r="E47" t="str">
            <v>JP</v>
          </cell>
          <cell r="F47" t="str">
            <v>b643f196-9f3f-4851-8330-98846feb792c</v>
          </cell>
          <cell r="G47">
            <v>1</v>
          </cell>
          <cell r="H47" t="str">
            <v>kg</v>
          </cell>
          <cell r="I47">
            <v>2050</v>
          </cell>
          <cell r="J47">
            <v>1.61089546836789</v>
          </cell>
          <cell r="K47">
            <v>39.514552120008901</v>
          </cell>
          <cell r="L47">
            <v>2.0080995988687599E-3</v>
          </cell>
          <cell r="M47">
            <v>0.79413932367742102</v>
          </cell>
          <cell r="N47">
            <v>8.1599610006340306E-2</v>
          </cell>
          <cell r="O47">
            <v>3.8144653179296298E-4</v>
          </cell>
          <cell r="P47">
            <v>1.67447073123754</v>
          </cell>
          <cell r="Q47">
            <v>8.4300298863313999E-2</v>
          </cell>
          <cell r="R47">
            <v>1.50045914720803</v>
          </cell>
          <cell r="S47">
            <v>6.5672738459164395E-2</v>
          </cell>
          <cell r="T47">
            <v>1.3005817924530301E-2</v>
          </cell>
          <cell r="U47">
            <v>0.105795265819737</v>
          </cell>
          <cell r="V47">
            <v>4.3535116288598301E-5</v>
          </cell>
          <cell r="W47">
            <v>5.9200422313201396E-3</v>
          </cell>
          <cell r="X47">
            <v>2.85039385516248E-3</v>
          </cell>
          <cell r="Y47">
            <v>3.0109020221778401E-3</v>
          </cell>
          <cell r="Z47">
            <v>3.0344845162611E-7</v>
          </cell>
          <cell r="AA47">
            <v>4.2233703325880098E-3</v>
          </cell>
          <cell r="AB47">
            <v>8.1162516182336208</v>
          </cell>
          <cell r="AC47">
            <v>1.5526675312258501E-2</v>
          </cell>
        </row>
        <row r="48">
          <cell r="E48" t="str">
            <v>KR</v>
          </cell>
          <cell r="F48" t="str">
            <v>88b88cba-3c12-4af6-85ab-1c495290d3ea</v>
          </cell>
          <cell r="G48">
            <v>1</v>
          </cell>
          <cell r="H48" t="str">
            <v>kg</v>
          </cell>
          <cell r="I48">
            <v>2050</v>
          </cell>
          <cell r="J48">
            <v>1.6109641037559099</v>
          </cell>
          <cell r="K48">
            <v>39.519238178848198</v>
          </cell>
          <cell r="L48">
            <v>2.0081442296313598E-3</v>
          </cell>
          <cell r="M48">
            <v>0.79416790021002603</v>
          </cell>
          <cell r="N48">
            <v>8.1608385022822097E-2</v>
          </cell>
          <cell r="O48">
            <v>3.81815901925689E-4</v>
          </cell>
          <cell r="P48">
            <v>1.6745329944608101</v>
          </cell>
          <cell r="Q48">
            <v>8.4319759986395196E-2</v>
          </cell>
          <cell r="R48">
            <v>1.50094508107776</v>
          </cell>
          <cell r="S48">
            <v>6.5886981474244793E-2</v>
          </cell>
          <cell r="T48">
            <v>1.3013878128107699E-2</v>
          </cell>
          <cell r="U48">
            <v>0.10580775022926101</v>
          </cell>
          <cell r="V48">
            <v>4.3560800078997503E-5</v>
          </cell>
          <cell r="W48">
            <v>5.9200729815955698E-3</v>
          </cell>
          <cell r="X48">
            <v>2.8508204248178601E-3</v>
          </cell>
          <cell r="Y48">
            <v>3.0113242946423202E-3</v>
          </cell>
          <cell r="Z48">
            <v>3.0350396833633897E-7</v>
          </cell>
          <cell r="AA48">
            <v>4.2223127279729603E-3</v>
          </cell>
          <cell r="AB48">
            <v>8.1163427927629392</v>
          </cell>
          <cell r="AC48">
            <v>1.5529371969255299E-2</v>
          </cell>
        </row>
        <row r="49">
          <cell r="E49" t="str">
            <v>RER</v>
          </cell>
          <cell r="F49" t="str">
            <v>87a8b1e7-60fb-492a-915a-33215d554a68</v>
          </cell>
          <cell r="G49">
            <v>1</v>
          </cell>
          <cell r="H49" t="str">
            <v>kg</v>
          </cell>
          <cell r="I49">
            <v>2050</v>
          </cell>
          <cell r="J49">
            <v>1.28723780508136</v>
          </cell>
          <cell r="K49">
            <v>38.015397204947597</v>
          </cell>
          <cell r="L49">
            <v>9.8226176795705895E-4</v>
          </cell>
          <cell r="M49">
            <v>0.71683516366809297</v>
          </cell>
          <cell r="N49">
            <v>7.6746939578708706E-2</v>
          </cell>
          <cell r="O49">
            <v>2.7978582706111502E-4</v>
          </cell>
          <cell r="P49">
            <v>1.34497806517425</v>
          </cell>
          <cell r="Q49">
            <v>7.2563653218693402E-2</v>
          </cell>
          <cell r="R49">
            <v>1.27233292712232</v>
          </cell>
          <cell r="S49">
            <v>0.141551706254302</v>
          </cell>
          <cell r="T49">
            <v>1.48956698268489E-2</v>
          </cell>
          <cell r="U49">
            <v>9.9246425832622401E-2</v>
          </cell>
          <cell r="V49">
            <v>3.7041419046499398E-5</v>
          </cell>
          <cell r="W49">
            <v>5.7168489706483101E-3</v>
          </cell>
          <cell r="X49">
            <v>1.70783226899234E-3</v>
          </cell>
          <cell r="Y49">
            <v>1.86323464542677E-3</v>
          </cell>
          <cell r="Z49">
            <v>1.9400129879026301E-7</v>
          </cell>
          <cell r="AA49">
            <v>2.45237992984647E-3</v>
          </cell>
          <cell r="AB49">
            <v>7.8837172023984996</v>
          </cell>
          <cell r="AC49">
            <v>1.60792762233317E-2</v>
          </cell>
        </row>
        <row r="50">
          <cell r="D50" t="str">
            <v>dimethyl carbonate production | dimethyl carbonate | Cutoff</v>
          </cell>
          <cell r="E50" t="str">
            <v>US</v>
          </cell>
          <cell r="F50" t="str">
            <v>6cc17b99-981e-48f8-a2af-7c7d522e750e</v>
          </cell>
          <cell r="G50">
            <v>1</v>
          </cell>
          <cell r="H50" t="str">
            <v>kg</v>
          </cell>
          <cell r="I50">
            <v>2050</v>
          </cell>
          <cell r="J50">
            <v>2.0907690954708902</v>
          </cell>
          <cell r="K50">
            <v>54.9601734377867</v>
          </cell>
          <cell r="L50">
            <v>2.69757552717179E-3</v>
          </cell>
          <cell r="M50">
            <v>1.1027224976863099</v>
          </cell>
          <cell r="N50">
            <v>0.11502081161010599</v>
          </cell>
          <cell r="O50">
            <v>5.42856008824931E-4</v>
          </cell>
          <cell r="P50">
            <v>2.1671940288624598</v>
          </cell>
          <cell r="Q50">
            <v>0.116073277419939</v>
          </cell>
          <cell r="R50">
            <v>2.0991834795947</v>
          </cell>
          <cell r="S50">
            <v>0.111969132762575</v>
          </cell>
          <cell r="T50">
            <v>1.8224334723585301E-2</v>
          </cell>
          <cell r="U50">
            <v>0.149474779644276</v>
          </cell>
          <cell r="V50">
            <v>5.3463784574388902E-5</v>
          </cell>
          <cell r="W50">
            <v>8.4342572246258601E-3</v>
          </cell>
          <cell r="X50">
            <v>3.9282571658324798E-3</v>
          </cell>
          <cell r="Y50">
            <v>4.3664756420650598E-3</v>
          </cell>
          <cell r="Z50">
            <v>5.4045920677890205E-7</v>
          </cell>
          <cell r="AA50">
            <v>5.4646820630180597E-3</v>
          </cell>
          <cell r="AB50">
            <v>10.5832460508307</v>
          </cell>
          <cell r="AC50">
            <v>1.9734409177854299E-2</v>
          </cell>
        </row>
        <row r="51">
          <cell r="E51" t="str">
            <v>CN</v>
          </cell>
          <cell r="F51" t="str">
            <v>b1dd825d-fd56-42dc-bc1a-d739e8e6c6db</v>
          </cell>
          <cell r="G51">
            <v>1</v>
          </cell>
          <cell r="H51" t="str">
            <v>kg</v>
          </cell>
          <cell r="I51">
            <v>2050</v>
          </cell>
          <cell r="J51">
            <v>2.1564198893287401</v>
          </cell>
          <cell r="K51">
            <v>54.923783544256402</v>
          </cell>
          <cell r="L51">
            <v>2.6756368134864999E-3</v>
          </cell>
          <cell r="M51">
            <v>1.10379461103009</v>
          </cell>
          <cell r="N51">
            <v>0.114885127556855</v>
          </cell>
          <cell r="O51">
            <v>4.77412141378226E-4</v>
          </cell>
          <cell r="P51">
            <v>2.2370360355741399</v>
          </cell>
          <cell r="Q51">
            <v>0.11620153504646299</v>
          </cell>
          <cell r="R51">
            <v>2.06309020506907</v>
          </cell>
          <cell r="S51">
            <v>0.105372887858816</v>
          </cell>
          <cell r="T51">
            <v>1.7732281563144402E-2</v>
          </cell>
          <cell r="U51">
            <v>0.14916914762539901</v>
          </cell>
          <cell r="V51">
            <v>4.9123929461241402E-5</v>
          </cell>
          <cell r="W51">
            <v>8.4459624994520591E-3</v>
          </cell>
          <cell r="X51">
            <v>4.389286088056E-3</v>
          </cell>
          <cell r="Y51">
            <v>4.8252699561791004E-3</v>
          </cell>
          <cell r="Z51">
            <v>5.3163530644078004E-7</v>
          </cell>
          <cell r="AA51">
            <v>5.8530353191573598E-3</v>
          </cell>
          <cell r="AB51">
            <v>10.6773560838372</v>
          </cell>
          <cell r="AC51">
            <v>1.8957576079201201E-2</v>
          </cell>
        </row>
        <row r="52">
          <cell r="E52" t="str">
            <v>JP</v>
          </cell>
          <cell r="F52" t="str">
            <v>4d90e92c-20c5-4da4-b26b-12fddf9019fd</v>
          </cell>
          <cell r="G52">
            <v>1</v>
          </cell>
          <cell r="H52" t="str">
            <v>kg</v>
          </cell>
          <cell r="I52">
            <v>2050</v>
          </cell>
          <cell r="J52">
            <v>2.05338272152306</v>
          </cell>
          <cell r="K52">
            <v>54.408630275164597</v>
          </cell>
          <cell r="L52">
            <v>2.4786233126443901E-3</v>
          </cell>
          <cell r="M52">
            <v>1.08986259894849</v>
          </cell>
          <cell r="N52">
            <v>0.114061503979732</v>
          </cell>
          <cell r="O52">
            <v>4.6663879034207901E-4</v>
          </cell>
          <cell r="P52">
            <v>2.1293737553651102</v>
          </cell>
          <cell r="Q52">
            <v>0.113595390206517</v>
          </cell>
          <cell r="R52">
            <v>2.0065204481616701</v>
          </cell>
          <cell r="S52">
            <v>0.10285071628762101</v>
          </cell>
          <cell r="T52">
            <v>1.9162726285224901E-2</v>
          </cell>
          <cell r="U52">
            <v>0.14800294885328999</v>
          </cell>
          <cell r="V52">
            <v>4.8643623546283599E-5</v>
          </cell>
          <cell r="W52">
            <v>8.4952833038153298E-3</v>
          </cell>
          <cell r="X52">
            <v>3.9838351844665304E-3</v>
          </cell>
          <cell r="Y52">
            <v>4.4227674607360302E-3</v>
          </cell>
          <cell r="Z52">
            <v>5.1675597686805497E-7</v>
          </cell>
          <cell r="AA52">
            <v>5.5264508259567401E-3</v>
          </cell>
          <cell r="AB52">
            <v>10.6251498871232</v>
          </cell>
          <cell r="AC52">
            <v>1.8809267798929899E-2</v>
          </cell>
        </row>
        <row r="53">
          <cell r="E53" t="str">
            <v>KR</v>
          </cell>
          <cell r="F53" t="str">
            <v>11a60322-d7b6-4ec3-9b38-8442f0bb09d5</v>
          </cell>
          <cell r="G53">
            <v>1</v>
          </cell>
          <cell r="H53" t="str">
            <v>kg</v>
          </cell>
          <cell r="I53">
            <v>2050</v>
          </cell>
          <cell r="J53">
            <v>2.0663353681258498</v>
          </cell>
          <cell r="K53">
            <v>55.292968017919101</v>
          </cell>
          <cell r="L53">
            <v>2.4870458846207302E-3</v>
          </cell>
          <cell r="M53">
            <v>1.0952554689927001</v>
          </cell>
          <cell r="N53">
            <v>0.115717496474551</v>
          </cell>
          <cell r="O53">
            <v>5.3634511726185997E-4</v>
          </cell>
          <cell r="P53">
            <v>2.1411238678186</v>
          </cell>
          <cell r="Q53">
            <v>0.11726802989102</v>
          </cell>
          <cell r="R53">
            <v>2.0982243034120498</v>
          </cell>
          <cell r="S53">
            <v>0.14328195944000599</v>
          </cell>
          <cell r="T53">
            <v>2.0683821619757601E-2</v>
          </cell>
          <cell r="U53">
            <v>0.15035896590660999</v>
          </cell>
          <cell r="V53">
            <v>5.3490584714729398E-5</v>
          </cell>
          <cell r="W53">
            <v>8.5010863955173998E-3</v>
          </cell>
          <cell r="X53">
            <v>4.0643360187723196E-3</v>
          </cell>
          <cell r="Y53">
            <v>4.5024573431891902E-3</v>
          </cell>
          <cell r="Z53">
            <v>5.2723290938075196E-7</v>
          </cell>
          <cell r="AA53">
            <v>5.3268631318889002E-3</v>
          </cell>
          <cell r="AB53">
            <v>10.6423560469739</v>
          </cell>
          <cell r="AC53">
            <v>1.9318172113443801E-2</v>
          </cell>
        </row>
        <row r="54">
          <cell r="E54" t="str">
            <v>RER</v>
          </cell>
          <cell r="F54" t="str">
            <v>8bd826fe-e73e-466f-9d90-6b35d6e52870</v>
          </cell>
          <cell r="G54">
            <v>1</v>
          </cell>
          <cell r="H54" t="str">
            <v>kg</v>
          </cell>
          <cell r="I54">
            <v>2050</v>
          </cell>
          <cell r="J54">
            <v>0.60670700715950299</v>
          </cell>
          <cell r="K54">
            <v>17.791439142119</v>
          </cell>
          <cell r="L54">
            <v>6.0304900216904601E-4</v>
          </cell>
          <cell r="M54">
            <v>0.34194652241272899</v>
          </cell>
          <cell r="N54">
            <v>3.63073277276834E-2</v>
          </cell>
          <cell r="O54">
            <v>1.4918517524319599E-4</v>
          </cell>
          <cell r="P54">
            <v>0.62968973340939505</v>
          </cell>
          <cell r="Q54">
            <v>3.5980492758356401E-2</v>
          </cell>
          <cell r="R54">
            <v>0.62939830308408395</v>
          </cell>
          <cell r="S54">
            <v>6.0051561800307997E-2</v>
          </cell>
          <cell r="T54">
            <v>7.47234345098724E-3</v>
          </cell>
          <cell r="U54">
            <v>4.72812623200781E-2</v>
          </cell>
          <cell r="V54">
            <v>1.5791739576153E-5</v>
          </cell>
          <cell r="W54">
            <v>2.7446714576447699E-3</v>
          </cell>
          <cell r="X54">
            <v>1.1164766698549E-3</v>
          </cell>
          <cell r="Y54">
            <v>1.2577200441399199E-3</v>
          </cell>
          <cell r="Z54">
            <v>1.5707949860785499E-7</v>
          </cell>
          <cell r="AA54">
            <v>1.39446680479267E-3</v>
          </cell>
          <cell r="AB54">
            <v>3.54659177214696</v>
          </cell>
          <cell r="AC54">
            <v>6.6686288326869196E-3</v>
          </cell>
        </row>
        <row r="55">
          <cell r="C55" t="str">
            <v>Sheet rolling, Al</v>
          </cell>
          <cell r="D55" t="str">
            <v>market for sheet rolling, aluminium | sheet rolling, aluminium | Cutoff</v>
          </cell>
          <cell r="F55" t="str">
            <v>edfb7f89-90e9-31b5-90b8-873e79c3ee29</v>
          </cell>
          <cell r="G55">
            <v>1</v>
          </cell>
          <cell r="H55" t="str">
            <v>kg</v>
          </cell>
          <cell r="I55">
            <v>2050</v>
          </cell>
          <cell r="J55">
            <v>0.57893357255531297</v>
          </cell>
          <cell r="K55">
            <v>9.0890041237869603</v>
          </cell>
          <cell r="L55">
            <v>1.0689486335080801E-3</v>
          </cell>
          <cell r="M55">
            <v>0.15748215485873501</v>
          </cell>
          <cell r="N55">
            <v>2.6100137326105801E-2</v>
          </cell>
          <cell r="O55">
            <v>2.0015137503573001E-4</v>
          </cell>
          <cell r="P55">
            <v>0.59019625069276604</v>
          </cell>
          <cell r="Q55">
            <v>4.9169334768117703E-2</v>
          </cell>
          <cell r="R55">
            <v>0.48723242976442499</v>
          </cell>
          <cell r="S55">
            <v>5.1985194695325997E-2</v>
          </cell>
          <cell r="T55">
            <v>3.2617103891549402E-3</v>
          </cell>
          <cell r="U55">
            <v>3.3703962622824102E-2</v>
          </cell>
          <cell r="V55">
            <v>1.8807580989412499E-5</v>
          </cell>
          <cell r="W55">
            <v>2.4495648927922698E-3</v>
          </cell>
          <cell r="X55">
            <v>1.24903803369046E-3</v>
          </cell>
          <cell r="Y55">
            <v>1.3204776088896399E-3</v>
          </cell>
          <cell r="Z55">
            <v>2.02256011735642E-7</v>
          </cell>
          <cell r="AA55">
            <v>1.8524494191042001E-3</v>
          </cell>
          <cell r="AB55">
            <v>0.742053613191202</v>
          </cell>
          <cell r="AC55">
            <v>4.8423872958435199E-3</v>
          </cell>
        </row>
        <row r="56">
          <cell r="E56" t="str">
            <v>US</v>
          </cell>
          <cell r="F56" t="str">
            <v>ab969850-0210-4900-a148-fb9da419ff27</v>
          </cell>
          <cell r="G56">
            <v>1</v>
          </cell>
          <cell r="H56" t="str">
            <v>kg</v>
          </cell>
          <cell r="I56">
            <v>2050</v>
          </cell>
          <cell r="J56">
            <v>0.53390082923634297</v>
          </cell>
          <cell r="K56">
            <v>8.8004997782297298</v>
          </cell>
          <cell r="L56">
            <v>9.5399709111540802E-4</v>
          </cell>
          <cell r="M56">
            <v>0.149317229303359</v>
          </cell>
          <cell r="N56">
            <v>2.59538011987797E-2</v>
          </cell>
          <cell r="O56">
            <v>2.17414689678183E-4</v>
          </cell>
          <cell r="P56">
            <v>0.54460663019315603</v>
          </cell>
          <cell r="Q56">
            <v>4.8040165734473998E-2</v>
          </cell>
          <cell r="R56">
            <v>0.484340900437781</v>
          </cell>
          <cell r="S56">
            <v>6.3264343200839304E-2</v>
          </cell>
          <cell r="T56">
            <v>2.6348308191353601E-3</v>
          </cell>
          <cell r="U56">
            <v>3.3445800944290699E-2</v>
          </cell>
          <cell r="V56">
            <v>1.9871671750106099E-5</v>
          </cell>
          <cell r="W56">
            <v>2.4507432483839801E-3</v>
          </cell>
          <cell r="X56">
            <v>9.2765376086020597E-4</v>
          </cell>
          <cell r="Y56">
            <v>1.00006411475275E-3</v>
          </cell>
          <cell r="Z56">
            <v>1.8055775352931099E-7</v>
          </cell>
          <cell r="AA56">
            <v>1.5083512731534599E-3</v>
          </cell>
          <cell r="AB56">
            <v>0.62996043516603994</v>
          </cell>
          <cell r="AC56">
            <v>4.5954747023118298E-3</v>
          </cell>
        </row>
        <row r="57">
          <cell r="F57" t="str">
            <v>df75ed28-c14e-483d-98da-c496a60b1f7e</v>
          </cell>
          <cell r="G57">
            <v>1</v>
          </cell>
          <cell r="H57" t="str">
            <v>kg</v>
          </cell>
          <cell r="I57">
            <v>2050</v>
          </cell>
          <cell r="J57">
            <v>0.44209387579047499</v>
          </cell>
          <cell r="K57">
            <v>8.9270159068411097</v>
          </cell>
          <cell r="L57">
            <v>5.7680208379141799E-4</v>
          </cell>
          <cell r="M57">
            <v>0.12634669582758501</v>
          </cell>
          <cell r="N57">
            <v>2.3647107504268801E-2</v>
          </cell>
          <cell r="O57">
            <v>1.7362519922945599E-4</v>
          </cell>
          <cell r="P57">
            <v>0.45113412815694498</v>
          </cell>
          <cell r="Q57">
            <v>4.5105095926936803E-2</v>
          </cell>
          <cell r="R57">
            <v>0.39389519067626599</v>
          </cell>
          <cell r="S57">
            <v>8.7552963837319794E-2</v>
          </cell>
          <cell r="T57">
            <v>4.3954952360681799E-3</v>
          </cell>
          <cell r="U57">
            <v>3.0359659433866398E-2</v>
          </cell>
          <cell r="V57">
            <v>1.70692706083547E-5</v>
          </cell>
          <cell r="W57">
            <v>2.4590244765364702E-3</v>
          </cell>
          <cell r="X57">
            <v>9.0802216906949698E-4</v>
          </cell>
          <cell r="Y57">
            <v>9.7833465946076093E-4</v>
          </cell>
          <cell r="Z57">
            <v>1.8418528013527999E-7</v>
          </cell>
          <cell r="AA57">
            <v>1.4159363269177899E-3</v>
          </cell>
          <cell r="AB57">
            <v>0.59049278878490796</v>
          </cell>
          <cell r="AC57">
            <v>1.34742926479672E-2</v>
          </cell>
        </row>
        <row r="58">
          <cell r="F58" t="str">
            <v>1bc7bc56-72f2-48ab-b028-bcb4622d8aec</v>
          </cell>
          <cell r="G58">
            <v>1</v>
          </cell>
          <cell r="H58" t="str">
            <v>kg</v>
          </cell>
          <cell r="I58">
            <v>2050</v>
          </cell>
          <cell r="J58">
            <v>0.64348420397512895</v>
          </cell>
          <cell r="K58">
            <v>11.1473322938047</v>
          </cell>
          <cell r="L58">
            <v>1.0514959216770499E-3</v>
          </cell>
          <cell r="M58">
            <v>0.19291263908315201</v>
          </cell>
          <cell r="N58">
            <v>2.6718165435597099E-2</v>
          </cell>
          <cell r="O58">
            <v>2.6941141202795602E-4</v>
          </cell>
          <cell r="P58">
            <v>0.65700450179946002</v>
          </cell>
          <cell r="Q58">
            <v>5.0823321975462597E-2</v>
          </cell>
          <cell r="R58">
            <v>0.52028041443405104</v>
          </cell>
          <cell r="S58">
            <v>9.1887212523643902E-2</v>
          </cell>
          <cell r="T58">
            <v>1.9552857874024902E-3</v>
          </cell>
          <cell r="U58">
            <v>3.4587219437570198E-2</v>
          </cell>
          <cell r="V58">
            <v>2.3093137873478101E-5</v>
          </cell>
          <cell r="W58">
            <v>2.46642329533368E-3</v>
          </cell>
          <cell r="X58">
            <v>7.0910213952557596E-4</v>
          </cell>
          <cell r="Y58">
            <v>7.8805184339616303E-4</v>
          </cell>
          <cell r="Z58">
            <v>4.9610221515108695E-7</v>
          </cell>
          <cell r="AA58">
            <v>1.09620257117165E-3</v>
          </cell>
          <cell r="AB58">
            <v>0.67225913134761395</v>
          </cell>
          <cell r="AC58">
            <v>8.9652109885405701E-3</v>
          </cell>
        </row>
        <row r="59">
          <cell r="F59" t="str">
            <v>3063d078-8eee-44ef-8a26-d57d23179107</v>
          </cell>
          <cell r="G59">
            <v>1</v>
          </cell>
          <cell r="H59" t="str">
            <v>kg</v>
          </cell>
          <cell r="I59">
            <v>2050</v>
          </cell>
          <cell r="J59">
            <v>0.54234523778045596</v>
          </cell>
          <cell r="K59">
            <v>9.0403297777462406</v>
          </cell>
          <cell r="L59">
            <v>4.30535481575604E-4</v>
          </cell>
          <cell r="M59">
            <v>0.19188367389052399</v>
          </cell>
          <cell r="N59">
            <v>2.0944565068022999E-2</v>
          </cell>
          <cell r="O59">
            <v>6.1799551331017294E-5</v>
          </cell>
          <cell r="P59">
            <v>0.55138326112756797</v>
          </cell>
          <cell r="Q59">
            <v>3.84886570412225E-2</v>
          </cell>
          <cell r="R59">
            <v>0.27507934861859901</v>
          </cell>
          <cell r="S59">
            <v>4.12091335114148E-3</v>
          </cell>
          <cell r="T59">
            <v>1.53304375166874E-3</v>
          </cell>
          <cell r="U59">
            <v>2.6643247245451501E-2</v>
          </cell>
          <cell r="V59">
            <v>9.0370460500253703E-6</v>
          </cell>
          <cell r="W59">
            <v>2.3635093102273401E-3</v>
          </cell>
          <cell r="X59">
            <v>8.3303841833306895E-4</v>
          </cell>
          <cell r="Y59">
            <v>9.0359259264383303E-4</v>
          </cell>
          <cell r="Z59">
            <v>1.8098609701412299E-7</v>
          </cell>
          <cell r="AA59">
            <v>9.9278849406135203E-4</v>
          </cell>
          <cell r="AB59">
            <v>0.58388435041237896</v>
          </cell>
          <cell r="AC59">
            <v>2.8707463448679601E-3</v>
          </cell>
        </row>
        <row r="60">
          <cell r="E60" t="str">
            <v>CN</v>
          </cell>
          <cell r="F60" t="str">
            <v>d6847409-2340-4bd4-a778-8c159b9e71d4</v>
          </cell>
          <cell r="G60">
            <v>1</v>
          </cell>
          <cell r="H60" t="str">
            <v>kg</v>
          </cell>
          <cell r="I60">
            <v>2050</v>
          </cell>
          <cell r="J60">
            <v>0.629047022738767</v>
          </cell>
          <cell r="K60">
            <v>8.7474137430276997</v>
          </cell>
          <cell r="L60">
            <v>9.2216248929828399E-4</v>
          </cell>
          <cell r="M60">
            <v>0.15086436188135899</v>
          </cell>
          <cell r="N60">
            <v>2.5756678038802199E-2</v>
          </cell>
          <cell r="O60">
            <v>1.2254572800615701E-4</v>
          </cell>
          <cell r="P60">
            <v>0.64582824730861799</v>
          </cell>
          <cell r="Q60">
            <v>4.8224834528883903E-2</v>
          </cell>
          <cell r="R60">
            <v>0.43200597207000102</v>
          </cell>
          <cell r="S60">
            <v>5.37019915730335E-2</v>
          </cell>
          <cell r="T60">
            <v>1.9202316884752301E-3</v>
          </cell>
          <cell r="U60">
            <v>3.3001995503479799E-2</v>
          </cell>
          <cell r="V60">
            <v>1.3580298815663899E-5</v>
          </cell>
          <cell r="W60">
            <v>2.4676550426026801E-3</v>
          </cell>
          <cell r="X60">
            <v>1.59583545610209E-3</v>
          </cell>
          <cell r="Y60">
            <v>1.6650041283302801E-3</v>
          </cell>
          <cell r="Z60">
            <v>1.6775625250934899E-7</v>
          </cell>
          <cell r="AA60">
            <v>2.07123233639536E-3</v>
          </cell>
          <cell r="AB60">
            <v>0.76603639210374497</v>
          </cell>
          <cell r="AC60">
            <v>3.4693332404680901E-3</v>
          </cell>
        </row>
        <row r="61">
          <cell r="E61" t="str">
            <v>JP</v>
          </cell>
          <cell r="F61" t="str">
            <v>f67e9a30-c7bb-4245-a7dc-06dc3d60439f</v>
          </cell>
          <cell r="G61">
            <v>1</v>
          </cell>
          <cell r="H61" t="str">
            <v>kg</v>
          </cell>
          <cell r="I61">
            <v>2050</v>
          </cell>
          <cell r="J61">
            <v>0.47972730662788898</v>
          </cell>
          <cell r="K61">
            <v>8.0012314270679994</v>
          </cell>
          <cell r="L61">
            <v>6.3670160151935997E-4</v>
          </cell>
          <cell r="M61">
            <v>0.13068142319294801</v>
          </cell>
          <cell r="N61">
            <v>2.45635546661996E-2</v>
          </cell>
          <cell r="O61">
            <v>1.06952631695123E-4</v>
          </cell>
          <cell r="P61">
            <v>0.48980441374862499</v>
          </cell>
          <cell r="Q61">
            <v>4.4449312155838298E-2</v>
          </cell>
          <cell r="R61">
            <v>0.350049022237647</v>
          </cell>
          <cell r="S61">
            <v>5.0047416120492301E-2</v>
          </cell>
          <cell r="T61">
            <v>3.9949469364508198E-3</v>
          </cell>
          <cell r="U61">
            <v>3.1312799516372697E-2</v>
          </cell>
          <cell r="V61">
            <v>1.28858433857626E-5</v>
          </cell>
          <cell r="W61">
            <v>2.5391860820713499E-3</v>
          </cell>
          <cell r="X61">
            <v>1.0082663421765599E-3</v>
          </cell>
          <cell r="Y61">
            <v>1.0817110478055199E-3</v>
          </cell>
          <cell r="Z61">
            <v>1.46213017430126E-7</v>
          </cell>
          <cell r="AA61">
            <v>1.59793720452425E-3</v>
          </cell>
          <cell r="AB61">
            <v>0.69071663392821603</v>
          </cell>
          <cell r="AC61">
            <v>3.2548040608112502E-3</v>
          </cell>
        </row>
        <row r="62">
          <cell r="E62" t="str">
            <v>KR</v>
          </cell>
          <cell r="F62" t="str">
            <v>7f7773d7-5cc5-4a8c-a55c-ac545e70259f</v>
          </cell>
          <cell r="G62">
            <v>1</v>
          </cell>
          <cell r="H62" t="str">
            <v>kg</v>
          </cell>
          <cell r="I62">
            <v>2050</v>
          </cell>
          <cell r="J62">
            <v>0.498481727450589</v>
          </cell>
          <cell r="K62">
            <v>9.2829160603826697</v>
          </cell>
          <cell r="L62">
            <v>6.4881437132110998E-4</v>
          </cell>
          <cell r="M62">
            <v>0.13849305091372699</v>
          </cell>
          <cell r="N62">
            <v>2.6963710027067499E-2</v>
          </cell>
          <cell r="O62">
            <v>2.0797653537464299E-4</v>
          </cell>
          <cell r="P62">
            <v>0.50681534502177294</v>
          </cell>
          <cell r="Q62">
            <v>4.9772069063797303E-2</v>
          </cell>
          <cell r="R62">
            <v>0.48295048901608501</v>
          </cell>
          <cell r="S62">
            <v>0.10865523337607499</v>
          </cell>
          <cell r="T62">
            <v>6.2000885230121903E-3</v>
          </cell>
          <cell r="U62">
            <v>3.47275108584537E-2</v>
          </cell>
          <cell r="V62">
            <v>1.9910518397837001E-5</v>
          </cell>
          <cell r="W62">
            <v>2.54761831746405E-3</v>
          </cell>
          <cell r="X62">
            <v>1.1249127559513101E-3</v>
          </cell>
          <cell r="Y62">
            <v>1.19718228289224E-3</v>
          </cell>
          <cell r="Z62">
            <v>1.6138483763832599E-7</v>
          </cell>
          <cell r="AA62">
            <v>1.3085691845237701E-3</v>
          </cell>
          <cell r="AB62">
            <v>0.71564591718441894</v>
          </cell>
          <cell r="AC62">
            <v>3.9920997142519898E-3</v>
          </cell>
        </row>
        <row r="63">
          <cell r="E63" t="str">
            <v>RER</v>
          </cell>
          <cell r="F63" t="str">
            <v>5e703a3b-e987-3bae-b7c2-36ae49217aa6</v>
          </cell>
          <cell r="G63">
            <v>1</v>
          </cell>
          <cell r="H63" t="str">
            <v>kg</v>
          </cell>
          <cell r="I63">
            <v>2050</v>
          </cell>
          <cell r="J63">
            <v>0.42900235361917199</v>
          </cell>
          <cell r="K63">
            <v>8.9465675240303106</v>
          </cell>
          <cell r="L63">
            <v>4.8702188240085499E-4</v>
          </cell>
          <cell r="M63">
            <v>0.12461625334286</v>
          </cell>
          <cell r="N63">
            <v>2.48124393745877E-2</v>
          </cell>
          <cell r="O63">
            <v>1.7923828870045701E-4</v>
          </cell>
          <cell r="P63">
            <v>0.43626793396403601</v>
          </cell>
          <cell r="Q63">
            <v>4.6279688442604598E-2</v>
          </cell>
          <cell r="R63">
            <v>0.41230837653730401</v>
          </cell>
          <cell r="S63">
            <v>0.10303001537592101</v>
          </cell>
          <cell r="T63">
            <v>5.0043233419371997E-3</v>
          </cell>
          <cell r="U63">
            <v>3.2025953328427198E-2</v>
          </cell>
          <cell r="V63">
            <v>1.62315826013972E-5</v>
          </cell>
          <cell r="W63">
            <v>2.5002152224764401E-3</v>
          </cell>
          <cell r="X63">
            <v>6.7203344125086196E-4</v>
          </cell>
          <cell r="Y63">
            <v>7.3970807864051202E-4</v>
          </cell>
          <cell r="Z63">
            <v>1.5990468718225E-7</v>
          </cell>
          <cell r="AA63">
            <v>9.9494067907489195E-4</v>
          </cell>
          <cell r="AB63">
            <v>0.61785306492874703</v>
          </cell>
          <cell r="AC63">
            <v>5.2961188482782903E-3</v>
          </cell>
        </row>
        <row r="64">
          <cell r="C64" t="str">
            <v>Sheet rolling, Cu</v>
          </cell>
          <cell r="D64" t="str">
            <v>market for sheet rolling, copper | sheet rolling, copper | Cutoff</v>
          </cell>
          <cell r="F64" t="str">
            <v>719e10c3-0086-3684-acea-b0d91fc247e4</v>
          </cell>
          <cell r="G64">
            <v>1</v>
          </cell>
          <cell r="H64" t="str">
            <v>kg</v>
          </cell>
          <cell r="I64">
            <v>2050</v>
          </cell>
          <cell r="J64">
            <v>0.47930747381561101</v>
          </cell>
          <cell r="K64">
            <v>8.2002227206973792</v>
          </cell>
          <cell r="L64">
            <v>4.6785465333253904E-3</v>
          </cell>
          <cell r="M64">
            <v>0.125789210118019</v>
          </cell>
          <cell r="N64">
            <v>1.4541860497746599</v>
          </cell>
          <cell r="O64">
            <v>1.80706096781008E-3</v>
          </cell>
          <cell r="P64">
            <v>0.48965133103952102</v>
          </cell>
          <cell r="Q64">
            <v>0.165907689043366</v>
          </cell>
          <cell r="R64">
            <v>21.717634873271699</v>
          </cell>
          <cell r="S64">
            <v>5.2745748352329098E-2</v>
          </cell>
          <cell r="T64">
            <v>-1.9425357049514799E-2</v>
          </cell>
          <cell r="U64">
            <v>1.8612111995376699</v>
          </cell>
          <cell r="V64">
            <v>4.7211946758379301E-5</v>
          </cell>
          <cell r="W64">
            <v>6.5532716982224806E-2</v>
          </cell>
          <cell r="X64">
            <v>2.9063770350202102E-3</v>
          </cell>
          <cell r="Y64">
            <v>3.0125767636872101E-3</v>
          </cell>
          <cell r="Z64">
            <v>4.1710025450951702E-7</v>
          </cell>
          <cell r="AA64">
            <v>1.3821388971531101E-2</v>
          </cell>
          <cell r="AB64">
            <v>132.33476722376901</v>
          </cell>
          <cell r="AC64">
            <v>1.6529151998650501E-2</v>
          </cell>
        </row>
        <row r="65">
          <cell r="E65" t="str">
            <v>US</v>
          </cell>
          <cell r="F65" t="str">
            <v>92f2ec94-3892-4be9-a19a-18143e1a9ef9</v>
          </cell>
          <cell r="G65">
            <v>1</v>
          </cell>
          <cell r="H65" t="str">
            <v>kg</v>
          </cell>
          <cell r="I65">
            <v>2050</v>
          </cell>
          <cell r="J65">
            <v>0.52523559670853803</v>
          </cell>
          <cell r="K65">
            <v>8.6977772594002207</v>
          </cell>
          <cell r="L65">
            <v>2.0450788137002401E-3</v>
          </cell>
          <cell r="M65">
            <v>0.13686105594503001</v>
          </cell>
          <cell r="N65">
            <v>1.73726877075839</v>
          </cell>
          <cell r="O65">
            <v>2.1557616337111399E-3</v>
          </cell>
          <cell r="P65">
            <v>0.53774770655604198</v>
          </cell>
          <cell r="Q65">
            <v>0.17582211711996801</v>
          </cell>
          <cell r="R65">
            <v>21.467864732456899</v>
          </cell>
          <cell r="S65">
            <v>5.3717027674311101E-2</v>
          </cell>
          <cell r="T65">
            <v>-2.6339575553710401E-2</v>
          </cell>
          <cell r="U65">
            <v>2.1622495031560498</v>
          </cell>
          <cell r="V65">
            <v>5.6279510732395301E-5</v>
          </cell>
          <cell r="W65">
            <v>7.71075280581585E-2</v>
          </cell>
          <cell r="X65">
            <v>3.2746207593320502E-3</v>
          </cell>
          <cell r="Y65">
            <v>3.3904277785304399E-3</v>
          </cell>
          <cell r="Z65">
            <v>4.6296118627888599E-7</v>
          </cell>
          <cell r="AA65">
            <v>4.1998102234276696E-3</v>
          </cell>
          <cell r="AB65">
            <v>16.778714959165999</v>
          </cell>
          <cell r="AC65">
            <v>1.7346937298015699E-2</v>
          </cell>
        </row>
        <row r="66">
          <cell r="F66" t="str">
            <v>cf606b28-683d-458a-9dba-86c9f82e474a</v>
          </cell>
          <cell r="G66">
            <v>1</v>
          </cell>
          <cell r="H66" t="str">
            <v>kg</v>
          </cell>
          <cell r="I66">
            <v>2050</v>
          </cell>
          <cell r="J66">
            <v>0.43016731298601801</v>
          </cell>
          <cell r="K66">
            <v>8.8307437310132304</v>
          </cell>
          <cell r="L66">
            <v>1.7982975259809399E-3</v>
          </cell>
          <cell r="M66">
            <v>0.120459908153179</v>
          </cell>
          <cell r="N66">
            <v>1.8393377244740301</v>
          </cell>
          <cell r="O66">
            <v>2.2349423640825E-3</v>
          </cell>
          <cell r="P66">
            <v>0.43908390911142797</v>
          </cell>
          <cell r="Q66">
            <v>0.18787468395256299</v>
          </cell>
          <cell r="R66">
            <v>22.994758710576299</v>
          </cell>
          <cell r="S66">
            <v>7.6863559323957401E-2</v>
          </cell>
          <cell r="T66">
            <v>-2.56378246183636E-2</v>
          </cell>
          <cell r="U66">
            <v>2.2892934857621499</v>
          </cell>
          <cell r="V66">
            <v>6.0044820592647099E-5</v>
          </cell>
          <cell r="W66">
            <v>8.4222435748691205E-2</v>
          </cell>
          <cell r="X66">
            <v>3.31166690749848E-3</v>
          </cell>
          <cell r="Y66">
            <v>3.4285842550252901E-3</v>
          </cell>
          <cell r="Z66">
            <v>4.8147987772479405E-7</v>
          </cell>
          <cell r="AA66">
            <v>4.1899831896757798E-3</v>
          </cell>
          <cell r="AB66">
            <v>17.455367364456301</v>
          </cell>
          <cell r="AC66">
            <v>2.4839290617980899E-2</v>
          </cell>
        </row>
        <row r="67">
          <cell r="F67" t="str">
            <v>2e702d52-2c66-4ebc-8594-f63be15e6de8</v>
          </cell>
          <cell r="G67">
            <v>1</v>
          </cell>
          <cell r="H67" t="str">
            <v>kg</v>
          </cell>
          <cell r="I67">
            <v>2050</v>
          </cell>
          <cell r="J67">
            <v>0.58126406568106204</v>
          </cell>
          <cell r="K67">
            <v>8.7773709848024293</v>
          </cell>
          <cell r="L67">
            <v>4.94690340610132E-3</v>
          </cell>
          <cell r="M67">
            <v>0.1498357542597</v>
          </cell>
          <cell r="N67">
            <v>1.8382518009889</v>
          </cell>
          <cell r="O67">
            <v>2.3411951936540801E-3</v>
          </cell>
          <cell r="P67">
            <v>0.59254023259083499</v>
          </cell>
          <cell r="Q67">
            <v>0.19413066604784401</v>
          </cell>
          <cell r="R67">
            <v>22.911475042467501</v>
          </cell>
          <cell r="S67">
            <v>1.5867041532477099E-2</v>
          </cell>
          <cell r="T67">
            <v>-3.0325206988043502E-2</v>
          </cell>
          <cell r="U67">
            <v>2.28792978750749</v>
          </cell>
          <cell r="V67">
            <v>6.1943603359572197E-5</v>
          </cell>
          <cell r="W67">
            <v>8.4157053866533896E-2</v>
          </cell>
          <cell r="X67">
            <v>4.30348835050973E-3</v>
          </cell>
          <cell r="Y67">
            <v>4.4227538702881599E-3</v>
          </cell>
          <cell r="Z67">
            <v>4.9408108753365295E-7</v>
          </cell>
          <cell r="AA67">
            <v>5.2336893236483899E-3</v>
          </cell>
          <cell r="AB67">
            <v>17.586991892744599</v>
          </cell>
          <cell r="AC67">
            <v>1.7161145230904801E-2</v>
          </cell>
        </row>
        <row r="68">
          <cell r="F68" t="str">
            <v>1c4bf052-9939-4a71-9ad1-0beb379286c8</v>
          </cell>
          <cell r="G68">
            <v>1</v>
          </cell>
          <cell r="H68" t="str">
            <v>kg</v>
          </cell>
          <cell r="I68">
            <v>2050</v>
          </cell>
          <cell r="J68">
            <v>0.57738564821356897</v>
          </cell>
          <cell r="K68">
            <v>9.1208972143468703</v>
          </cell>
          <cell r="L68">
            <v>2.2127832518833799E-3</v>
          </cell>
          <cell r="M68">
            <v>0.158693205052717</v>
          </cell>
          <cell r="N68">
            <v>1.83679020098929</v>
          </cell>
          <cell r="O68">
            <v>2.24487722797883E-3</v>
          </cell>
          <cell r="P68">
            <v>0.58979713182541005</v>
          </cell>
          <cell r="Q68">
            <v>0.18722728714842801</v>
          </cell>
          <cell r="R68">
            <v>22.894348737942</v>
          </cell>
          <cell r="S68">
            <v>3.2883460959733803E-2</v>
          </cell>
          <cell r="T68">
            <v>-3.0839845313785301E-2</v>
          </cell>
          <cell r="U68">
            <v>2.2860393841078199</v>
          </cell>
          <cell r="V68">
            <v>5.7637772071260803E-5</v>
          </cell>
          <cell r="W68">
            <v>8.4167361781115904E-2</v>
          </cell>
          <cell r="X68">
            <v>3.63644042458289E-3</v>
          </cell>
          <cell r="Y68">
            <v>3.7586743432422398E-3</v>
          </cell>
          <cell r="Z68">
            <v>7.3064491212415302E-7</v>
          </cell>
          <cell r="AA68">
            <v>4.7362173519634801E-3</v>
          </cell>
          <cell r="AB68">
            <v>17.67574557851</v>
          </cell>
          <cell r="AC68">
            <v>1.7204881808137801E-2</v>
          </cell>
        </row>
        <row r="69">
          <cell r="E69" t="str">
            <v>CN</v>
          </cell>
          <cell r="F69" t="str">
            <v>bf3e4a31-47e9-4938-b3bd-6120d27e4410</v>
          </cell>
          <cell r="G69">
            <v>1</v>
          </cell>
          <cell r="H69" t="str">
            <v>kg</v>
          </cell>
          <cell r="I69">
            <v>2050</v>
          </cell>
          <cell r="J69">
            <v>0.633226027803791</v>
          </cell>
          <cell r="K69">
            <v>9.2273626393915595</v>
          </cell>
          <cell r="L69">
            <v>2.1891078652437799E-3</v>
          </cell>
          <cell r="M69">
            <v>0.14852333362982501</v>
          </cell>
          <cell r="N69">
            <v>1.8382260285925001</v>
          </cell>
          <cell r="O69">
            <v>2.2169971627542598E-3</v>
          </cell>
          <cell r="P69">
            <v>0.65085140944064002</v>
          </cell>
          <cell r="Q69">
            <v>0.19028098620353601</v>
          </cell>
          <cell r="R69">
            <v>22.910176125182598</v>
          </cell>
          <cell r="S69">
            <v>5.2904863362537503E-2</v>
          </cell>
          <cell r="T69">
            <v>-3.0576744107120898E-2</v>
          </cell>
          <cell r="U69">
            <v>2.2876746760673701</v>
          </cell>
          <cell r="V69">
            <v>5.5033601686649397E-5</v>
          </cell>
          <cell r="W69">
            <v>8.4238943412669395E-2</v>
          </cell>
          <cell r="X69">
            <v>3.9875621769540097E-3</v>
          </cell>
          <cell r="Y69">
            <v>4.10514552235333E-3</v>
          </cell>
          <cell r="Z69">
            <v>4.8952747694523802E-7</v>
          </cell>
          <cell r="AA69">
            <v>4.9159614175771299E-3</v>
          </cell>
          <cell r="AB69">
            <v>17.645384992151602</v>
          </cell>
          <cell r="AC69">
            <v>1.7605343881731302E-2</v>
          </cell>
        </row>
        <row r="70">
          <cell r="E70" t="str">
            <v>JP</v>
          </cell>
          <cell r="F70" t="str">
            <v>e9e7e4f0-9a20-424a-b747-d887ad37afa0</v>
          </cell>
          <cell r="G70">
            <v>1</v>
          </cell>
          <cell r="H70" t="str">
            <v>kg</v>
          </cell>
          <cell r="I70">
            <v>2050</v>
          </cell>
          <cell r="J70">
            <v>0.52282866491096602</v>
          </cell>
          <cell r="K70">
            <v>8.6842102635518206</v>
          </cell>
          <cell r="L70">
            <v>1.9762887956240802E-3</v>
          </cell>
          <cell r="M70">
            <v>0.13361917029943801</v>
          </cell>
          <cell r="N70">
            <v>1.8375620995656901</v>
          </cell>
          <cell r="O70">
            <v>2.2054953885980301E-3</v>
          </cell>
          <cell r="P70">
            <v>0.53551377704406</v>
          </cell>
          <cell r="Q70">
            <v>0.18762943067326099</v>
          </cell>
          <cell r="R70">
            <v>22.864475812305098</v>
          </cell>
          <cell r="S70">
            <v>5.03291598063648E-2</v>
          </cell>
          <cell r="T70">
            <v>-2.90135926478997E-2</v>
          </cell>
          <cell r="U70">
            <v>2.2867304355317399</v>
          </cell>
          <cell r="V70">
            <v>5.4529127028951999E-5</v>
          </cell>
          <cell r="W70">
            <v>8.4293467959883503E-2</v>
          </cell>
          <cell r="X70">
            <v>3.54918077419486E-3</v>
          </cell>
          <cell r="Y70">
            <v>3.66999192741117E-3</v>
          </cell>
          <cell r="Z70">
            <v>4.7364254127989098E-7</v>
          </cell>
          <cell r="AA70">
            <v>4.56429520344445E-3</v>
          </cell>
          <cell r="AB70">
            <v>17.589676227067098</v>
          </cell>
          <cell r="AC70">
            <v>1.7447637061866798E-2</v>
          </cell>
        </row>
        <row r="71">
          <cell r="E71" t="str">
            <v>KR</v>
          </cell>
          <cell r="F71" t="str">
            <v>2c4d9f1c-7314-47c7-a84b-5a9d02c1a2c3</v>
          </cell>
          <cell r="G71">
            <v>1</v>
          </cell>
          <cell r="H71" t="str">
            <v>kg</v>
          </cell>
          <cell r="I71">
            <v>2050</v>
          </cell>
          <cell r="J71">
            <v>0.53643093049998802</v>
          </cell>
          <cell r="K71">
            <v>9.6357913295925393</v>
          </cell>
          <cell r="L71">
            <v>1.9849082698922202E-3</v>
          </cell>
          <cell r="M71">
            <v>0.13935193645946101</v>
          </cell>
          <cell r="N71">
            <v>1.8393533107053399</v>
          </cell>
          <cell r="O71">
            <v>2.2811563913987102E-3</v>
          </cell>
          <cell r="P71">
            <v>0.54780118011764201</v>
          </cell>
          <cell r="Q71">
            <v>0.19160485974528299</v>
          </cell>
          <cell r="R71">
            <v>22.963963995083699</v>
          </cell>
          <cell r="S71">
            <v>9.4175070672135E-2</v>
          </cell>
          <cell r="T71">
            <v>-2.7366001264784501E-2</v>
          </cell>
          <cell r="U71">
            <v>2.2892798448499798</v>
          </cell>
          <cell r="V71">
            <v>5.9787977509288102E-5</v>
          </cell>
          <cell r="W71">
            <v>8.4299195062595103E-2</v>
          </cell>
          <cell r="X71">
            <v>3.6358231228959198E-3</v>
          </cell>
          <cell r="Y71">
            <v>3.7557357710775699E-3</v>
          </cell>
          <cell r="Z71">
            <v>4.8487539678348601E-7</v>
          </cell>
          <cell r="AA71">
            <v>4.3458285816878701E-3</v>
          </cell>
          <cell r="AB71">
            <v>17.608002258697798</v>
          </cell>
          <cell r="AC71">
            <v>1.7998824665686801E-2</v>
          </cell>
        </row>
        <row r="72">
          <cell r="E72" t="str">
            <v>RER</v>
          </cell>
          <cell r="F72" t="str">
            <v>4ff6d113-2cc7-3603-9baf-becfd43c7db6</v>
          </cell>
          <cell r="G72">
            <v>1</v>
          </cell>
          <cell r="H72" t="str">
            <v>kg</v>
          </cell>
          <cell r="I72">
            <v>2050</v>
          </cell>
          <cell r="J72">
            <v>0.423420188599679</v>
          </cell>
          <cell r="K72">
            <v>8.0458140777818201</v>
          </cell>
          <cell r="L72">
            <v>4.4793464392792297E-3</v>
          </cell>
          <cell r="M72">
            <v>0.115387102034424</v>
          </cell>
          <cell r="N72">
            <v>1.4533303545504701</v>
          </cell>
          <cell r="O72">
            <v>1.7981817352210399E-3</v>
          </cell>
          <cell r="P72">
            <v>0.43141976286886802</v>
          </cell>
          <cell r="Q72">
            <v>0.16500235425926199</v>
          </cell>
          <cell r="R72">
            <v>21.6651935909785</v>
          </cell>
          <cell r="S72">
            <v>6.4922069771519E-2</v>
          </cell>
          <cell r="T72">
            <v>-1.9393157874885301E-2</v>
          </cell>
          <cell r="U72">
            <v>1.86000197620767</v>
          </cell>
          <cell r="V72">
            <v>4.3632474811073398E-5</v>
          </cell>
          <cell r="W72">
            <v>6.5542349552175194E-2</v>
          </cell>
          <cell r="X72">
            <v>2.7062812640419099E-3</v>
          </cell>
          <cell r="Y72">
            <v>2.8110305665037102E-3</v>
          </cell>
          <cell r="Z72">
            <v>4.0635844771842002E-7</v>
          </cell>
          <cell r="AA72">
            <v>1.3503435727307301E-2</v>
          </cell>
          <cell r="AB72">
            <v>132.217332616845</v>
          </cell>
          <cell r="AC72">
            <v>1.67544884197454E-2</v>
          </cell>
        </row>
        <row r="73">
          <cell r="C73" t="str">
            <v>Sheet rolling, Steel</v>
          </cell>
          <cell r="D73" t="str">
            <v>market for sheet rolling, steel | sheet rolling, steel | Cutoff</v>
          </cell>
          <cell r="F73" t="str">
            <v>7e16ab2e-f448-3d1c-a0f7-59d8b4804c0d</v>
          </cell>
          <cell r="G73">
            <v>1</v>
          </cell>
          <cell r="H73" t="str">
            <v>kg</v>
          </cell>
          <cell r="I73">
            <v>2050</v>
          </cell>
          <cell r="J73">
            <v>0.33621041730980999</v>
          </cell>
          <cell r="K73">
            <v>5.1473065199539301</v>
          </cell>
          <cell r="L73">
            <v>5.8143570635984403E-4</v>
          </cell>
          <cell r="M73">
            <v>9.2272602664086795E-2</v>
          </cell>
          <cell r="N73">
            <v>3.5459677143193501E-2</v>
          </cell>
          <cell r="O73">
            <v>1.3395454737337101E-4</v>
          </cell>
          <cell r="P73">
            <v>0.34189662787203801</v>
          </cell>
          <cell r="Q73">
            <v>0.224581112843277</v>
          </cell>
          <cell r="R73">
            <v>0.27407525771347002</v>
          </cell>
          <cell r="S73">
            <v>2.6357293097018699E-2</v>
          </cell>
          <cell r="T73">
            <v>4.2130536545232E-3</v>
          </cell>
          <cell r="U73">
            <v>4.5753309899525599E-2</v>
          </cell>
          <cell r="V73">
            <v>9.1465579342502092E-6</v>
          </cell>
          <cell r="W73">
            <v>5.7859375075792101E-3</v>
          </cell>
          <cell r="X73">
            <v>8.1536954799631503E-4</v>
          </cell>
          <cell r="Y73">
            <v>8.6550983855174896E-4</v>
          </cell>
          <cell r="Z73">
            <v>9.94556344702765E-8</v>
          </cell>
          <cell r="AA73">
            <v>9.44730538983081E-4</v>
          </cell>
          <cell r="AB73">
            <v>0.54259073272037905</v>
          </cell>
          <cell r="AC73">
            <v>7.4884431562238203E-3</v>
          </cell>
        </row>
        <row r="74">
          <cell r="F74" t="str">
            <v>e568938d-4183-40c8-bb5d-1c21063653a4</v>
          </cell>
          <cell r="G74">
            <v>1</v>
          </cell>
          <cell r="H74" t="str">
            <v>kg</v>
          </cell>
          <cell r="I74">
            <v>2050</v>
          </cell>
          <cell r="J74">
            <v>0.32517858664761301</v>
          </cell>
          <cell r="K74">
            <v>4.9973751674164104</v>
          </cell>
          <cell r="L74">
            <v>5.6968700293125499E-4</v>
          </cell>
          <cell r="M74">
            <v>9.0218056963274895E-2</v>
          </cell>
          <cell r="N74">
            <v>3.5293095688821899E-2</v>
          </cell>
          <cell r="O74">
            <v>1.4197097827555301E-4</v>
          </cell>
          <cell r="P74">
            <v>0.33083716939798102</v>
          </cell>
          <cell r="Q74">
            <v>0.22616026332622099</v>
          </cell>
          <cell r="R74">
            <v>0.27825896217135998</v>
          </cell>
          <cell r="S74">
            <v>2.7638576736197899E-2</v>
          </cell>
          <cell r="T74">
            <v>3.8824322892263498E-3</v>
          </cell>
          <cell r="U74">
            <v>4.5495508580512101E-2</v>
          </cell>
          <cell r="V74">
            <v>9.5806926665427193E-6</v>
          </cell>
          <cell r="W74">
            <v>5.7907288085498696E-3</v>
          </cell>
          <cell r="X74">
            <v>7.1780454964693804E-4</v>
          </cell>
          <cell r="Y74">
            <v>7.6855487398380499E-4</v>
          </cell>
          <cell r="Z74">
            <v>9.26886014001379E-8</v>
          </cell>
          <cell r="AA74">
            <v>8.5677578564642503E-4</v>
          </cell>
          <cell r="AB74">
            <v>0.52241542440337896</v>
          </cell>
          <cell r="AC74">
            <v>7.3399901148287301E-3</v>
          </cell>
        </row>
        <row r="75">
          <cell r="F75" t="str">
            <v>894cd33e-72b6-4215-b7b4-ad06a62d747d</v>
          </cell>
          <cell r="G75">
            <v>1</v>
          </cell>
          <cell r="H75" t="str">
            <v>kg</v>
          </cell>
          <cell r="I75">
            <v>2050</v>
          </cell>
          <cell r="J75">
            <v>0.28862676223257799</v>
          </cell>
          <cell r="K75">
            <v>5.1389766970075099</v>
          </cell>
          <cell r="L75">
            <v>4.0186688822828499E-4</v>
          </cell>
          <cell r="M75">
            <v>8.2457915924476502E-2</v>
          </cell>
          <cell r="N75">
            <v>3.4156758465167698E-2</v>
          </cell>
          <cell r="O75">
            <v>1.20146568902507E-4</v>
          </cell>
          <cell r="P75">
            <v>0.29361114681825301</v>
          </cell>
          <cell r="Q75">
            <v>0.22476148304451499</v>
          </cell>
          <cell r="R75">
            <v>0.23273708250595901</v>
          </cell>
          <cell r="S75">
            <v>3.7094611129406402E-2</v>
          </cell>
          <cell r="T75">
            <v>4.9120158523795901E-3</v>
          </cell>
          <cell r="U75">
            <v>4.3980096789433001E-2</v>
          </cell>
          <cell r="V75">
            <v>8.1657405472854495E-6</v>
          </cell>
          <cell r="W75">
            <v>5.7944831216585604E-3</v>
          </cell>
          <cell r="X75">
            <v>7.0568959505810599E-4</v>
          </cell>
          <cell r="Y75">
            <v>7.55797885861215E-4</v>
          </cell>
          <cell r="Z75">
            <v>9.8488533498197704E-8</v>
          </cell>
          <cell r="AA75">
            <v>8.1493483562259999E-4</v>
          </cell>
          <cell r="AB75">
            <v>0.510782130452893</v>
          </cell>
          <cell r="AC75">
            <v>1.1155976414795E-2</v>
          </cell>
        </row>
        <row r="76">
          <cell r="F76" t="str">
            <v>2e550840-c1a9-48ad-9d09-3bbb5f7f99e3</v>
          </cell>
          <cell r="G76">
            <v>1</v>
          </cell>
          <cell r="H76" t="str">
            <v>kg</v>
          </cell>
          <cell r="I76">
            <v>2050</v>
          </cell>
          <cell r="J76">
            <v>0.25841764140021301</v>
          </cell>
          <cell r="K76">
            <v>4.18374458825906</v>
          </cell>
          <cell r="L76">
            <v>4.13426013708166E-4</v>
          </cell>
          <cell r="M76">
            <v>6.9664806035393906E-2</v>
          </cell>
          <cell r="N76">
            <v>3.3306238160236201E-2</v>
          </cell>
          <cell r="O76">
            <v>8.1620008904195098E-5</v>
          </cell>
          <cell r="P76">
            <v>0.26421021270609002</v>
          </cell>
          <cell r="Q76">
            <v>0.22251727830429899</v>
          </cell>
          <cell r="R76">
            <v>0.20268535396458801</v>
          </cell>
          <cell r="S76">
            <v>7.8753462616304899E-3</v>
          </cell>
          <cell r="T76">
            <v>5.9092822815563304E-3</v>
          </cell>
          <cell r="U76">
            <v>4.2874854034228797E-2</v>
          </cell>
          <cell r="V76">
            <v>9.8371129667097992E-6</v>
          </cell>
          <cell r="W76">
            <v>5.7521318969812997E-3</v>
          </cell>
          <cell r="X76">
            <v>6.7536317795651704E-4</v>
          </cell>
          <cell r="Y76">
            <v>7.2507810246860303E-4</v>
          </cell>
          <cell r="Z76">
            <v>1.80452634464431E-7</v>
          </cell>
          <cell r="AA76">
            <v>8.0186263992124401E-4</v>
          </cell>
          <cell r="AB76">
            <v>0.55089424372710305</v>
          </cell>
          <cell r="AC76">
            <v>1.0859571135906699E-2</v>
          </cell>
        </row>
        <row r="77">
          <cell r="F77" t="str">
            <v>fcf8af35-0c84-4c14-84b8-4590cd714fb3</v>
          </cell>
          <cell r="G77">
            <v>1</v>
          </cell>
          <cell r="H77" t="str">
            <v>kg</v>
          </cell>
          <cell r="I77">
            <v>2050</v>
          </cell>
          <cell r="J77">
            <v>0.31049573339943698</v>
          </cell>
          <cell r="K77">
            <v>5.1970666716672298</v>
          </cell>
          <cell r="L77">
            <v>4.43276492295374E-4</v>
          </cell>
          <cell r="M77">
            <v>8.5733133671727801E-2</v>
          </cell>
          <cell r="N77">
            <v>3.5709974078121501E-2</v>
          </cell>
          <cell r="O77">
            <v>1.38061965735526E-4</v>
          </cell>
          <cell r="P77">
            <v>0.31516912934330898</v>
          </cell>
          <cell r="Q77">
            <v>0.22687837226886801</v>
          </cell>
          <cell r="R77">
            <v>0.277685299126951</v>
          </cell>
          <cell r="S77">
            <v>4.6436901531995901E-2</v>
          </cell>
          <cell r="T77">
            <v>5.3589121143586202E-3</v>
          </cell>
          <cell r="U77">
            <v>4.6024762719131002E-2</v>
          </cell>
          <cell r="V77">
            <v>9.5963926727687695E-6</v>
          </cell>
          <cell r="W77">
            <v>5.8308624673688702E-3</v>
          </cell>
          <cell r="X77">
            <v>7.9948450089786501E-4</v>
          </cell>
          <cell r="Y77">
            <v>8.5017702285226297E-4</v>
          </cell>
          <cell r="Z77">
            <v>8.4724514877162197E-8</v>
          </cell>
          <cell r="AA77">
            <v>7.73963965409951E-4</v>
          </cell>
          <cell r="AB77">
            <v>0.55787991229790901</v>
          </cell>
          <cell r="AC77">
            <v>7.0900761615572397E-3</v>
          </cell>
        </row>
        <row r="78">
          <cell r="F78" t="str">
            <v>2d9152d1-9677-4fe5-a41e-8178e552738f</v>
          </cell>
          <cell r="G78">
            <v>1</v>
          </cell>
          <cell r="H78" t="str">
            <v>kg</v>
          </cell>
          <cell r="I78">
            <v>2050</v>
          </cell>
          <cell r="J78">
            <v>0.30276592347077402</v>
          </cell>
          <cell r="K78">
            <v>4.6669081505468002</v>
          </cell>
          <cell r="L78">
            <v>4.3829051313803102E-4</v>
          </cell>
          <cell r="M78">
            <v>8.2511114194521201E-2</v>
          </cell>
          <cell r="N78">
            <v>3.4717045945352201E-2</v>
          </cell>
          <cell r="O78">
            <v>9.6218471059634597E-5</v>
          </cell>
          <cell r="P78">
            <v>0.30816314731904398</v>
          </cell>
          <cell r="Q78">
            <v>0.22467856069818501</v>
          </cell>
          <cell r="R78">
            <v>0.222653549891111</v>
          </cell>
          <cell r="S78">
            <v>2.2165178331481399E-2</v>
          </cell>
          <cell r="T78">
            <v>4.44687277271441E-3</v>
          </cell>
          <cell r="U78">
            <v>4.4611930314643403E-2</v>
          </cell>
          <cell r="V78">
            <v>6.6875043829724598E-6</v>
          </cell>
          <cell r="W78">
            <v>5.8276142606247597E-3</v>
          </cell>
          <cell r="X78">
            <v>7.5130095236925203E-4</v>
          </cell>
          <cell r="Y78">
            <v>8.0248571752236403E-4</v>
          </cell>
          <cell r="Z78">
            <v>7.8425626531349495E-8</v>
          </cell>
          <cell r="AA78">
            <v>8.9398290102584799E-4</v>
          </cell>
          <cell r="AB78">
            <v>0.54764577347732002</v>
          </cell>
          <cell r="AC78">
            <v>6.7846917589752097E-3</v>
          </cell>
        </row>
        <row r="79">
          <cell r="F79" t="str">
            <v>addba780-b9fc-4787-a203-197dd6c8f434</v>
          </cell>
          <cell r="G79">
            <v>1</v>
          </cell>
          <cell r="H79" t="str">
            <v>kg</v>
          </cell>
          <cell r="I79">
            <v>2050</v>
          </cell>
          <cell r="J79">
            <v>0.364509692130492</v>
          </cell>
          <cell r="K79">
            <v>4.9752355484479303</v>
          </cell>
          <cell r="L79">
            <v>5.56373530780511E-4</v>
          </cell>
          <cell r="M79">
            <v>9.0847610019066397E-2</v>
          </cell>
          <cell r="N79">
            <v>3.5210031347720397E-2</v>
          </cell>
          <cell r="O79">
            <v>1.0269221375607E-4</v>
          </cell>
          <cell r="P79">
            <v>0.37267930809320299</v>
          </cell>
          <cell r="Q79">
            <v>0.226235721903876</v>
          </cell>
          <cell r="R79">
            <v>0.25657212326611201</v>
          </cell>
          <cell r="S79">
            <v>2.36865685346602E-2</v>
          </cell>
          <cell r="T79">
            <v>3.5871442056010301E-3</v>
          </cell>
          <cell r="U79">
            <v>4.5310029847577801E-2</v>
          </cell>
          <cell r="V79">
            <v>6.9755081505162103E-6</v>
          </cell>
          <cell r="W79">
            <v>5.7977408698177101E-3</v>
          </cell>
          <cell r="X79">
            <v>9.9431838420254793E-4</v>
          </cell>
          <cell r="Y79">
            <v>1.04372691149472E-3</v>
          </cell>
          <cell r="Z79">
            <v>8.7364520784707199E-8</v>
          </cell>
          <cell r="AA79">
            <v>1.0896124486335301E-3</v>
          </cell>
          <cell r="AB79">
            <v>0.57871100872304404</v>
          </cell>
          <cell r="AC79">
            <v>6.8763587689246097E-3</v>
          </cell>
        </row>
        <row r="80">
          <cell r="F80" t="str">
            <v>8a640214-1d3d-3749-ad0d-b75426139458</v>
          </cell>
          <cell r="G80">
            <v>1</v>
          </cell>
          <cell r="H80" t="str">
            <v>kg</v>
          </cell>
          <cell r="I80">
            <v>2050</v>
          </cell>
          <cell r="J80">
            <v>0.28322420909756502</v>
          </cell>
          <cell r="K80">
            <v>5.12576196606107</v>
          </cell>
          <cell r="L80">
            <v>3.7135053041454502E-4</v>
          </cell>
          <cell r="M80">
            <v>8.1336240486334394E-2</v>
          </cell>
          <cell r="N80">
            <v>3.4611954809068202E-2</v>
          </cell>
          <cell r="O80">
            <v>1.25329673215065E-4</v>
          </cell>
          <cell r="P80">
            <v>0.28759994206573603</v>
          </cell>
          <cell r="Q80">
            <v>0.22206718791938801</v>
          </cell>
          <cell r="R80">
            <v>0.23660501091022301</v>
          </cell>
          <cell r="S80">
            <v>4.4363860764684099E-2</v>
          </cell>
          <cell r="T80">
            <v>4.6599560894874303E-3</v>
          </cell>
          <cell r="U80">
            <v>4.4637488033807099E-2</v>
          </cell>
          <cell r="V80">
            <v>8.6355592966264492E-6</v>
          </cell>
          <cell r="W80">
            <v>5.7602658374953999E-3</v>
          </cell>
          <cell r="X80">
            <v>6.0171620906710398E-4</v>
          </cell>
          <cell r="Y80">
            <v>6.5042718317014699E-4</v>
          </cell>
          <cell r="Z80">
            <v>8.3923022817116899E-8</v>
          </cell>
          <cell r="AA80">
            <v>6.2863419807793197E-4</v>
          </cell>
          <cell r="AB80">
            <v>0.4448905183138</v>
          </cell>
          <cell r="AC80">
            <v>7.6808328419806201E-3</v>
          </cell>
        </row>
        <row r="81">
          <cell r="C81" t="str">
            <v>Li2CO3</v>
          </cell>
          <cell r="D81" t="str">
            <v>lithium carbonate production, from concentrated brine | lithium carbonate | Cutoff</v>
          </cell>
          <cell r="E81" t="str">
            <v>CL</v>
          </cell>
          <cell r="F81" t="str">
            <v>0c0bebe1-def0-469d-9d08-e6e6b779e148</v>
          </cell>
          <cell r="G81">
            <v>1</v>
          </cell>
          <cell r="H81" t="str">
            <v>kg</v>
          </cell>
          <cell r="I81">
            <v>2050</v>
          </cell>
          <cell r="J81">
            <v>1.8291379558282701</v>
          </cell>
          <cell r="K81">
            <v>26.065711394562999</v>
          </cell>
          <cell r="L81">
            <v>8.4057181094351098E-3</v>
          </cell>
          <cell r="M81">
            <v>0.48291512712401202</v>
          </cell>
          <cell r="N81">
            <v>0.17078241456073301</v>
          </cell>
          <cell r="O81">
            <v>1.9855187723483601E-3</v>
          </cell>
          <cell r="P81">
            <v>1.8524193193259799</v>
          </cell>
          <cell r="Q81">
            <v>0.39507704039220798</v>
          </cell>
          <cell r="R81">
            <v>5.4480581959463699</v>
          </cell>
          <cell r="S81">
            <v>5.1976459388376403E-2</v>
          </cell>
          <cell r="T81">
            <v>0.13789624752415899</v>
          </cell>
          <cell r="U81">
            <v>0.22475522501570599</v>
          </cell>
          <cell r="V81">
            <v>1.56026409039008E-3</v>
          </cell>
          <cell r="W81">
            <v>1.3705070598268501</v>
          </cell>
          <cell r="X81">
            <v>7.9046125070543899E-3</v>
          </cell>
          <cell r="Y81">
            <v>8.0181152410804205E-3</v>
          </cell>
          <cell r="Z81">
            <v>6.7883728304431496E-7</v>
          </cell>
          <cell r="AA81">
            <v>1.2530514582591201E-2</v>
          </cell>
          <cell r="AB81">
            <v>14.3349442969932</v>
          </cell>
          <cell r="AC81">
            <v>3.92197016547998E-2</v>
          </cell>
        </row>
        <row r="82">
          <cell r="E82" t="str">
            <v>CN</v>
          </cell>
          <cell r="F82" t="str">
            <v>8aace14a-024a-4234-b8ee-defab115d2f8</v>
          </cell>
          <cell r="G82">
            <v>1</v>
          </cell>
          <cell r="H82" t="str">
            <v>kg</v>
          </cell>
          <cell r="I82">
            <v>2050</v>
          </cell>
          <cell r="J82">
            <v>1.9048129358058801</v>
          </cell>
          <cell r="K82">
            <v>26.710111285874699</v>
          </cell>
          <cell r="L82">
            <v>4.2535243950635997E-3</v>
          </cell>
          <cell r="M82">
            <v>0.480935428847868</v>
          </cell>
          <cell r="N82">
            <v>0.16892707518908001</v>
          </cell>
          <cell r="O82">
            <v>1.8243989974005899E-3</v>
          </cell>
          <cell r="P82">
            <v>1.93725179706228</v>
          </cell>
          <cell r="Q82">
            <v>0.388642363241122</v>
          </cell>
          <cell r="R82">
            <v>5.3027818119885097</v>
          </cell>
          <cell r="S82">
            <v>0.104818395265942</v>
          </cell>
          <cell r="T82">
            <v>0.137542284056482</v>
          </cell>
          <cell r="U82">
            <v>0.22182580283813999</v>
          </cell>
          <cell r="V82">
            <v>1.55137473288703E-3</v>
          </cell>
          <cell r="W82">
            <v>1.37062105839361</v>
          </cell>
          <cell r="X82">
            <v>7.4077571319012703E-3</v>
          </cell>
          <cell r="Y82">
            <v>7.5187123493680201E-3</v>
          </cell>
          <cell r="Z82">
            <v>6.8194874365566299E-7</v>
          </cell>
          <cell r="AA82">
            <v>1.20400014625376E-2</v>
          </cell>
          <cell r="AB82">
            <v>14.411886017735601</v>
          </cell>
          <cell r="AC82">
            <v>3.9882787185088898E-2</v>
          </cell>
        </row>
        <row r="83">
          <cell r="E83" t="str">
            <v>AR</v>
          </cell>
          <cell r="F83" t="str">
            <v>716f8dc1-ec9e-406e-adfd-55769768687d</v>
          </cell>
          <cell r="G83">
            <v>1</v>
          </cell>
          <cell r="H83" t="str">
            <v>kg</v>
          </cell>
          <cell r="I83">
            <v>2050</v>
          </cell>
          <cell r="J83">
            <v>1.72571959782721</v>
          </cell>
          <cell r="K83">
            <v>26.154198321539301</v>
          </cell>
          <cell r="L83">
            <v>3.7463997185976199E-3</v>
          </cell>
          <cell r="M83">
            <v>0.47717801475956001</v>
          </cell>
          <cell r="N83">
            <v>0.166046812101386</v>
          </cell>
          <cell r="O83">
            <v>1.7329733317069599E-3</v>
          </cell>
          <cell r="P83">
            <v>1.7512594802674899</v>
          </cell>
          <cell r="Q83">
            <v>0.37739612869184902</v>
          </cell>
          <cell r="R83">
            <v>5.12913815844965</v>
          </cell>
          <cell r="S83">
            <v>8.1281875893336394E-2</v>
          </cell>
          <cell r="T83">
            <v>0.13704976063351901</v>
          </cell>
          <cell r="U83">
            <v>0.21777442408865</v>
          </cell>
          <cell r="V83">
            <v>1.5460194388017801E-3</v>
          </cell>
          <cell r="W83">
            <v>1.3705641204542101</v>
          </cell>
          <cell r="X83">
            <v>6.5782319908091998E-3</v>
          </cell>
          <cell r="Y83">
            <v>6.6953666557951598E-3</v>
          </cell>
          <cell r="Z83">
            <v>1.0066495541900299E-6</v>
          </cell>
          <cell r="AA83">
            <v>1.1077649731234601E-2</v>
          </cell>
          <cell r="AB83">
            <v>14.372723814199199</v>
          </cell>
          <cell r="AC83">
            <v>4.6020610494455001E-2</v>
          </cell>
        </row>
        <row r="84">
          <cell r="E84" t="str">
            <v>US</v>
          </cell>
          <cell r="F84" t="str">
            <v>1d9fb5c7-c6f1-4a91-8755-5da113a89b0a</v>
          </cell>
          <cell r="G84">
            <v>1</v>
          </cell>
          <cell r="H84" t="str">
            <v>kg</v>
          </cell>
          <cell r="I84">
            <v>2050</v>
          </cell>
          <cell r="J84">
            <v>1.8011150433698799</v>
          </cell>
          <cell r="K84">
            <v>26.754183872301699</v>
          </cell>
          <cell r="L84">
            <v>4.2777229505294601E-3</v>
          </cell>
          <cell r="M84">
            <v>0.47861243667245801</v>
          </cell>
          <cell r="N84">
            <v>0.169122926135817</v>
          </cell>
          <cell r="O84">
            <v>1.92460906879917E-3</v>
          </cell>
          <cell r="P84">
            <v>1.82705514942164</v>
          </cell>
          <cell r="Q84">
            <v>0.38839264872099799</v>
          </cell>
          <cell r="R84">
            <v>5.3575578631968002</v>
          </cell>
          <cell r="S84">
            <v>0.115666187042459</v>
          </cell>
          <cell r="T84">
            <v>0.13818309443054599</v>
          </cell>
          <cell r="U84">
            <v>0.22227797268234201</v>
          </cell>
          <cell r="V84">
            <v>1.5579828523806E-3</v>
          </cell>
          <cell r="W84">
            <v>1.3706022871533601</v>
          </cell>
          <cell r="X84">
            <v>6.6896586938574596E-3</v>
          </cell>
          <cell r="Y84">
            <v>6.8040020851265499E-3</v>
          </cell>
          <cell r="Z84">
            <v>6.94842472481849E-7</v>
          </cell>
          <cell r="AA84">
            <v>1.14292623652843E-2</v>
          </cell>
          <cell r="AB84">
            <v>14.2656333861891</v>
          </cell>
          <cell r="AC84">
            <v>4.1086830189352101E-2</v>
          </cell>
        </row>
        <row r="85">
          <cell r="D85" t="str">
            <v>lithium hydroxide production | lithium hydroxide | Cutoff</v>
          </cell>
          <cell r="E85" t="str">
            <v>CL</v>
          </cell>
          <cell r="F85" t="str">
            <v>8acccaf1-2fbc-49be-9976-7b120daa329f</v>
          </cell>
          <cell r="G85">
            <v>1</v>
          </cell>
          <cell r="H85" t="str">
            <v>kg</v>
          </cell>
          <cell r="I85">
            <v>2050</v>
          </cell>
          <cell r="J85">
            <v>5.1143344107545596</v>
          </cell>
          <cell r="K85">
            <v>60.2094906384553</v>
          </cell>
          <cell r="L85">
            <v>1.99024843259029E-2</v>
          </cell>
          <cell r="M85">
            <v>1.1292978339108399</v>
          </cell>
          <cell r="N85">
            <v>0.35765074443125799</v>
          </cell>
          <cell r="O85">
            <v>3.6394317999299398E-3</v>
          </cell>
          <cell r="P85">
            <v>5.16115297801643</v>
          </cell>
          <cell r="Q85">
            <v>0.71720982214179896</v>
          </cell>
          <cell r="R85">
            <v>10.790796147783601</v>
          </cell>
          <cell r="S85">
            <v>0.105887912707694</v>
          </cell>
          <cell r="T85">
            <v>0.23797310641101699</v>
          </cell>
          <cell r="U85">
            <v>0.47293864764551402</v>
          </cell>
          <cell r="V85">
            <v>2.5579846899552198E-3</v>
          </cell>
          <cell r="W85">
            <v>2.2288505554901401</v>
          </cell>
          <cell r="X85">
            <v>1.6280032768808499E-2</v>
          </cell>
          <cell r="Y85">
            <v>1.6518594842971E-2</v>
          </cell>
          <cell r="Z85">
            <v>1.51305905129405E-6</v>
          </cell>
          <cell r="AA85">
            <v>2.47024045393157E-2</v>
          </cell>
          <cell r="AB85">
            <v>31.2314438132113</v>
          </cell>
          <cell r="AC85">
            <v>6.9458874668196502E-2</v>
          </cell>
        </row>
        <row r="86">
          <cell r="E86" t="str">
            <v>CN</v>
          </cell>
          <cell r="F86" t="str">
            <v>5529c28f-9fe7-418f-9c22-73eb739eff42</v>
          </cell>
          <cell r="G86">
            <v>1</v>
          </cell>
          <cell r="H86" t="str">
            <v>kg</v>
          </cell>
          <cell r="I86">
            <v>2050</v>
          </cell>
          <cell r="J86">
            <v>5.3159573096664703</v>
          </cell>
          <cell r="K86">
            <v>61.932562411698001</v>
          </cell>
          <cell r="L86">
            <v>8.5086628261087094E-3</v>
          </cell>
          <cell r="M86">
            <v>1.12178317206394</v>
          </cell>
          <cell r="N86">
            <v>0.35197784481480499</v>
          </cell>
          <cell r="O86">
            <v>3.1672799755129099E-3</v>
          </cell>
          <cell r="P86">
            <v>5.3881667299483</v>
          </cell>
          <cell r="Q86">
            <v>0.69822419333625296</v>
          </cell>
          <cell r="R86">
            <v>10.3640627708183</v>
          </cell>
          <cell r="S86">
            <v>0.25268906816465903</v>
          </cell>
          <cell r="T86">
            <v>0.23696274360195499</v>
          </cell>
          <cell r="U86">
            <v>0.46407807195687401</v>
          </cell>
          <cell r="V86">
            <v>2.53179924844886E-3</v>
          </cell>
          <cell r="W86">
            <v>2.22916919800186</v>
          </cell>
          <cell r="X86">
            <v>1.4916499072486E-2</v>
          </cell>
          <cell r="Y86">
            <v>1.5148001618778301E-2</v>
          </cell>
          <cell r="Z86">
            <v>1.5080067658904401E-6</v>
          </cell>
          <cell r="AA86">
            <v>2.33405055463561E-2</v>
          </cell>
          <cell r="AB86">
            <v>31.448118402230001</v>
          </cell>
          <cell r="AC86">
            <v>7.1253973473408699E-2</v>
          </cell>
        </row>
        <row r="87">
          <cell r="E87" t="str">
            <v>AR</v>
          </cell>
          <cell r="F87" t="str">
            <v>0ba1d802-6b5b-41fc-a1d5-6bc32844edfe</v>
          </cell>
          <cell r="G87">
            <v>1</v>
          </cell>
          <cell r="H87" t="str">
            <v>kg</v>
          </cell>
          <cell r="I87">
            <v>2050</v>
          </cell>
          <cell r="J87">
            <v>4.8290966775678301</v>
          </cell>
          <cell r="K87">
            <v>60.408317862859903</v>
          </cell>
          <cell r="L87">
            <v>7.1641837434619701E-3</v>
          </cell>
          <cell r="M87">
            <v>1.1126734510893299</v>
          </cell>
          <cell r="N87">
            <v>0.34522827912755699</v>
          </cell>
          <cell r="O87">
            <v>2.9492233631398801E-3</v>
          </cell>
          <cell r="P87">
            <v>4.8820443085264502</v>
          </cell>
          <cell r="Q87">
            <v>0.66893637630293601</v>
          </cell>
          <cell r="R87">
            <v>9.9212401306750699</v>
          </cell>
          <cell r="S87">
            <v>0.18568424938700101</v>
          </cell>
          <cell r="T87">
            <v>0.235659103831348</v>
          </cell>
          <cell r="U87">
            <v>0.45449459290937799</v>
          </cell>
          <cell r="V87">
            <v>2.5190457271452899E-3</v>
          </cell>
          <cell r="W87">
            <v>2.2290144200738902</v>
          </cell>
          <cell r="X87">
            <v>1.26516411384684E-2</v>
          </cell>
          <cell r="Y87">
            <v>1.2900050045525399E-2</v>
          </cell>
          <cell r="Z87">
            <v>2.40430287377726E-6</v>
          </cell>
          <cell r="AA87">
            <v>2.0728281174163699E-2</v>
          </cell>
          <cell r="AB87">
            <v>31.3515913607846</v>
          </cell>
          <cell r="AC87">
            <v>8.7975291956191096E-2</v>
          </cell>
        </row>
        <row r="88">
          <cell r="E88" t="str">
            <v>US</v>
          </cell>
          <cell r="F88" t="str">
            <v>92692576-847f-4e2a-a3be-e2a014e8ee04</v>
          </cell>
          <cell r="G88">
            <v>1</v>
          </cell>
          <cell r="H88" t="str">
            <v>kg</v>
          </cell>
          <cell r="I88">
            <v>2050</v>
          </cell>
          <cell r="J88">
            <v>5.0030608513976098</v>
          </cell>
          <cell r="K88">
            <v>61.877784985239799</v>
          </cell>
          <cell r="L88">
            <v>8.5093111553504602E-3</v>
          </cell>
          <cell r="M88">
            <v>1.1096995092961299</v>
          </cell>
          <cell r="N88">
            <v>0.35143000992125001</v>
          </cell>
          <cell r="O88">
            <v>3.4037748861015702E-3</v>
          </cell>
          <cell r="P88">
            <v>5.0570712517725704</v>
          </cell>
          <cell r="Q88">
            <v>0.695261471808158</v>
          </cell>
          <cell r="R88">
            <v>10.4697174467601</v>
          </cell>
          <cell r="S88">
            <v>0.28332781016594299</v>
          </cell>
          <cell r="T88">
            <v>0.23894066859181601</v>
          </cell>
          <cell r="U88">
            <v>0.463819066843834</v>
          </cell>
          <cell r="V88">
            <v>2.5476875043556201E-3</v>
          </cell>
          <cell r="W88">
            <v>2.2291215755419902</v>
          </cell>
          <cell r="X88">
            <v>1.28511193897699E-2</v>
          </cell>
          <cell r="Y88">
            <v>1.30919558689555E-2</v>
          </cell>
          <cell r="Z88">
            <v>1.5228964144087899E-6</v>
          </cell>
          <cell r="AA88">
            <v>2.1542028957627898E-2</v>
          </cell>
          <cell r="AB88">
            <v>31.0311196590104</v>
          </cell>
          <cell r="AC88">
            <v>7.4583935670062607E-2</v>
          </cell>
        </row>
        <row r="89">
          <cell r="C89" t="str">
            <v>Li</v>
          </cell>
          <cell r="D89" t="str">
            <v>electrolysis of lithium chloride | lithium | Cutoff</v>
          </cell>
          <cell r="E89" t="str">
            <v>US</v>
          </cell>
          <cell r="F89" t="str">
            <v>a2b0ae85-1b92-42a3-a010-0dbe857ce0a0</v>
          </cell>
          <cell r="G89">
            <v>1</v>
          </cell>
          <cell r="H89" t="str">
            <v>kg</v>
          </cell>
          <cell r="I89">
            <v>2050</v>
          </cell>
          <cell r="J89">
            <v>36.534082248497398</v>
          </cell>
          <cell r="K89">
            <v>658.92205980350798</v>
          </cell>
          <cell r="L89">
            <v>7.4729213133911093E-2</v>
          </cell>
          <cell r="M89">
            <v>8.9608620175933709</v>
          </cell>
          <cell r="N89">
            <v>2.78501018301611</v>
          </cell>
          <cell r="O89">
            <v>1.8270184670917899E-2</v>
          </cell>
          <cell r="P89">
            <v>37.079895230771001</v>
          </cell>
          <cell r="Q89">
            <v>3.9124440194189698</v>
          </cell>
          <cell r="R89">
            <v>59.056365812994997</v>
          </cell>
          <cell r="S89">
            <v>4.7884757929857296</v>
          </cell>
          <cell r="T89">
            <v>0.78844072782899</v>
          </cell>
          <cell r="U89">
            <v>3.6482332961803001</v>
          </cell>
          <cell r="V89">
            <v>2.74756750934329E-3</v>
          </cell>
          <cell r="W89">
            <v>8.8483164956279801</v>
          </cell>
          <cell r="X89">
            <v>6.3971100846941603E-2</v>
          </cell>
          <cell r="Y89">
            <v>6.5136716114221505E-2</v>
          </cell>
          <cell r="Z89">
            <v>1.5505561742810001E-5</v>
          </cell>
          <cell r="AA89">
            <v>0.141512696373335</v>
          </cell>
          <cell r="AB89">
            <v>208.11784860418001</v>
          </cell>
          <cell r="AC89">
            <v>3.1772747011054201</v>
          </cell>
        </row>
        <row r="90">
          <cell r="E90" t="str">
            <v>CN</v>
          </cell>
          <cell r="F90" t="str">
            <v>8249e208-898f-4655-ba78-edb290f1ea91</v>
          </cell>
          <cell r="G90">
            <v>1</v>
          </cell>
          <cell r="H90" t="str">
            <v>kg</v>
          </cell>
          <cell r="I90">
            <v>2050</v>
          </cell>
          <cell r="J90">
            <v>43.297683887492099</v>
          </cell>
          <cell r="K90">
            <v>575.26537423981699</v>
          </cell>
          <cell r="L90">
            <v>7.3445631573042E-2</v>
          </cell>
          <cell r="M90">
            <v>9.3896691143183109</v>
          </cell>
          <cell r="N90">
            <v>2.5284181856032202</v>
          </cell>
          <cell r="O90">
            <v>1.7985283059604298E-2</v>
          </cell>
          <cell r="P90">
            <v>44.223965122420999</v>
          </cell>
          <cell r="Q90">
            <v>3.82426883975078</v>
          </cell>
          <cell r="R90">
            <v>61.207998138186397</v>
          </cell>
          <cell r="S90">
            <v>4.2097812500056397</v>
          </cell>
          <cell r="T90">
            <v>1.0130550494955199</v>
          </cell>
          <cell r="U90">
            <v>3.2962074126760199</v>
          </cell>
          <cell r="V90">
            <v>1.0024160909262799E-2</v>
          </cell>
          <cell r="W90">
            <v>8.4401443958425997</v>
          </cell>
          <cell r="X90">
            <v>0.119573020908436</v>
          </cell>
          <cell r="Y90">
            <v>0.120716045954462</v>
          </cell>
          <cell r="Z90">
            <v>1.4289936155582201E-5</v>
          </cell>
          <cell r="AA90">
            <v>0.17706341169536499</v>
          </cell>
          <cell r="AB90">
            <v>198.36896157716299</v>
          </cell>
          <cell r="AC90">
            <v>0.55551925938589797</v>
          </cell>
        </row>
        <row r="91">
          <cell r="E91" t="str">
            <v>CL</v>
          </cell>
          <cell r="F91" t="str">
            <v>e59e0ade-19e8-453a-b809-f2c478ecda71</v>
          </cell>
          <cell r="G91">
            <v>1</v>
          </cell>
          <cell r="H91" t="str">
            <v>kg</v>
          </cell>
          <cell r="I91">
            <v>2050</v>
          </cell>
          <cell r="J91">
            <v>38.947378942812897</v>
          </cell>
          <cell r="K91">
            <v>537.91601974974401</v>
          </cell>
          <cell r="L91">
            <v>0.32847537212824102</v>
          </cell>
          <cell r="M91">
            <v>9.6140108710530594</v>
          </cell>
          <cell r="N91">
            <v>2.6710803070434199</v>
          </cell>
          <cell r="O91">
            <v>2.9363203521578101E-2</v>
          </cell>
          <cell r="P91">
            <v>39.298262581073097</v>
          </cell>
          <cell r="Q91">
            <v>4.28504638405626</v>
          </cell>
          <cell r="R91">
            <v>71.516914133404995</v>
          </cell>
          <cell r="S91">
            <v>0.87536937314916496</v>
          </cell>
          <cell r="T91">
            <v>1.03672351907189</v>
          </cell>
          <cell r="U91">
            <v>3.51669958884565</v>
          </cell>
          <cell r="V91">
            <v>1.0658604215845399E-2</v>
          </cell>
          <cell r="W91">
            <v>8.4328551249365997</v>
          </cell>
          <cell r="X91">
            <v>0.150096945992649</v>
          </cell>
          <cell r="Y91">
            <v>0.15139984638576201</v>
          </cell>
          <cell r="Z91">
            <v>1.47694279498156E-5</v>
          </cell>
          <cell r="AA91">
            <v>0.207975885997013</v>
          </cell>
          <cell r="AB91">
            <v>193.369661695476</v>
          </cell>
          <cell r="AC91">
            <v>0.51599820093355397</v>
          </cell>
        </row>
        <row r="92">
          <cell r="E92" t="str">
            <v>AR</v>
          </cell>
          <cell r="F92" t="str">
            <v>e1e041de-1a21-4d7a-88ef-e1499c686e59</v>
          </cell>
          <cell r="G92">
            <v>1</v>
          </cell>
          <cell r="H92" t="str">
            <v>kg</v>
          </cell>
          <cell r="I92">
            <v>2050</v>
          </cell>
          <cell r="J92">
            <v>32.523690037149997</v>
          </cell>
          <cell r="K92">
            <v>541.18052278622201</v>
          </cell>
          <cell r="L92">
            <v>4.4621679986926198E-2</v>
          </cell>
          <cell r="M92">
            <v>9.2181395192302595</v>
          </cell>
          <cell r="N92">
            <v>2.4084548354069701</v>
          </cell>
          <cell r="O92">
            <v>1.3989338276629E-2</v>
          </cell>
          <cell r="P92">
            <v>33.009916775675499</v>
          </cell>
          <cell r="Q92">
            <v>3.2111080972489101</v>
          </cell>
          <cell r="R92">
            <v>52.203837634073103</v>
          </cell>
          <cell r="S92">
            <v>2.6447707673441601</v>
          </cell>
          <cell r="T92">
            <v>0.98516604513488903</v>
          </cell>
          <cell r="U92">
            <v>3.1230487546638699</v>
          </cell>
          <cell r="V92">
            <v>9.79104576565323E-3</v>
          </cell>
          <cell r="W92">
            <v>8.4367194080839507</v>
          </cell>
          <cell r="X92">
            <v>6.9185678732699596E-2</v>
          </cell>
          <cell r="Y92">
            <v>7.0705764261808898E-2</v>
          </cell>
          <cell r="Z92">
            <v>3.44948035495889E-5</v>
          </cell>
          <cell r="AA92">
            <v>0.119362377598293</v>
          </cell>
          <cell r="AB92">
            <v>196.50322381389199</v>
          </cell>
          <cell r="AC92">
            <v>0.92652845127142702</v>
          </cell>
        </row>
        <row r="93">
          <cell r="D93" t="str">
            <v>heat production, natural gas, at industrial furnace &gt;100kW | heat, district or industrial, natural gas | Cutoff</v>
          </cell>
          <cell r="E93" t="str">
            <v>CN</v>
          </cell>
          <cell r="F93" t="str">
            <v>94b37130-2d92-460f-afc2-f9d6895d0814</v>
          </cell>
          <cell r="G93">
            <v>1</v>
          </cell>
          <cell r="H93" t="str">
            <v>MJ</v>
          </cell>
          <cell r="I93">
            <v>2050</v>
          </cell>
          <cell r="J93">
            <v>6.7561703505123999E-2</v>
          </cell>
          <cell r="K93">
            <v>1.1286368642416</v>
          </cell>
          <cell r="L93">
            <v>1.34192652696239E-5</v>
          </cell>
          <cell r="M93">
            <v>2.46079777505234E-2</v>
          </cell>
          <cell r="N93">
            <v>1.3297703340276601E-4</v>
          </cell>
          <cell r="O93">
            <v>4.7544411438651503E-7</v>
          </cell>
          <cell r="P93">
            <v>6.8294048582825603E-2</v>
          </cell>
          <cell r="Q93">
            <v>3.04392105561114E-4</v>
          </cell>
          <cell r="R93">
            <v>3.2654437525124198E-3</v>
          </cell>
          <cell r="S93">
            <v>2.0455474075815999E-4</v>
          </cell>
          <cell r="T93">
            <v>1.44714443289619E-5</v>
          </cell>
          <cell r="U93">
            <v>1.8673082475627399E-4</v>
          </cell>
          <cell r="V93">
            <v>1.1570836096670501E-7</v>
          </cell>
          <cell r="W93">
            <v>1.0657233038909801E-5</v>
          </cell>
          <cell r="X93">
            <v>3.8412323609695801E-5</v>
          </cell>
          <cell r="Y93">
            <v>4.1262791322937203E-5</v>
          </cell>
          <cell r="Z93">
            <v>6.9985129754833599E-9</v>
          </cell>
          <cell r="AA93">
            <v>3.97048683969412E-5</v>
          </cell>
          <cell r="AB93">
            <v>3.8609525070636801E-3</v>
          </cell>
          <cell r="AC93">
            <v>7.9763357328164692E-6</v>
          </cell>
        </row>
        <row r="94">
          <cell r="E94" t="str">
            <v>JP</v>
          </cell>
          <cell r="F94" t="str">
            <v>4c970fa9-d056-405f-8871-64ebf0f37ffc</v>
          </cell>
          <cell r="G94">
            <v>1</v>
          </cell>
          <cell r="H94" t="str">
            <v>MJ</v>
          </cell>
          <cell r="I94">
            <v>2050</v>
          </cell>
          <cell r="J94">
            <v>7.93512076278024E-2</v>
          </cell>
          <cell r="K94">
            <v>1.32276848359443</v>
          </cell>
          <cell r="L94">
            <v>3.1263415803588299E-5</v>
          </cell>
          <cell r="M94">
            <v>2.8641793027265099E-2</v>
          </cell>
          <cell r="N94">
            <v>4.5261992541638499E-4</v>
          </cell>
          <cell r="O94">
            <v>1.53309941271616E-6</v>
          </cell>
          <cell r="P94">
            <v>8.0566010804188806E-2</v>
          </cell>
          <cell r="Q94">
            <v>1.6155785489210201E-3</v>
          </cell>
          <cell r="R94">
            <v>8.8357184081817308E-3</v>
          </cell>
          <cell r="S94">
            <v>4.2126662656830402E-4</v>
          </cell>
          <cell r="T94">
            <v>3.1856838700717401E-4</v>
          </cell>
          <cell r="U94">
            <v>5.9676567228942202E-4</v>
          </cell>
          <cell r="V94">
            <v>3.62731138567858E-7</v>
          </cell>
          <cell r="W94">
            <v>7.2609868172480204E-5</v>
          </cell>
          <cell r="X94">
            <v>7.5021780235330594E-5</v>
          </cell>
          <cell r="Y94">
            <v>7.92969361637094E-5</v>
          </cell>
          <cell r="Z94">
            <v>4.5492952877156298E-9</v>
          </cell>
          <cell r="AA94">
            <v>9.0580613030702498E-5</v>
          </cell>
          <cell r="AB94">
            <v>2.86655183532433E-2</v>
          </cell>
          <cell r="AC94">
            <v>4.2197206111642398E-5</v>
          </cell>
        </row>
        <row r="95">
          <cell r="E95" t="str">
            <v>KR</v>
          </cell>
          <cell r="F95" t="str">
            <v>a3a7e5f6-7e8c-43a3-8d7a-39bd79efc2f9</v>
          </cell>
          <cell r="G95">
            <v>1</v>
          </cell>
          <cell r="H95" t="str">
            <v>MJ</v>
          </cell>
          <cell r="I95">
            <v>2050</v>
          </cell>
          <cell r="J95">
            <v>6.7253809860047906E-2</v>
          </cell>
          <cell r="K95">
            <v>1.1294125052100501</v>
          </cell>
          <cell r="L95">
            <v>1.2795087764735001E-5</v>
          </cell>
          <cell r="M95">
            <v>2.4575331543782601E-2</v>
          </cell>
          <cell r="N95">
            <v>1.3506052312702401E-4</v>
          </cell>
          <cell r="O95">
            <v>6.5286606690765305E-7</v>
          </cell>
          <cell r="P95">
            <v>6.7967294629948397E-2</v>
          </cell>
          <cell r="Q95">
            <v>3.0695237695689098E-4</v>
          </cell>
          <cell r="R95">
            <v>3.3629623399084999E-3</v>
          </cell>
          <cell r="S95">
            <v>3.1601268785079798E-4</v>
          </cell>
          <cell r="T95">
            <v>2.41154246765223E-5</v>
          </cell>
          <cell r="U95">
            <v>1.8980648163218099E-4</v>
          </cell>
          <cell r="V95">
            <v>1.2888913005812801E-7</v>
          </cell>
          <cell r="W95">
            <v>1.0828460730635399E-5</v>
          </cell>
          <cell r="X95">
            <v>3.7330935365714099E-5</v>
          </cell>
          <cell r="Y95">
            <v>4.0187916432751998E-5</v>
          </cell>
          <cell r="Z95">
            <v>6.9775474062308804E-9</v>
          </cell>
          <cell r="AA95">
            <v>3.7985140662090601E-5</v>
          </cell>
          <cell r="AB95">
            <v>3.7708823359342602E-3</v>
          </cell>
          <cell r="AC95">
            <v>9.0492303943148604E-6</v>
          </cell>
        </row>
        <row r="96">
          <cell r="E96" t="str">
            <v>RER</v>
          </cell>
          <cell r="F96" t="str">
            <v>81f57f68-26a0-32eb-bdd1-6d68bf145cbf</v>
          </cell>
          <cell r="G96">
            <v>1</v>
          </cell>
          <cell r="H96" t="str">
            <v>MJ</v>
          </cell>
          <cell r="I96">
            <v>2050</v>
          </cell>
          <cell r="J96">
            <v>7.0118048765538996E-2</v>
          </cell>
          <cell r="K96">
            <v>1.3497453408187099</v>
          </cell>
          <cell r="L96">
            <v>1.06301210372212E-5</v>
          </cell>
          <cell r="M96">
            <v>2.9385955179995399E-2</v>
          </cell>
          <cell r="N96">
            <v>1.0025233031106201E-4</v>
          </cell>
          <cell r="O96">
            <v>5.9555853283527898E-7</v>
          </cell>
          <cell r="P96">
            <v>7.0869144201546899E-2</v>
          </cell>
          <cell r="Q96">
            <v>4.5144039477974199E-4</v>
          </cell>
          <cell r="R96">
            <v>1.5356028778998299E-3</v>
          </cell>
          <cell r="S96">
            <v>3.2455970565379699E-4</v>
          </cell>
          <cell r="T96">
            <v>3.01250376434892E-5</v>
          </cell>
          <cell r="U96">
            <v>2.66615630405421E-4</v>
          </cell>
          <cell r="V96">
            <v>6.0700632641943398E-8</v>
          </cell>
          <cell r="W96">
            <v>1.7662890886774801E-5</v>
          </cell>
          <cell r="X96">
            <v>3.2165862121886299E-5</v>
          </cell>
          <cell r="Y96">
            <v>3.4052642672935498E-5</v>
          </cell>
          <cell r="Z96">
            <v>1.6017502682224398E-8</v>
          </cell>
          <cell r="AA96">
            <v>3.0729154602136902E-5</v>
          </cell>
          <cell r="AB96">
            <v>5.1457720294377004E-3</v>
          </cell>
          <cell r="AC96">
            <v>2.1648941226151601E-5</v>
          </cell>
        </row>
        <row r="97">
          <cell r="E97" t="str">
            <v>US</v>
          </cell>
          <cell r="F97" t="str">
            <v>348b3b3e-3913-4d14-a18a-422487f6f063</v>
          </cell>
          <cell r="G97">
            <v>1</v>
          </cell>
          <cell r="H97" t="str">
            <v>MJ</v>
          </cell>
          <cell r="I97">
            <v>2050</v>
          </cell>
          <cell r="J97">
            <v>7.2094031587863094E-2</v>
          </cell>
          <cell r="K97">
            <v>1.1623922373923701</v>
          </cell>
          <cell r="L97">
            <v>2.0931598834842001E-5</v>
          </cell>
          <cell r="M97">
            <v>2.5321132153628099E-2</v>
          </cell>
          <cell r="N97">
            <v>1.6961817255031701E-4</v>
          </cell>
          <cell r="O97">
            <v>8.4553408816282301E-7</v>
          </cell>
          <cell r="P97">
            <v>7.3587134749462393E-2</v>
          </cell>
          <cell r="Q97">
            <v>4.5255056973978998E-4</v>
          </cell>
          <cell r="R97">
            <v>3.2094938120077201E-3</v>
          </cell>
          <cell r="S97">
            <v>2.6225037052588201E-4</v>
          </cell>
          <cell r="T97">
            <v>2.2693752243180101E-5</v>
          </cell>
          <cell r="U97">
            <v>2.1284632193969801E-4</v>
          </cell>
          <cell r="V97">
            <v>2.4085315647483799E-7</v>
          </cell>
          <cell r="W97">
            <v>1.5759495571695601E-5</v>
          </cell>
          <cell r="X97">
            <v>4.1886391251840799E-5</v>
          </cell>
          <cell r="Y97">
            <v>4.4587043810290402E-5</v>
          </cell>
          <cell r="Z97">
            <v>1.33252968090072E-8</v>
          </cell>
          <cell r="AA97">
            <v>6.2351253446064903E-5</v>
          </cell>
          <cell r="AB97">
            <v>4.1849833346856496E-3</v>
          </cell>
          <cell r="AC97">
            <v>1.71513863272773E-5</v>
          </cell>
        </row>
        <row r="98">
          <cell r="F98" t="str">
            <v>b041ba48-5133-4a02-932b-d41a8932e4c5</v>
          </cell>
          <cell r="G98">
            <v>1</v>
          </cell>
          <cell r="H98" t="str">
            <v>MJ</v>
          </cell>
          <cell r="I98">
            <v>2050</v>
          </cell>
          <cell r="J98">
            <v>7.7281773442397506E-2</v>
          </cell>
          <cell r="K98">
            <v>1.2292326199847501</v>
          </cell>
          <cell r="L98">
            <v>1.8575261953601799E-5</v>
          </cell>
          <cell r="M98">
            <v>2.6776326896299101E-2</v>
          </cell>
          <cell r="N98">
            <v>1.11548969491128E-4</v>
          </cell>
          <cell r="O98">
            <v>5.5383722830570302E-7</v>
          </cell>
          <cell r="P98">
            <v>7.8808875379754895E-2</v>
          </cell>
          <cell r="Q98">
            <v>5.2140540476591204E-4</v>
          </cell>
          <cell r="R98">
            <v>1.55815237488513E-3</v>
          </cell>
          <cell r="S98">
            <v>1.59858814603659E-4</v>
          </cell>
          <cell r="T98">
            <v>4.24282958732677E-5</v>
          </cell>
          <cell r="U98">
            <v>1.5867937089241899E-4</v>
          </cell>
          <cell r="V98">
            <v>6.4422765559860404E-8</v>
          </cell>
          <cell r="W98">
            <v>2.0573439649847999E-5</v>
          </cell>
          <cell r="X98">
            <v>3.5014060622440702E-5</v>
          </cell>
          <cell r="Y98">
            <v>3.8578482153181301E-5</v>
          </cell>
          <cell r="Z98">
            <v>2.23845876549819E-8</v>
          </cell>
          <cell r="AA98">
            <v>5.7924601012672298E-5</v>
          </cell>
          <cell r="AB98">
            <v>5.6311032659645301E-3</v>
          </cell>
          <cell r="AC98">
            <v>1.6911304486933501E-5</v>
          </cell>
        </row>
        <row r="99">
          <cell r="F99" t="str">
            <v>a82e64b0-6fcf-48d0-933b-a3ad4f8dc368</v>
          </cell>
          <cell r="G99">
            <v>1</v>
          </cell>
          <cell r="H99" t="str">
            <v>MJ</v>
          </cell>
          <cell r="I99">
            <v>2050</v>
          </cell>
          <cell r="J99">
            <v>8.5186042929125697E-2</v>
          </cell>
          <cell r="K99">
            <v>1.46435529289788</v>
          </cell>
          <cell r="L99">
            <v>2.3789442478435001E-5</v>
          </cell>
          <cell r="M99">
            <v>3.1895307064550599E-2</v>
          </cell>
          <cell r="N99">
            <v>1.3955506004623499E-4</v>
          </cell>
          <cell r="O99">
            <v>9.0357091838631201E-7</v>
          </cell>
          <cell r="P99">
            <v>8.7336127237017294E-2</v>
          </cell>
          <cell r="Q99">
            <v>6.9010790714293295E-4</v>
          </cell>
          <cell r="R99">
            <v>2.2374896946373598E-3</v>
          </cell>
          <cell r="S99">
            <v>3.3755740931812301E-4</v>
          </cell>
          <cell r="T99">
            <v>4.6652997754448798E-5</v>
          </cell>
          <cell r="U99">
            <v>1.8746308863845499E-4</v>
          </cell>
          <cell r="V99">
            <v>9.9209901421544195E-8</v>
          </cell>
          <cell r="W99">
            <v>2.7318203118105701E-5</v>
          </cell>
          <cell r="X99">
            <v>4.3255316910580303E-5</v>
          </cell>
          <cell r="Y99">
            <v>4.7723455540215803E-5</v>
          </cell>
          <cell r="Z99">
            <v>3.3904673805673E-8</v>
          </cell>
          <cell r="AA99">
            <v>7.3591814839095497E-5</v>
          </cell>
          <cell r="AB99">
            <v>7.0823106793010404E-3</v>
          </cell>
          <cell r="AC99">
            <v>2.0524193460549499E-5</v>
          </cell>
        </row>
        <row r="100">
          <cell r="F100" t="str">
            <v>12d9d314-1e9f-42e9-b1d0-0f90d2f46a6e</v>
          </cell>
          <cell r="G100">
            <v>1</v>
          </cell>
          <cell r="H100" t="str">
            <v>MJ</v>
          </cell>
          <cell r="I100">
            <v>2050</v>
          </cell>
          <cell r="J100">
            <v>7.2501039275433096E-2</v>
          </cell>
          <cell r="K100">
            <v>1.16731162560924</v>
          </cell>
          <cell r="L100">
            <v>2.13342324055112E-5</v>
          </cell>
          <cell r="M100">
            <v>2.54189289936099E-2</v>
          </cell>
          <cell r="N100">
            <v>1.7357054232626501E-4</v>
          </cell>
          <cell r="O100">
            <v>8.9815559294917304E-7</v>
          </cell>
          <cell r="P100">
            <v>7.4001198417925698E-2</v>
          </cell>
          <cell r="Q100">
            <v>4.5914536539449601E-4</v>
          </cell>
          <cell r="R100">
            <v>3.4891266419244198E-3</v>
          </cell>
          <cell r="S100">
            <v>3.1942637050835001E-4</v>
          </cell>
          <cell r="T100">
            <v>2.10941908950521E-5</v>
          </cell>
          <cell r="U100">
            <v>2.18378505356256E-4</v>
          </cell>
          <cell r="V100">
            <v>2.4563439452263798E-7</v>
          </cell>
          <cell r="W100">
            <v>1.5863428671842899E-5</v>
          </cell>
          <cell r="X100">
            <v>4.2627317321727702E-5</v>
          </cell>
          <cell r="Y100">
            <v>4.5337425273898802E-5</v>
          </cell>
          <cell r="Z100">
            <v>1.3423518710667399E-8</v>
          </cell>
          <cell r="AA100">
            <v>6.4042572275893904E-5</v>
          </cell>
          <cell r="AB100">
            <v>4.2820003010563797E-3</v>
          </cell>
          <cell r="AC100">
            <v>2.50875849856687E-5</v>
          </cell>
        </row>
        <row r="101">
          <cell r="F101" t="str">
            <v>3e9b7be1-72b1-483d-a0e7-b185ec80fdaf</v>
          </cell>
          <cell r="G101">
            <v>1</v>
          </cell>
          <cell r="H101" t="str">
            <v>MJ</v>
          </cell>
          <cell r="I101">
            <v>2050</v>
          </cell>
          <cell r="J101">
            <v>7.2125028705559202E-2</v>
          </cell>
          <cell r="K101">
            <v>1.16302242397388</v>
          </cell>
          <cell r="L101">
            <v>2.0675653260217101E-5</v>
          </cell>
          <cell r="M101">
            <v>2.5337290124111501E-2</v>
          </cell>
          <cell r="N101">
            <v>1.6761419353815801E-4</v>
          </cell>
          <cell r="O101">
            <v>8.2045146762237402E-7</v>
          </cell>
          <cell r="P101">
            <v>7.36185420640528E-2</v>
          </cell>
          <cell r="Q101">
            <v>4.50398346102705E-4</v>
          </cell>
          <cell r="R101">
            <v>3.1421478901728301E-3</v>
          </cell>
          <cell r="S101">
            <v>3.1144606624191099E-4</v>
          </cell>
          <cell r="T101">
            <v>2.30448162541572E-5</v>
          </cell>
          <cell r="U101">
            <v>2.1021831488249399E-4</v>
          </cell>
          <cell r="V101">
            <v>2.4019647186175301E-7</v>
          </cell>
          <cell r="W101">
            <v>1.57302743488947E-5</v>
          </cell>
          <cell r="X101">
            <v>4.1785234512428303E-5</v>
          </cell>
          <cell r="Y101">
            <v>4.4487149589186899E-5</v>
          </cell>
          <cell r="Z101">
            <v>1.3345941567444301E-8</v>
          </cell>
          <cell r="AA101">
            <v>6.2086134339287498E-5</v>
          </cell>
          <cell r="AB101">
            <v>4.1291336953134996E-3</v>
          </cell>
          <cell r="AC101">
            <v>1.4858946117090901E-5</v>
          </cell>
        </row>
        <row r="102">
          <cell r="F102" t="str">
            <v>c3c27a89-4d26-46eb-af52-0e02e5e26dc3</v>
          </cell>
          <cell r="G102">
            <v>1</v>
          </cell>
          <cell r="H102" t="str">
            <v>MJ</v>
          </cell>
          <cell r="I102">
            <v>2050</v>
          </cell>
          <cell r="J102">
            <v>7.1761651084561603E-2</v>
          </cell>
          <cell r="K102">
            <v>1.15847215728681</v>
          </cell>
          <cell r="L102">
            <v>2.0384035870092398E-5</v>
          </cell>
          <cell r="M102">
            <v>2.52298113498295E-2</v>
          </cell>
          <cell r="N102">
            <v>1.6610686674289199E-4</v>
          </cell>
          <cell r="O102">
            <v>7.0579201284267297E-7</v>
          </cell>
          <cell r="P102">
            <v>7.3249708963684601E-2</v>
          </cell>
          <cell r="Q102">
            <v>4.4461199138574301E-4</v>
          </cell>
          <cell r="R102">
            <v>2.9839695015552599E-3</v>
          </cell>
          <cell r="S102">
            <v>1.80094138369663E-4</v>
          </cell>
          <cell r="T102">
            <v>2.36641784392398E-5</v>
          </cell>
          <cell r="U102">
            <v>2.07867904135018E-4</v>
          </cell>
          <cell r="V102">
            <v>2.3048875797289901E-7</v>
          </cell>
          <cell r="W102">
            <v>1.5730180351366901E-5</v>
          </cell>
          <cell r="X102">
            <v>4.1516502139689997E-5</v>
          </cell>
          <cell r="Y102">
            <v>4.4209680265773897E-5</v>
          </cell>
          <cell r="Z102">
            <v>1.32325970227969E-8</v>
          </cell>
          <cell r="AA102">
            <v>6.1376318230450106E-5</v>
          </cell>
          <cell r="AB102">
            <v>4.1983799984178097E-3</v>
          </cell>
          <cell r="AC102">
            <v>1.49990393020708E-5</v>
          </cell>
        </row>
        <row r="103">
          <cell r="F103" t="str">
            <v>08ee938a-c459-4e83-ab32-af9e0afb6624</v>
          </cell>
          <cell r="G103">
            <v>1</v>
          </cell>
          <cell r="H103" t="str">
            <v>MJ</v>
          </cell>
          <cell r="I103">
            <v>2050</v>
          </cell>
          <cell r="J103">
            <v>7.1320399827748196E-2</v>
          </cell>
          <cell r="K103">
            <v>1.23720305051278</v>
          </cell>
          <cell r="L103">
            <v>1.16360162626254E-5</v>
          </cell>
          <cell r="M103">
            <v>2.6959560989783901E-2</v>
          </cell>
          <cell r="N103">
            <v>9.5361314151592907E-5</v>
          </cell>
          <cell r="O103">
            <v>3.2677413743980003E-7</v>
          </cell>
          <cell r="P103">
            <v>7.2233548500815106E-2</v>
          </cell>
          <cell r="Q103">
            <v>4.2652055334486798E-4</v>
          </cell>
          <cell r="R103">
            <v>1.20962635221154E-3</v>
          </cell>
          <cell r="S103">
            <v>1.9478480634841801E-4</v>
          </cell>
          <cell r="T103">
            <v>2.9069655416381299E-5</v>
          </cell>
          <cell r="U103">
            <v>2.3297114208318401E-4</v>
          </cell>
          <cell r="V103">
            <v>4.3422560042751E-8</v>
          </cell>
          <cell r="W103">
            <v>1.6963183832455701E-5</v>
          </cell>
          <cell r="X103">
            <v>3.2303498347332197E-5</v>
          </cell>
          <cell r="Y103">
            <v>3.4365265713185403E-5</v>
          </cell>
          <cell r="Z103">
            <v>1.76391350649047E-8</v>
          </cell>
          <cell r="AA103">
            <v>3.4948657083546799E-5</v>
          </cell>
          <cell r="AB103">
            <v>4.9240447534511103E-3</v>
          </cell>
          <cell r="AC103">
            <v>1.4509981153825399E-5</v>
          </cell>
        </row>
        <row r="104">
          <cell r="F104" t="str">
            <v>147c4dec-7b45-4445-ad62-43a09750993b</v>
          </cell>
          <cell r="G104">
            <v>1</v>
          </cell>
          <cell r="H104" t="str">
            <v>MJ</v>
          </cell>
          <cell r="I104">
            <v>2050</v>
          </cell>
          <cell r="J104">
            <v>7.2428777789769805E-2</v>
          </cell>
          <cell r="K104">
            <v>1.32555905575456</v>
          </cell>
          <cell r="L104">
            <v>1.3647769945807501E-5</v>
          </cell>
          <cell r="M104">
            <v>2.8900199048351002E-2</v>
          </cell>
          <cell r="N104">
            <v>1.15156475161767E-4</v>
          </cell>
          <cell r="O104">
            <v>6.2401329669256699E-7</v>
          </cell>
          <cell r="P104">
            <v>7.3392765808055593E-2</v>
          </cell>
          <cell r="Q104">
            <v>4.9172500454006899E-4</v>
          </cell>
          <cell r="R104">
            <v>1.6095515922773E-3</v>
          </cell>
          <cell r="S104">
            <v>1.31715139389755E-4</v>
          </cell>
          <cell r="T104">
            <v>3.0805540321483099E-5</v>
          </cell>
          <cell r="U104">
            <v>2.4594391809405498E-4</v>
          </cell>
          <cell r="V104">
            <v>6.2311850441177105E-8</v>
          </cell>
          <cell r="W104">
            <v>1.9459542073523301E-5</v>
          </cell>
          <cell r="X104">
            <v>3.3551736523869601E-5</v>
          </cell>
          <cell r="Y104">
            <v>3.6256564566675798E-5</v>
          </cell>
          <cell r="Z104">
            <v>1.94148569297211E-8</v>
          </cell>
          <cell r="AA104">
            <v>4.15495247945588E-5</v>
          </cell>
          <cell r="AB104">
            <v>5.8963520078420496E-3</v>
          </cell>
          <cell r="AC104">
            <v>1.85344204994924E-5</v>
          </cell>
        </row>
        <row r="105">
          <cell r="D105" t="str">
            <v>market for electricity, medium voltage | electricity, medium voltage | Cutoff</v>
          </cell>
          <cell r="E105" t="str">
            <v>CN</v>
          </cell>
          <cell r="F105" t="str">
            <v>2f8c8b91-331c-3e43-a127-1c812d3073f6</v>
          </cell>
          <cell r="G105">
            <v>1</v>
          </cell>
          <cell r="H105" t="str">
            <v>kWh</v>
          </cell>
          <cell r="I105">
            <v>2050</v>
          </cell>
          <cell r="J105">
            <v>0.68746296560428899</v>
          </cell>
          <cell r="K105">
            <v>9.7010033787044794</v>
          </cell>
          <cell r="L105">
            <v>9.9226057000681802E-4</v>
          </cell>
          <cell r="M105">
            <v>0.148842974490274</v>
          </cell>
          <cell r="N105">
            <v>1.4762475304844201E-2</v>
          </cell>
          <cell r="O105">
            <v>1.17912616833355E-4</v>
          </cell>
          <cell r="P105">
            <v>0.70661367936612995</v>
          </cell>
          <cell r="Q105">
            <v>2.2040527160046699E-2</v>
          </cell>
          <cell r="R105">
            <v>0.33196991561305</v>
          </cell>
          <cell r="S105">
            <v>9.1474678776494595E-2</v>
          </cell>
          <cell r="T105">
            <v>1.11973114173334E-3</v>
          </cell>
          <cell r="U105">
            <v>1.90732781196748E-2</v>
          </cell>
          <cell r="V105">
            <v>9.2699226365137902E-6</v>
          </cell>
          <cell r="W105">
            <v>4.5105351350897501E-4</v>
          </cell>
          <cell r="X105">
            <v>1.8178025091641801E-3</v>
          </cell>
          <cell r="Y105">
            <v>1.82493150768991E-3</v>
          </cell>
          <cell r="Z105">
            <v>1.7392652392117499E-7</v>
          </cell>
          <cell r="AA105">
            <v>2.2210853876581099E-3</v>
          </cell>
          <cell r="AB105">
            <v>0.60830408954433701</v>
          </cell>
          <cell r="AC105">
            <v>2.0768753694455902E-3</v>
          </cell>
        </row>
        <row r="106">
          <cell r="E106" t="str">
            <v>JP</v>
          </cell>
          <cell r="F106" t="str">
            <v>dc1099ef-8bc9-38e6-a899-4ebfe8b58820</v>
          </cell>
          <cell r="G106">
            <v>1</v>
          </cell>
          <cell r="H106" t="str">
            <v>kWh</v>
          </cell>
          <cell r="I106">
            <v>2050</v>
          </cell>
          <cell r="J106">
            <v>0.41450650291678098</v>
          </cell>
          <cell r="K106">
            <v>8.3367300508058904</v>
          </cell>
          <cell r="L106">
            <v>4.70337261621905E-4</v>
          </cell>
          <cell r="M106">
            <v>0.111943226159109</v>
          </cell>
          <cell r="N106">
            <v>1.25811012052375E-2</v>
          </cell>
          <cell r="O106">
            <v>8.9372407623357496E-5</v>
          </cell>
          <cell r="P106">
            <v>0.42140331288079302</v>
          </cell>
          <cell r="Q106">
            <v>1.5137898085976299E-2</v>
          </cell>
          <cell r="R106">
            <v>0.18211602628431001</v>
          </cell>
          <cell r="S106">
            <v>8.4793123170334994E-2</v>
          </cell>
          <cell r="T106">
            <v>4.9120726538256897E-3</v>
          </cell>
          <cell r="U106">
            <v>1.5984857458058499E-2</v>
          </cell>
          <cell r="V106">
            <v>7.9979898120999704E-6</v>
          </cell>
          <cell r="W106">
            <v>5.8183001950795903E-4</v>
          </cell>
          <cell r="X106">
            <v>7.4379576374734803E-4</v>
          </cell>
          <cell r="Y106">
            <v>7.5874089752607802E-4</v>
          </cell>
          <cell r="Z106">
            <v>1.3452291425765E-7</v>
          </cell>
          <cell r="AA106">
            <v>1.35594163646376E-3</v>
          </cell>
          <cell r="AB106">
            <v>0.47061637305181098</v>
          </cell>
          <cell r="AC106">
            <v>1.6840278154762599E-3</v>
          </cell>
        </row>
        <row r="107">
          <cell r="E107" t="str">
            <v>KR</v>
          </cell>
          <cell r="F107" t="str">
            <v>2fcc8944-1021-3349-ace4-288efc955cd1</v>
          </cell>
          <cell r="G107">
            <v>1</v>
          </cell>
          <cell r="H107" t="str">
            <v>kWh</v>
          </cell>
          <cell r="I107">
            <v>2050</v>
          </cell>
          <cell r="J107">
            <v>0.44882419692131298</v>
          </cell>
          <cell r="K107">
            <v>10.6797594704434</v>
          </cell>
          <cell r="L107">
            <v>4.9265264292420302E-4</v>
          </cell>
          <cell r="M107">
            <v>0.12623149246165999</v>
          </cell>
          <cell r="N107">
            <v>1.6968609446120098E-2</v>
          </cell>
          <cell r="O107">
            <v>2.7405747398636201E-4</v>
          </cell>
          <cell r="P107">
            <v>0.45253492451686</v>
          </cell>
          <cell r="Q107">
            <v>2.48684596265452E-2</v>
          </cell>
          <cell r="R107">
            <v>0.42508296115309102</v>
          </cell>
          <cell r="S107">
            <v>0.191914630710534</v>
          </cell>
          <cell r="T107">
            <v>8.9421744425186196E-3</v>
          </cell>
          <cell r="U107">
            <v>2.2227062220125101E-2</v>
          </cell>
          <cell r="V107">
            <v>2.0839885011706401E-5</v>
          </cell>
          <cell r="W107">
            <v>5.9720515722452502E-4</v>
          </cell>
          <cell r="X107">
            <v>9.57080591438114E-4</v>
          </cell>
          <cell r="Y107">
            <v>9.6987712976880503E-4</v>
          </cell>
          <cell r="Z107">
            <v>1.6228126937245899E-7</v>
          </cell>
          <cell r="AA107">
            <v>8.2713932894040601E-4</v>
          </cell>
          <cell r="AB107">
            <v>0.51620363771325195</v>
          </cell>
          <cell r="AC107">
            <v>3.0323563137813099E-3</v>
          </cell>
        </row>
        <row r="108">
          <cell r="E108" t="str">
            <v>RER</v>
          </cell>
          <cell r="F108">
            <v>0</v>
          </cell>
          <cell r="G108">
            <v>1</v>
          </cell>
          <cell r="H108" t="str">
            <v>kWh</v>
          </cell>
          <cell r="I108">
            <v>2050</v>
          </cell>
          <cell r="J108">
            <v>0.21957146944853601</v>
          </cell>
          <cell r="K108">
            <v>7.0862201970238701</v>
          </cell>
          <cell r="L108">
            <v>8.3772731763599921E-5</v>
          </cell>
          <cell r="M108">
            <v>6.70359680813368E-2</v>
          </cell>
          <cell r="N108">
            <v>1.4266749439454635E-2</v>
          </cell>
          <cell r="O108">
            <v>1.7149187688680467E-4</v>
          </cell>
          <cell r="P108">
            <v>0.22332948822621831</v>
          </cell>
          <cell r="Q108">
            <v>1.7528206718914665E-2</v>
          </cell>
          <cell r="R108">
            <v>0.24292780895591501</v>
          </cell>
          <cell r="S108">
            <v>6.1311111138674372E-2</v>
          </cell>
          <cell r="T108">
            <v>8.6136377138703001E-3</v>
          </cell>
          <cell r="U108">
            <v>1.8263804873492769E-2</v>
          </cell>
          <cell r="V108">
            <v>1.2041369103710334E-5</v>
          </cell>
          <cell r="W108">
            <v>5.1752647425555532E-4</v>
          </cell>
          <cell r="X108">
            <v>9.5976832614757729E-5</v>
          </cell>
          <cell r="Y108">
            <v>1.0406939694266351E-4</v>
          </cell>
          <cell r="Z108">
            <v>1.4849161471338802E-7</v>
          </cell>
          <cell r="AA108">
            <v>1.9100570584220264E-4</v>
          </cell>
          <cell r="AB108">
            <v>0.403963453734209</v>
          </cell>
          <cell r="AC108">
            <v>2.2325972022637624E-3</v>
          </cell>
        </row>
        <row r="109">
          <cell r="F109" t="str">
            <v>2021a648-52c7-32d9-a154-d6be407b47a3</v>
          </cell>
          <cell r="G109">
            <v>1</v>
          </cell>
          <cell r="H109" t="str">
            <v>kWh</v>
          </cell>
          <cell r="I109">
            <v>2050</v>
          </cell>
          <cell r="J109">
            <v>0.19454816343477699</v>
          </cell>
          <cell r="K109">
            <v>6.7957555250499802</v>
          </cell>
          <cell r="L109">
            <v>8.8187596014927395E-5</v>
          </cell>
          <cell r="M109">
            <v>5.9391215212610003E-2</v>
          </cell>
          <cell r="N109">
            <v>1.1583446624296501E-2</v>
          </cell>
          <cell r="O109">
            <v>9.3673033052926995E-5</v>
          </cell>
          <cell r="P109">
            <v>0.19827953710975099</v>
          </cell>
          <cell r="Q109">
            <v>1.4201613553306E-2</v>
          </cell>
          <cell r="R109">
            <v>0.173164265864902</v>
          </cell>
          <cell r="S109">
            <v>5.8746452970276503E-2</v>
          </cell>
          <cell r="T109">
            <v>1.21950915212548E-2</v>
          </cell>
          <cell r="U109">
            <v>1.4692890573130399E-2</v>
          </cell>
          <cell r="V109">
            <v>7.2813869887689002E-6</v>
          </cell>
          <cell r="W109">
            <v>5.0115509501026797E-4</v>
          </cell>
          <cell r="X109">
            <v>1.04561836568401E-4</v>
          </cell>
          <cell r="Y109">
            <v>1.12953299776828E-4</v>
          </cell>
          <cell r="Z109">
            <v>1.34435290149793E-7</v>
          </cell>
          <cell r="AA109">
            <v>1.8200658937087E-4</v>
          </cell>
          <cell r="AB109">
            <v>0.40437100882069898</v>
          </cell>
          <cell r="AC109">
            <v>2.8342188340246799E-3</v>
          </cell>
        </row>
        <row r="110">
          <cell r="F110" t="str">
            <v>4cb21688-49f1-34d7-92a9-9a30881baa53</v>
          </cell>
          <cell r="G110">
            <v>1</v>
          </cell>
          <cell r="H110" t="str">
            <v>kWh</v>
          </cell>
          <cell r="I110">
            <v>2050</v>
          </cell>
          <cell r="J110">
            <v>0.21577001178640801</v>
          </cell>
          <cell r="K110">
            <v>7.2333849412719502</v>
          </cell>
          <cell r="L110">
            <v>8.0276380910669396E-5</v>
          </cell>
          <cell r="M110">
            <v>6.8026517284239404E-2</v>
          </cell>
          <cell r="N110">
            <v>1.36260022319623E-2</v>
          </cell>
          <cell r="O110">
            <v>1.90685676866339E-4</v>
          </cell>
          <cell r="P110">
            <v>0.219822332418601</v>
          </cell>
          <cell r="Q110">
            <v>1.73540844088103E-2</v>
          </cell>
          <cell r="R110">
            <v>0.26107456310872401</v>
          </cell>
          <cell r="S110">
            <v>6.3394804129405E-2</v>
          </cell>
          <cell r="T110">
            <v>1.08184860807417E-2</v>
          </cell>
          <cell r="U110">
            <v>1.7522737587687898E-2</v>
          </cell>
          <cell r="V110">
            <v>1.31149157181119E-5</v>
          </cell>
          <cell r="W110">
            <v>4.5103669699047102E-4</v>
          </cell>
          <cell r="X110">
            <v>7.8799370286731198E-5</v>
          </cell>
          <cell r="Y110">
            <v>8.7981241989460503E-5</v>
          </cell>
          <cell r="Z110">
            <v>1.4425544847962701E-7</v>
          </cell>
          <cell r="AA110">
            <v>1.8805544675655399E-4</v>
          </cell>
          <cell r="AB110">
            <v>0.37510459525880402</v>
          </cell>
          <cell r="AC110">
            <v>8.1652158336886695E-4</v>
          </cell>
        </row>
        <row r="111">
          <cell r="F111" t="str">
            <v>c299b86f-3f6d-34d4-a5f7-f41f2a37956c</v>
          </cell>
          <cell r="G111">
            <v>1</v>
          </cell>
          <cell r="H111" t="str">
            <v>kWh</v>
          </cell>
          <cell r="I111">
            <v>2050</v>
          </cell>
          <cell r="J111">
            <v>0.24839623312442299</v>
          </cell>
          <cell r="K111">
            <v>7.2295201247496799</v>
          </cell>
          <cell r="L111">
            <v>8.2854218365202998E-5</v>
          </cell>
          <cell r="M111">
            <v>7.3690171747160998E-2</v>
          </cell>
          <cell r="N111">
            <v>1.7590799462105101E-2</v>
          </cell>
          <cell r="O111">
            <v>2.30116920741148E-4</v>
          </cell>
          <cell r="P111">
            <v>0.25188659515030298</v>
          </cell>
          <cell r="Q111">
            <v>2.1028922194627701E-2</v>
          </cell>
          <cell r="R111">
            <v>0.29454459789411902</v>
          </cell>
          <cell r="S111">
            <v>6.17920763163416E-2</v>
          </cell>
          <cell r="T111">
            <v>2.8273355396143999E-3</v>
          </cell>
          <cell r="U111">
            <v>2.2575786459660001E-2</v>
          </cell>
          <cell r="V111">
            <v>1.5727804604250201E-5</v>
          </cell>
          <cell r="W111">
            <v>6.0038763076592698E-4</v>
          </cell>
          <cell r="X111">
            <v>1.0456929098914099E-4</v>
          </cell>
          <cell r="Y111">
            <v>1.11273649061702E-4</v>
          </cell>
          <cell r="Z111">
            <v>1.6678410551074401E-7</v>
          </cell>
          <cell r="AA111">
            <v>2.0295508139918399E-4</v>
          </cell>
          <cell r="AB111">
            <v>0.43241475712312399</v>
          </cell>
          <cell r="AC111">
            <v>3.04705118939774E-3</v>
          </cell>
        </row>
        <row r="112">
          <cell r="F112" t="str">
            <v>52a3bd3a-c748-3562-8c97-528c772196d4</v>
          </cell>
          <cell r="G112">
            <v>1</v>
          </cell>
          <cell r="H112" t="str">
            <v>kWh</v>
          </cell>
          <cell r="I112">
            <v>2050</v>
          </cell>
          <cell r="J112">
            <v>0.18546931739665201</v>
          </cell>
          <cell r="K112">
            <v>7.2061556183402802</v>
          </cell>
          <cell r="L112">
            <v>7.0612645897263999E-5</v>
          </cell>
          <cell r="M112">
            <v>6.0250827739232501E-2</v>
          </cell>
          <cell r="N112">
            <v>1.0311962362457501E-2</v>
          </cell>
          <cell r="O112">
            <v>4.2367817467405097E-5</v>
          </cell>
          <cell r="P112">
            <v>0.18747336571175</v>
          </cell>
          <cell r="Q112">
            <v>1.1833589007272501E-2</v>
          </cell>
          <cell r="R112">
            <v>0.14054046320501201</v>
          </cell>
          <cell r="S112">
            <v>7.9743226341931997E-2</v>
          </cell>
          <cell r="T112">
            <v>1.34338462525072E-2</v>
          </cell>
          <cell r="U112">
            <v>1.33053273638179E-2</v>
          </cell>
          <cell r="V112">
            <v>4.5246183381707704E-6</v>
          </cell>
          <cell r="W112">
            <v>5.1336906442940903E-4</v>
          </cell>
          <cell r="X112">
            <v>1.10213162883934E-4</v>
          </cell>
          <cell r="Y112">
            <v>1.14472598680142E-4</v>
          </cell>
          <cell r="Z112">
            <v>1.2146522807307299E-7</v>
          </cell>
          <cell r="AA112">
            <v>1.29403849746069E-4</v>
          </cell>
          <cell r="AB112">
            <v>0.415729149161775</v>
          </cell>
          <cell r="AC112">
            <v>7.4411410341320198E-4</v>
          </cell>
        </row>
        <row r="113">
          <cell r="F113" t="str">
            <v>122aa6a9-2863-3c48-9440-2249fb8bede9</v>
          </cell>
          <cell r="G113">
            <v>1</v>
          </cell>
          <cell r="H113" t="str">
            <v>kWh</v>
          </cell>
          <cell r="I113">
            <v>2050</v>
          </cell>
          <cell r="J113">
            <v>0.24166750056303099</v>
          </cell>
          <cell r="K113">
            <v>6.24971200760878</v>
          </cell>
          <cell r="L113">
            <v>5.3319690861760299E-5</v>
          </cell>
          <cell r="M113">
            <v>4.4031196397100701E-2</v>
          </cell>
          <cell r="N113">
            <v>1.06022602394045E-2</v>
          </cell>
          <cell r="O113">
            <v>9.0414256143467892E-6</v>
          </cell>
          <cell r="P113">
            <v>0.24411078306081499</v>
          </cell>
          <cell r="Q113">
            <v>9.8604684148839196E-3</v>
          </cell>
          <cell r="R113">
            <v>7.8395790942311999E-2</v>
          </cell>
          <cell r="S113">
            <v>7.6576156420226499E-2</v>
          </cell>
          <cell r="T113">
            <v>7.7461843972967204E-3</v>
          </cell>
          <cell r="U113">
            <v>1.32805350611469E-2</v>
          </cell>
          <cell r="V113">
            <v>2.4505935797481901E-6</v>
          </cell>
          <cell r="W113">
            <v>5.7545215852716704E-4</v>
          </cell>
          <cell r="X113">
            <v>6.8476142120531394E-5</v>
          </cell>
          <cell r="Y113">
            <v>7.4176049294157002E-5</v>
          </cell>
          <cell r="Z113">
            <v>1.3268699117023199E-7</v>
          </cell>
          <cell r="AA113">
            <v>1.16126415500065E-4</v>
          </cell>
          <cell r="AB113">
            <v>0.42127889052495099</v>
          </cell>
          <cell r="AC113">
            <v>1.30613171419805E-3</v>
          </cell>
        </row>
        <row r="114">
          <cell r="E114" t="str">
            <v>US</v>
          </cell>
          <cell r="F114" t="str">
            <v>c8427d94-a0eb-34c5-b306-c01919d79911</v>
          </cell>
          <cell r="G114">
            <v>1</v>
          </cell>
          <cell r="H114" t="str">
            <v>kWh</v>
          </cell>
          <cell r="I114">
            <v>2050</v>
          </cell>
          <cell r="J114">
            <v>0.51356071017077598</v>
          </cell>
          <cell r="K114">
            <v>9.7980290474973906</v>
          </cell>
          <cell r="L114">
            <v>1.05044535305605E-3</v>
          </cell>
          <cell r="M114">
            <v>0.14601518715266901</v>
          </cell>
          <cell r="N114">
            <v>1.5122761355858E-2</v>
          </cell>
          <cell r="O114">
            <v>2.91307908682079E-4</v>
          </cell>
          <cell r="P114">
            <v>0.52160712549542898</v>
          </cell>
          <cell r="Q114">
            <v>2.1702994608386102E-2</v>
          </cell>
          <cell r="R114">
            <v>0.427624273036463</v>
          </cell>
          <cell r="S114">
            <v>0.10895212603589199</v>
          </cell>
          <cell r="T114">
            <v>2.4258290731627502E-3</v>
          </cell>
          <cell r="U114">
            <v>1.98844341438464E-2</v>
          </cell>
          <cell r="V114">
            <v>2.0768878749921599E-5</v>
          </cell>
          <cell r="W114">
            <v>4.20143039530467E-4</v>
          </cell>
          <cell r="X114">
            <v>5.9654327586961995E-4</v>
          </cell>
          <cell r="Y114">
            <v>6.0959721536207499E-4</v>
          </cell>
          <cell r="Z114">
            <v>1.9732399390914601E-7</v>
          </cell>
          <cell r="AA114">
            <v>1.1922869355695501E-3</v>
          </cell>
          <cell r="AB114">
            <v>0.35959326900184702</v>
          </cell>
          <cell r="AC114">
            <v>4.1351653880876303E-3</v>
          </cell>
        </row>
        <row r="115">
          <cell r="F115" t="str">
            <v>9e2811b4-1809-4598-a916-61da58e284fd</v>
          </cell>
          <cell r="G115">
            <v>1</v>
          </cell>
          <cell r="H115" t="str">
            <v>kWh</v>
          </cell>
          <cell r="I115">
            <v>2050</v>
          </cell>
          <cell r="J115">
            <v>0.478585610042917</v>
          </cell>
          <cell r="K115">
            <v>8.0376270119219502</v>
          </cell>
          <cell r="L115">
            <v>1.8437036940780801E-3</v>
          </cell>
          <cell r="M115">
            <v>0.13300458985720101</v>
          </cell>
          <cell r="N115">
            <v>2.13732346500498E-2</v>
          </cell>
          <cell r="O115">
            <v>5.0592277106007799E-4</v>
          </cell>
          <cell r="P115">
            <v>0.48475014344789202</v>
          </cell>
          <cell r="Q115">
            <v>3.2234877794393699E-2</v>
          </cell>
          <cell r="R115">
            <v>0.60567472762623897</v>
          </cell>
          <cell r="S115">
            <v>1.2936458805866901E-3</v>
          </cell>
          <cell r="T115">
            <v>9.3072760393448002E-4</v>
          </cell>
          <cell r="U115">
            <v>2.8236367117031799E-2</v>
          </cell>
          <cell r="V115">
            <v>3.1811010420339997E-5</v>
          </cell>
          <cell r="W115">
            <v>4.0009583978813698E-4</v>
          </cell>
          <cell r="X115">
            <v>5.7277812475807499E-4</v>
          </cell>
          <cell r="Y115">
            <v>5.8259399464159203E-4</v>
          </cell>
          <cell r="Z115">
            <v>1.72163196852112E-7</v>
          </cell>
          <cell r="AA115">
            <v>1.1945172537241699E-3</v>
          </cell>
          <cell r="AB115">
            <v>0.38461106592527999</v>
          </cell>
          <cell r="AC115">
            <v>3.0063364459159999E-3</v>
          </cell>
        </row>
        <row r="116">
          <cell r="F116" t="str">
            <v>8bb79c12-eb94-363d-9ec1-d71d46a0f2a3</v>
          </cell>
          <cell r="G116">
            <v>1</v>
          </cell>
          <cell r="H116" t="str">
            <v>kWh</v>
          </cell>
          <cell r="I116">
            <v>2050</v>
          </cell>
          <cell r="J116">
            <v>0.13673381619147901</v>
          </cell>
          <cell r="K116">
            <v>7.2769989687062901</v>
          </cell>
          <cell r="L116">
            <v>6.8302372546243703E-5</v>
          </cell>
          <cell r="M116">
            <v>4.7231282034612798E-2</v>
          </cell>
          <cell r="N116">
            <v>7.2222203551258303E-3</v>
          </cell>
          <cell r="O116">
            <v>7.0214307478511496E-6</v>
          </cell>
          <cell r="P116">
            <v>0.140177400987025</v>
          </cell>
          <cell r="Q116">
            <v>6.6314998193881302E-3</v>
          </cell>
          <cell r="R116">
            <v>7.1430019405651302E-2</v>
          </cell>
          <cell r="S116">
            <v>0.16395518755932301</v>
          </cell>
          <cell r="T116">
            <v>9.1920812034229395E-3</v>
          </cell>
          <cell r="U116">
            <v>8.9688723642281799E-3</v>
          </cell>
          <cell r="V116">
            <v>3.9310318531062801E-6</v>
          </cell>
          <cell r="W116">
            <v>4.7128302650913697E-4</v>
          </cell>
          <cell r="X116">
            <v>1.3982033446618099E-4</v>
          </cell>
          <cell r="Y116">
            <v>1.4605846229168401E-4</v>
          </cell>
          <cell r="Z116">
            <v>1.10570729371076E-7</v>
          </cell>
          <cell r="AA116">
            <v>1.8249728518604101E-4</v>
          </cell>
          <cell r="AB116">
            <v>0.32347163424272501</v>
          </cell>
          <cell r="AC116">
            <v>1.9375414294075699E-3</v>
          </cell>
        </row>
        <row r="117">
          <cell r="F117" t="str">
            <v>b61cac0a-ced2-39d5-a7c7-d5c2ba600709</v>
          </cell>
          <cell r="G117">
            <v>1</v>
          </cell>
          <cell r="H117" t="str">
            <v>kWh</v>
          </cell>
          <cell r="I117">
            <v>2050</v>
          </cell>
          <cell r="J117">
            <v>0.84492685052712702</v>
          </cell>
          <cell r="K117">
            <v>13.8176187409319</v>
          </cell>
          <cell r="L117">
            <v>1.3750236107345399E-3</v>
          </cell>
          <cell r="M117">
            <v>0.22532069788397299</v>
          </cell>
          <cell r="N117">
            <v>1.86099453978095E-2</v>
          </cell>
          <cell r="O117">
            <v>3.3112759989510502E-4</v>
          </cell>
          <cell r="P117">
            <v>0.85870887945642105</v>
          </cell>
          <cell r="Q117">
            <v>2.70133464950984E-2</v>
          </cell>
          <cell r="R117">
            <v>0.65750848355524405</v>
          </cell>
          <cell r="S117">
            <v>0.15437578030999699</v>
          </cell>
          <cell r="T117">
            <v>1.2817108343723799E-3</v>
          </cell>
          <cell r="U117">
            <v>2.4739460993979501E-2</v>
          </cell>
          <cell r="V117">
            <v>2.4550403468202401E-5</v>
          </cell>
          <cell r="W117">
            <v>5.1818030284491497E-4</v>
          </cell>
          <cell r="X117">
            <v>1.20964766055872E-3</v>
          </cell>
          <cell r="Y117">
            <v>1.2305157864208301E-3</v>
          </cell>
          <cell r="Z117">
            <v>2.7696314907270402E-7</v>
          </cell>
          <cell r="AA117">
            <v>2.5922901798228299E-3</v>
          </cell>
          <cell r="AB117">
            <v>0.47977050815169298</v>
          </cell>
          <cell r="AC117">
            <v>1.0706689391021E-2</v>
          </cell>
        </row>
        <row r="118">
          <cell r="F118" t="str">
            <v>c15204bc-dbef-4122-b600-8a21aa62ea84</v>
          </cell>
          <cell r="G118">
            <v>1</v>
          </cell>
          <cell r="H118" t="str">
            <v>kWh</v>
          </cell>
          <cell r="I118">
            <v>2050</v>
          </cell>
          <cell r="J118">
            <v>0.54026293565241301</v>
          </cell>
          <cell r="K118">
            <v>10.3422158757806</v>
          </cell>
          <cell r="L118">
            <v>8.3933786243018305E-4</v>
          </cell>
          <cell r="M118">
            <v>0.15974025059254601</v>
          </cell>
          <cell r="N118">
            <v>1.3518716148945099E-2</v>
          </cell>
          <cell r="O118">
            <v>2.7014841132458702E-4</v>
          </cell>
          <cell r="P118">
            <v>0.54864194356905904</v>
          </cell>
          <cell r="Q118">
            <v>1.9900655252947701E-2</v>
          </cell>
          <cell r="R118">
            <v>0.37196884852006301</v>
          </cell>
          <cell r="S118">
            <v>0.14986578416228899</v>
          </cell>
          <cell r="T118">
            <v>2.7621837652453498E-3</v>
          </cell>
          <cell r="U118">
            <v>1.7784440338804799E-2</v>
          </cell>
          <cell r="V118">
            <v>2.0260451279894099E-5</v>
          </cell>
          <cell r="W118">
            <v>3.9867366816646898E-4</v>
          </cell>
          <cell r="X118">
            <v>5.1690050979548202E-4</v>
          </cell>
          <cell r="Y118">
            <v>5.3106443667066104E-4</v>
          </cell>
          <cell r="Z118">
            <v>2.15377829947938E-7</v>
          </cell>
          <cell r="AA118">
            <v>9.8085589970202391E-4</v>
          </cell>
          <cell r="AB118">
            <v>0.32744952445668901</v>
          </cell>
          <cell r="AC118">
            <v>2.23171451730747E-3</v>
          </cell>
        </row>
        <row r="119">
          <cell r="F119" t="str">
            <v>bef92a0f-a340-44a2-b224-852a1da6994d</v>
          </cell>
          <cell r="G119">
            <v>1</v>
          </cell>
          <cell r="H119" t="str">
            <v>kWh</v>
          </cell>
          <cell r="I119">
            <v>2050</v>
          </cell>
          <cell r="J119">
            <v>0.42755784248269901</v>
          </cell>
          <cell r="K119">
            <v>8.2529638509073902</v>
          </cell>
          <cell r="L119">
            <v>1.4966298162484399E-3</v>
          </cell>
          <cell r="M119">
            <v>0.12835217348539299</v>
          </cell>
          <cell r="N119">
            <v>1.6785397279984599E-2</v>
          </cell>
          <cell r="O119">
            <v>4.01761870070212E-4</v>
          </cell>
          <cell r="P119">
            <v>0.43380701123397303</v>
          </cell>
          <cell r="Q119">
            <v>2.4605672040073599E-2</v>
          </cell>
          <cell r="R119">
            <v>0.447210723272426</v>
          </cell>
          <cell r="S119">
            <v>7.7659174170475298E-2</v>
          </cell>
          <cell r="T119">
            <v>7.4271997627106397E-4</v>
          </cell>
          <cell r="U119">
            <v>2.2090278090992801E-2</v>
          </cell>
          <cell r="V119">
            <v>2.6692349960857702E-5</v>
          </cell>
          <cell r="W119">
            <v>3.6419815274751102E-4</v>
          </cell>
          <cell r="X119">
            <v>3.1268180870132301E-4</v>
          </cell>
          <cell r="Y119">
            <v>3.2352523712895798E-4</v>
          </cell>
          <cell r="Z119">
            <v>1.68312449766991E-7</v>
          </cell>
          <cell r="AA119">
            <v>7.7051414709429099E-4</v>
          </cell>
          <cell r="AB119">
            <v>0.317934445394079</v>
          </cell>
          <cell r="AC119">
            <v>1.3272880682684599E-3</v>
          </cell>
        </row>
        <row r="120">
          <cell r="F120" t="str">
            <v>9a6b06ea-3c60-4626-b2d3-7b5b86c39539</v>
          </cell>
          <cell r="G120">
            <v>1</v>
          </cell>
          <cell r="H120" t="str">
            <v>kWh</v>
          </cell>
          <cell r="I120">
            <v>2050</v>
          </cell>
          <cell r="J120">
            <v>0.24860307028831699</v>
          </cell>
          <cell r="K120">
            <v>6.6539953477216303</v>
          </cell>
          <cell r="L120">
            <v>6.3013051630230203E-4</v>
          </cell>
          <cell r="M120">
            <v>7.3559318072518198E-2</v>
          </cell>
          <cell r="N120">
            <v>1.17467465759412E-2</v>
          </cell>
          <cell r="O120">
            <v>1.84683639211238E-4</v>
          </cell>
          <cell r="P120">
            <v>0.25260859504707101</v>
          </cell>
          <cell r="Q120">
            <v>1.5542261052273E-2</v>
          </cell>
          <cell r="R120">
            <v>0.243119256220659</v>
          </cell>
          <cell r="S120">
            <v>4.20551788274161E-2</v>
          </cell>
          <cell r="T120">
            <v>2.8159297638395398E-3</v>
          </cell>
          <cell r="U120">
            <v>1.51677591824327E-2</v>
          </cell>
          <cell r="V120">
            <v>1.26883252722222E-5</v>
          </cell>
          <cell r="W120">
            <v>3.6795551284180998E-4</v>
          </cell>
          <cell r="X120">
            <v>3.0299286885391999E-4</v>
          </cell>
          <cell r="Y120">
            <v>3.0983304666151197E-4</v>
          </cell>
          <cell r="Z120">
            <v>1.2733838849692199E-7</v>
          </cell>
          <cell r="AA120">
            <v>3.9516336962689102E-4</v>
          </cell>
          <cell r="AB120">
            <v>0.29156814422734001</v>
          </cell>
          <cell r="AC120">
            <v>2.40162210148843E-3</v>
          </cell>
        </row>
        <row r="121">
          <cell r="F121" t="str">
            <v>059efe10-b094-4ecb-9087-cf35347fb854</v>
          </cell>
          <cell r="G121">
            <v>1</v>
          </cell>
          <cell r="H121" t="str">
            <v>kg</v>
          </cell>
          <cell r="I121">
            <v>2050</v>
          </cell>
          <cell r="J121">
            <v>7.0749427887889196</v>
          </cell>
          <cell r="K121">
            <v>127.81188540754</v>
          </cell>
          <cell r="L121">
            <v>1.84630061497978E-2</v>
          </cell>
          <cell r="M121">
            <v>1.4520418849110399</v>
          </cell>
          <cell r="N121">
            <v>0.38589279593334103</v>
          </cell>
          <cell r="O121">
            <v>1.9996283019256202E-3</v>
          </cell>
          <cell r="P121">
            <v>7.1913242082438797</v>
          </cell>
          <cell r="Q121">
            <v>3.7656881448053601</v>
          </cell>
          <cell r="R121">
            <v>10.2391377433275</v>
          </cell>
          <cell r="S121">
            <v>0.12570654060540001</v>
          </cell>
          <cell r="T121">
            <v>4.5381062610991597E-2</v>
          </cell>
          <cell r="U121">
            <v>0.53086684547076302</v>
          </cell>
          <cell r="V121">
            <v>1.5042639987195E-4</v>
          </cell>
          <cell r="W121">
            <v>0.24004079191845401</v>
          </cell>
          <cell r="X121">
            <v>1.80085654933522E-2</v>
          </cell>
          <cell r="Y121">
            <v>1.82253261035174E-2</v>
          </cell>
          <cell r="Z121">
            <v>2.5498068605367E-6</v>
          </cell>
          <cell r="AA121">
            <v>5.1217465267285503E-2</v>
          </cell>
          <cell r="AB121">
            <v>9.7140193685442906</v>
          </cell>
          <cell r="AC121">
            <v>0.30254397231340702</v>
          </cell>
        </row>
        <row r="122">
          <cell r="F122" t="str">
            <v>8f288457-5401-4c22-b21f-9f82e9a8069f</v>
          </cell>
          <cell r="G122">
            <v>1</v>
          </cell>
          <cell r="H122" t="str">
            <v>kg</v>
          </cell>
          <cell r="I122">
            <v>2050</v>
          </cell>
          <cell r="J122">
            <v>0.49451229505417799</v>
          </cell>
          <cell r="K122">
            <v>8.4126649071902104</v>
          </cell>
          <cell r="L122">
            <v>2.1291249211808599E-3</v>
          </cell>
          <cell r="M122">
            <v>0.14487591991555801</v>
          </cell>
          <cell r="N122">
            <v>0.50981255089685495</v>
          </cell>
          <cell r="O122">
            <v>7.0854142130763497E-4</v>
          </cell>
          <cell r="P122">
            <v>0.50274780314568401</v>
          </cell>
          <cell r="Q122">
            <v>6.8120639032454397E-2</v>
          </cell>
          <cell r="R122">
            <v>7.65988740451568</v>
          </cell>
          <cell r="S122">
            <v>4.0595448614390503E-2</v>
          </cell>
          <cell r="T122">
            <v>1.11115821584644E-2</v>
          </cell>
          <cell r="U122">
            <v>0.65293677926864502</v>
          </cell>
          <cell r="V122">
            <v>1.8486736804187699E-5</v>
          </cell>
          <cell r="W122">
            <v>2.3178469886994998E-2</v>
          </cell>
          <cell r="X122">
            <v>1.6963262659925201E-3</v>
          </cell>
          <cell r="Y122">
            <v>1.74155583966191E-3</v>
          </cell>
          <cell r="Z122">
            <v>3.0489899835115101E-7</v>
          </cell>
          <cell r="AA122">
            <v>5.6940706961790396E-3</v>
          </cell>
          <cell r="AB122">
            <v>46.8975756318968</v>
          </cell>
          <cell r="AC122">
            <v>1.44490114761764E-2</v>
          </cell>
        </row>
        <row r="123">
          <cell r="F123" t="str">
            <v>a792315c-9d94-459d-b5be-decfd3592d86</v>
          </cell>
          <cell r="G123">
            <v>1</v>
          </cell>
          <cell r="H123" t="str">
            <v>kg</v>
          </cell>
          <cell r="I123">
            <v>2050</v>
          </cell>
          <cell r="J123">
            <v>0.73985048890798599</v>
          </cell>
          <cell r="K123">
            <v>10.198959511126301</v>
          </cell>
          <cell r="L123">
            <v>2.3970787497997899E-3</v>
          </cell>
          <cell r="M123">
            <v>0.175624997557672</v>
          </cell>
          <cell r="N123">
            <v>12.4356562945388</v>
          </cell>
          <cell r="O123">
            <v>7.7124392706247704E-4</v>
          </cell>
          <cell r="P123">
            <v>0.75018509712830095</v>
          </cell>
          <cell r="Q123">
            <v>7.9271408867852097E-2</v>
          </cell>
          <cell r="R123">
            <v>10.153416813614999</v>
          </cell>
          <cell r="S123">
            <v>4.8826461405989403E-2</v>
          </cell>
          <cell r="T123">
            <v>1.8058538007248701E-2</v>
          </cell>
          <cell r="U123">
            <v>14.8743324425526</v>
          </cell>
          <cell r="V123">
            <v>2.3468850620601001E-5</v>
          </cell>
          <cell r="W123">
            <v>2.49697001579379E-2</v>
          </cell>
          <cell r="X123">
            <v>1.99019777422042E-3</v>
          </cell>
          <cell r="Y123">
            <v>2.0421002443732602E-3</v>
          </cell>
          <cell r="Z123">
            <v>3.5012931321045197E-7</v>
          </cell>
          <cell r="AA123">
            <v>6.2340412763084796E-3</v>
          </cell>
          <cell r="AB123">
            <v>50.037234873810498</v>
          </cell>
          <cell r="AC123">
            <v>1.54091448571404E-2</v>
          </cell>
        </row>
        <row r="124">
          <cell r="F124" t="str">
            <v>de2a76fd-7eb0-3eff-8c51-cfad75eade3c</v>
          </cell>
          <cell r="G124">
            <v>1</v>
          </cell>
          <cell r="H124" t="str">
            <v>kg</v>
          </cell>
          <cell r="I124">
            <v>2050</v>
          </cell>
          <cell r="J124">
            <v>22.9396016531458</v>
          </cell>
          <cell r="K124">
            <v>221.11536006283399</v>
          </cell>
          <cell r="L124">
            <v>4.1755427132281898E-2</v>
          </cell>
          <cell r="M124">
            <v>4.4980719301735199</v>
          </cell>
          <cell r="N124">
            <v>0.50282265958866201</v>
          </cell>
          <cell r="O124">
            <v>4.92737989874714E-3</v>
          </cell>
          <cell r="P124">
            <v>23.571276867612902</v>
          </cell>
          <cell r="Q124">
            <v>4.0582604328760201</v>
          </cell>
          <cell r="R124">
            <v>17.223985854125399</v>
          </cell>
          <cell r="S124">
            <v>0.166721715362323</v>
          </cell>
          <cell r="T124">
            <v>6.1112156809389202E-2</v>
          </cell>
          <cell r="U124">
            <v>0.69867890830576995</v>
          </cell>
          <cell r="V124">
            <v>3.6071007500009102E-4</v>
          </cell>
          <cell r="W124">
            <v>0.238970033279127</v>
          </cell>
          <cell r="X124">
            <v>6.3872193123712506E-2</v>
          </cell>
          <cell r="Y124">
            <v>6.4156672815834204E-2</v>
          </cell>
          <cell r="Z124">
            <v>4.8506664362675097E-6</v>
          </cell>
          <cell r="AA124">
            <v>0.10194525131111599</v>
          </cell>
          <cell r="AB124">
            <v>17.179833466199899</v>
          </cell>
          <cell r="AC124">
            <v>5.3527519781025101E-2</v>
          </cell>
        </row>
        <row r="125">
          <cell r="F125" t="str">
            <v>d7523c6f-45ef-463c-92cf-47089f6cd77d</v>
          </cell>
          <cell r="G125">
            <v>1</v>
          </cell>
          <cell r="H125" t="str">
            <v>kg</v>
          </cell>
          <cell r="I125">
            <v>2050</v>
          </cell>
          <cell r="J125">
            <v>0.51763843496552497</v>
          </cell>
          <cell r="K125">
            <v>8.3997620889610598</v>
          </cell>
          <cell r="L125">
            <v>2.1213873019639401E-3</v>
          </cell>
          <cell r="M125">
            <v>0.14525196912461499</v>
          </cell>
          <cell r="N125">
            <v>0.50976463877746803</v>
          </cell>
          <cell r="O125">
            <v>6.8548269921535105E-4</v>
          </cell>
          <cell r="P125">
            <v>0.527350632123747</v>
          </cell>
          <cell r="Q125">
            <v>6.8165525310639102E-2</v>
          </cell>
          <cell r="R125">
            <v>7.6471669481455802</v>
          </cell>
          <cell r="S125">
            <v>3.8271235569502397E-2</v>
          </cell>
          <cell r="T125">
            <v>1.0937892614157599E-2</v>
          </cell>
          <cell r="U125">
            <v>0.65282890885800404</v>
          </cell>
          <cell r="V125">
            <v>1.6957564757222599E-5</v>
          </cell>
          <cell r="W125">
            <v>2.3182580471669E-2</v>
          </cell>
          <cell r="X125">
            <v>1.85873365873616E-3</v>
          </cell>
          <cell r="Y125">
            <v>1.90317531270076E-3</v>
          </cell>
          <cell r="Z125">
            <v>3.0178751964626301E-7</v>
          </cell>
          <cell r="AA125">
            <v>5.8308839703040197E-3</v>
          </cell>
          <cell r="AB125">
            <v>46.930650080638003</v>
          </cell>
          <cell r="AC125">
            <v>1.4175292755105E-2</v>
          </cell>
        </row>
        <row r="126">
          <cell r="F126" t="str">
            <v>2c3dcf33-1cc5-4d19-ae4e-024ffaed34e6</v>
          </cell>
          <cell r="G126">
            <v>1</v>
          </cell>
          <cell r="H126" t="str">
            <v>kg</v>
          </cell>
          <cell r="I126">
            <v>2050</v>
          </cell>
          <cell r="J126">
            <v>0.76297662881933304</v>
          </cell>
          <cell r="K126">
            <v>10.1860566928971</v>
          </cell>
          <cell r="L126">
            <v>2.3893411305828702E-3</v>
          </cell>
          <cell r="M126">
            <v>0.17600104676672901</v>
          </cell>
          <cell r="N126">
            <v>12.435608382419501</v>
          </cell>
          <cell r="O126">
            <v>7.4818520497019398E-4</v>
          </cell>
          <cell r="P126">
            <v>0.77478792610636305</v>
          </cell>
          <cell r="Q126">
            <v>7.9316295146036803E-2</v>
          </cell>
          <cell r="R126">
            <v>10.1406963572449</v>
          </cell>
          <cell r="S126">
            <v>4.6502248361101298E-2</v>
          </cell>
          <cell r="T126">
            <v>1.7884848462941898E-2</v>
          </cell>
          <cell r="U126">
            <v>14.874224572141999</v>
          </cell>
          <cell r="V126">
            <v>2.1939678573635898E-5</v>
          </cell>
          <cell r="W126">
            <v>2.4973810742611801E-2</v>
          </cell>
          <cell r="X126">
            <v>2.1526051669640599E-3</v>
          </cell>
          <cell r="Y126">
            <v>2.20371971741211E-3</v>
          </cell>
          <cell r="Z126">
            <v>3.4701783450556397E-7</v>
          </cell>
          <cell r="AA126">
            <v>6.3708545504334597E-3</v>
          </cell>
          <cell r="AB126">
            <v>50.0703093225518</v>
          </cell>
          <cell r="AC126">
            <v>1.51354261360672E-2</v>
          </cell>
        </row>
        <row r="127">
          <cell r="F127" t="str">
            <v>4255334f-fa07-30b0-b0f3-8ed38c7ce119</v>
          </cell>
          <cell r="G127">
            <v>1</v>
          </cell>
          <cell r="H127" t="str">
            <v>kg</v>
          </cell>
          <cell r="I127">
            <v>2050</v>
          </cell>
          <cell r="J127">
            <v>28.141116828719401</v>
          </cell>
          <cell r="K127">
            <v>328.93172851586701</v>
          </cell>
          <cell r="L127">
            <v>0.124296808724266</v>
          </cell>
          <cell r="M127">
            <v>6.8316298459292604</v>
          </cell>
          <cell r="N127">
            <v>0.82765535731720197</v>
          </cell>
          <cell r="O127">
            <v>1.6844057015144701E-2</v>
          </cell>
          <cell r="P127">
            <v>28.388901246914301</v>
          </cell>
          <cell r="Q127">
            <v>4.6406937112031299</v>
          </cell>
          <cell r="R127">
            <v>33.564205230592599</v>
          </cell>
          <cell r="S127">
            <v>0.157180924396049</v>
          </cell>
          <cell r="T127">
            <v>0.13746078321872701</v>
          </cell>
          <cell r="U127">
            <v>1.14655312702996</v>
          </cell>
          <cell r="V127">
            <v>1.0815525665253301E-3</v>
          </cell>
          <cell r="W127">
            <v>0.23918693838445301</v>
          </cell>
          <cell r="X127">
            <v>6.9359577850213003E-2</v>
          </cell>
          <cell r="Y127">
            <v>6.9895107110372307E-2</v>
          </cell>
          <cell r="Z127">
            <v>6.3431388960934404E-6</v>
          </cell>
          <cell r="AA127">
            <v>0.124839341128771</v>
          </cell>
          <cell r="AB127">
            <v>21.941342143792902</v>
          </cell>
          <cell r="AC127">
            <v>9.4744710648247701E-2</v>
          </cell>
        </row>
        <row r="128">
          <cell r="F128" t="str">
            <v>75efb654-66e9-40c4-beae-2e75d2a1e3ba</v>
          </cell>
          <cell r="G128">
            <v>1</v>
          </cell>
          <cell r="H128" t="str">
            <v>kg</v>
          </cell>
          <cell r="I128">
            <v>2050</v>
          </cell>
          <cell r="J128">
            <v>0.48133971457180702</v>
          </cell>
          <cell r="K128">
            <v>8.2183361736981908</v>
          </cell>
          <cell r="L128">
            <v>2.0519800856940102E-3</v>
          </cell>
          <cell r="M128">
            <v>0.14034490946358499</v>
          </cell>
          <cell r="N128">
            <v>0.50947455189791202</v>
          </cell>
          <cell r="O128">
            <v>6.8168732077334001E-4</v>
          </cell>
          <cell r="P128">
            <v>0.48942234405718699</v>
          </cell>
          <cell r="Q128">
            <v>6.7247589166998301E-2</v>
          </cell>
          <cell r="R128">
            <v>7.6272388454177698</v>
          </cell>
          <cell r="S128">
            <v>3.7382698561237E-2</v>
          </cell>
          <cell r="T128">
            <v>1.1442211665004001E-2</v>
          </cell>
          <cell r="U128">
            <v>0.65241819970332604</v>
          </cell>
          <cell r="V128">
            <v>1.6788418610256799E-5</v>
          </cell>
          <cell r="W128">
            <v>2.3199971596167698E-2</v>
          </cell>
          <cell r="X128">
            <v>1.7159084251109501E-3</v>
          </cell>
          <cell r="Y128">
            <v>1.7613894965171301E-3</v>
          </cell>
          <cell r="Z128">
            <v>2.9654748760746501E-7</v>
          </cell>
          <cell r="AA128">
            <v>5.7158340798717597E-3</v>
          </cell>
          <cell r="AB128">
            <v>46.912339878808098</v>
          </cell>
          <cell r="AC128">
            <v>1.4123050491342401E-2</v>
          </cell>
        </row>
        <row r="129">
          <cell r="F129" t="str">
            <v>d61e91b4-1e2d-4d2f-ae1b-c4ff3adf4113</v>
          </cell>
          <cell r="G129">
            <v>1</v>
          </cell>
          <cell r="H129" t="str">
            <v>kg</v>
          </cell>
          <cell r="I129">
            <v>2050</v>
          </cell>
          <cell r="J129">
            <v>0.72667790842561597</v>
          </cell>
          <cell r="K129">
            <v>10.004630777634199</v>
          </cell>
          <cell r="L129">
            <v>2.3199339143129402E-3</v>
          </cell>
          <cell r="M129">
            <v>0.17109398710569801</v>
          </cell>
          <cell r="N129">
            <v>12.435318295539901</v>
          </cell>
          <cell r="O129">
            <v>7.4438982652818197E-4</v>
          </cell>
          <cell r="P129">
            <v>0.73685963803980403</v>
          </cell>
          <cell r="Q129">
            <v>7.8398359002395904E-2</v>
          </cell>
          <cell r="R129">
            <v>10.120768254517101</v>
          </cell>
          <cell r="S129">
            <v>4.5613711352835901E-2</v>
          </cell>
          <cell r="T129">
            <v>1.8389167513788201E-2</v>
          </cell>
          <cell r="U129">
            <v>14.8738138629873</v>
          </cell>
          <cell r="V129">
            <v>2.1770532426670199E-5</v>
          </cell>
          <cell r="W129">
            <v>2.4991201867110499E-2</v>
          </cell>
          <cell r="X129">
            <v>2.0097799333388599E-3</v>
          </cell>
          <cell r="Y129">
            <v>2.06193390122848E-3</v>
          </cell>
          <cell r="Z129">
            <v>3.4177780246676598E-7</v>
          </cell>
          <cell r="AA129">
            <v>6.2558046600011998E-3</v>
          </cell>
          <cell r="AB129">
            <v>50.051999120721803</v>
          </cell>
          <cell r="AC129">
            <v>1.5083183872307599E-2</v>
          </cell>
        </row>
        <row r="130">
          <cell r="F130" t="str">
            <v>4255334f-fa07-30b0-b0f3-8ed38c7ce119</v>
          </cell>
          <cell r="G130">
            <v>1</v>
          </cell>
          <cell r="H130" t="str">
            <v>kg</v>
          </cell>
          <cell r="I130">
            <v>2050</v>
          </cell>
          <cell r="J130">
            <v>28.141116828719401</v>
          </cell>
          <cell r="K130">
            <v>328.93172851586701</v>
          </cell>
          <cell r="L130">
            <v>0.124296808724266</v>
          </cell>
          <cell r="M130">
            <v>6.8316298459292604</v>
          </cell>
          <cell r="N130">
            <v>0.82765535731720197</v>
          </cell>
          <cell r="O130">
            <v>1.6844057015144701E-2</v>
          </cell>
          <cell r="P130">
            <v>28.388901246914301</v>
          </cell>
          <cell r="Q130">
            <v>4.6406937112031299</v>
          </cell>
          <cell r="R130">
            <v>33.564205230592599</v>
          </cell>
          <cell r="S130">
            <v>0.157180924396049</v>
          </cell>
          <cell r="T130">
            <v>0.13746078321872701</v>
          </cell>
          <cell r="U130">
            <v>1.14655312702996</v>
          </cell>
          <cell r="V130">
            <v>1.0815525665253301E-3</v>
          </cell>
          <cell r="W130">
            <v>0.23918693838445301</v>
          </cell>
          <cell r="X130">
            <v>6.9359577850213003E-2</v>
          </cell>
          <cell r="Y130">
            <v>6.9895107110372307E-2</v>
          </cell>
          <cell r="Z130">
            <v>6.3431388960934404E-6</v>
          </cell>
          <cell r="AA130">
            <v>0.124839341128771</v>
          </cell>
          <cell r="AB130">
            <v>21.941342143792902</v>
          </cell>
          <cell r="AC130">
            <v>9.4744710648247701E-2</v>
          </cell>
        </row>
        <row r="131">
          <cell r="F131" t="str">
            <v>5b13174a-5cc8-477f-8ec8-457e0b7582cb</v>
          </cell>
          <cell r="G131">
            <v>1</v>
          </cell>
          <cell r="H131" t="str">
            <v>kg</v>
          </cell>
          <cell r="I131">
            <v>2050</v>
          </cell>
          <cell r="J131">
            <v>0.48590340347282401</v>
          </cell>
          <cell r="K131">
            <v>8.5299205521748593</v>
          </cell>
          <cell r="L131">
            <v>2.0549476644001301E-3</v>
          </cell>
          <cell r="M131">
            <v>0.14224501389167099</v>
          </cell>
          <cell r="N131">
            <v>0.51005801833535402</v>
          </cell>
          <cell r="O131">
            <v>7.0624739720018303E-4</v>
          </cell>
          <cell r="P131">
            <v>0.49356233640269598</v>
          </cell>
          <cell r="Q131">
            <v>6.8541593819452101E-2</v>
          </cell>
          <cell r="R131">
            <v>7.65954945183055</v>
          </cell>
          <cell r="S131">
            <v>5.16280973038446E-2</v>
          </cell>
          <cell r="T131">
            <v>1.1978148922344001E-2</v>
          </cell>
          <cell r="U131">
            <v>0.65324831027505503</v>
          </cell>
          <cell r="V131">
            <v>1.84961794692097E-5</v>
          </cell>
          <cell r="W131">
            <v>2.32020162366188E-2</v>
          </cell>
          <cell r="X131">
            <v>1.74427179943205E-3</v>
          </cell>
          <cell r="Y131">
            <v>1.7894671429802499E-3</v>
          </cell>
          <cell r="Z131">
            <v>3.0023889231348001E-7</v>
          </cell>
          <cell r="AA131">
            <v>5.6455120698509897E-3</v>
          </cell>
          <cell r="AB131">
            <v>46.918402235262903</v>
          </cell>
          <cell r="AC131">
            <v>1.43023560065022E-2</v>
          </cell>
        </row>
        <row r="132">
          <cell r="F132" t="str">
            <v>13a64377-8126-4259-8d11-7d2e83946397</v>
          </cell>
          <cell r="G132">
            <v>1</v>
          </cell>
          <cell r="H132" t="str">
            <v>kg</v>
          </cell>
          <cell r="I132">
            <v>2050</v>
          </cell>
          <cell r="J132">
            <v>0.73124159732663296</v>
          </cell>
          <cell r="K132">
            <v>10.3162151561109</v>
          </cell>
          <cell r="L132">
            <v>2.3229014930190701E-3</v>
          </cell>
          <cell r="M132">
            <v>0.17299409153378401</v>
          </cell>
          <cell r="N132">
            <v>12.4359017619773</v>
          </cell>
          <cell r="O132">
            <v>7.6894990295502499E-4</v>
          </cell>
          <cell r="P132">
            <v>0.74099963038531302</v>
          </cell>
          <cell r="Q132">
            <v>7.9692363654849802E-2</v>
          </cell>
          <cell r="R132">
            <v>10.153078860929901</v>
          </cell>
          <cell r="S132">
            <v>5.98591100954435E-2</v>
          </cell>
          <cell r="T132">
            <v>1.8925104771128302E-2</v>
          </cell>
          <cell r="U132">
            <v>14.874643973558999</v>
          </cell>
          <cell r="V132">
            <v>2.3478293285622999E-5</v>
          </cell>
          <cell r="W132">
            <v>2.4993246507561601E-2</v>
          </cell>
          <cell r="X132">
            <v>2.0381433076599601E-3</v>
          </cell>
          <cell r="Y132">
            <v>2.0900115476916001E-3</v>
          </cell>
          <cell r="Z132">
            <v>3.4546920717278097E-7</v>
          </cell>
          <cell r="AA132">
            <v>6.1854826499804496E-3</v>
          </cell>
          <cell r="AB132">
            <v>50.058061477176601</v>
          </cell>
          <cell r="AC132">
            <v>1.5262489387467401E-2</v>
          </cell>
        </row>
        <row r="133">
          <cell r="F133" t="str">
            <v>dc54279b-73a0-3a06-8fdc-bc203fa8a1bc</v>
          </cell>
          <cell r="G133">
            <v>1</v>
          </cell>
          <cell r="H133" t="str">
            <v>kg</v>
          </cell>
          <cell r="I133">
            <v>2050</v>
          </cell>
          <cell r="J133">
            <v>6.8315501640612002</v>
          </cell>
          <cell r="K133">
            <v>157.39228012112201</v>
          </cell>
          <cell r="L133">
            <v>9.31443337465011E-3</v>
          </cell>
          <cell r="M133">
            <v>1.7759390038129801</v>
          </cell>
          <cell r="N133">
            <v>0.33066371293792801</v>
          </cell>
          <cell r="O133">
            <v>3.9564513642212397E-3</v>
          </cell>
          <cell r="P133">
            <v>6.91356225440716</v>
          </cell>
          <cell r="Q133">
            <v>2.4600966846926</v>
          </cell>
          <cell r="R133">
            <v>9.0844016987580893</v>
          </cell>
          <cell r="S133">
            <v>1.7382409834311101</v>
          </cell>
          <cell r="T133">
            <v>3.6684668895542297E-2</v>
          </cell>
          <cell r="U133">
            <v>0.45567544720176001</v>
          </cell>
          <cell r="V133">
            <v>3.6184186097752398E-4</v>
          </cell>
          <cell r="W133">
            <v>0.18913864981641901</v>
          </cell>
          <cell r="X133">
            <v>9.4942029571630105E-3</v>
          </cell>
          <cell r="Y133">
            <v>9.6852495564263598E-3</v>
          </cell>
          <cell r="Z133">
            <v>2.7412492460477001E-6</v>
          </cell>
          <cell r="AA133">
            <v>2.3242692275554699E-2</v>
          </cell>
          <cell r="AB133">
            <v>9.4461455804567702</v>
          </cell>
          <cell r="AC133">
            <v>0.30460563171982702</v>
          </cell>
        </row>
        <row r="134">
          <cell r="F134" t="str">
            <v>3a930d86-7d27-3437-9515-0edad19d8c75</v>
          </cell>
          <cell r="G134">
            <v>1</v>
          </cell>
          <cell r="H134" t="str">
            <v>kg</v>
          </cell>
          <cell r="I134">
            <v>2050</v>
          </cell>
          <cell r="J134">
            <v>0.474870636302966</v>
          </cell>
          <cell r="K134">
            <v>8.9515350585447102</v>
          </cell>
          <cell r="L134">
            <v>1.91596046780526E-3</v>
          </cell>
          <cell r="M134">
            <v>0.14829689344555799</v>
          </cell>
          <cell r="N134">
            <v>0.50900735402498498</v>
          </cell>
          <cell r="O134">
            <v>6.8793522942869304E-4</v>
          </cell>
          <cell r="P134">
            <v>0.481652768690425</v>
          </cell>
          <cell r="Q134">
            <v>6.6833403497738406E-2</v>
          </cell>
          <cell r="R134">
            <v>7.6242144592746897</v>
          </cell>
          <cell r="S134">
            <v>4.8618684147654002E-2</v>
          </cell>
          <cell r="T134">
            <v>1.04814410004525E-2</v>
          </cell>
          <cell r="U134">
            <v>0.65211113381098196</v>
          </cell>
          <cell r="V134">
            <v>1.6844506452744901E-5</v>
          </cell>
          <cell r="W134">
            <v>2.31770482500144E-2</v>
          </cell>
          <cell r="X134">
            <v>1.4863373590305799E-3</v>
          </cell>
          <cell r="Y134">
            <v>1.52820922122052E-3</v>
          </cell>
          <cell r="Z134">
            <v>2.8980807669725998E-7</v>
          </cell>
          <cell r="AA134">
            <v>5.3562496802696197E-3</v>
          </cell>
          <cell r="AB134">
            <v>46.891287354548801</v>
          </cell>
          <cell r="AC134">
            <v>1.5556809803730901E-2</v>
          </cell>
        </row>
        <row r="135">
          <cell r="F135" t="str">
            <v>b4896334-5b25-3ea2-887a-4c7deee894b2</v>
          </cell>
          <cell r="G135">
            <v>1</v>
          </cell>
          <cell r="H135" t="str">
            <v>kg</v>
          </cell>
          <cell r="I135">
            <v>2050</v>
          </cell>
          <cell r="J135">
            <v>0.72405617458355698</v>
          </cell>
          <cell r="K135">
            <v>10.755907565370499</v>
          </cell>
          <cell r="L135">
            <v>2.2136532176310498E-3</v>
          </cell>
          <cell r="M135">
            <v>0.17980638223803</v>
          </cell>
          <cell r="N135">
            <v>12.434880414915501</v>
          </cell>
          <cell r="O135">
            <v>7.5092029673388603E-4</v>
          </cell>
          <cell r="P135">
            <v>0.73297015164648804</v>
          </cell>
          <cell r="Q135">
            <v>7.8081539444969802E-2</v>
          </cell>
          <cell r="R135">
            <v>10.1187150931824</v>
          </cell>
          <cell r="S135">
            <v>5.6201424745496699E-2</v>
          </cell>
          <cell r="T135">
            <v>1.7839949530478301E-2</v>
          </cell>
          <cell r="U135">
            <v>14.8735281933852</v>
          </cell>
          <cell r="V135">
            <v>2.21096095865355E-5</v>
          </cell>
          <cell r="W135">
            <v>2.4971863704337401E-2</v>
          </cell>
          <cell r="X135">
            <v>1.8389425594429801E-3</v>
          </cell>
          <cell r="Y135">
            <v>1.8880759375018001E-3</v>
          </cell>
          <cell r="Z135">
            <v>3.3796447266333401E-7</v>
          </cell>
          <cell r="AA135">
            <v>5.9829434333526802E-3</v>
          </cell>
          <cell r="AB135">
            <v>49.9656426535241</v>
          </cell>
          <cell r="AC135">
            <v>1.6505229671187501E-2</v>
          </cell>
        </row>
        <row r="136">
          <cell r="F136" t="str">
            <v>e60847a0-a559-302f-9d5f-1335e39c19ca</v>
          </cell>
          <cell r="G136">
            <v>1</v>
          </cell>
          <cell r="H136" t="str">
            <v>kg</v>
          </cell>
          <cell r="I136">
            <v>2050</v>
          </cell>
          <cell r="J136">
            <v>18.870648462600698</v>
          </cell>
          <cell r="K136">
            <v>212.670317971445</v>
          </cell>
          <cell r="L136">
            <v>3.8424744018892898E-2</v>
          </cell>
          <cell r="M136">
            <v>4.0505190610492896</v>
          </cell>
          <cell r="N136">
            <v>0.51512359185461498</v>
          </cell>
          <cell r="O136">
            <v>6.06554976142697E-3</v>
          </cell>
          <cell r="P136">
            <v>19.291966318388301</v>
          </cell>
          <cell r="Q136">
            <v>3.93652591096803</v>
          </cell>
          <cell r="R136">
            <v>17.362277141403801</v>
          </cell>
          <cell r="S136">
            <v>0.342781110366911</v>
          </cell>
          <cell r="T136">
            <v>5.8132816424154798E-2</v>
          </cell>
          <cell r="U136">
            <v>0.71361772354188802</v>
          </cell>
          <cell r="V136">
            <v>4.3051779544832098E-4</v>
          </cell>
          <cell r="W136">
            <v>0.23625320827117399</v>
          </cell>
          <cell r="X136">
            <v>4.9222508613065902E-2</v>
          </cell>
          <cell r="Y136">
            <v>4.9511390707912099E-2</v>
          </cell>
          <cell r="Z136">
            <v>4.4451607595335798E-6</v>
          </cell>
          <cell r="AA136">
            <v>8.6354189750073099E-2</v>
          </cell>
          <cell r="AB136">
            <v>15.2514029121877</v>
          </cell>
          <cell r="AC136">
            <v>0.108707122682343</v>
          </cell>
        </row>
        <row r="137">
          <cell r="F137" t="str">
            <v>2e773877-b050-36e4-83bf-4e039e37cf2c</v>
          </cell>
          <cell r="G137">
            <v>1</v>
          </cell>
          <cell r="H137" t="str">
            <v>kg</v>
          </cell>
          <cell r="I137">
            <v>2050</v>
          </cell>
          <cell r="J137">
            <v>0.50305531421802696</v>
          </cell>
          <cell r="K137">
            <v>8.3256297804495105</v>
          </cell>
          <cell r="L137">
            <v>2.1543254957418398E-3</v>
          </cell>
          <cell r="M137">
            <v>0.14319421904243301</v>
          </cell>
          <cell r="N137">
            <v>0.50981737108957703</v>
          </cell>
          <cell r="O137">
            <v>7.0162735876151705E-4</v>
          </cell>
          <cell r="P137">
            <v>0.51161430293840104</v>
          </cell>
          <cell r="Q137">
            <v>6.8257707293050598E-2</v>
          </cell>
          <cell r="R137">
            <v>7.6657266296272804</v>
          </cell>
          <cell r="S137">
            <v>3.25529137139869E-2</v>
          </cell>
          <cell r="T137">
            <v>1.17442160341849E-2</v>
          </cell>
          <cell r="U137">
            <v>0.65293498484849699</v>
          </cell>
          <cell r="V137">
            <v>1.8002272080632701E-5</v>
          </cell>
          <cell r="W137">
            <v>2.3173135798639399E-2</v>
          </cell>
          <cell r="X137">
            <v>1.7715510431573201E-3</v>
          </cell>
          <cell r="Y137">
            <v>1.81644251820018E-3</v>
          </cell>
          <cell r="Z137">
            <v>3.0700552308082601E-7</v>
          </cell>
          <cell r="AA137">
            <v>5.7842749034075899E-3</v>
          </cell>
          <cell r="AB137">
            <v>46.898801783392699</v>
          </cell>
          <cell r="AC137">
            <v>1.54984137018702E-2</v>
          </cell>
        </row>
        <row r="138">
          <cell r="F138" t="str">
            <v>7e6823f5-3fec-3776-86cc-7e6bae7725a8</v>
          </cell>
          <cell r="G138">
            <v>1</v>
          </cell>
          <cell r="H138" t="str">
            <v>kg</v>
          </cell>
          <cell r="I138">
            <v>2050</v>
          </cell>
          <cell r="J138">
            <v>0.74875168668237801</v>
          </cell>
          <cell r="K138">
            <v>10.106712106759099</v>
          </cell>
          <cell r="L138">
            <v>2.4331175552723401E-3</v>
          </cell>
          <cell r="M138">
            <v>0.173830191999645</v>
          </cell>
          <cell r="N138">
            <v>12.435662460280399</v>
          </cell>
          <cell r="O138">
            <v>7.64411699440571E-4</v>
          </cell>
          <cell r="P138">
            <v>0.75941063787839902</v>
          </cell>
          <cell r="Q138">
            <v>7.9429378767079797E-2</v>
          </cell>
          <cell r="R138">
            <v>10.1593127315603</v>
          </cell>
          <cell r="S138">
            <v>4.07819748603565E-2</v>
          </cell>
          <cell r="T138">
            <v>1.8690596640712102E-2</v>
          </cell>
          <cell r="U138">
            <v>14.874311817015901</v>
          </cell>
          <cell r="V138">
            <v>2.29879907437664E-5</v>
          </cell>
          <cell r="W138">
            <v>2.4964071195030999E-2</v>
          </cell>
          <cell r="X138">
            <v>2.0699382764870198E-3</v>
          </cell>
          <cell r="Y138">
            <v>2.1215045285142998E-3</v>
          </cell>
          <cell r="Z138">
            <v>3.5210021261305398E-7</v>
          </cell>
          <cell r="AA138">
            <v>6.35895430280528E-3</v>
          </cell>
          <cell r="AB138">
            <v>49.974844943571398</v>
          </cell>
          <cell r="AC138">
            <v>1.6453768132824599E-2</v>
          </cell>
        </row>
        <row r="139">
          <cell r="F139" t="str">
            <v>059efe10-b094-4ecb-9087-cf35347fb854</v>
          </cell>
          <cell r="G139">
            <v>1</v>
          </cell>
          <cell r="H139" t="str">
            <v>kg</v>
          </cell>
          <cell r="I139">
            <v>2050</v>
          </cell>
          <cell r="J139">
            <v>7.0749427887889196</v>
          </cell>
          <cell r="K139">
            <v>127.81188540754</v>
          </cell>
          <cell r="L139">
            <v>1.84630061497978E-2</v>
          </cell>
          <cell r="M139">
            <v>1.4520418849110399</v>
          </cell>
          <cell r="N139">
            <v>0.38589279593334103</v>
          </cell>
          <cell r="O139">
            <v>1.9996283019256202E-3</v>
          </cell>
          <cell r="P139">
            <v>7.1913242082438797</v>
          </cell>
          <cell r="Q139">
            <v>3.7656881448053601</v>
          </cell>
          <cell r="R139">
            <v>10.2391377433275</v>
          </cell>
          <cell r="S139">
            <v>0.12570654060540001</v>
          </cell>
          <cell r="T139">
            <v>4.5381062610991597E-2</v>
          </cell>
          <cell r="U139">
            <v>0.53086684547076302</v>
          </cell>
          <cell r="V139">
            <v>1.5042639987195E-4</v>
          </cell>
          <cell r="W139">
            <v>0.24004079191845401</v>
          </cell>
          <cell r="X139">
            <v>1.80085654933522E-2</v>
          </cell>
          <cell r="Y139">
            <v>1.82253261035174E-2</v>
          </cell>
          <cell r="Z139">
            <v>2.5498068605367E-6</v>
          </cell>
          <cell r="AA139">
            <v>5.1217465267285503E-2</v>
          </cell>
          <cell r="AB139">
            <v>9.7140193685442906</v>
          </cell>
          <cell r="AC139">
            <v>0.30254397231340702</v>
          </cell>
        </row>
        <row r="140">
          <cell r="F140" t="str">
            <v>8f288457-5401-4c22-b21f-9f82e9a8069f</v>
          </cell>
          <cell r="G140">
            <v>1</v>
          </cell>
          <cell r="H140" t="str">
            <v>kg</v>
          </cell>
          <cell r="I140">
            <v>2050</v>
          </cell>
          <cell r="J140">
            <v>0.49451229505417799</v>
          </cell>
          <cell r="K140">
            <v>8.4126649071902104</v>
          </cell>
          <cell r="L140">
            <v>2.1291249211808599E-3</v>
          </cell>
          <cell r="M140">
            <v>0.14487591991555801</v>
          </cell>
          <cell r="N140">
            <v>0.50981255089685495</v>
          </cell>
          <cell r="O140">
            <v>7.0854142130763497E-4</v>
          </cell>
          <cell r="P140">
            <v>0.50274780314568401</v>
          </cell>
          <cell r="Q140">
            <v>6.8120639032454397E-2</v>
          </cell>
          <cell r="R140">
            <v>7.65988740451568</v>
          </cell>
          <cell r="S140">
            <v>4.0595448614390503E-2</v>
          </cell>
          <cell r="T140">
            <v>1.11115821584644E-2</v>
          </cell>
          <cell r="U140">
            <v>0.65293677926864502</v>
          </cell>
          <cell r="V140">
            <v>1.8486736804187699E-5</v>
          </cell>
          <cell r="W140">
            <v>2.3178469886994998E-2</v>
          </cell>
          <cell r="X140">
            <v>1.6963262659925201E-3</v>
          </cell>
          <cell r="Y140">
            <v>1.74155583966191E-3</v>
          </cell>
          <cell r="Z140">
            <v>3.0489899835115101E-7</v>
          </cell>
          <cell r="AA140">
            <v>5.6940706961790396E-3</v>
          </cell>
          <cell r="AB140">
            <v>46.8975756318968</v>
          </cell>
          <cell r="AC140">
            <v>1.44490114761764E-2</v>
          </cell>
        </row>
        <row r="141">
          <cell r="F141" t="str">
            <v>a792315c-9d94-459d-b5be-decfd3592d86</v>
          </cell>
          <cell r="G141">
            <v>1</v>
          </cell>
          <cell r="H141" t="str">
            <v>kg</v>
          </cell>
          <cell r="I141">
            <v>2050</v>
          </cell>
          <cell r="J141">
            <v>0.73985048890798599</v>
          </cell>
          <cell r="K141">
            <v>10.198959511126301</v>
          </cell>
          <cell r="L141">
            <v>2.3970787497997899E-3</v>
          </cell>
          <cell r="M141">
            <v>0.175624997557672</v>
          </cell>
          <cell r="N141">
            <v>12.4356562945388</v>
          </cell>
          <cell r="O141">
            <v>7.7124392706247704E-4</v>
          </cell>
          <cell r="P141">
            <v>0.75018509712830095</v>
          </cell>
          <cell r="Q141">
            <v>7.9271408867852097E-2</v>
          </cell>
          <cell r="R141">
            <v>10.153416813614999</v>
          </cell>
          <cell r="S141">
            <v>4.8826461405989403E-2</v>
          </cell>
          <cell r="T141">
            <v>1.8058538007248701E-2</v>
          </cell>
          <cell r="U141">
            <v>14.8743324425526</v>
          </cell>
          <cell r="V141">
            <v>2.3468850620601001E-5</v>
          </cell>
          <cell r="W141">
            <v>2.49697001579379E-2</v>
          </cell>
          <cell r="X141">
            <v>1.99019777422042E-3</v>
          </cell>
          <cell r="Y141">
            <v>2.0421002443732602E-3</v>
          </cell>
          <cell r="Z141">
            <v>3.5012931321045197E-7</v>
          </cell>
          <cell r="AA141">
            <v>6.2340412763084796E-3</v>
          </cell>
          <cell r="AB141">
            <v>50.037234873810498</v>
          </cell>
          <cell r="AC141">
            <v>1.54091448571404E-2</v>
          </cell>
        </row>
        <row r="142">
          <cell r="F142" t="str">
            <v>d659616a-2e33-429f-9c6f-96ee4cc80450</v>
          </cell>
          <cell r="G142">
            <v>1</v>
          </cell>
          <cell r="H142" t="str">
            <v>kg</v>
          </cell>
          <cell r="I142">
            <v>2050</v>
          </cell>
          <cell r="J142">
            <v>7.0749427887889196</v>
          </cell>
          <cell r="K142">
            <v>127.81188540754</v>
          </cell>
          <cell r="L142">
            <v>1.84630061497978E-2</v>
          </cell>
          <cell r="M142">
            <v>1.4520418849110399</v>
          </cell>
          <cell r="N142">
            <v>0.38589279593334103</v>
          </cell>
          <cell r="O142">
            <v>1.9996283019256202E-3</v>
          </cell>
          <cell r="P142">
            <v>7.1913242082438797</v>
          </cell>
          <cell r="Q142">
            <v>3.7656881448053601</v>
          </cell>
          <cell r="R142">
            <v>10.2391377433275</v>
          </cell>
          <cell r="S142">
            <v>0.12570654060540001</v>
          </cell>
          <cell r="T142">
            <v>4.5381062610991597E-2</v>
          </cell>
          <cell r="U142">
            <v>0.53086684547076302</v>
          </cell>
          <cell r="V142">
            <v>1.5042639987195E-4</v>
          </cell>
          <cell r="W142">
            <v>0.24004079191845401</v>
          </cell>
          <cell r="X142">
            <v>1.80085654933522E-2</v>
          </cell>
          <cell r="Y142">
            <v>1.82253261035174E-2</v>
          </cell>
          <cell r="Z142">
            <v>2.5498068605367E-6</v>
          </cell>
          <cell r="AA142">
            <v>5.1217465267285503E-2</v>
          </cell>
          <cell r="AB142">
            <v>9.7140193685442906</v>
          </cell>
          <cell r="AC142">
            <v>0.30254397231343499</v>
          </cell>
        </row>
        <row r="143">
          <cell r="F143" t="str">
            <v>3ffcbe07-fbdd-4243-89d2-305ba48963f0</v>
          </cell>
          <cell r="G143">
            <v>1</v>
          </cell>
          <cell r="H143" t="str">
            <v>kg</v>
          </cell>
          <cell r="I143">
            <v>2050</v>
          </cell>
          <cell r="J143">
            <v>0.58928014669275997</v>
          </cell>
          <cell r="K143">
            <v>10.330407308498399</v>
          </cell>
          <cell r="L143">
            <v>2.1403762262376998E-3</v>
          </cell>
          <cell r="M143">
            <v>0.18019024194407299</v>
          </cell>
          <cell r="N143">
            <v>0.50918758638385497</v>
          </cell>
          <cell r="O143">
            <v>7.0001881241976401E-4</v>
          </cell>
          <cell r="P143">
            <v>0.59969736821799302</v>
          </cell>
          <cell r="Q143">
            <v>6.8750402152372395E-2</v>
          </cell>
          <cell r="R143">
            <v>7.6376982653210703</v>
          </cell>
          <cell r="S143">
            <v>4.6498073346677098E-2</v>
          </cell>
          <cell r="T143">
            <v>1.15522929930448E-2</v>
          </cell>
          <cell r="U143">
            <v>0.65211204133396605</v>
          </cell>
          <cell r="V143">
            <v>1.79100077369704E-5</v>
          </cell>
          <cell r="W143">
            <v>2.3216394773994498E-2</v>
          </cell>
          <cell r="X143">
            <v>1.89486236571901E-3</v>
          </cell>
          <cell r="Y143">
            <v>1.94376038854324E-3</v>
          </cell>
          <cell r="Z143">
            <v>3.7928863378110199E-7</v>
          </cell>
          <cell r="AA143">
            <v>6.0103936893875403E-3</v>
          </cell>
          <cell r="AB143">
            <v>46.876781739528397</v>
          </cell>
          <cell r="AC143">
            <v>1.6618984245805199E-2</v>
          </cell>
        </row>
        <row r="144">
          <cell r="F144" t="str">
            <v>f70907a7-dcb0-405a-9f3a-497474c138e2</v>
          </cell>
          <cell r="G144">
            <v>1</v>
          </cell>
          <cell r="H144" t="str">
            <v>kg</v>
          </cell>
          <cell r="I144">
            <v>2050</v>
          </cell>
          <cell r="J144">
            <v>0.83470624012407502</v>
          </cell>
          <cell r="K144">
            <v>12.116450022944401</v>
          </cell>
          <cell r="L144">
            <v>2.4083519496546002E-3</v>
          </cell>
          <cell r="M144">
            <v>0.21093474846475099</v>
          </cell>
          <cell r="N144">
            <v>12.4350340923645</v>
          </cell>
          <cell r="O144">
            <v>7.6280441910122699E-4</v>
          </cell>
          <cell r="P144">
            <v>0.847222560770994</v>
          </cell>
          <cell r="Q144">
            <v>7.9905502260575897E-2</v>
          </cell>
          <cell r="R144">
            <v>10.1313583622832</v>
          </cell>
          <cell r="S144">
            <v>5.4729128542940902E-2</v>
          </cell>
          <cell r="T144">
            <v>1.8498847390470599E-2</v>
          </cell>
          <cell r="U144">
            <v>14.8735134629723</v>
          </cell>
          <cell r="V144">
            <v>2.28973093429964E-5</v>
          </cell>
          <cell r="W144">
            <v>2.5007745922158299E-2</v>
          </cell>
          <cell r="X144">
            <v>2.1887336733442601E-3</v>
          </cell>
          <cell r="Y144">
            <v>2.2443197238905198E-3</v>
          </cell>
          <cell r="Z144">
            <v>4.24339835327902E-7</v>
          </cell>
          <cell r="AA144">
            <v>6.5505409619511798E-3</v>
          </cell>
          <cell r="AB144">
            <v>50.016932021369897</v>
          </cell>
          <cell r="AC144">
            <v>1.75746407449263E-2</v>
          </cell>
        </row>
        <row r="145">
          <cell r="F145" t="str">
            <v>bc7ed981-9d4f-382e-8d3d-242976f2f8a9</v>
          </cell>
          <cell r="G145">
            <v>1</v>
          </cell>
          <cell r="H145" t="str">
            <v>kg</v>
          </cell>
          <cell r="I145">
            <v>2050</v>
          </cell>
          <cell r="J145">
            <v>8.6166471426304696</v>
          </cell>
          <cell r="K145">
            <v>155.27151618851599</v>
          </cell>
          <cell r="L145">
            <v>1.8448940877358499E-2</v>
          </cell>
          <cell r="M145">
            <v>1.6625234840826899</v>
          </cell>
          <cell r="N145">
            <v>0.42883286394125197</v>
          </cell>
          <cell r="O145">
            <v>3.1326177224873701E-3</v>
          </cell>
          <cell r="P145">
            <v>8.8281808229181795</v>
          </cell>
          <cell r="Q145">
            <v>3.8926326143080798</v>
          </cell>
          <cell r="R145">
            <v>12.0054373862902</v>
          </cell>
          <cell r="S145">
            <v>0.74769641433901901</v>
          </cell>
          <cell r="T145">
            <v>4.3600426789539702E-2</v>
          </cell>
          <cell r="U145">
            <v>0.59253573706343998</v>
          </cell>
          <cell r="V145">
            <v>2.52141738684863E-4</v>
          </cell>
          <cell r="W145">
            <v>0.252508985256304</v>
          </cell>
          <cell r="X145">
            <v>1.9044117889813701E-2</v>
          </cell>
          <cell r="Y145">
            <v>1.9275060490134201E-2</v>
          </cell>
          <cell r="Z145">
            <v>2.9479719481071902E-6</v>
          </cell>
          <cell r="AA145">
            <v>4.33393348246068E-2</v>
          </cell>
          <cell r="AB145">
            <v>10.552510278549899</v>
          </cell>
          <cell r="AC145">
            <v>0.16178364730405301</v>
          </cell>
        </row>
        <row r="146">
          <cell r="F146" t="str">
            <v>a0775db6-42bb-4513-aa53-393de966fd3d</v>
          </cell>
          <cell r="G146">
            <v>1</v>
          </cell>
          <cell r="H146" t="str">
            <v>kg</v>
          </cell>
          <cell r="I146">
            <v>2050</v>
          </cell>
          <cell r="J146">
            <v>0.52115136747896396</v>
          </cell>
          <cell r="K146">
            <v>8.9831984649751995</v>
          </cell>
          <cell r="L146">
            <v>2.1528225403905001E-3</v>
          </cell>
          <cell r="M146">
            <v>0.15547421153968299</v>
          </cell>
          <cell r="N146">
            <v>0.50999836871107096</v>
          </cell>
          <cell r="O146">
            <v>7.2118338279640105E-4</v>
          </cell>
          <cell r="P146">
            <v>0.53007108606046804</v>
          </cell>
          <cell r="Q146">
            <v>6.8797202469866203E-2</v>
          </cell>
          <cell r="R146">
            <v>7.6686245409812104</v>
          </cell>
          <cell r="S146">
            <v>4.7554553787440099E-2</v>
          </cell>
          <cell r="T146">
            <v>1.0946340754956501E-2</v>
          </cell>
          <cell r="U146">
            <v>0.65321425819910095</v>
          </cell>
          <cell r="V146">
            <v>1.9269958452846601E-5</v>
          </cell>
          <cell r="W146">
            <v>2.3182281918010101E-2</v>
          </cell>
          <cell r="X146">
            <v>1.6431773121555601E-3</v>
          </cell>
          <cell r="Y146">
            <v>1.6899967276730399E-3</v>
          </cell>
          <cell r="Z146">
            <v>3.8161057515542198E-7</v>
          </cell>
          <cell r="AA146">
            <v>5.5938551867801504E-3</v>
          </cell>
          <cell r="AB146">
            <v>46.907852594924599</v>
          </cell>
          <cell r="AC146">
            <v>1.5511332403422E-2</v>
          </cell>
        </row>
        <row r="147">
          <cell r="F147" t="str">
            <v>93e9bde1-d4bc-40fa-bcf7-7d6d54cadc8e</v>
          </cell>
          <cell r="G147">
            <v>1</v>
          </cell>
          <cell r="H147" t="str">
            <v>kg</v>
          </cell>
          <cell r="I147">
            <v>2050</v>
          </cell>
          <cell r="J147">
            <v>0.76648956133277302</v>
          </cell>
          <cell r="K147">
            <v>10.7694930689113</v>
          </cell>
          <cell r="L147">
            <v>2.4207763690094301E-3</v>
          </cell>
          <cell r="M147">
            <v>0.18622328918179701</v>
          </cell>
          <cell r="N147">
            <v>12.4358421123531</v>
          </cell>
          <cell r="O147">
            <v>7.8388588855124301E-4</v>
          </cell>
          <cell r="P147">
            <v>0.77750838004308498</v>
          </cell>
          <cell r="Q147">
            <v>7.9947972305264001E-2</v>
          </cell>
          <cell r="R147">
            <v>10.1621539500805</v>
          </cell>
          <cell r="S147">
            <v>5.5785566579038999E-2</v>
          </cell>
          <cell r="T147">
            <v>1.78932966037408E-2</v>
          </cell>
          <cell r="U147">
            <v>14.874609921483</v>
          </cell>
          <cell r="V147">
            <v>2.42520722692599E-5</v>
          </cell>
          <cell r="W147">
            <v>2.4973512188952999E-2</v>
          </cell>
          <cell r="X147">
            <v>1.9370488203834699E-3</v>
          </cell>
          <cell r="Y147">
            <v>1.9905411323844001E-3</v>
          </cell>
          <cell r="Z147">
            <v>4.26840890014723E-7</v>
          </cell>
          <cell r="AA147">
            <v>6.1338257669095904E-3</v>
          </cell>
          <cell r="AB147">
            <v>50.047511836838297</v>
          </cell>
          <cell r="AC147">
            <v>1.6471465784385901E-2</v>
          </cell>
        </row>
        <row r="148">
          <cell r="F148" t="str">
            <v>c7970b86-902e-30c9-9cd6-e0f561f5d54a</v>
          </cell>
          <cell r="G148">
            <v>1</v>
          </cell>
          <cell r="H148" t="str">
            <v>kg</v>
          </cell>
          <cell r="I148">
            <v>2050</v>
          </cell>
          <cell r="J148">
            <v>15.465794908922801</v>
          </cell>
          <cell r="K148">
            <v>242.46830961015701</v>
          </cell>
          <cell r="L148">
            <v>1.6464161714432799E-2</v>
          </cell>
          <cell r="M148">
            <v>5.2017123606302196</v>
          </cell>
          <cell r="N148">
            <v>0.39809147172000398</v>
          </cell>
          <cell r="O148">
            <v>2.0516869107970498E-3</v>
          </cell>
          <cell r="P148">
            <v>15.6397499096435</v>
          </cell>
          <cell r="Q148">
            <v>3.6434963824826299</v>
          </cell>
          <cell r="R148">
            <v>10.549252095912699</v>
          </cell>
          <cell r="S148">
            <v>0.13593006837841301</v>
          </cell>
          <cell r="T148">
            <v>4.4506779807024402E-2</v>
          </cell>
          <cell r="U148">
            <v>0.54805148762219003</v>
          </cell>
          <cell r="V148">
            <v>1.6338230322238701E-4</v>
          </cell>
          <cell r="W148">
            <v>0.24005858302747199</v>
          </cell>
          <cell r="X148">
            <v>2.5141055311225301E-2</v>
          </cell>
          <cell r="Y148">
            <v>2.5505860858358601E-2</v>
          </cell>
          <cell r="Z148">
            <v>4.7940564017282299E-6</v>
          </cell>
          <cell r="AA148">
            <v>4.6702085412266899E-2</v>
          </cell>
          <cell r="AB148">
            <v>11.435056582893001</v>
          </cell>
          <cell r="AC148">
            <v>3.3976630291659399E-2</v>
          </cell>
        </row>
        <row r="149">
          <cell r="F149" t="str">
            <v>9c795d3e-d8e4-4c38-b31a-7b978d52bb57</v>
          </cell>
          <cell r="G149">
            <v>1</v>
          </cell>
          <cell r="H149" t="str">
            <v>kg</v>
          </cell>
          <cell r="I149">
            <v>2050</v>
          </cell>
          <cell r="J149">
            <v>0.496563032680503</v>
          </cell>
          <cell r="K149">
            <v>8.4709559017447003</v>
          </cell>
          <cell r="L149">
            <v>2.00185814187742E-3</v>
          </cell>
          <cell r="M149">
            <v>0.155224055327847</v>
          </cell>
          <cell r="N149">
            <v>0.50859472356645796</v>
          </cell>
          <cell r="O149">
            <v>6.7070995864530096E-4</v>
          </cell>
          <cell r="P149">
            <v>0.50439304598172796</v>
          </cell>
          <cell r="Q149">
            <v>6.5798468327714396E-2</v>
          </cell>
          <cell r="R149">
            <v>7.6090126413736501</v>
          </cell>
          <cell r="S149">
            <v>2.62173063419655E-2</v>
          </cell>
          <cell r="T149">
            <v>1.0843687653671901E-2</v>
          </cell>
          <cell r="U149">
            <v>0.65128296450252998</v>
          </cell>
          <cell r="V149">
            <v>1.5852720718305199E-5</v>
          </cell>
          <cell r="W149">
            <v>2.31572620506291E-2</v>
          </cell>
          <cell r="X149">
            <v>1.67330800096573E-3</v>
          </cell>
          <cell r="Y149">
            <v>1.7180863427072601E-3</v>
          </cell>
          <cell r="Z149">
            <v>3.0500132251357902E-7</v>
          </cell>
          <cell r="AA149">
            <v>5.5687137398528798E-3</v>
          </cell>
          <cell r="AB149">
            <v>46.886367416826303</v>
          </cell>
          <cell r="AC149">
            <v>1.40296805464349E-2</v>
          </cell>
        </row>
        <row r="150">
          <cell r="F150" t="str">
            <v>d39552d2-599e-4df3-9184-1d979bd5f5ed</v>
          </cell>
          <cell r="G150">
            <v>1</v>
          </cell>
          <cell r="H150" t="str">
            <v>kg</v>
          </cell>
          <cell r="I150">
            <v>2050</v>
          </cell>
          <cell r="J150">
            <v>0.74190122653431301</v>
          </cell>
          <cell r="K150">
            <v>10.257250505680799</v>
          </cell>
          <cell r="L150">
            <v>2.26981197049636E-3</v>
          </cell>
          <cell r="M150">
            <v>0.18597313296995999</v>
          </cell>
          <cell r="N150">
            <v>12.4344384672084</v>
          </cell>
          <cell r="O150">
            <v>7.3341246440014401E-4</v>
          </cell>
          <cell r="P150">
            <v>0.75183033996434501</v>
          </cell>
          <cell r="Q150">
            <v>7.6949238163112096E-2</v>
          </cell>
          <cell r="R150">
            <v>10.102542050473</v>
          </cell>
          <cell r="S150">
            <v>3.4448319133564297E-2</v>
          </cell>
          <cell r="T150">
            <v>1.77906435024562E-2</v>
          </cell>
          <cell r="U150">
            <v>14.872678627786501</v>
          </cell>
          <cell r="V150">
            <v>2.0834834534718498E-5</v>
          </cell>
          <cell r="W150">
            <v>2.4948492321572001E-2</v>
          </cell>
          <cell r="X150">
            <v>1.9671795091936299E-3</v>
          </cell>
          <cell r="Y150">
            <v>2.0186307474186101E-3</v>
          </cell>
          <cell r="Z150">
            <v>3.5023163737287999E-7</v>
          </cell>
          <cell r="AA150">
            <v>6.1086843199823302E-3</v>
          </cell>
          <cell r="AB150">
            <v>50.026026658740001</v>
          </cell>
          <cell r="AC150">
            <v>1.49898139274008E-2</v>
          </cell>
        </row>
        <row r="151">
          <cell r="F151" t="str">
            <v>de2a76fd-7eb0-3eff-8c51-cfad75eade3c</v>
          </cell>
          <cell r="G151">
            <v>1</v>
          </cell>
          <cell r="H151" t="str">
            <v>kg</v>
          </cell>
          <cell r="I151">
            <v>2050</v>
          </cell>
          <cell r="J151">
            <v>22.9396016531458</v>
          </cell>
          <cell r="K151">
            <v>221.11536006283399</v>
          </cell>
          <cell r="L151">
            <v>4.1755427132281898E-2</v>
          </cell>
          <cell r="M151">
            <v>4.4980719301735199</v>
          </cell>
          <cell r="N151">
            <v>0.50282265958866201</v>
          </cell>
          <cell r="O151">
            <v>4.92737989874714E-3</v>
          </cell>
          <cell r="P151">
            <v>23.571276867612902</v>
          </cell>
          <cell r="Q151">
            <v>4.0582604328760201</v>
          </cell>
          <cell r="R151">
            <v>17.223985854125399</v>
          </cell>
          <cell r="S151">
            <v>0.166721715362323</v>
          </cell>
          <cell r="T151">
            <v>6.1112156809389202E-2</v>
          </cell>
          <cell r="U151">
            <v>0.69867890830576995</v>
          </cell>
          <cell r="V151">
            <v>3.6071007500009102E-4</v>
          </cell>
          <cell r="W151">
            <v>0.238970033279127</v>
          </cell>
          <cell r="X151">
            <v>6.3872193123712506E-2</v>
          </cell>
          <cell r="Y151">
            <v>6.4156672815834204E-2</v>
          </cell>
          <cell r="Z151">
            <v>4.8506664362675097E-6</v>
          </cell>
          <cell r="AA151">
            <v>0.10194525131111599</v>
          </cell>
          <cell r="AB151">
            <v>17.179833466199899</v>
          </cell>
          <cell r="AC151">
            <v>5.3527519781025101E-2</v>
          </cell>
        </row>
        <row r="152">
          <cell r="F152" t="str">
            <v>d7523c6f-45ef-463c-92cf-47089f6cd77d</v>
          </cell>
          <cell r="G152">
            <v>1</v>
          </cell>
          <cell r="H152" t="str">
            <v>kg</v>
          </cell>
          <cell r="I152">
            <v>2050</v>
          </cell>
          <cell r="J152">
            <v>0.51763843496552497</v>
          </cell>
          <cell r="K152">
            <v>8.3997620889610598</v>
          </cell>
          <cell r="L152">
            <v>2.1213873019639401E-3</v>
          </cell>
          <cell r="M152">
            <v>0.14525196912461499</v>
          </cell>
          <cell r="N152">
            <v>0.50976463877746803</v>
          </cell>
          <cell r="O152">
            <v>6.8548269921535105E-4</v>
          </cell>
          <cell r="P152">
            <v>0.527350632123747</v>
          </cell>
          <cell r="Q152">
            <v>6.8165525310639102E-2</v>
          </cell>
          <cell r="R152">
            <v>7.6471669481455802</v>
          </cell>
          <cell r="S152">
            <v>3.8271235569502397E-2</v>
          </cell>
          <cell r="T152">
            <v>1.0937892614157599E-2</v>
          </cell>
          <cell r="U152">
            <v>0.65282890885800404</v>
          </cell>
          <cell r="V152">
            <v>1.6957564757222599E-5</v>
          </cell>
          <cell r="W152">
            <v>2.3182580471669E-2</v>
          </cell>
          <cell r="X152">
            <v>1.85873365873616E-3</v>
          </cell>
          <cell r="Y152">
            <v>1.90317531270076E-3</v>
          </cell>
          <cell r="Z152">
            <v>3.0178751964626301E-7</v>
          </cell>
          <cell r="AA152">
            <v>5.8308839703040197E-3</v>
          </cell>
          <cell r="AB152">
            <v>46.930650080638003</v>
          </cell>
          <cell r="AC152">
            <v>1.4175292755105E-2</v>
          </cell>
        </row>
        <row r="153">
          <cell r="F153" t="str">
            <v>2c3dcf33-1cc5-4d19-ae4e-024ffaed34e6</v>
          </cell>
          <cell r="G153">
            <v>1</v>
          </cell>
          <cell r="H153" t="str">
            <v>kg</v>
          </cell>
          <cell r="I153">
            <v>2050</v>
          </cell>
          <cell r="J153">
            <v>0.76297662881933304</v>
          </cell>
          <cell r="K153">
            <v>10.1860566928971</v>
          </cell>
          <cell r="L153">
            <v>2.3893411305828702E-3</v>
          </cell>
          <cell r="M153">
            <v>0.17600104676672901</v>
          </cell>
          <cell r="N153">
            <v>12.435608382419501</v>
          </cell>
          <cell r="O153">
            <v>7.4818520497019398E-4</v>
          </cell>
          <cell r="P153">
            <v>0.77478792610636305</v>
          </cell>
          <cell r="Q153">
            <v>7.9316295146036803E-2</v>
          </cell>
          <cell r="R153">
            <v>10.1406963572449</v>
          </cell>
          <cell r="S153">
            <v>4.6502248361101298E-2</v>
          </cell>
          <cell r="T153">
            <v>1.7884848462941898E-2</v>
          </cell>
          <cell r="U153">
            <v>14.874224572141999</v>
          </cell>
          <cell r="V153">
            <v>2.1939678573635898E-5</v>
          </cell>
          <cell r="W153">
            <v>2.4973810742611801E-2</v>
          </cell>
          <cell r="X153">
            <v>2.1526051669640599E-3</v>
          </cell>
          <cell r="Y153">
            <v>2.20371971741211E-3</v>
          </cell>
          <cell r="Z153">
            <v>3.4701783450556397E-7</v>
          </cell>
          <cell r="AA153">
            <v>6.3708545504334597E-3</v>
          </cell>
          <cell r="AB153">
            <v>50.0703093225518</v>
          </cell>
          <cell r="AC153">
            <v>1.51354261360672E-2</v>
          </cell>
        </row>
        <row r="154">
          <cell r="F154" t="str">
            <v>ca15bf87-4c8c-42a4-9a3b-e5e63c236272</v>
          </cell>
          <cell r="G154">
            <v>1</v>
          </cell>
          <cell r="H154" t="str">
            <v>kg</v>
          </cell>
          <cell r="I154">
            <v>2050</v>
          </cell>
          <cell r="J154">
            <v>7.1733401053085899</v>
          </cell>
          <cell r="K154">
            <v>131.63160228746801</v>
          </cell>
          <cell r="L154">
            <v>4.5457063557492197E-2</v>
          </cell>
          <cell r="M154">
            <v>1.9331485140893201</v>
          </cell>
          <cell r="N154">
            <v>31.993899881089199</v>
          </cell>
          <cell r="O154">
            <v>3.9090056630827798E-2</v>
          </cell>
          <cell r="P154">
            <v>7.28947028937597</v>
          </cell>
          <cell r="Q154">
            <v>4.3802924260234901</v>
          </cell>
          <cell r="R154">
            <v>473.69532464540299</v>
          </cell>
          <cell r="S154">
            <v>0.83021420869190798</v>
          </cell>
          <cell r="T154">
            <v>-1.13066996678964</v>
          </cell>
          <cell r="U154">
            <v>39.921612784720203</v>
          </cell>
          <cell r="V154">
            <v>8.8995683149029699E-4</v>
          </cell>
          <cell r="W154">
            <v>2.2512841954830001</v>
          </cell>
          <cell r="X154">
            <v>6.4826349964895502E-2</v>
          </cell>
          <cell r="Y154">
            <v>6.6048510146619097E-2</v>
          </cell>
          <cell r="Z154">
            <v>9.49193356709681E-6</v>
          </cell>
          <cell r="AA154">
            <v>9.0283718726192799E-2</v>
          </cell>
          <cell r="AB154">
            <v>502.55660263018001</v>
          </cell>
          <cell r="AC154">
            <v>0.305033563533469</v>
          </cell>
        </row>
        <row r="155">
          <cell r="F155" t="str">
            <v>8e00aa8e-ba0a-4896-88b4-b8f61da9fb6d</v>
          </cell>
          <cell r="G155">
            <v>1</v>
          </cell>
          <cell r="H155" t="str">
            <v>kg</v>
          </cell>
          <cell r="I155">
            <v>2050</v>
          </cell>
          <cell r="J155">
            <v>5.8931177957966696</v>
          </cell>
          <cell r="K155">
            <v>109.360048890314</v>
          </cell>
          <cell r="L155">
            <v>3.1027697194915198E-2</v>
          </cell>
          <cell r="M155">
            <v>1.4897645811898901</v>
          </cell>
          <cell r="N155">
            <v>102.03640488106799</v>
          </cell>
          <cell r="O155">
            <v>0.11870530582743199</v>
          </cell>
          <cell r="P155">
            <v>6.0085231494632501</v>
          </cell>
          <cell r="Q155">
            <v>4.9026866034871501</v>
          </cell>
          <cell r="R155">
            <v>949.37790493623402</v>
          </cell>
          <cell r="S155">
            <v>0.50082648239172201</v>
          </cell>
          <cell r="T155">
            <v>-6.3871215995255207E-2</v>
          </cell>
          <cell r="U155">
            <v>126.414152909655</v>
          </cell>
          <cell r="V155">
            <v>1.0544075713007899E-3</v>
          </cell>
          <cell r="W155">
            <v>1.56694517202004</v>
          </cell>
          <cell r="X155">
            <v>0.11257492478490599</v>
          </cell>
          <cell r="Y155">
            <v>0.11479414084016</v>
          </cell>
          <cell r="Z155">
            <v>1.3488447279351799E-5</v>
          </cell>
          <cell r="AA155">
            <v>9.3539018286882603E-2</v>
          </cell>
          <cell r="AB155">
            <v>147.42417425197701</v>
          </cell>
          <cell r="AC155">
            <v>7.6379819394427395E-2</v>
          </cell>
        </row>
        <row r="156">
          <cell r="F156" t="str">
            <v>f423cd88-c572-49bc-8c9c-830a2622de32</v>
          </cell>
          <cell r="G156">
            <v>1</v>
          </cell>
          <cell r="H156" t="str">
            <v>kg</v>
          </cell>
          <cell r="I156">
            <v>2050</v>
          </cell>
          <cell r="J156">
            <v>2.1563415721792798</v>
          </cell>
          <cell r="K156">
            <v>32.237736353545998</v>
          </cell>
          <cell r="L156">
            <v>9.3555540810354495E-3</v>
          </cell>
          <cell r="M156">
            <v>0.51504015636204903</v>
          </cell>
          <cell r="N156">
            <v>3.72241816856417</v>
          </cell>
          <cell r="O156">
            <v>5.00216032120448E-3</v>
          </cell>
          <cell r="P156">
            <v>2.1905251082769301</v>
          </cell>
          <cell r="Q156">
            <v>0.57475673369524305</v>
          </cell>
          <cell r="R156">
            <v>63.294538367485501</v>
          </cell>
          <cell r="S156">
            <v>0.18913455129349599</v>
          </cell>
          <cell r="T156">
            <v>-7.0982189320622197E-2</v>
          </cell>
          <cell r="U156">
            <v>4.7714575062674696</v>
          </cell>
          <cell r="V156">
            <v>1.3668634614584399E-4</v>
          </cell>
          <cell r="W156">
            <v>0.25941171468857599</v>
          </cell>
          <cell r="X156">
            <v>1.1271130813823201E-2</v>
          </cell>
          <cell r="Y156">
            <v>1.14462092369938E-2</v>
          </cell>
          <cell r="Z156">
            <v>1.44892659852787E-6</v>
          </cell>
          <cell r="AA156">
            <v>1.99621949435588E-2</v>
          </cell>
          <cell r="AB156">
            <v>290.69176955071202</v>
          </cell>
          <cell r="AC156">
            <v>3.9415828546540903E-2</v>
          </cell>
        </row>
        <row r="157">
          <cell r="F157" t="str">
            <v>545fdba6-87b0-4d5e-b9ca-2605db35ded5</v>
          </cell>
          <cell r="G157">
            <v>1</v>
          </cell>
          <cell r="H157" t="str">
            <v>kg</v>
          </cell>
          <cell r="I157">
            <v>2050</v>
          </cell>
          <cell r="J157">
            <v>7.8046063207806</v>
          </cell>
          <cell r="K157">
            <v>130.72276171258801</v>
          </cell>
          <cell r="L157">
            <v>4.5182605918871903E-2</v>
          </cell>
          <cell r="M157">
            <v>1.93616909750259</v>
          </cell>
          <cell r="N157">
            <v>31.992012396651202</v>
          </cell>
          <cell r="O157">
            <v>3.8416624488226997E-2</v>
          </cell>
          <cell r="P157">
            <v>7.9622249413035098</v>
          </cell>
          <cell r="Q157">
            <v>4.3805590244969004</v>
          </cell>
          <cell r="R157">
            <v>473.31311129976598</v>
          </cell>
          <cell r="S157">
            <v>0.75752028885455902</v>
          </cell>
          <cell r="T157">
            <v>-1.1357938996286101</v>
          </cell>
          <cell r="U157">
            <v>39.917832968919001</v>
          </cell>
          <cell r="V157">
            <v>8.4523700840333205E-4</v>
          </cell>
          <cell r="W157">
            <v>2.2513815181825598</v>
          </cell>
          <cell r="X157">
            <v>6.94379382942409E-2</v>
          </cell>
          <cell r="Y157">
            <v>7.0636889224782798E-2</v>
          </cell>
          <cell r="Z157">
            <v>9.3954757892444294E-6</v>
          </cell>
          <cell r="AA157">
            <v>9.4132593500161996E-2</v>
          </cell>
          <cell r="AB157">
            <v>503.48801358859203</v>
          </cell>
          <cell r="AC157">
            <v>0.29698251215557497</v>
          </cell>
        </row>
        <row r="158">
          <cell r="F158" t="str">
            <v>bc29676f-c5cb-45ff-a26c-4096d1b4d9c9</v>
          </cell>
          <cell r="G158">
            <v>1</v>
          </cell>
          <cell r="H158" t="str">
            <v>kg</v>
          </cell>
          <cell r="I158">
            <v>2050</v>
          </cell>
          <cell r="J158">
            <v>9.8278735270812501</v>
          </cell>
          <cell r="K158">
            <v>137.75988626685</v>
          </cell>
          <cell r="L158">
            <v>3.5669064484407702E-2</v>
          </cell>
          <cell r="M158">
            <v>2.22995282011142</v>
          </cell>
          <cell r="N158">
            <v>102.089775514403</v>
          </cell>
          <cell r="O158">
            <v>0.11869633944222199</v>
          </cell>
          <cell r="P158">
            <v>10.072514937081801</v>
          </cell>
          <cell r="Q158">
            <v>5.0032900553004298</v>
          </cell>
          <cell r="R158">
            <v>950.99706699700005</v>
          </cell>
          <cell r="S158">
            <v>0.89366685820328695</v>
          </cell>
          <cell r="T158">
            <v>-6.3809277451516294E-2</v>
          </cell>
          <cell r="U158">
            <v>126.484175458309</v>
          </cell>
          <cell r="V158">
            <v>1.0611901389345299E-3</v>
          </cell>
          <cell r="W158">
            <v>1.56853139913671</v>
          </cell>
          <cell r="X158">
            <v>0.125537216985007</v>
          </cell>
          <cell r="Y158">
            <v>0.12776941428510599</v>
          </cell>
          <cell r="Z158">
            <v>1.4262880225664501E-5</v>
          </cell>
          <cell r="AA158">
            <v>0.10781682284713</v>
          </cell>
          <cell r="AB158">
            <v>150.52332072718301</v>
          </cell>
          <cell r="AC158">
            <v>7.9499100824325902E-2</v>
          </cell>
        </row>
        <row r="159">
          <cell r="F159" t="str">
            <v>3087a2b5-2766-4e2d-b422-af50ebc1d246</v>
          </cell>
          <cell r="G159">
            <v>1</v>
          </cell>
          <cell r="H159" t="str">
            <v>kg</v>
          </cell>
          <cell r="I159">
            <v>2050</v>
          </cell>
          <cell r="J159">
            <v>2.3548164222252201</v>
          </cell>
          <cell r="K159">
            <v>31.951990396561801</v>
          </cell>
          <cell r="L159">
            <v>9.2692627004503092E-3</v>
          </cell>
          <cell r="M159">
            <v>0.51598985558909805</v>
          </cell>
          <cell r="N159">
            <v>3.72182485370982</v>
          </cell>
          <cell r="O159">
            <v>4.7904283562521998E-3</v>
          </cell>
          <cell r="P159">
            <v>2.4020442340738999</v>
          </cell>
          <cell r="Q159">
            <v>0.57484057079756701</v>
          </cell>
          <cell r="R159">
            <v>63.1743694611866</v>
          </cell>
          <cell r="S159">
            <v>0.16627903963496299</v>
          </cell>
          <cell r="T159">
            <v>-7.2593196689198905E-2</v>
          </cell>
          <cell r="U159">
            <v>4.7702692590110898</v>
          </cell>
          <cell r="V159">
            <v>1.2262610153042301E-4</v>
          </cell>
          <cell r="W159">
            <v>0.25944232205757201</v>
          </cell>
          <cell r="X159">
            <v>1.27210489840684E-2</v>
          </cell>
          <cell r="Y159">
            <v>1.2888830249049099E-2</v>
          </cell>
          <cell r="Z159">
            <v>1.41859958331354E-6</v>
          </cell>
          <cell r="AA159">
            <v>2.11723103437014E-2</v>
          </cell>
          <cell r="AB159">
            <v>290.984613990448</v>
          </cell>
          <cell r="AC159">
            <v>3.6884518553262399E-2</v>
          </cell>
        </row>
        <row r="160">
          <cell r="F160" t="str">
            <v>105e6431-99b3-4101-b0e5-232dd9d324c2</v>
          </cell>
          <cell r="G160">
            <v>1</v>
          </cell>
          <cell r="H160" t="str">
            <v>kg</v>
          </cell>
          <cell r="I160">
            <v>2050</v>
          </cell>
          <cell r="J160">
            <v>6.7977337082552198</v>
          </cell>
          <cell r="K160">
            <v>125.888441267673</v>
          </cell>
          <cell r="L160">
            <v>4.3218466281508001E-2</v>
          </cell>
          <cell r="M160">
            <v>1.8006150683490201</v>
          </cell>
          <cell r="N160">
            <v>31.984071747665801</v>
          </cell>
          <cell r="O160">
            <v>3.8311832813830098E-2</v>
          </cell>
          <cell r="P160">
            <v>6.9105270731338102</v>
          </cell>
          <cell r="Q160">
            <v>4.3549238930231704</v>
          </cell>
          <cell r="R160">
            <v>472.750361566241</v>
          </cell>
          <cell r="S160">
            <v>0.73573871186852502</v>
          </cell>
          <cell r="T160">
            <v>-1.1211741781870901</v>
          </cell>
          <cell r="U160">
            <v>39.906548791175602</v>
          </cell>
          <cell r="V160">
            <v>8.4073806490997296E-4</v>
          </cell>
          <cell r="W160">
            <v>2.2519003613761699</v>
          </cell>
          <cell r="X160">
            <v>6.5386974494470701E-2</v>
          </cell>
          <cell r="Y160">
            <v>6.66162578862146E-2</v>
          </cell>
          <cell r="Z160">
            <v>9.2513519341115292E-6</v>
          </cell>
          <cell r="AA160">
            <v>9.0900794449850206E-2</v>
          </cell>
          <cell r="AB160">
            <v>502.97942405388602</v>
          </cell>
          <cell r="AC160">
            <v>0.29555995559604897</v>
          </cell>
        </row>
        <row r="161">
          <cell r="F161" t="str">
            <v>2e814ce6-f152-493d-9091-1db545667534</v>
          </cell>
          <cell r="G161">
            <v>1</v>
          </cell>
          <cell r="H161" t="str">
            <v>kg</v>
          </cell>
          <cell r="I161">
            <v>2050</v>
          </cell>
          <cell r="J161">
            <v>7.62012080282783</v>
          </cell>
          <cell r="K161">
            <v>127.02083701027</v>
          </cell>
          <cell r="L161">
            <v>3.1385332301583801E-2</v>
          </cell>
          <cell r="M161">
            <v>1.9317715833320499</v>
          </cell>
          <cell r="N161">
            <v>102.099244352255</v>
          </cell>
          <cell r="O161">
            <v>0.11846876398042</v>
          </cell>
          <cell r="P161">
            <v>7.7661390642089696</v>
          </cell>
          <cell r="Q161">
            <v>4.9658357043965298</v>
          </cell>
          <cell r="R161">
            <v>951.70515353910196</v>
          </cell>
          <cell r="S161">
            <v>0.84413796704426802</v>
          </cell>
          <cell r="T161">
            <v>-3.1958248309200299E-2</v>
          </cell>
          <cell r="U161">
            <v>126.49721354789401</v>
          </cell>
          <cell r="V161">
            <v>1.0513867629709001E-3</v>
          </cell>
          <cell r="W161">
            <v>1.5696492245926801</v>
          </cell>
          <cell r="X161">
            <v>0.116702796996771</v>
          </cell>
          <cell r="Y161">
            <v>0.119000607032394</v>
          </cell>
          <cell r="Z161">
            <v>1.3945806944855099E-5</v>
          </cell>
          <cell r="AA161">
            <v>0.10075944885132</v>
          </cell>
          <cell r="AB161">
            <v>149.40979175065601</v>
          </cell>
          <cell r="AC161">
            <v>7.6364262028709204E-2</v>
          </cell>
        </row>
        <row r="162">
          <cell r="F162" t="str">
            <v>b7cf246d-33ca-4746-9bb3-9d9fd6674a71</v>
          </cell>
          <cell r="G162">
            <v>1</v>
          </cell>
          <cell r="H162" t="str">
            <v>kg</v>
          </cell>
          <cell r="I162">
            <v>2050</v>
          </cell>
          <cell r="J162">
            <v>2.03824812547303</v>
          </cell>
          <cell r="K162">
            <v>30.432043811300399</v>
          </cell>
          <cell r="L162">
            <v>8.6517224755511199E-3</v>
          </cell>
          <cell r="M162">
            <v>0.473370652729448</v>
          </cell>
          <cell r="N162">
            <v>3.7193282541468502</v>
          </cell>
          <cell r="O162">
            <v>4.7574810683182799E-3</v>
          </cell>
          <cell r="P162">
            <v>2.0713825409433801</v>
          </cell>
          <cell r="Q162">
            <v>0.56678069330491698</v>
          </cell>
          <cell r="R162">
            <v>62.997436726674302</v>
          </cell>
          <cell r="S162">
            <v>0.15943074855894299</v>
          </cell>
          <cell r="T162">
            <v>-6.7996646680628603E-2</v>
          </cell>
          <cell r="U162">
            <v>4.7667214289439697</v>
          </cell>
          <cell r="V162">
            <v>1.21211599972668E-4</v>
          </cell>
          <cell r="W162">
            <v>0.25960545024681903</v>
          </cell>
          <cell r="X162">
            <v>1.14473955999709E-2</v>
          </cell>
          <cell r="Y162">
            <v>1.1624713618121301E-2</v>
          </cell>
          <cell r="Z162">
            <v>1.3732859629277901E-6</v>
          </cell>
          <cell r="AA162">
            <v>2.0156208497176299E-2</v>
          </cell>
          <cell r="AB162">
            <v>290.824709628422</v>
          </cell>
          <cell r="AC162">
            <v>3.6437256107646497E-2</v>
          </cell>
        </row>
        <row r="163">
          <cell r="F163" t="str">
            <v>bf24372a-8b9a-439f-8ad9-6d21059acede</v>
          </cell>
          <cell r="G163">
            <v>1</v>
          </cell>
          <cell r="H163" t="str">
            <v>kg</v>
          </cell>
          <cell r="I163">
            <v>2050</v>
          </cell>
          <cell r="J163">
            <v>6.9180001009192802</v>
          </cell>
          <cell r="K163">
            <v>134.61554024723799</v>
          </cell>
          <cell r="L163">
            <v>4.3291587462379502E-2</v>
          </cell>
          <cell r="M163">
            <v>1.8522531358634999</v>
          </cell>
          <cell r="N163">
            <v>32.000623554911897</v>
          </cell>
          <cell r="O163">
            <v>3.9014479274780398E-2</v>
          </cell>
          <cell r="P163">
            <v>7.0184553883113896</v>
          </cell>
          <cell r="Q163">
            <v>4.3916977224145501</v>
          </cell>
          <cell r="R163">
            <v>473.67362970750003</v>
          </cell>
          <cell r="S163">
            <v>1.14240644694911</v>
          </cell>
          <cell r="T163">
            <v>-1.1059190133382599</v>
          </cell>
          <cell r="U163">
            <v>39.930120261256299</v>
          </cell>
          <cell r="V163">
            <v>8.89547139669218E-4</v>
          </cell>
          <cell r="W163">
            <v>2.2519459707599401</v>
          </cell>
          <cell r="X163">
            <v>6.6181857591507395E-2</v>
          </cell>
          <cell r="Y163">
            <v>6.74025545434353E-2</v>
          </cell>
          <cell r="Z163">
            <v>9.3538258122272303E-6</v>
          </cell>
          <cell r="AA163">
            <v>8.88477038485119E-2</v>
          </cell>
          <cell r="AB163">
            <v>503.14497565588601</v>
          </cell>
          <cell r="AC163">
            <v>0.30066293873171501</v>
          </cell>
        </row>
        <row r="164">
          <cell r="F164" t="str">
            <v>55777774-d0d9-45cb-bbb3-9f587f1a14d9</v>
          </cell>
          <cell r="G164">
            <v>1</v>
          </cell>
          <cell r="H164" t="str">
            <v>kg</v>
          </cell>
          <cell r="I164">
            <v>2050</v>
          </cell>
          <cell r="J164">
            <v>7.8879825587520598</v>
          </cell>
          <cell r="K164">
            <v>146.13225566080601</v>
          </cell>
          <cell r="L164">
            <v>3.15514012257994E-2</v>
          </cell>
          <cell r="M164">
            <v>2.0457933782870499</v>
          </cell>
          <cell r="N164">
            <v>102.13536646998401</v>
          </cell>
          <cell r="O164">
            <v>0.11999871982386499</v>
          </cell>
          <cell r="P164">
            <v>8.00726157270695</v>
          </cell>
          <cell r="Q164">
            <v>5.0460512993481803</v>
          </cell>
          <cell r="R164">
            <v>953.716144289368</v>
          </cell>
          <cell r="S164">
            <v>1.7301378705844701</v>
          </cell>
          <cell r="T164">
            <v>1.3038022448258199E-3</v>
          </cell>
          <cell r="U164">
            <v>126.548641738898</v>
          </cell>
          <cell r="V164">
            <v>1.15769294519312E-3</v>
          </cell>
          <cell r="W164">
            <v>1.5697560329971401</v>
          </cell>
          <cell r="X164">
            <v>0.118443233347006</v>
          </cell>
          <cell r="Y164">
            <v>0.12072258679938699</v>
          </cell>
          <cell r="Z164">
            <v>1.41707593357075E-5</v>
          </cell>
          <cell r="AA164">
            <v>9.6312997512172205E-2</v>
          </cell>
          <cell r="AB164">
            <v>149.77485653298601</v>
          </cell>
          <cell r="AC164">
            <v>8.7491200474822894E-2</v>
          </cell>
        </row>
        <row r="165">
          <cell r="F165" t="str">
            <v>3b87805c-3cf5-46c4-a6d5-a9bd1ca1888b</v>
          </cell>
          <cell r="G165">
            <v>1</v>
          </cell>
          <cell r="H165" t="str">
            <v>kg</v>
          </cell>
          <cell r="I165">
            <v>2050</v>
          </cell>
          <cell r="J165">
            <v>2.07606078082642</v>
          </cell>
          <cell r="K165">
            <v>33.175909147571197</v>
          </cell>
          <cell r="L165">
            <v>8.6747123229231095E-3</v>
          </cell>
          <cell r="M165">
            <v>0.48960604822762799</v>
          </cell>
          <cell r="N165">
            <v>3.7245322664149998</v>
          </cell>
          <cell r="O165">
            <v>4.9783983825792098E-3</v>
          </cell>
          <cell r="P165">
            <v>2.1053160122505399</v>
          </cell>
          <cell r="Q165">
            <v>0.57834266091697595</v>
          </cell>
          <cell r="R165">
            <v>63.287719150973103</v>
          </cell>
          <cell r="S165">
            <v>0.28729013279191101</v>
          </cell>
          <cell r="T165">
            <v>-6.3200308501605698E-2</v>
          </cell>
          <cell r="U165">
            <v>4.7741324758257297</v>
          </cell>
          <cell r="V165">
            <v>1.3655753894287301E-4</v>
          </cell>
          <cell r="W165">
            <v>0.25961979017895598</v>
          </cell>
          <cell r="X165">
            <v>1.16973128040102E-2</v>
          </cell>
          <cell r="Y165">
            <v>1.18719311811197E-2</v>
          </cell>
          <cell r="Z165">
            <v>1.4055045183369999E-6</v>
          </cell>
          <cell r="AA165">
            <v>1.95107014224397E-2</v>
          </cell>
          <cell r="AB165">
            <v>290.87676029304203</v>
          </cell>
          <cell r="AC165">
            <v>3.8041672256747101E-2</v>
          </cell>
        </row>
        <row r="166">
          <cell r="F166" t="str">
            <v>d149e001-46a2-4be8-93fe-dca10adac28e</v>
          </cell>
          <cell r="G166">
            <v>1</v>
          </cell>
          <cell r="H166" t="str">
            <v>kg</v>
          </cell>
          <cell r="I166">
            <v>2050</v>
          </cell>
          <cell r="J166">
            <v>6.0350006852468301</v>
          </cell>
          <cell r="K166">
            <v>127.28866000972801</v>
          </cell>
          <cell r="L166">
            <v>4.15326592590902E-2</v>
          </cell>
          <cell r="M166">
            <v>1.62574939809386</v>
          </cell>
          <cell r="N166">
            <v>31.983639327296601</v>
          </cell>
          <cell r="O166">
            <v>3.8777888555635603E-2</v>
          </cell>
          <cell r="P166">
            <v>6.1287693116780604</v>
          </cell>
          <cell r="Q166">
            <v>4.3624264042388301</v>
          </cell>
          <cell r="R166">
            <v>473.06634932680402</v>
          </cell>
          <cell r="S166">
            <v>1.1398516735902799</v>
          </cell>
          <cell r="T166">
            <v>-1.1182371703328999</v>
          </cell>
          <cell r="U166">
            <v>39.907639296587703</v>
          </cell>
          <cell r="V166">
            <v>8.7407798933016002E-4</v>
          </cell>
          <cell r="W166">
            <v>2.2515186095203998</v>
          </cell>
          <cell r="X166">
            <v>6.2343150988717497E-2</v>
          </cell>
          <cell r="Y166">
            <v>6.3534273103707906E-2</v>
          </cell>
          <cell r="Z166">
            <v>9.2937944604904893E-6</v>
          </cell>
          <cell r="AA166">
            <v>8.5504253501593699E-2</v>
          </cell>
          <cell r="AB166">
            <v>502.74354153214898</v>
          </cell>
          <cell r="AC166">
            <v>0.31109049019560298</v>
          </cell>
        </row>
        <row r="167">
          <cell r="F167" t="str">
            <v>ec6a426d-7277-446e-aabd-bfa6c0ec199d</v>
          </cell>
          <cell r="G167">
            <v>1</v>
          </cell>
          <cell r="H167" t="str">
            <v>kg</v>
          </cell>
          <cell r="I167">
            <v>2050</v>
          </cell>
          <cell r="J167">
            <v>6.4596667384269502</v>
          </cell>
          <cell r="K167">
            <v>132.38674582785899</v>
          </cell>
          <cell r="L167">
            <v>2.93206452468474E-2</v>
          </cell>
          <cell r="M167">
            <v>1.64762802274888</v>
          </cell>
          <cell r="N167">
            <v>102.10698398045599</v>
          </cell>
          <cell r="O167">
            <v>0.11956574493845799</v>
          </cell>
          <cell r="P167">
            <v>6.5752683031329298</v>
          </cell>
          <cell r="Q167">
            <v>4.9918494092534997</v>
          </cell>
          <cell r="R167">
            <v>952.84878176026598</v>
          </cell>
          <cell r="S167">
            <v>1.6423383995535601</v>
          </cell>
          <cell r="T167">
            <v>-1.6093417465042899E-2</v>
          </cell>
          <cell r="U167">
            <v>126.511417680421</v>
          </cell>
          <cell r="V167">
            <v>1.12916846169235E-3</v>
          </cell>
          <cell r="W167">
            <v>1.5690711655623599</v>
          </cell>
          <cell r="X167">
            <v>0.111791866660912</v>
          </cell>
          <cell r="Y167">
            <v>0.114017368934981</v>
          </cell>
          <cell r="Z167">
            <v>1.41347038381832E-5</v>
          </cell>
          <cell r="AA167">
            <v>9.1925997703578496E-2</v>
          </cell>
          <cell r="AB167">
            <v>149.22174019412799</v>
          </cell>
          <cell r="AC167">
            <v>0.10777703795971399</v>
          </cell>
        </row>
        <row r="168">
          <cell r="F168" t="str">
            <v>2db782d4-1d4d-4af7-b17e-957c594c46e2</v>
          </cell>
          <cell r="G168">
            <v>1</v>
          </cell>
          <cell r="H168" t="str">
            <v>kg</v>
          </cell>
          <cell r="I168">
            <v>2050</v>
          </cell>
          <cell r="J168">
            <v>1.48666021992929</v>
          </cell>
          <cell r="K168">
            <v>28.720735850444999</v>
          </cell>
          <cell r="L168">
            <v>7.24472320025734E-3</v>
          </cell>
          <cell r="M168">
            <v>0.37614218541420902</v>
          </cell>
          <cell r="N168">
            <v>3.71378195130126</v>
          </cell>
          <cell r="O168">
            <v>4.8385897674525198E-3</v>
          </cell>
          <cell r="P168">
            <v>1.50716299509846</v>
          </cell>
          <cell r="Q168">
            <v>0.56406593324627496</v>
          </cell>
          <cell r="R168">
            <v>62.7662780509893</v>
          </cell>
          <cell r="S168">
            <v>0.28072682470473698</v>
          </cell>
          <cell r="T168">
            <v>-7.4573103089288995E-2</v>
          </cell>
          <cell r="U168">
            <v>4.7597218535659396</v>
          </cell>
          <cell r="V168">
            <v>1.2732240878865901E-4</v>
          </cell>
          <cell r="W168">
            <v>0.259386104108705</v>
          </cell>
          <cell r="X168">
            <v>9.5028555996620797E-3</v>
          </cell>
          <cell r="Y168">
            <v>9.6625343832220101E-3</v>
          </cell>
          <cell r="Z168">
            <v>1.3601323594431E-6</v>
          </cell>
          <cell r="AA168">
            <v>1.6447740494373898E-2</v>
          </cell>
          <cell r="AB168">
            <v>290.70799858009002</v>
          </cell>
          <cell r="AC168">
            <v>4.34073653526292E-2</v>
          </cell>
        </row>
        <row r="169">
          <cell r="F169" t="str">
            <v>b5168377-600f-445b-9ee6-7c9f0e29ac1e</v>
          </cell>
          <cell r="G169">
            <v>1</v>
          </cell>
          <cell r="H169" t="str">
            <v>kg</v>
          </cell>
          <cell r="I169">
            <v>2050</v>
          </cell>
          <cell r="J169">
            <v>7.3761196725588096</v>
          </cell>
          <cell r="K169">
            <v>130.14467651115999</v>
          </cell>
          <cell r="L169">
            <v>0.16270506159759701</v>
          </cell>
          <cell r="M169">
            <v>1.9438623018146199</v>
          </cell>
          <cell r="N169">
            <v>30.179464327940298</v>
          </cell>
          <cell r="O169">
            <v>3.6951207651383801E-2</v>
          </cell>
          <cell r="P169">
            <v>7.4952943651515902</v>
          </cell>
          <cell r="Q169">
            <v>4.83206037729125</v>
          </cell>
          <cell r="R169">
            <v>597.05000200056998</v>
          </cell>
          <cell r="S169">
            <v>0.73051132959517395</v>
          </cell>
          <cell r="T169">
            <v>-1.0490642989500401</v>
          </cell>
          <cell r="U169">
            <v>39.688805443831299</v>
          </cell>
          <cell r="V169">
            <v>8.4332525166714797E-4</v>
          </cell>
          <cell r="W169">
            <v>2.1329450967192898</v>
          </cell>
          <cell r="X169">
            <v>6.4076338125919993E-2</v>
          </cell>
          <cell r="Y169">
            <v>6.5236565876307606E-2</v>
          </cell>
          <cell r="Z169">
            <v>9.2893474741966601E-6</v>
          </cell>
          <cell r="AA169">
            <v>0.49577231751906498</v>
          </cell>
          <cell r="AB169">
            <v>5182.4761861198504</v>
          </cell>
          <cell r="AC169">
            <v>0.29643430674232102</v>
          </cell>
        </row>
        <row r="170">
          <cell r="F170" t="str">
            <v>890a2f94-c080-4695-af45-7089add8155c</v>
          </cell>
          <cell r="G170">
            <v>1</v>
          </cell>
          <cell r="H170" t="str">
            <v>kg</v>
          </cell>
          <cell r="I170">
            <v>2050</v>
          </cell>
          <cell r="J170">
            <v>6.12386289483449</v>
          </cell>
          <cell r="K170">
            <v>110.82241452365901</v>
          </cell>
          <cell r="L170">
            <v>3.1624594702942398E-2</v>
          </cell>
          <cell r="M170">
            <v>1.5271201472842799</v>
          </cell>
          <cell r="N170">
            <v>102.030322169751</v>
          </cell>
          <cell r="O170">
            <v>0.118611292199671</v>
          </cell>
          <cell r="P170">
            <v>6.2432842158714399</v>
          </cell>
          <cell r="Q170">
            <v>4.9229070487202202</v>
          </cell>
          <cell r="R170">
            <v>949.07889025680799</v>
          </cell>
          <cell r="S170">
            <v>0.44785756901005502</v>
          </cell>
          <cell r="T170">
            <v>-6.0120416952329399E-2</v>
          </cell>
          <cell r="U170">
            <v>126.405738576646</v>
          </cell>
          <cell r="V170">
            <v>1.05026808353067E-3</v>
          </cell>
          <cell r="W170">
            <v>1.5669426275617999</v>
          </cell>
          <cell r="X170">
            <v>0.11428538018027901</v>
          </cell>
          <cell r="Y170">
            <v>0.116500847081491</v>
          </cell>
          <cell r="Z170">
            <v>1.3687500661974199E-5</v>
          </cell>
          <cell r="AA170">
            <v>9.5283203556543294E-2</v>
          </cell>
          <cell r="AB170">
            <v>148.12118269750999</v>
          </cell>
          <cell r="AC170">
            <v>7.9191111043936002E-2</v>
          </cell>
        </row>
        <row r="171">
          <cell r="F171" t="str">
            <v>7f2613c8-1d87-3376-b966-c1bd91e2bbe6</v>
          </cell>
          <cell r="G171">
            <v>1</v>
          </cell>
          <cell r="H171" t="str">
            <v>kg</v>
          </cell>
          <cell r="I171">
            <v>2050</v>
          </cell>
          <cell r="J171">
            <v>2.2782485253579798</v>
          </cell>
          <cell r="K171">
            <v>32.3242371309614</v>
          </cell>
          <cell r="L171">
            <v>2.3144096967510599E-2</v>
          </cell>
          <cell r="M171">
            <v>0.53473641375840897</v>
          </cell>
          <cell r="N171">
            <v>3.5144154759742499</v>
          </cell>
          <cell r="O171">
            <v>4.7326073585063702E-3</v>
          </cell>
          <cell r="P171">
            <v>2.3145181919450399</v>
          </cell>
          <cell r="Q171">
            <v>0.62869854344233</v>
          </cell>
          <cell r="R171">
            <v>77.481979630566698</v>
          </cell>
          <cell r="S171">
            <v>0.142929827637234</v>
          </cell>
          <cell r="T171">
            <v>-6.1300393029700299E-2</v>
          </cell>
          <cell r="U171">
            <v>4.7453272593984197</v>
          </cell>
          <cell r="V171">
            <v>1.3028172424312101E-4</v>
          </cell>
          <cell r="W171">
            <v>0.24579388970722399</v>
          </cell>
          <cell r="X171">
            <v>1.18080395552121E-2</v>
          </cell>
          <cell r="Y171">
            <v>1.1975331275218701E-2</v>
          </cell>
          <cell r="Z171">
            <v>1.4589389179639101E-6</v>
          </cell>
          <cell r="AA171">
            <v>6.7273356728648301E-2</v>
          </cell>
          <cell r="AB171">
            <v>828.39685195408299</v>
          </cell>
          <cell r="AC171">
            <v>3.8623867699937503E-2</v>
          </cell>
        </row>
        <row r="172">
          <cell r="F172" t="str">
            <v>ca15bf87-4c8c-42a4-9a3b-e5e63c236272</v>
          </cell>
          <cell r="G172">
            <v>1</v>
          </cell>
          <cell r="H172" t="str">
            <v>kg</v>
          </cell>
          <cell r="I172">
            <v>2050</v>
          </cell>
          <cell r="J172">
            <v>7.1733401053085899</v>
          </cell>
          <cell r="K172">
            <v>131.63160228746801</v>
          </cell>
          <cell r="L172">
            <v>4.5457063557492197E-2</v>
          </cell>
          <cell r="M172">
            <v>1.9331485140893201</v>
          </cell>
          <cell r="N172">
            <v>31.993899881089199</v>
          </cell>
          <cell r="O172">
            <v>3.9090056630827798E-2</v>
          </cell>
          <cell r="P172">
            <v>7.28947028937597</v>
          </cell>
          <cell r="Q172">
            <v>4.3802924260234901</v>
          </cell>
          <cell r="R172">
            <v>473.69532464540299</v>
          </cell>
          <cell r="S172">
            <v>0.83021420869190798</v>
          </cell>
          <cell r="T172">
            <v>-1.13066996678964</v>
          </cell>
          <cell r="U172">
            <v>39.921612784720203</v>
          </cell>
          <cell r="V172">
            <v>8.8995683149029699E-4</v>
          </cell>
          <cell r="W172">
            <v>2.2512841954830001</v>
          </cell>
          <cell r="X172">
            <v>6.4826349964895502E-2</v>
          </cell>
          <cell r="Y172">
            <v>6.6048510146619097E-2</v>
          </cell>
          <cell r="Z172">
            <v>9.49193356709681E-6</v>
          </cell>
          <cell r="AA172">
            <v>9.0283718726192799E-2</v>
          </cell>
          <cell r="AB172">
            <v>502.55660263018001</v>
          </cell>
          <cell r="AC172">
            <v>0.305033563533469</v>
          </cell>
        </row>
        <row r="173">
          <cell r="F173" t="str">
            <v>8e00aa8e-ba0a-4896-88b4-b8f61da9fb6d</v>
          </cell>
          <cell r="G173">
            <v>1</v>
          </cell>
          <cell r="H173" t="str">
            <v>kg</v>
          </cell>
          <cell r="I173">
            <v>2050</v>
          </cell>
          <cell r="J173">
            <v>5.8931177957966696</v>
          </cell>
          <cell r="K173">
            <v>109.360048890314</v>
          </cell>
          <cell r="L173">
            <v>3.1027697194915198E-2</v>
          </cell>
          <cell r="M173">
            <v>1.4897645811898901</v>
          </cell>
          <cell r="N173">
            <v>102.03640488106799</v>
          </cell>
          <cell r="O173">
            <v>0.11870530582743199</v>
          </cell>
          <cell r="P173">
            <v>6.0085231494632501</v>
          </cell>
          <cell r="Q173">
            <v>4.9026866034871501</v>
          </cell>
          <cell r="R173">
            <v>949.37790493623402</v>
          </cell>
          <cell r="S173">
            <v>0.50082648239172201</v>
          </cell>
          <cell r="T173">
            <v>-6.3871215995255207E-2</v>
          </cell>
          <cell r="U173">
            <v>126.414152909655</v>
          </cell>
          <cell r="V173">
            <v>1.0544075713007899E-3</v>
          </cell>
          <cell r="W173">
            <v>1.56694517202004</v>
          </cell>
          <cell r="X173">
            <v>0.11257492478490599</v>
          </cell>
          <cell r="Y173">
            <v>0.11479414084016</v>
          </cell>
          <cell r="Z173">
            <v>1.3488447279351799E-5</v>
          </cell>
          <cell r="AA173">
            <v>9.3539018286882603E-2</v>
          </cell>
          <cell r="AB173">
            <v>147.42417425197701</v>
          </cell>
          <cell r="AC173">
            <v>7.6379819394427395E-2</v>
          </cell>
        </row>
        <row r="174">
          <cell r="F174" t="str">
            <v>f423cd88-c572-49bc-8c9c-830a2622de32</v>
          </cell>
          <cell r="G174">
            <v>1</v>
          </cell>
          <cell r="H174" t="str">
            <v>kg</v>
          </cell>
          <cell r="I174">
            <v>2050</v>
          </cell>
          <cell r="J174">
            <v>2.1563415721792798</v>
          </cell>
          <cell r="K174">
            <v>32.237736353545998</v>
          </cell>
          <cell r="L174">
            <v>9.3555540810354495E-3</v>
          </cell>
          <cell r="M174">
            <v>0.51504015636204903</v>
          </cell>
          <cell r="N174">
            <v>3.72241816856417</v>
          </cell>
          <cell r="O174">
            <v>5.00216032120448E-3</v>
          </cell>
          <cell r="P174">
            <v>2.1905251082769301</v>
          </cell>
          <cell r="Q174">
            <v>0.57475673369524305</v>
          </cell>
          <cell r="R174">
            <v>63.294538367485501</v>
          </cell>
          <cell r="S174">
            <v>0.18913455129349599</v>
          </cell>
          <cell r="T174">
            <v>-7.0982189320622197E-2</v>
          </cell>
          <cell r="U174">
            <v>4.7714575062674696</v>
          </cell>
          <cell r="V174">
            <v>1.3668634614584399E-4</v>
          </cell>
          <cell r="W174">
            <v>0.25941171468857599</v>
          </cell>
          <cell r="X174">
            <v>1.1271130813823201E-2</v>
          </cell>
          <cell r="Y174">
            <v>1.14462092369938E-2</v>
          </cell>
          <cell r="Z174">
            <v>1.44892659852787E-6</v>
          </cell>
          <cell r="AA174">
            <v>1.99621949435588E-2</v>
          </cell>
          <cell r="AB174">
            <v>290.69176955071202</v>
          </cell>
          <cell r="AC174">
            <v>3.9415828546540903E-2</v>
          </cell>
        </row>
        <row r="175">
          <cell r="F175" t="str">
            <v>0c8105c1-e9f6-4280-9249-6456d337374c</v>
          </cell>
          <cell r="G175">
            <v>1</v>
          </cell>
          <cell r="H175" t="str">
            <v>kg</v>
          </cell>
          <cell r="I175">
            <v>2050</v>
          </cell>
          <cell r="J175">
            <v>5.8898778423231004</v>
          </cell>
          <cell r="K175">
            <v>122.982544091072</v>
          </cell>
          <cell r="L175">
            <v>4.2091766647341898E-2</v>
          </cell>
          <cell r="M175">
            <v>1.57499580112452</v>
          </cell>
          <cell r="N175">
            <v>31.981451243012302</v>
          </cell>
          <cell r="O175">
            <v>3.8718229196548402E-2</v>
          </cell>
          <cell r="P175">
            <v>5.9790399168206303</v>
          </cell>
          <cell r="Q175">
            <v>4.3509806698284299</v>
          </cell>
          <cell r="R175">
            <v>472.94687027605102</v>
          </cell>
          <cell r="S175">
            <v>0.99340441232393994</v>
          </cell>
          <cell r="T175">
            <v>-1.11056607985291</v>
          </cell>
          <cell r="U175">
            <v>39.904357242281598</v>
          </cell>
          <cell r="V175">
            <v>8.6625366612043495E-4</v>
          </cell>
          <cell r="W175">
            <v>2.2512349542330701</v>
          </cell>
          <cell r="X175">
            <v>6.3444637334499496E-2</v>
          </cell>
          <cell r="Y175">
            <v>6.4631502649681594E-2</v>
          </cell>
          <cell r="Z175">
            <v>9.1731332138276693E-6</v>
          </cell>
          <cell r="AA175">
            <v>8.7623222029862599E-2</v>
          </cell>
          <cell r="AB175">
            <v>502.84457772582698</v>
          </cell>
          <cell r="AC175">
            <v>0.36621843736007997</v>
          </cell>
        </row>
        <row r="176">
          <cell r="F176" t="str">
            <v>14c1022b-c82c-4f94-94c3-d6a75ef21795</v>
          </cell>
          <cell r="G176">
            <v>1</v>
          </cell>
          <cell r="H176" t="str">
            <v>kg</v>
          </cell>
          <cell r="I176">
            <v>2050</v>
          </cell>
          <cell r="J176">
            <v>5.5336955413942901</v>
          </cell>
          <cell r="K176">
            <v>115.859314515649</v>
          </cell>
          <cell r="L176">
            <v>2.9122318452137901E-2</v>
          </cell>
          <cell r="M176">
            <v>1.35791008525238</v>
          </cell>
          <cell r="N176">
            <v>102.317971256825</v>
          </cell>
          <cell r="O176">
            <v>0.11922458940260899</v>
          </cell>
          <cell r="P176">
            <v>5.6331024228517297</v>
          </cell>
          <cell r="Q176">
            <v>5.1148807713968099</v>
          </cell>
          <cell r="R176">
            <v>969.26500934170099</v>
          </cell>
          <cell r="S176">
            <v>1.2375945110575799</v>
          </cell>
          <cell r="T176">
            <v>-3.3538620910089002E-2</v>
          </cell>
          <cell r="U176">
            <v>126.808860462935</v>
          </cell>
          <cell r="V176">
            <v>1.0964918839853799E-3</v>
          </cell>
          <cell r="W176">
            <v>1.56786916536789</v>
          </cell>
          <cell r="X176">
            <v>0.112640481120706</v>
          </cell>
          <cell r="Y176">
            <v>0.11484022218346</v>
          </cell>
          <cell r="Z176">
            <v>1.3599000052635899E-5</v>
          </cell>
          <cell r="AA176">
            <v>9.3677017097486895E-2</v>
          </cell>
          <cell r="AB176">
            <v>148.02005953877801</v>
          </cell>
          <cell r="AC176">
            <v>0.20832992170348599</v>
          </cell>
        </row>
        <row r="177">
          <cell r="F177" t="str">
            <v>37afa2fa-934f-4437-91ca-4fa067fd2756</v>
          </cell>
          <cell r="G177">
            <v>1</v>
          </cell>
          <cell r="H177" t="str">
            <v>kg</v>
          </cell>
          <cell r="I177">
            <v>2050</v>
          </cell>
          <cell r="J177">
            <v>1.52654925380368</v>
          </cell>
          <cell r="K177">
            <v>29.148532000241001</v>
          </cell>
          <cell r="L177">
            <v>7.6042316309954698E-3</v>
          </cell>
          <cell r="M177">
            <v>0.40888075064122997</v>
          </cell>
          <cell r="N177">
            <v>3.7112098858157299</v>
          </cell>
          <cell r="O177">
            <v>4.7387425010020296E-3</v>
          </cell>
          <cell r="P177">
            <v>1.54179574481852</v>
          </cell>
          <cell r="Q177">
            <v>0.55645515522383704</v>
          </cell>
          <cell r="R177">
            <v>62.640951939685998</v>
          </cell>
          <cell r="S177">
            <v>0.23943584460346001</v>
          </cell>
          <cell r="T177">
            <v>-3.8291315594419097E-2</v>
          </cell>
          <cell r="U177">
            <v>4.7569318806387404</v>
          </cell>
          <cell r="V177">
            <v>1.19701426438625E-4</v>
          </cell>
          <cell r="W177">
            <v>0.25935775798934702</v>
          </cell>
          <cell r="X177">
            <v>1.0001879714428201E-2</v>
          </cell>
          <cell r="Y177">
            <v>1.01657418405212E-2</v>
          </cell>
          <cell r="Z177">
            <v>1.36920363808286E-6</v>
          </cell>
          <cell r="AA177">
            <v>1.7883730611668699E-2</v>
          </cell>
          <cell r="AB177">
            <v>291.88980530132898</v>
          </cell>
          <cell r="AC177">
            <v>5.7831931490578997E-2</v>
          </cell>
        </row>
        <row r="178">
          <cell r="F178" t="str">
            <v>f3dd1dc2-dfbe-45d8-bdaf-6f78e9fa6db0</v>
          </cell>
          <cell r="G178">
            <v>1</v>
          </cell>
          <cell r="H178" t="str">
            <v>kg</v>
          </cell>
          <cell r="I178">
            <v>2050</v>
          </cell>
          <cell r="J178">
            <v>7.3794294214851996</v>
          </cell>
          <cell r="K178">
            <v>126.983540417545</v>
          </cell>
          <cell r="L178">
            <v>7.1460469804287399E-2</v>
          </cell>
          <cell r="M178">
            <v>1.9616907261590799</v>
          </cell>
          <cell r="N178">
            <v>32.007132628239503</v>
          </cell>
          <cell r="O178">
            <v>3.9606408831371398E-2</v>
          </cell>
          <cell r="P178">
            <v>7.4793182601981201</v>
          </cell>
          <cell r="Q178">
            <v>4.4289458098324204</v>
          </cell>
          <cell r="R178">
            <v>474.39339997598103</v>
          </cell>
          <cell r="S178">
            <v>0.41387117239537802</v>
          </cell>
          <cell r="T178">
            <v>-1.1333246607190099</v>
          </cell>
          <cell r="U178">
            <v>39.941135592717202</v>
          </cell>
          <cell r="V178">
            <v>9.1167048230586501E-4</v>
          </cell>
          <cell r="W178">
            <v>2.2506309470819201</v>
          </cell>
          <cell r="X178">
            <v>7.2597383370056195E-2</v>
          </cell>
          <cell r="Y178">
            <v>7.3812900651098703E-2</v>
          </cell>
          <cell r="Z178">
            <v>9.4539402178720906E-6</v>
          </cell>
          <cell r="AA178">
            <v>9.7344265441923997E-2</v>
          </cell>
          <cell r="AB178">
            <v>502.97440407742403</v>
          </cell>
          <cell r="AC178">
            <v>0.29294293845984598</v>
          </cell>
        </row>
        <row r="179">
          <cell r="F179" t="str">
            <v>11324a1b-92bb-4df6-9210-e5215a661d2b</v>
          </cell>
          <cell r="G179">
            <v>1</v>
          </cell>
          <cell r="H179" t="str">
            <v>kg</v>
          </cell>
          <cell r="I179">
            <v>2050</v>
          </cell>
          <cell r="J179">
            <v>8.2635721284585202</v>
          </cell>
          <cell r="K179">
            <v>124.22384920389</v>
          </cell>
          <cell r="L179">
            <v>8.4126884914427699E-2</v>
          </cell>
          <cell r="M179">
            <v>2.1138964612879301</v>
          </cell>
          <cell r="N179">
            <v>101.921474251757</v>
          </cell>
          <cell r="O179">
            <v>0.120810735685682</v>
          </cell>
          <cell r="P179">
            <v>8.3777075591618306</v>
          </cell>
          <cell r="Q179">
            <v>4.9388102410828196</v>
          </cell>
          <cell r="R179">
            <v>938.87138620820599</v>
          </cell>
          <cell r="S179">
            <v>0.14416417918147101</v>
          </cell>
          <cell r="T179">
            <v>-6.0151241583275998E-2</v>
          </cell>
          <cell r="U179">
            <v>126.25179307970799</v>
          </cell>
          <cell r="V179">
            <v>1.1763005784826599E-3</v>
          </cell>
          <cell r="W179">
            <v>1.5667817649090401</v>
          </cell>
          <cell r="X179">
            <v>0.12949483077639501</v>
          </cell>
          <cell r="Y179">
            <v>0.131750863331346</v>
          </cell>
          <cell r="Z179">
            <v>1.41818617177823E-5</v>
          </cell>
          <cell r="AA179">
            <v>0.11143154629633099</v>
          </cell>
          <cell r="AB179">
            <v>149.043880116596</v>
          </cell>
          <cell r="AC179">
            <v>6.9635144932892898E-2</v>
          </cell>
        </row>
        <row r="180">
          <cell r="F180" t="str">
            <v>c03bc375-99e8-4089-b299-44ef46365e14</v>
          </cell>
          <cell r="G180">
            <v>1</v>
          </cell>
          <cell r="H180" t="str">
            <v>kg</v>
          </cell>
          <cell r="I180">
            <v>2050</v>
          </cell>
          <cell r="J180">
            <v>2.2211375978087999</v>
          </cell>
          <cell r="K180">
            <v>30.776350864775502</v>
          </cell>
          <cell r="L180">
            <v>1.7531219898560602E-2</v>
          </cell>
          <cell r="M180">
            <v>0.524014041758468</v>
          </cell>
          <cell r="N180">
            <v>3.7265786434466199</v>
          </cell>
          <cell r="O180">
            <v>5.1645053230754898E-3</v>
          </cell>
          <cell r="P180">
            <v>2.2502147331993698</v>
          </cell>
          <cell r="Q180">
            <v>0.590053722218145</v>
          </cell>
          <cell r="R180">
            <v>63.514018483440097</v>
          </cell>
          <cell r="S180">
            <v>5.8233180222784099E-2</v>
          </cell>
          <cell r="T180">
            <v>-7.1816844988743495E-2</v>
          </cell>
          <cell r="U180">
            <v>4.7775956234236299</v>
          </cell>
          <cell r="V180">
            <v>1.4351328070440401E-4</v>
          </cell>
          <cell r="W180">
            <v>0.25920632849522901</v>
          </cell>
          <cell r="X180">
            <v>1.37144019597043E-2</v>
          </cell>
          <cell r="Y180">
            <v>1.3887391805112699E-2</v>
          </cell>
          <cell r="Z180">
            <v>1.4369812047743799E-6</v>
          </cell>
          <cell r="AA180">
            <v>2.2182083749240099E-2</v>
          </cell>
          <cell r="AB180">
            <v>290.82312945711499</v>
          </cell>
          <cell r="AC180">
            <v>3.5614445405093197E-2</v>
          </cell>
        </row>
        <row r="181">
          <cell r="F181" t="str">
            <v>c77670b8-44fb-47dd-b708-a6fd2fb8c41c</v>
          </cell>
          <cell r="G181">
            <v>1</v>
          </cell>
          <cell r="H181" t="str">
            <v>kg</v>
          </cell>
          <cell r="I181">
            <v>2050</v>
          </cell>
          <cell r="J181">
            <v>7.3184798943448897</v>
          </cell>
          <cell r="K181">
            <v>129.94767195213501</v>
          </cell>
          <cell r="L181">
            <v>4.5460609309935299E-2</v>
          </cell>
          <cell r="M181">
            <v>2.04027369784639</v>
          </cell>
          <cell r="N181">
            <v>31.976992643275</v>
          </cell>
          <cell r="O181">
            <v>3.8685709198988401E-2</v>
          </cell>
          <cell r="P181">
            <v>7.4282222742676902</v>
          </cell>
          <cell r="Q181">
            <v>4.3514401011021704</v>
          </cell>
          <cell r="R181">
            <v>473.03671703785398</v>
          </cell>
          <cell r="S181">
            <v>0.57412144982958901</v>
          </cell>
          <cell r="T181">
            <v>-1.13822719457187</v>
          </cell>
          <cell r="U181">
            <v>39.900292469681702</v>
          </cell>
          <cell r="V181">
            <v>8.7027931192319296E-4</v>
          </cell>
          <cell r="W181">
            <v>2.25072144441038</v>
          </cell>
          <cell r="X181">
            <v>6.6231732873601998E-2</v>
          </cell>
          <cell r="Y181">
            <v>6.7474853311457403E-2</v>
          </cell>
          <cell r="Z181">
            <v>1.1676308082048399E-5</v>
          </cell>
          <cell r="AA181">
            <v>9.2563099017110906E-2</v>
          </cell>
          <cell r="AB181">
            <v>503.798101692611</v>
          </cell>
          <cell r="AC181">
            <v>0.29332346077249699</v>
          </cell>
        </row>
        <row r="182">
          <cell r="F182" t="str">
            <v>02c9fade-d2e5-4b1c-b49b-dbd1d78e8086</v>
          </cell>
          <cell r="G182">
            <v>1</v>
          </cell>
          <cell r="H182" t="str">
            <v>kg</v>
          </cell>
          <cell r="I182">
            <v>2050</v>
          </cell>
          <cell r="J182">
            <v>8.1719888277055901</v>
          </cell>
          <cell r="K182">
            <v>130.10133550212501</v>
          </cell>
          <cell r="L182">
            <v>3.5137544093887398E-2</v>
          </cell>
          <cell r="M182">
            <v>2.2674199852566601</v>
          </cell>
          <cell r="N182">
            <v>102.077454315753</v>
          </cell>
          <cell r="O182">
            <v>0.119081176912255</v>
          </cell>
          <cell r="P182">
            <v>8.3056014025341405</v>
          </cell>
          <cell r="Q182">
            <v>4.9459277803788</v>
          </cell>
          <cell r="R182">
            <v>952.07484839635595</v>
          </cell>
          <cell r="S182">
            <v>0.44762336326471203</v>
          </cell>
          <cell r="T182">
            <v>-6.9380333429091806E-2</v>
          </cell>
          <cell r="U182">
            <v>126.474471939682</v>
          </cell>
          <cell r="V182">
            <v>1.0987409891046499E-3</v>
          </cell>
          <cell r="W182">
            <v>1.56695955316779</v>
          </cell>
          <cell r="X182">
            <v>0.117522239831932</v>
          </cell>
          <cell r="Y182">
            <v>0.119830886237067</v>
          </cell>
          <cell r="Z182">
            <v>1.8395580392329499E-5</v>
          </cell>
          <cell r="AA182">
            <v>0.10247160315251599</v>
          </cell>
          <cell r="AB182">
            <v>150.61551869681301</v>
          </cell>
          <cell r="AC182">
            <v>7.0386327630752296E-2</v>
          </cell>
        </row>
        <row r="183">
          <cell r="F183" t="str">
            <v>27861861-d65c-41d2-9cab-b2fca883dd3b</v>
          </cell>
          <cell r="G183">
            <v>1</v>
          </cell>
          <cell r="H183" t="str">
            <v>kg</v>
          </cell>
          <cell r="I183">
            <v>2050</v>
          </cell>
          <cell r="J183">
            <v>2.2019746096638602</v>
          </cell>
          <cell r="K183">
            <v>31.708296035188699</v>
          </cell>
          <cell r="L183">
            <v>9.3566688921787097E-3</v>
          </cell>
          <cell r="M183">
            <v>0.54872111703029602</v>
          </cell>
          <cell r="N183">
            <v>3.71710240627693</v>
          </cell>
          <cell r="O183">
            <v>4.8750304580812099E-3</v>
          </cell>
          <cell r="P183">
            <v>2.2341497722623598</v>
          </cell>
          <cell r="Q183">
            <v>0.56568534649401803</v>
          </cell>
          <cell r="R183">
            <v>63.087467199458303</v>
          </cell>
          <cell r="S183">
            <v>0.10861706851162201</v>
          </cell>
          <cell r="T183">
            <v>-7.33582383761993E-2</v>
          </cell>
          <cell r="U183">
            <v>4.7647542394251996</v>
          </cell>
          <cell r="V183">
            <v>1.30499586512448E-4</v>
          </cell>
          <cell r="W183">
            <v>0.25923478153356599</v>
          </cell>
          <cell r="X183">
            <v>1.1712993733557499E-2</v>
          </cell>
          <cell r="Y183">
            <v>1.18946622183514E-2</v>
          </cell>
          <cell r="Z183">
            <v>2.1357103177478998E-6</v>
          </cell>
          <cell r="AA183">
            <v>2.0678849190803698E-2</v>
          </cell>
          <cell r="AB183">
            <v>291.08210616088098</v>
          </cell>
          <cell r="AC183">
            <v>3.5734084472180599E-2</v>
          </cell>
        </row>
        <row r="184">
          <cell r="F184" t="str">
            <v>b4c4ef1c-a594-46d9-8260-b01d1aa8e0f3</v>
          </cell>
          <cell r="G184">
            <v>1</v>
          </cell>
          <cell r="H184" t="str">
            <v>kg</v>
          </cell>
          <cell r="I184">
            <v>2050</v>
          </cell>
          <cell r="J184">
            <v>1.7887427513479199</v>
          </cell>
          <cell r="K184">
            <v>22.916322262393699</v>
          </cell>
          <cell r="L184">
            <v>3.52493581414241E-3</v>
          </cell>
          <cell r="M184">
            <v>0.43782042686274802</v>
          </cell>
          <cell r="N184">
            <v>0.19947522463768699</v>
          </cell>
          <cell r="O184">
            <v>8.2798653711118502E-4</v>
          </cell>
          <cell r="P184">
            <v>1.8206081396067599</v>
          </cell>
          <cell r="Q184">
            <v>4.1690040087089102</v>
          </cell>
          <cell r="R184">
            <v>2.22274012313656</v>
          </cell>
          <cell r="S184">
            <v>7.26177973938847E-2</v>
          </cell>
          <cell r="T184">
            <v>1.48590777947345E-2</v>
          </cell>
          <cell r="U184">
            <v>0.277472181506907</v>
          </cell>
          <cell r="V184">
            <v>5.3375860081505402E-5</v>
          </cell>
          <cell r="W184">
            <v>6.7886349415315198E-2</v>
          </cell>
          <cell r="X184">
            <v>4.5669532177817903E-3</v>
          </cell>
          <cell r="Y184">
            <v>4.9162714899416904E-3</v>
          </cell>
          <cell r="Z184">
            <v>4.1591303015505701E-7</v>
          </cell>
          <cell r="AA184">
            <v>5.0729374362000401E-3</v>
          </cell>
          <cell r="AB184">
            <v>10.2820462886037</v>
          </cell>
          <cell r="AC184">
            <v>2.10646465057511E-2</v>
          </cell>
        </row>
        <row r="185">
          <cell r="F185" t="str">
            <v>dad6c357-b41a-4803-ab4d-6b576889b196</v>
          </cell>
          <cell r="G185">
            <v>1</v>
          </cell>
          <cell r="H185" t="str">
            <v>kg</v>
          </cell>
          <cell r="I185">
            <v>2050</v>
          </cell>
          <cell r="J185">
            <v>6.1777540613220203E-2</v>
          </cell>
          <cell r="K185">
            <v>0.93228992869928395</v>
          </cell>
          <cell r="L185">
            <v>1.67556698182835E-4</v>
          </cell>
          <cell r="M185">
            <v>1.9996600596061401E-2</v>
          </cell>
          <cell r="N185">
            <v>1.80834052784106E-3</v>
          </cell>
          <cell r="O185">
            <v>2.2532765223668799E-6</v>
          </cell>
          <cell r="P185">
            <v>6.2051329106928801E-2</v>
          </cell>
          <cell r="Q185">
            <v>2.4328847763201399E-3</v>
          </cell>
          <cell r="R185">
            <v>9.7817436485420298E-3</v>
          </cell>
          <cell r="S185">
            <v>8.4143769970314102E-4</v>
          </cell>
          <cell r="T185">
            <v>4.0019675417576499E-4</v>
          </cell>
          <cell r="U185">
            <v>2.3123380571634399E-3</v>
          </cell>
          <cell r="V185">
            <v>2.6729345242373102E-7</v>
          </cell>
          <cell r="W185">
            <v>1.02903752255499E-4</v>
          </cell>
          <cell r="X185">
            <v>7.23882108016086E-4</v>
          </cell>
          <cell r="Y185">
            <v>7.3581373138836901E-4</v>
          </cell>
          <cell r="Z185">
            <v>3.6143376098127598E-8</v>
          </cell>
          <cell r="AA185">
            <v>3.3221291981511402E-4</v>
          </cell>
          <cell r="AB185">
            <v>0.141903468140504</v>
          </cell>
          <cell r="AC185">
            <v>7.3763137337309106E-5</v>
          </cell>
        </row>
        <row r="186">
          <cell r="F186" t="str">
            <v>e53c2c5f-077b-4c2a-9d3f-d4981b3edd0c</v>
          </cell>
          <cell r="G186">
            <v>1</v>
          </cell>
          <cell r="H186" t="str">
            <v>kg</v>
          </cell>
          <cell r="I186">
            <v>2050</v>
          </cell>
          <cell r="J186">
            <v>1.7681591982354701</v>
          </cell>
          <cell r="K186">
            <v>22.837823573596101</v>
          </cell>
          <cell r="L186">
            <v>3.3442233280195298E-3</v>
          </cell>
          <cell r="M186">
            <v>0.42561946900303999</v>
          </cell>
          <cell r="N186">
            <v>0.19731574689033499</v>
          </cell>
          <cell r="O186">
            <v>7.7994477397547504E-4</v>
          </cell>
          <cell r="P186">
            <v>1.8008765834390501</v>
          </cell>
          <cell r="Q186">
            <v>4.1684135840981602</v>
          </cell>
          <cell r="R186">
            <v>2.16567545312112</v>
          </cell>
          <cell r="S186">
            <v>7.9067062983241093E-2</v>
          </cell>
          <cell r="T186">
            <v>1.5435911772846801E-2</v>
          </cell>
          <cell r="U186">
            <v>0.27468043145688797</v>
          </cell>
          <cell r="V186">
            <v>5.0227230320738202E-5</v>
          </cell>
          <cell r="W186">
            <v>6.7941263600183599E-2</v>
          </cell>
          <cell r="X186">
            <v>4.7305345578327399E-3</v>
          </cell>
          <cell r="Y186">
            <v>5.0778159602929297E-3</v>
          </cell>
          <cell r="Z186">
            <v>4.0923754685836299E-7</v>
          </cell>
          <cell r="AA186">
            <v>5.1699123944692798E-3</v>
          </cell>
          <cell r="AB186">
            <v>10.286581314107</v>
          </cell>
          <cell r="AC186">
            <v>2.4641981871602301E-2</v>
          </cell>
        </row>
        <row r="187">
          <cell r="F187" t="str">
            <v>a28f81bd-a032-4890-b42c-614e60220664</v>
          </cell>
          <cell r="G187">
            <v>1</v>
          </cell>
          <cell r="H187" t="str">
            <v>kg</v>
          </cell>
          <cell r="I187">
            <v>2050</v>
          </cell>
          <cell r="J187">
            <v>1.2746992269001001E-2</v>
          </cell>
          <cell r="K187">
            <v>0.208630201022342</v>
          </cell>
          <cell r="L187">
            <v>1.82903017864348E-5</v>
          </cell>
          <cell r="M187">
            <v>4.3859370184279704E-3</v>
          </cell>
          <cell r="N187">
            <v>2.6023404628175998E-4</v>
          </cell>
          <cell r="O187">
            <v>1.0261076848692499E-6</v>
          </cell>
          <cell r="P187">
            <v>1.2812820907015E-2</v>
          </cell>
          <cell r="Q187">
            <v>6.0205968218240904E-4</v>
          </cell>
          <cell r="R187">
            <v>9.18937555850711E-3</v>
          </cell>
          <cell r="S187">
            <v>2.5345451431135199E-4</v>
          </cell>
          <cell r="T187">
            <v>8.4678589543174098E-4</v>
          </cell>
          <cell r="U187">
            <v>4.7291263767911001E-4</v>
          </cell>
          <cell r="V187">
            <v>2.13283105509531E-7</v>
          </cell>
          <cell r="W187">
            <v>2.85635390028034E-5</v>
          </cell>
          <cell r="X187">
            <v>6.81651960645071E-5</v>
          </cell>
          <cell r="Y187">
            <v>6.9606292280669594E-5</v>
          </cell>
          <cell r="Z187">
            <v>6.44443268116714E-9</v>
          </cell>
          <cell r="AA187">
            <v>4.1470031316703897E-5</v>
          </cell>
          <cell r="AB187">
            <v>0.23802288833525001</v>
          </cell>
          <cell r="AC187">
            <v>2.6924027280075902E-5</v>
          </cell>
        </row>
        <row r="188">
          <cell r="F188" t="str">
            <v>553e55aa-d783-460e-8bab-b5d1cd4b6ee6</v>
          </cell>
          <cell r="G188">
            <v>1</v>
          </cell>
          <cell r="H188" t="str">
            <v>kg</v>
          </cell>
          <cell r="I188">
            <v>2050</v>
          </cell>
          <cell r="J188">
            <v>1.7571850593195899</v>
          </cell>
          <cell r="K188">
            <v>22.4113299259241</v>
          </cell>
          <cell r="L188">
            <v>3.3168994067516201E-3</v>
          </cell>
          <cell r="M188">
            <v>0.42585648160892903</v>
          </cell>
          <cell r="N188">
            <v>0.196612647725907</v>
          </cell>
          <cell r="O188">
            <v>7.5185927833744599E-4</v>
          </cell>
          <cell r="P188">
            <v>1.7888902662125701</v>
          </cell>
          <cell r="Q188">
            <v>4.1687674741848397</v>
          </cell>
          <cell r="R188">
            <v>2.13222762326741</v>
          </cell>
          <cell r="S188">
            <v>6.3489087514269696E-2</v>
          </cell>
          <cell r="T188">
            <v>1.5760456881733501E-2</v>
          </cell>
          <cell r="U188">
            <v>0.27374113161599201</v>
          </cell>
          <cell r="V188">
            <v>4.8583535778646701E-5</v>
          </cell>
          <cell r="W188">
            <v>6.8001955164254294E-2</v>
          </cell>
          <cell r="X188">
            <v>4.6314392946859798E-3</v>
          </cell>
          <cell r="Y188">
            <v>4.9814089358615797E-3</v>
          </cell>
          <cell r="Z188">
            <v>3.9205741317612898E-7</v>
          </cell>
          <cell r="AA188">
            <v>5.1634329709616001E-3</v>
          </cell>
          <cell r="AB188">
            <v>10.2966077236196</v>
          </cell>
          <cell r="AC188">
            <v>2.0129297617516601E-2</v>
          </cell>
        </row>
        <row r="189">
          <cell r="F189" t="str">
            <v>a28f81bd-a032-4890-b42c-614e60220664</v>
          </cell>
          <cell r="G189">
            <v>1</v>
          </cell>
          <cell r="H189" t="str">
            <v>kg</v>
          </cell>
          <cell r="I189">
            <v>2050</v>
          </cell>
          <cell r="J189">
            <v>1.2746992269001001E-2</v>
          </cell>
          <cell r="K189">
            <v>0.208630201022342</v>
          </cell>
          <cell r="L189">
            <v>1.82903017864348E-5</v>
          </cell>
          <cell r="M189">
            <v>4.3859370184279704E-3</v>
          </cell>
          <cell r="N189">
            <v>2.6023404628175998E-4</v>
          </cell>
          <cell r="O189">
            <v>1.0261076848692499E-6</v>
          </cell>
          <cell r="P189">
            <v>1.2812820907015E-2</v>
          </cell>
          <cell r="Q189">
            <v>6.0205968218240904E-4</v>
          </cell>
          <cell r="R189">
            <v>9.18937555850711E-3</v>
          </cell>
          <cell r="S189">
            <v>2.5345451431135199E-4</v>
          </cell>
          <cell r="T189">
            <v>8.4678589543174098E-4</v>
          </cell>
          <cell r="U189">
            <v>4.7291263767911001E-4</v>
          </cell>
          <cell r="V189">
            <v>2.13283105509531E-7</v>
          </cell>
          <cell r="W189">
            <v>2.85635390028034E-5</v>
          </cell>
          <cell r="X189">
            <v>6.81651960645071E-5</v>
          </cell>
          <cell r="Y189">
            <v>6.9606292280669594E-5</v>
          </cell>
          <cell r="Z189">
            <v>6.44443268116714E-9</v>
          </cell>
          <cell r="AA189">
            <v>4.1470031316703897E-5</v>
          </cell>
          <cell r="AB189">
            <v>0.23802288833525001</v>
          </cell>
          <cell r="AC189">
            <v>2.6924027280075902E-5</v>
          </cell>
        </row>
        <row r="190">
          <cell r="F190" t="str">
            <v>3add2175-f40a-4291-b27f-248ae4d1f500</v>
          </cell>
          <cell r="G190">
            <v>1</v>
          </cell>
          <cell r="H190" t="str">
            <v>kg</v>
          </cell>
          <cell r="I190">
            <v>2050</v>
          </cell>
          <cell r="J190">
            <v>1.7720280921385101</v>
          </cell>
          <cell r="K190">
            <v>23.328230412505199</v>
          </cell>
          <cell r="L190">
            <v>3.32882319401949E-3</v>
          </cell>
          <cell r="M190">
            <v>0.43186215513106402</v>
          </cell>
          <cell r="N190">
            <v>0.198283132050874</v>
          </cell>
          <cell r="O190">
            <v>8.2222122771703798E-4</v>
          </cell>
          <cell r="P190">
            <v>1.8025204268303201</v>
          </cell>
          <cell r="Q190">
            <v>4.1725557388194003</v>
          </cell>
          <cell r="R190">
            <v>2.2254479628555699</v>
          </cell>
          <cell r="S190">
            <v>0.10429023895462999</v>
          </cell>
          <cell r="T190">
            <v>1.7402868565992002E-2</v>
          </cell>
          <cell r="U190">
            <v>0.27613482704035702</v>
          </cell>
          <cell r="V190">
            <v>5.3486209596489398E-5</v>
          </cell>
          <cell r="W190">
            <v>6.8010864068320298E-2</v>
          </cell>
          <cell r="X190">
            <v>4.7258933026637397E-3</v>
          </cell>
          <cell r="Y190">
            <v>5.0752411030114599E-3</v>
          </cell>
          <cell r="Z190">
            <v>4.03781018998612E-7</v>
          </cell>
          <cell r="AA190">
            <v>4.9709342503452703E-3</v>
          </cell>
          <cell r="AB190">
            <v>10.339295209455701</v>
          </cell>
          <cell r="AC190">
            <v>2.0644519678903399E-2</v>
          </cell>
        </row>
        <row r="191">
          <cell r="F191" t="str">
            <v>a28f81bd-a032-4890-b42c-614e60220664</v>
          </cell>
          <cell r="G191">
            <v>1</v>
          </cell>
          <cell r="H191" t="str">
            <v>kg</v>
          </cell>
          <cell r="I191">
            <v>2050</v>
          </cell>
          <cell r="J191">
            <v>1.2746992269001001E-2</v>
          </cell>
          <cell r="K191">
            <v>0.208630201022342</v>
          </cell>
          <cell r="L191">
            <v>1.82903017864348E-5</v>
          </cell>
          <cell r="M191">
            <v>4.3859370184279704E-3</v>
          </cell>
          <cell r="N191">
            <v>2.6023404628175998E-4</v>
          </cell>
          <cell r="O191">
            <v>1.0261076848692499E-6</v>
          </cell>
          <cell r="P191">
            <v>1.2812820907015E-2</v>
          </cell>
          <cell r="Q191">
            <v>6.0205968218240904E-4</v>
          </cell>
          <cell r="R191">
            <v>9.18937555850711E-3</v>
          </cell>
          <cell r="S191">
            <v>2.5345451431135199E-4</v>
          </cell>
          <cell r="T191">
            <v>8.4678589543174098E-4</v>
          </cell>
          <cell r="U191">
            <v>4.7291263767911001E-4</v>
          </cell>
          <cell r="V191">
            <v>2.13283105509531E-7</v>
          </cell>
          <cell r="W191">
            <v>2.85635390028034E-5</v>
          </cell>
          <cell r="X191">
            <v>6.81651960645071E-5</v>
          </cell>
          <cell r="Y191">
            <v>6.9606292280669594E-5</v>
          </cell>
          <cell r="Z191">
            <v>6.44443268116714E-9</v>
          </cell>
          <cell r="AA191">
            <v>4.1470031316703897E-5</v>
          </cell>
          <cell r="AB191">
            <v>0.23802288833525001</v>
          </cell>
          <cell r="AC191">
            <v>2.6924027280075902E-5</v>
          </cell>
        </row>
        <row r="192">
          <cell r="F192" t="str">
            <v>23396dad-e5b4-41d8-aec5-f506c702ac54</v>
          </cell>
          <cell r="G192">
            <v>1</v>
          </cell>
          <cell r="H192" t="str">
            <v>kg</v>
          </cell>
          <cell r="I192">
            <v>2050</v>
          </cell>
          <cell r="J192">
            <v>1.6739198465501699</v>
          </cell>
          <cell r="K192">
            <v>23.111663817371898</v>
          </cell>
          <cell r="L192">
            <v>2.9249534172270499E-3</v>
          </cell>
          <cell r="M192">
            <v>0.41413768563419001</v>
          </cell>
          <cell r="N192">
            <v>0.19664989818562401</v>
          </cell>
          <cell r="O192">
            <v>8.2536023170843805E-4</v>
          </cell>
          <cell r="P192">
            <v>1.7012439309048599</v>
          </cell>
          <cell r="Q192">
            <v>4.1623844001413897</v>
          </cell>
          <cell r="R192">
            <v>2.2222308984626702</v>
          </cell>
          <cell r="S192">
            <v>0.11510208745068599</v>
          </cell>
          <cell r="T192">
            <v>1.5692464118145299E-2</v>
          </cell>
          <cell r="U192">
            <v>0.27393764363448703</v>
          </cell>
          <cell r="V192">
            <v>4.6517490321365902E-5</v>
          </cell>
          <cell r="W192">
            <v>6.7564170137291393E-2</v>
          </cell>
          <cell r="X192">
            <v>4.1017700159066599E-3</v>
          </cell>
          <cell r="Y192">
            <v>4.4402460035250901E-3</v>
          </cell>
          <cell r="Z192">
            <v>3.7883014046120699E-7</v>
          </cell>
          <cell r="AA192">
            <v>4.2847349607659296E-3</v>
          </cell>
          <cell r="AB192">
            <v>9.85241674095926</v>
          </cell>
          <cell r="AC192">
            <v>2.1076374670475798E-2</v>
          </cell>
        </row>
        <row r="193">
          <cell r="F193" t="str">
            <v>14d6866b-723b-49db-baf3-b3b698aaac25</v>
          </cell>
          <cell r="G193">
            <v>1</v>
          </cell>
          <cell r="H193" t="str">
            <v>kg</v>
          </cell>
          <cell r="I193">
            <v>2050</v>
          </cell>
          <cell r="J193">
            <v>5.7567061860004497E-3</v>
          </cell>
          <cell r="K193">
            <v>9.4220090784283395E-2</v>
          </cell>
          <cell r="L193">
            <v>8.2601362906479896E-6</v>
          </cell>
          <cell r="M193">
            <v>1.9807457502577898E-3</v>
          </cell>
          <cell r="N193">
            <v>1.17525053159504E-4</v>
          </cell>
          <cell r="O193">
            <v>4.6340347058611299E-7</v>
          </cell>
          <cell r="P193">
            <v>5.78643524832936E-3</v>
          </cell>
          <cell r="Q193">
            <v>2.7189792098560403E-4</v>
          </cell>
          <cell r="R193">
            <v>4.1500405748096597E-3</v>
          </cell>
          <cell r="S193">
            <v>1.1446332904383601E-4</v>
          </cell>
          <cell r="T193">
            <v>3.8241943664659198E-4</v>
          </cell>
          <cell r="U193">
            <v>2.1357344927443701E-4</v>
          </cell>
          <cell r="V193">
            <v>9.6321402488175602E-8</v>
          </cell>
          <cell r="W193">
            <v>1.2899662775459501E-5</v>
          </cell>
          <cell r="X193">
            <v>3.0784282093648403E-5</v>
          </cell>
          <cell r="Y193">
            <v>3.14350997396572E-5</v>
          </cell>
          <cell r="Z193">
            <v>2.9103889527851601E-9</v>
          </cell>
          <cell r="AA193">
            <v>1.87284012398017E-5</v>
          </cell>
          <cell r="AB193">
            <v>0.10749420763527399</v>
          </cell>
          <cell r="AC193">
            <v>1.21592381264876E-5</v>
          </cell>
        </row>
        <row r="194">
          <cell r="F194" t="str">
            <v>f06e91ef-27a8-3709-973a-3663d924900f</v>
          </cell>
          <cell r="G194">
            <v>1</v>
          </cell>
          <cell r="H194" t="str">
            <v>kg</v>
          </cell>
          <cell r="I194">
            <v>2050</v>
          </cell>
          <cell r="J194">
            <v>2.0411395698678301</v>
          </cell>
          <cell r="K194">
            <v>25.070963340635799</v>
          </cell>
          <cell r="L194">
            <v>3.6478739920673998E-3</v>
          </cell>
          <cell r="M194">
            <v>0.48851231525262101</v>
          </cell>
          <cell r="N194">
            <v>0.144406914676241</v>
          </cell>
          <cell r="O194">
            <v>9.1225708886565505E-4</v>
          </cell>
          <cell r="P194">
            <v>2.0773432911206999</v>
          </cell>
          <cell r="Q194">
            <v>1.7744202640263</v>
          </cell>
          <cell r="R194">
            <v>1.80081285756305</v>
          </cell>
          <cell r="S194">
            <v>6.1436546586174402E-2</v>
          </cell>
          <cell r="T194">
            <v>2.08271831017602E-2</v>
          </cell>
          <cell r="U194">
            <v>0.20324205431848499</v>
          </cell>
          <cell r="V194">
            <v>8.2035813944944996E-5</v>
          </cell>
          <cell r="W194">
            <v>8.2198017867265397E-2</v>
          </cell>
          <cell r="X194">
            <v>5.2789465187300898E-3</v>
          </cell>
          <cell r="Y194">
            <v>5.6971493881681299E-3</v>
          </cell>
          <cell r="Z194">
            <v>4.4659360185446499E-7</v>
          </cell>
          <cell r="AA194">
            <v>5.4438372826309403E-3</v>
          </cell>
          <cell r="AB194">
            <v>7.3087431151427698</v>
          </cell>
          <cell r="AC194">
            <v>2.1262437409773498E-2</v>
          </cell>
        </row>
        <row r="195">
          <cell r="F195" t="str">
            <v>a28f81bd-a032-4890-b42c-614e60220664</v>
          </cell>
          <cell r="G195">
            <v>1</v>
          </cell>
          <cell r="H195" t="str">
            <v>kg</v>
          </cell>
          <cell r="I195">
            <v>2050</v>
          </cell>
          <cell r="J195">
            <v>1.2746992269001001E-2</v>
          </cell>
          <cell r="K195">
            <v>0.208630201022342</v>
          </cell>
          <cell r="L195">
            <v>1.82903017864348E-5</v>
          </cell>
          <cell r="M195">
            <v>4.3859370184279704E-3</v>
          </cell>
          <cell r="N195">
            <v>2.6023404628175998E-4</v>
          </cell>
          <cell r="O195">
            <v>1.0261076848692499E-6</v>
          </cell>
          <cell r="P195">
            <v>1.2812820907015E-2</v>
          </cell>
          <cell r="Q195">
            <v>6.0205968218240904E-4</v>
          </cell>
          <cell r="R195">
            <v>9.18937555850711E-3</v>
          </cell>
          <cell r="S195">
            <v>2.5345451431135199E-4</v>
          </cell>
          <cell r="T195">
            <v>8.4678589543174098E-4</v>
          </cell>
          <cell r="U195">
            <v>4.7291263767911001E-4</v>
          </cell>
          <cell r="V195">
            <v>2.13283105509531E-7</v>
          </cell>
          <cell r="W195">
            <v>2.85635390028034E-5</v>
          </cell>
          <cell r="X195">
            <v>6.81651960645071E-5</v>
          </cell>
          <cell r="Y195">
            <v>6.9606292280669594E-5</v>
          </cell>
          <cell r="Z195">
            <v>6.44443268116714E-9</v>
          </cell>
          <cell r="AA195">
            <v>4.1470031316703897E-5</v>
          </cell>
          <cell r="AB195">
            <v>0.23802288833525001</v>
          </cell>
          <cell r="AC195">
            <v>2.6924027280075902E-5</v>
          </cell>
        </row>
        <row r="196">
          <cell r="F196" t="str">
            <v>b4c4ef1c-a594-46d9-8260-b01d1aa8e0f3</v>
          </cell>
          <cell r="G196">
            <v>1</v>
          </cell>
          <cell r="H196" t="str">
            <v>kg</v>
          </cell>
          <cell r="I196">
            <v>2050</v>
          </cell>
          <cell r="J196">
            <v>1.7887427513479199</v>
          </cell>
          <cell r="K196">
            <v>22.916322262393699</v>
          </cell>
          <cell r="L196">
            <v>3.52493581414241E-3</v>
          </cell>
          <cell r="M196">
            <v>0.43782042686274802</v>
          </cell>
          <cell r="N196">
            <v>0.19947522463768699</v>
          </cell>
          <cell r="O196">
            <v>8.2798653711118502E-4</v>
          </cell>
          <cell r="P196">
            <v>1.8206081396067599</v>
          </cell>
          <cell r="Q196">
            <v>4.1690040087089102</v>
          </cell>
          <cell r="R196">
            <v>2.22274012313656</v>
          </cell>
          <cell r="S196">
            <v>7.26177973938847E-2</v>
          </cell>
          <cell r="T196">
            <v>1.48590777947345E-2</v>
          </cell>
          <cell r="U196">
            <v>0.277472181506907</v>
          </cell>
          <cell r="V196">
            <v>5.3375860081505402E-5</v>
          </cell>
          <cell r="W196">
            <v>6.7886349415315198E-2</v>
          </cell>
          <cell r="X196">
            <v>4.5669532177817903E-3</v>
          </cell>
          <cell r="Y196">
            <v>4.9162714899416904E-3</v>
          </cell>
          <cell r="Z196">
            <v>4.1591303015505701E-7</v>
          </cell>
          <cell r="AA196">
            <v>5.0729374362000401E-3</v>
          </cell>
          <cell r="AB196">
            <v>10.2820462886037</v>
          </cell>
          <cell r="AC196">
            <v>2.10646465057511E-2</v>
          </cell>
        </row>
        <row r="197">
          <cell r="F197" t="str">
            <v>dad6c357-b41a-4803-ab4d-6b576889b196</v>
          </cell>
          <cell r="G197">
            <v>1</v>
          </cell>
          <cell r="H197" t="str">
            <v>kg</v>
          </cell>
          <cell r="I197">
            <v>2050</v>
          </cell>
          <cell r="J197">
            <v>6.1777540613220203E-2</v>
          </cell>
          <cell r="K197">
            <v>0.93228992869928395</v>
          </cell>
          <cell r="L197">
            <v>1.67556698182835E-4</v>
          </cell>
          <cell r="M197">
            <v>1.9996600596061401E-2</v>
          </cell>
          <cell r="N197">
            <v>1.80834052784106E-3</v>
          </cell>
          <cell r="O197">
            <v>2.2532765223668799E-6</v>
          </cell>
          <cell r="P197">
            <v>6.2051329106928801E-2</v>
          </cell>
          <cell r="Q197">
            <v>2.4328847763201399E-3</v>
          </cell>
          <cell r="R197">
            <v>9.7817436485420298E-3</v>
          </cell>
          <cell r="S197">
            <v>8.4143769970314102E-4</v>
          </cell>
          <cell r="T197">
            <v>4.0019675417576499E-4</v>
          </cell>
          <cell r="U197">
            <v>2.3123380571634399E-3</v>
          </cell>
          <cell r="V197">
            <v>2.6729345242373102E-7</v>
          </cell>
          <cell r="W197">
            <v>1.02903752255499E-4</v>
          </cell>
          <cell r="X197">
            <v>7.23882108016086E-4</v>
          </cell>
          <cell r="Y197">
            <v>7.3581373138836901E-4</v>
          </cell>
          <cell r="Z197">
            <v>3.6143376098127598E-8</v>
          </cell>
          <cell r="AA197">
            <v>3.3221291981511402E-4</v>
          </cell>
          <cell r="AB197">
            <v>0.141903468140504</v>
          </cell>
          <cell r="AC197">
            <v>7.3763137337309106E-5</v>
          </cell>
        </row>
        <row r="198">
          <cell r="F198" t="str">
            <v>1a370f36-dbef-44a5-a1f3-548c4264b8db</v>
          </cell>
          <cell r="G198">
            <v>1</v>
          </cell>
          <cell r="H198" t="str">
            <v>kg</v>
          </cell>
          <cell r="I198">
            <v>2050</v>
          </cell>
          <cell r="J198">
            <v>1.71195646209537</v>
          </cell>
          <cell r="K198">
            <v>23.1240134698464</v>
          </cell>
          <cell r="L198">
            <v>3.1795721438788102E-3</v>
          </cell>
          <cell r="M198">
            <v>0.42111171550842003</v>
          </cell>
          <cell r="N198">
            <v>0.19588190866803301</v>
          </cell>
          <cell r="O198">
            <v>7.7568565955022197E-4</v>
          </cell>
          <cell r="P198">
            <v>1.74266030404627</v>
          </cell>
          <cell r="Q198">
            <v>4.1664693841635403</v>
          </cell>
          <cell r="R198">
            <v>2.1233362487532501</v>
          </cell>
          <cell r="S198">
            <v>8.4050117151178896E-2</v>
          </cell>
          <cell r="T198">
            <v>1.6742447302233499E-2</v>
          </cell>
          <cell r="U198">
            <v>0.27281247513596302</v>
          </cell>
          <cell r="V198">
            <v>4.9849855604247001E-5</v>
          </cell>
          <cell r="W198">
            <v>6.7939395437901895E-2</v>
          </cell>
          <cell r="X198">
            <v>4.5209824586422403E-3</v>
          </cell>
          <cell r="Y198">
            <v>4.8694308371214799E-3</v>
          </cell>
          <cell r="Z198">
            <v>4.2708335122501199E-7</v>
          </cell>
          <cell r="AA198">
            <v>4.9611122809165601E-3</v>
          </cell>
          <cell r="AB198">
            <v>10.222468286171001</v>
          </cell>
          <cell r="AC198">
            <v>2.8671325290150099E-2</v>
          </cell>
        </row>
        <row r="199">
          <cell r="F199" t="str">
            <v>a28f81bd-a032-4890-b42c-614e60220664</v>
          </cell>
          <cell r="G199">
            <v>1</v>
          </cell>
          <cell r="H199" t="str">
            <v>kg</v>
          </cell>
          <cell r="I199">
            <v>2050</v>
          </cell>
          <cell r="J199">
            <v>1.2746992269001001E-2</v>
          </cell>
          <cell r="K199">
            <v>0.208630201022342</v>
          </cell>
          <cell r="L199">
            <v>1.82903017864348E-5</v>
          </cell>
          <cell r="M199">
            <v>4.3859370184279704E-3</v>
          </cell>
          <cell r="N199">
            <v>2.6023404628175998E-4</v>
          </cell>
          <cell r="O199">
            <v>1.0261076848692499E-6</v>
          </cell>
          <cell r="P199">
            <v>1.2812820907015E-2</v>
          </cell>
          <cell r="Q199">
            <v>6.0205968218240904E-4</v>
          </cell>
          <cell r="R199">
            <v>9.18937555850711E-3</v>
          </cell>
          <cell r="S199">
            <v>2.5345451431135199E-4</v>
          </cell>
          <cell r="T199">
            <v>8.4678589543174098E-4</v>
          </cell>
          <cell r="U199">
            <v>4.7291263767911001E-4</v>
          </cell>
          <cell r="V199">
            <v>2.13283105509531E-7</v>
          </cell>
          <cell r="W199">
            <v>2.85635390028034E-5</v>
          </cell>
          <cell r="X199">
            <v>6.81651960645071E-5</v>
          </cell>
          <cell r="Y199">
            <v>6.9606292280669594E-5</v>
          </cell>
          <cell r="Z199">
            <v>6.44443268116714E-9</v>
          </cell>
          <cell r="AA199">
            <v>4.1470031316703897E-5</v>
          </cell>
          <cell r="AB199">
            <v>0.23802288833525001</v>
          </cell>
          <cell r="AC199">
            <v>2.6924027280075902E-5</v>
          </cell>
        </row>
        <row r="200">
          <cell r="F200" t="str">
            <v>6d5e797f-97c6-450d-9b64-00454cf597a9</v>
          </cell>
          <cell r="G200">
            <v>1</v>
          </cell>
          <cell r="H200" t="str">
            <v>kg</v>
          </cell>
          <cell r="I200">
            <v>2050</v>
          </cell>
          <cell r="J200">
            <v>1.6786920201751701</v>
          </cell>
          <cell r="K200">
            <v>21.587497961346301</v>
          </cell>
          <cell r="L200">
            <v>3.2662391059421802E-3</v>
          </cell>
          <cell r="M200">
            <v>0.40407299164326899</v>
          </cell>
          <cell r="N200">
            <v>0.196181310316662</v>
          </cell>
          <cell r="O200">
            <v>7.2690462081078896E-4</v>
          </cell>
          <cell r="P200">
            <v>1.7107707605277001</v>
          </cell>
          <cell r="Q200">
            <v>4.1630222790700504</v>
          </cell>
          <cell r="R200">
            <v>2.0971313514549501</v>
          </cell>
          <cell r="S200">
            <v>3.9515971691169202E-2</v>
          </cell>
          <cell r="T200">
            <v>1.8377883766352601E-2</v>
          </cell>
          <cell r="U200">
            <v>0.27314723227479398</v>
          </cell>
          <cell r="V200">
            <v>5.3843157071769903E-5</v>
          </cell>
          <cell r="W200">
            <v>6.78273521160902E-2</v>
          </cell>
          <cell r="X200">
            <v>4.5103881256342102E-3</v>
          </cell>
          <cell r="Y200">
            <v>4.8582057824144501E-3</v>
          </cell>
          <cell r="Z200">
            <v>5.6438372349973597E-7</v>
          </cell>
          <cell r="AA200">
            <v>4.9891159182614397E-3</v>
          </cell>
          <cell r="AB200">
            <v>10.3578137461016</v>
          </cell>
          <cell r="AC200">
            <v>2.6988124964238601E-2</v>
          </cell>
        </row>
        <row r="201">
          <cell r="F201" t="str">
            <v>a28f81bd-a032-4890-b42c-614e60220664</v>
          </cell>
          <cell r="G201">
            <v>1</v>
          </cell>
          <cell r="H201" t="str">
            <v>kg</v>
          </cell>
          <cell r="I201">
            <v>2050</v>
          </cell>
          <cell r="J201">
            <v>1.2746992269001001E-2</v>
          </cell>
          <cell r="K201">
            <v>0.208630201022342</v>
          </cell>
          <cell r="L201">
            <v>1.82903017864348E-5</v>
          </cell>
          <cell r="M201">
            <v>4.3859370184279704E-3</v>
          </cell>
          <cell r="N201">
            <v>2.6023404628175998E-4</v>
          </cell>
          <cell r="O201">
            <v>1.0261076848692499E-6</v>
          </cell>
          <cell r="P201">
            <v>1.2812820907015E-2</v>
          </cell>
          <cell r="Q201">
            <v>6.0205968218240904E-4</v>
          </cell>
          <cell r="R201">
            <v>9.18937555850711E-3</v>
          </cell>
          <cell r="S201">
            <v>2.5345451431135199E-4</v>
          </cell>
          <cell r="T201">
            <v>8.4678589543174098E-4</v>
          </cell>
          <cell r="U201">
            <v>4.7291263767911001E-4</v>
          </cell>
          <cell r="V201">
            <v>2.13283105509531E-7</v>
          </cell>
          <cell r="W201">
            <v>2.85635390028034E-5</v>
          </cell>
          <cell r="X201">
            <v>6.81651960645071E-5</v>
          </cell>
          <cell r="Y201">
            <v>6.9606292280669594E-5</v>
          </cell>
          <cell r="Z201">
            <v>6.44443268116714E-9</v>
          </cell>
          <cell r="AA201">
            <v>4.1470031316703897E-5</v>
          </cell>
          <cell r="AB201">
            <v>0.23802288833525001</v>
          </cell>
          <cell r="AC201">
            <v>2.6924027280075902E-5</v>
          </cell>
        </row>
        <row r="202">
          <cell r="F202" t="str">
            <v>3add2175-f40a-4291-b27f-248ae4d1f500</v>
          </cell>
          <cell r="G202">
            <v>1</v>
          </cell>
          <cell r="H202" t="str">
            <v>kg</v>
          </cell>
          <cell r="I202">
            <v>2050</v>
          </cell>
          <cell r="J202">
            <v>1.7720280921385101</v>
          </cell>
          <cell r="K202">
            <v>23.328230412505199</v>
          </cell>
          <cell r="L202">
            <v>3.32882319401949E-3</v>
          </cell>
          <cell r="M202">
            <v>0.43186215513106402</v>
          </cell>
          <cell r="N202">
            <v>0.198283132050874</v>
          </cell>
          <cell r="O202">
            <v>8.2222122771703798E-4</v>
          </cell>
          <cell r="P202">
            <v>1.8025204268303201</v>
          </cell>
          <cell r="Q202">
            <v>4.1725557388194003</v>
          </cell>
          <cell r="R202">
            <v>2.2254479628555699</v>
          </cell>
          <cell r="S202">
            <v>0.10429023895462999</v>
          </cell>
          <cell r="T202">
            <v>1.7402868565992002E-2</v>
          </cell>
          <cell r="U202">
            <v>0.27613482704035702</v>
          </cell>
          <cell r="V202">
            <v>5.3486209596489398E-5</v>
          </cell>
          <cell r="W202">
            <v>6.8010864068320298E-2</v>
          </cell>
          <cell r="X202">
            <v>4.7258933026637397E-3</v>
          </cell>
          <cell r="Y202">
            <v>5.0752411030114599E-3</v>
          </cell>
          <cell r="Z202">
            <v>4.03781018998612E-7</v>
          </cell>
          <cell r="AA202">
            <v>4.9709342503452703E-3</v>
          </cell>
          <cell r="AB202">
            <v>10.339295209455701</v>
          </cell>
          <cell r="AC202">
            <v>2.0644519678903399E-2</v>
          </cell>
        </row>
        <row r="203">
          <cell r="F203" t="str">
            <v>a28f81bd-a032-4890-b42c-614e60220664</v>
          </cell>
          <cell r="G203">
            <v>1</v>
          </cell>
          <cell r="H203" t="str">
            <v>kg</v>
          </cell>
          <cell r="I203">
            <v>2050</v>
          </cell>
          <cell r="J203">
            <v>1.2746992269001001E-2</v>
          </cell>
          <cell r="K203">
            <v>0.208630201022342</v>
          </cell>
          <cell r="L203">
            <v>1.82903017864348E-5</v>
          </cell>
          <cell r="M203">
            <v>4.3859370184279704E-3</v>
          </cell>
          <cell r="N203">
            <v>2.6023404628175998E-4</v>
          </cell>
          <cell r="O203">
            <v>1.0261076848692499E-6</v>
          </cell>
          <cell r="P203">
            <v>1.2812820907015E-2</v>
          </cell>
          <cell r="Q203">
            <v>6.0205968218240904E-4</v>
          </cell>
          <cell r="R203">
            <v>9.18937555850711E-3</v>
          </cell>
          <cell r="S203">
            <v>2.5345451431135199E-4</v>
          </cell>
          <cell r="T203">
            <v>8.4678589543174098E-4</v>
          </cell>
          <cell r="U203">
            <v>4.7291263767911001E-4</v>
          </cell>
          <cell r="V203">
            <v>2.13283105509531E-7</v>
          </cell>
          <cell r="W203">
            <v>2.85635390028034E-5</v>
          </cell>
          <cell r="X203">
            <v>6.81651960645071E-5</v>
          </cell>
          <cell r="Y203">
            <v>6.9606292280669594E-5</v>
          </cell>
          <cell r="Z203">
            <v>6.44443268116714E-9</v>
          </cell>
          <cell r="AA203">
            <v>4.1470031316703897E-5</v>
          </cell>
          <cell r="AB203">
            <v>0.23802288833525001</v>
          </cell>
          <cell r="AC203">
            <v>2.6924027280075902E-5</v>
          </cell>
        </row>
        <row r="204">
          <cell r="D204" t="str">
            <v>nickel sulfate production | nickel sulfate | Cutoff</v>
          </cell>
          <cell r="F204" t="str">
            <v>f031c560-aff2-486d-8031-148436a7c6ba</v>
          </cell>
          <cell r="G204">
            <v>1</v>
          </cell>
          <cell r="H204" t="str">
            <v>kg</v>
          </cell>
          <cell r="I204">
            <v>2050</v>
          </cell>
          <cell r="J204">
            <v>11.9351263692686</v>
          </cell>
          <cell r="K204">
            <v>152.61568681069301</v>
          </cell>
          <cell r="L204">
            <v>0.35075915859163498</v>
          </cell>
          <cell r="M204">
            <v>3.1536932537603399</v>
          </cell>
          <cell r="N204">
            <v>10.141983867266401</v>
          </cell>
          <cell r="O204">
            <v>1.8026308853129398E-2</v>
          </cell>
          <cell r="P204">
            <v>12.1122404970943</v>
          </cell>
          <cell r="Q204">
            <v>2.7766886688554799</v>
          </cell>
          <cell r="R204">
            <v>118.107636752779</v>
          </cell>
          <cell r="S204">
            <v>0.20452433798835901</v>
          </cell>
          <cell r="T204">
            <v>0.18656708506868799</v>
          </cell>
          <cell r="U204">
            <v>14.2421283025084</v>
          </cell>
          <cell r="V204">
            <v>1.76773444292758E-3</v>
          </cell>
          <cell r="W204">
            <v>1.20245913368739</v>
          </cell>
          <cell r="X204">
            <v>5.9085720453118398E-2</v>
          </cell>
          <cell r="Y204">
            <v>6.0060691178604401E-2</v>
          </cell>
          <cell r="Z204">
            <v>3.6089862826053398E-6</v>
          </cell>
          <cell r="AA204">
            <v>1.2018667297463901</v>
          </cell>
          <cell r="AB204">
            <v>3391.8073856402102</v>
          </cell>
          <cell r="AC204">
            <v>7.0632041509970794E-2</v>
          </cell>
        </row>
        <row r="205">
          <cell r="F205" t="str">
            <v>78485336-b101-4ee2-981c-13eba891187e</v>
          </cell>
          <cell r="G205">
            <v>1</v>
          </cell>
          <cell r="H205" t="str">
            <v>kg</v>
          </cell>
          <cell r="I205">
            <v>2050</v>
          </cell>
          <cell r="J205">
            <v>0.97079675326318504</v>
          </cell>
          <cell r="K205">
            <v>14.2456315906872</v>
          </cell>
          <cell r="L205">
            <v>2.4972938256798698E-3</v>
          </cell>
          <cell r="M205">
            <v>0.24987359780262799</v>
          </cell>
          <cell r="N205">
            <v>0.35197643469235401</v>
          </cell>
          <cell r="O205">
            <v>4.48894876549095E-4</v>
          </cell>
          <cell r="P205">
            <v>0.98226919206980801</v>
          </cell>
          <cell r="Q205">
            <v>0.45972581923102601</v>
          </cell>
          <cell r="R205">
            <v>28.447833492075102</v>
          </cell>
          <cell r="S205">
            <v>9.7238785192473601E-2</v>
          </cell>
          <cell r="T205">
            <v>9.1850782624054404E-3</v>
          </cell>
          <cell r="U205">
            <v>0.452120570187377</v>
          </cell>
          <cell r="V205">
            <v>2.3216585221449899E-5</v>
          </cell>
          <cell r="W205">
            <v>1.30539232320995E-2</v>
          </cell>
          <cell r="X205">
            <v>1.4381805987515499E-3</v>
          </cell>
          <cell r="Y205">
            <v>1.4814992627509001E-3</v>
          </cell>
          <cell r="Z205">
            <v>5.5546365324124704E-7</v>
          </cell>
          <cell r="AA205">
            <v>5.9464949079998698E-3</v>
          </cell>
          <cell r="AB205">
            <v>21.1028468963206</v>
          </cell>
          <cell r="AC205">
            <v>1.80821517665779E-2</v>
          </cell>
        </row>
        <row r="206">
          <cell r="F206" t="str">
            <v>da33c3b4-c287-499f-9974-94ab82743754</v>
          </cell>
          <cell r="G206">
            <v>1</v>
          </cell>
          <cell r="H206" t="str">
            <v>kg</v>
          </cell>
          <cell r="I206">
            <v>2050</v>
          </cell>
          <cell r="J206">
            <v>12.7257160394333</v>
          </cell>
          <cell r="K206">
            <v>145.29877707507401</v>
          </cell>
          <cell r="L206">
            <v>2.4958017643944602E-2</v>
          </cell>
          <cell r="M206">
            <v>3.0213525586306398</v>
          </cell>
          <cell r="N206">
            <v>10.576455484229401</v>
          </cell>
          <cell r="O206">
            <v>1.5043543391720701E-2</v>
          </cell>
          <cell r="P206">
            <v>12.999066293560301</v>
          </cell>
          <cell r="Q206">
            <v>2.6898264905246299</v>
          </cell>
          <cell r="R206">
            <v>120.28970648975501</v>
          </cell>
          <cell r="S206">
            <v>0.12884214626825799</v>
          </cell>
          <cell r="T206">
            <v>0.18030323282059399</v>
          </cell>
          <cell r="U206">
            <v>14.8169694870545</v>
          </cell>
          <cell r="V206">
            <v>1.5597567072908199E-3</v>
          </cell>
          <cell r="W206">
            <v>1.3682296201122499</v>
          </cell>
          <cell r="X206">
            <v>6.1206184214833398E-2</v>
          </cell>
          <cell r="Y206">
            <v>6.2165604585867902E-2</v>
          </cell>
          <cell r="Z206">
            <v>3.21872022697352E-6</v>
          </cell>
          <cell r="AA206">
            <v>7.2659548924449202E-2</v>
          </cell>
          <cell r="AB206">
            <v>3484.4615604891801</v>
          </cell>
          <cell r="AC206">
            <v>7.02875580139736E-2</v>
          </cell>
        </row>
        <row r="207">
          <cell r="F207" t="str">
            <v>533ad305-6dcb-491a-9613-564fdfa52bb5</v>
          </cell>
          <cell r="G207">
            <v>1</v>
          </cell>
          <cell r="H207" t="str">
            <v>kg</v>
          </cell>
          <cell r="I207">
            <v>2050</v>
          </cell>
          <cell r="J207">
            <v>0.95850054909323501</v>
          </cell>
          <cell r="K207">
            <v>12.186841013132099</v>
          </cell>
          <cell r="L207">
            <v>2.3864872962725599E-3</v>
          </cell>
          <cell r="M207">
            <v>0.21379699453699699</v>
          </cell>
          <cell r="N207">
            <v>0.35115376340429999</v>
          </cell>
          <cell r="O207">
            <v>3.2279629368940198E-4</v>
          </cell>
          <cell r="P207">
            <v>0.97277094740671999</v>
          </cell>
          <cell r="Q207">
            <v>0.457499625410902</v>
          </cell>
          <cell r="R207">
            <v>28.372106445275001</v>
          </cell>
          <cell r="S207">
            <v>6.4463929168316197E-2</v>
          </cell>
          <cell r="T207">
            <v>9.1555156075892302E-3</v>
          </cell>
          <cell r="U207">
            <v>0.45076318620877598</v>
          </cell>
          <cell r="V207">
            <v>1.50493809086506E-5</v>
          </cell>
          <cell r="W207">
            <v>1.30550817102761E-2</v>
          </cell>
          <cell r="X207">
            <v>2.2001919541913902E-3</v>
          </cell>
          <cell r="Y207">
            <v>2.2351119358248401E-3</v>
          </cell>
          <cell r="Z207">
            <v>2.73497680713553E-7</v>
          </cell>
          <cell r="AA207">
            <v>6.7844677510706299E-3</v>
          </cell>
          <cell r="AB207">
            <v>21.183524336081899</v>
          </cell>
          <cell r="AC207">
            <v>1.3362527719874701E-2</v>
          </cell>
        </row>
        <row r="208">
          <cell r="F208" t="str">
            <v>02da9a3e-0a46-42a8-bd81-b02ebcd50c8e</v>
          </cell>
          <cell r="G208">
            <v>1</v>
          </cell>
          <cell r="H208" t="str">
            <v>kg</v>
          </cell>
          <cell r="I208">
            <v>2050</v>
          </cell>
          <cell r="J208">
            <v>12.172124910432901</v>
          </cell>
          <cell r="K208">
            <v>153.155074145561</v>
          </cell>
          <cell r="L208">
            <v>2.4443398800578001E-2</v>
          </cell>
          <cell r="M208">
            <v>3.1953749306189598</v>
          </cell>
          <cell r="N208">
            <v>10.615560137410201</v>
          </cell>
          <cell r="O208">
            <v>1.6464426481533401E-2</v>
          </cell>
          <cell r="P208">
            <v>12.3620105754023</v>
          </cell>
          <cell r="Q208">
            <v>2.76286278321215</v>
          </cell>
          <cell r="R208">
            <v>121.776402424067</v>
          </cell>
          <cell r="S208">
            <v>0.131097466505741</v>
          </cell>
          <cell r="T208">
            <v>0.18489161010806801</v>
          </cell>
          <cell r="U208">
            <v>14.8710777296129</v>
          </cell>
          <cell r="V208">
            <v>1.6483006746650501E-3</v>
          </cell>
          <cell r="W208">
            <v>1.36854567497647</v>
          </cell>
          <cell r="X208">
            <v>6.3787823156352105E-2</v>
          </cell>
          <cell r="Y208">
            <v>6.4790062772134796E-2</v>
          </cell>
          <cell r="Z208">
            <v>3.3900772205374499E-6</v>
          </cell>
          <cell r="AA208">
            <v>7.7550370091819504E-2</v>
          </cell>
          <cell r="AB208">
            <v>3484.91280794158</v>
          </cell>
          <cell r="AC208">
            <v>6.4394544801035E-2</v>
          </cell>
        </row>
        <row r="209">
          <cell r="F209" t="str">
            <v>6818459a-5f84-4f72-9c0a-a7733f37626f</v>
          </cell>
          <cell r="G209">
            <v>1</v>
          </cell>
          <cell r="H209" t="str">
            <v>kg</v>
          </cell>
          <cell r="I209">
            <v>2050</v>
          </cell>
          <cell r="J209">
            <v>0.83062468281454105</v>
          </cell>
          <cell r="K209">
            <v>11.550519668460501</v>
          </cell>
          <cell r="L209">
            <v>2.1414210660122201E-3</v>
          </cell>
          <cell r="M209">
            <v>0.196518012355857</v>
          </cell>
          <cell r="N209">
            <v>0.35013333074110198</v>
          </cell>
          <cell r="O209">
            <v>3.0943257211965401E-4</v>
          </cell>
          <cell r="P209">
            <v>0.83915967431011096</v>
          </cell>
          <cell r="Q209">
            <v>0.454263390184803</v>
          </cell>
          <cell r="R209">
            <v>28.3017603169952</v>
          </cell>
          <cell r="S209">
            <v>6.13744848083419E-2</v>
          </cell>
          <cell r="T209">
            <v>1.09411418953206E-2</v>
          </cell>
          <cell r="U209">
            <v>0.44931784984094197</v>
          </cell>
          <cell r="V209">
            <v>1.4456245276767901E-5</v>
          </cell>
          <cell r="W209">
            <v>1.3116866966095E-2</v>
          </cell>
          <cell r="X209">
            <v>1.69576726735699E-3</v>
          </cell>
          <cell r="Y209">
            <v>1.7343703384607801E-3</v>
          </cell>
          <cell r="Z209">
            <v>2.5505519096356099E-7</v>
          </cell>
          <cell r="AA209">
            <v>6.3785853319190703E-3</v>
          </cell>
          <cell r="AB209">
            <v>21.119009984730798</v>
          </cell>
          <cell r="AC209">
            <v>1.31788626237618E-2</v>
          </cell>
        </row>
        <row r="210">
          <cell r="F210" t="str">
            <v>afcff9d4-0a69-4e29-8b40-77d250bb9154</v>
          </cell>
          <cell r="G210">
            <v>1</v>
          </cell>
          <cell r="H210" t="str">
            <v>kg</v>
          </cell>
          <cell r="I210">
            <v>2050</v>
          </cell>
          <cell r="J210">
            <v>4.1085538629788196</v>
          </cell>
          <cell r="K210">
            <v>72.014347450180097</v>
          </cell>
          <cell r="L210">
            <v>0.16022286910331099</v>
          </cell>
          <cell r="M210">
            <v>1.0557037642251299</v>
          </cell>
          <cell r="N210">
            <v>3.5838142324454298</v>
          </cell>
          <cell r="O210">
            <v>4.9438859281119001E-3</v>
          </cell>
          <cell r="P210">
            <v>4.1526749134807401</v>
          </cell>
          <cell r="Q210">
            <v>0.64945980838783601</v>
          </cell>
          <cell r="R210">
            <v>40.957979163283198</v>
          </cell>
          <cell r="S210">
            <v>0.65783039596669501</v>
          </cell>
          <cell r="T210">
            <v>0.270982198348589</v>
          </cell>
          <cell r="U210">
            <v>4.53569555802952</v>
          </cell>
          <cell r="V210">
            <v>1.9547256126418501E-4</v>
          </cell>
          <cell r="W210">
            <v>1.5510312299957201</v>
          </cell>
          <cell r="X210">
            <v>1.39455467880763E-2</v>
          </cell>
          <cell r="Y210">
            <v>1.41811937579857E-2</v>
          </cell>
          <cell r="Z210">
            <v>3.3653211301434598E-6</v>
          </cell>
          <cell r="AA210">
            <v>0.54726516671576897</v>
          </cell>
          <cell r="AB210">
            <v>66.246573220596801</v>
          </cell>
          <cell r="AC210">
            <v>0.10881429204180799</v>
          </cell>
        </row>
        <row r="211">
          <cell r="F211" t="str">
            <v>c074364c-3b72-477e-9998-b9b4ef842af4</v>
          </cell>
          <cell r="G211">
            <v>1</v>
          </cell>
          <cell r="H211" t="str">
            <v>kg</v>
          </cell>
          <cell r="I211">
            <v>2050</v>
          </cell>
          <cell r="J211">
            <v>0.82177174087696603</v>
          </cell>
          <cell r="K211">
            <v>12.7185101143882</v>
          </cell>
          <cell r="L211">
            <v>2.1113906962139301E-3</v>
          </cell>
          <cell r="M211">
            <v>0.200895295530681</v>
          </cell>
          <cell r="N211">
            <v>0.34942559974614301</v>
          </cell>
          <cell r="O211">
            <v>3.67383015876546E-4</v>
          </cell>
          <cell r="P211">
            <v>0.82993570790661098</v>
          </cell>
          <cell r="Q211">
            <v>0.45511341067802102</v>
          </cell>
          <cell r="R211">
            <v>28.340313314864499</v>
          </cell>
          <cell r="S211">
            <v>9.3566871583049799E-2</v>
          </cell>
          <cell r="T211">
            <v>1.12263613946555E-2</v>
          </cell>
          <cell r="U211">
            <v>0.44859767612866802</v>
          </cell>
          <cell r="V211">
            <v>1.8101686076480101E-5</v>
          </cell>
          <cell r="W211">
            <v>1.3056154261536E-2</v>
          </cell>
          <cell r="X211">
            <v>1.6511728128470299E-3</v>
          </cell>
          <cell r="Y211">
            <v>1.6879231802212999E-3</v>
          </cell>
          <cell r="Z211">
            <v>3.0211158410275402E-7</v>
          </cell>
          <cell r="AA211">
            <v>6.2908977330325896E-3</v>
          </cell>
          <cell r="AB211">
            <v>21.031226537304899</v>
          </cell>
          <cell r="AC211">
            <v>2.19648163673027E-2</v>
          </cell>
        </row>
        <row r="212">
          <cell r="F212" t="str">
            <v>0e39af4d-45bb-4735-892b-5813a3024a8b</v>
          </cell>
          <cell r="G212">
            <v>1</v>
          </cell>
          <cell r="H212" t="str">
            <v>kg</v>
          </cell>
          <cell r="I212">
            <v>2050</v>
          </cell>
          <cell r="J212">
            <v>12.238250140592999</v>
          </cell>
          <cell r="K212">
            <v>153.89115406115701</v>
          </cell>
          <cell r="L212">
            <v>2.4754381093417498E-2</v>
          </cell>
          <cell r="M212">
            <v>3.2131164571987498</v>
          </cell>
          <cell r="N212">
            <v>10.616574377801999</v>
          </cell>
          <cell r="O212">
            <v>1.65367613884192E-2</v>
          </cell>
          <cell r="P212">
            <v>12.4289911279207</v>
          </cell>
          <cell r="Q212">
            <v>2.7657278429083201</v>
          </cell>
          <cell r="R212">
            <v>121.87868564204101</v>
          </cell>
          <cell r="S212">
            <v>0.13454338433410901</v>
          </cell>
          <cell r="T212">
            <v>0.18413458142271599</v>
          </cell>
          <cell r="U212">
            <v>14.8726945145762</v>
          </cell>
          <cell r="V212">
            <v>1.6529692454243399E-3</v>
          </cell>
          <cell r="W212">
            <v>1.3684446271191</v>
          </cell>
          <cell r="X212">
            <v>6.3922381022373395E-2</v>
          </cell>
          <cell r="Y212">
            <v>6.4922507933531007E-2</v>
          </cell>
          <cell r="Z212">
            <v>3.4450545086549E-6</v>
          </cell>
          <cell r="AA212">
            <v>7.76804972901496E-2</v>
          </cell>
          <cell r="AB212">
            <v>3484.9405004097098</v>
          </cell>
          <cell r="AC212">
            <v>6.5734595233831905E-2</v>
          </cell>
        </row>
        <row r="213">
          <cell r="F213" t="str">
            <v>f68afc6e-324b-4768-bd80-6c4db0b2fc28</v>
          </cell>
          <cell r="G213">
            <v>1</v>
          </cell>
          <cell r="H213" t="str">
            <v>kg</v>
          </cell>
          <cell r="I213">
            <v>2050</v>
          </cell>
          <cell r="J213">
            <v>0.91146124436849196</v>
          </cell>
          <cell r="K213">
            <v>12.4677995813585</v>
          </cell>
          <cell r="L213">
            <v>2.5031739329942002E-3</v>
          </cell>
          <cell r="M213">
            <v>0.21837078843718599</v>
          </cell>
          <cell r="N213">
            <v>0.35148458910221098</v>
          </cell>
          <cell r="O213">
            <v>3.91803164481525E-4</v>
          </cell>
          <cell r="P213">
            <v>0.92111438142629298</v>
          </cell>
          <cell r="Q213">
            <v>0.45830570374007601</v>
          </cell>
          <cell r="R213">
            <v>28.421284413285498</v>
          </cell>
          <cell r="S213">
            <v>6.5259390649846205E-2</v>
          </cell>
          <cell r="T213">
            <v>1.0301560757898001E-2</v>
          </cell>
          <cell r="U213">
            <v>0.45140077785162802</v>
          </cell>
          <cell r="V213">
            <v>1.9905661863671901E-5</v>
          </cell>
          <cell r="W213">
            <v>1.3041064384152101E-2</v>
          </cell>
          <cell r="X213">
            <v>1.87203058876719E-3</v>
          </cell>
          <cell r="Y213">
            <v>1.9092305742058201E-3</v>
          </cell>
          <cell r="Z213">
            <v>3.1309541717602299E-7</v>
          </cell>
          <cell r="AA213">
            <v>6.5536637560608098E-3</v>
          </cell>
          <cell r="AB213">
            <v>21.166243581527901</v>
          </cell>
          <cell r="AC213">
            <v>1.47196257319768E-2</v>
          </cell>
        </row>
        <row r="214">
          <cell r="F214" t="str">
            <v>f4ce88c9-b5c5-4bdc-b71e-25c2d45954f7</v>
          </cell>
          <cell r="G214">
            <v>1</v>
          </cell>
          <cell r="H214" t="str">
            <v>kg</v>
          </cell>
          <cell r="I214">
            <v>2050</v>
          </cell>
          <cell r="J214">
            <v>11.626466301459899</v>
          </cell>
          <cell r="K214">
            <v>153.39892949970601</v>
          </cell>
          <cell r="L214">
            <v>2.2528832395357599E-2</v>
          </cell>
          <cell r="M214">
            <v>3.2198102456197302</v>
          </cell>
          <cell r="N214">
            <v>10.6452818268867</v>
          </cell>
          <cell r="O214">
            <v>1.7430860163114101E-2</v>
          </cell>
          <cell r="P214">
            <v>11.7453399993804</v>
          </cell>
          <cell r="Q214">
            <v>2.8196138902986601</v>
          </cell>
          <cell r="R214">
            <v>123.099675206737</v>
          </cell>
          <cell r="S214">
            <v>0.136175200474557</v>
          </cell>
          <cell r="T214">
            <v>0.17469684043429701</v>
          </cell>
          <cell r="U214">
            <v>14.9119815897939</v>
          </cell>
          <cell r="V214">
            <v>1.70770857784995E-3</v>
          </cell>
          <cell r="W214">
            <v>1.3681011818151101</v>
          </cell>
          <cell r="X214">
            <v>6.2102957985237198E-2</v>
          </cell>
          <cell r="Y214">
            <v>6.3103472138493003E-2</v>
          </cell>
          <cell r="Z214">
            <v>3.4183625326334398E-6</v>
          </cell>
          <cell r="AA214">
            <v>7.0619064899176007E-2</v>
          </cell>
          <cell r="AB214">
            <v>3484.33068635461</v>
          </cell>
          <cell r="AC214">
            <v>6.4669059857872899E-2</v>
          </cell>
        </row>
        <row r="215">
          <cell r="F215" t="str">
            <v>979f0b76-c796-4150-ba21-16fcf2fd3251</v>
          </cell>
          <cell r="G215">
            <v>1</v>
          </cell>
          <cell r="H215" t="str">
            <v>kg</v>
          </cell>
          <cell r="I215">
            <v>2050</v>
          </cell>
          <cell r="J215">
            <v>0.87717150485654505</v>
          </cell>
          <cell r="K215">
            <v>12.240117303588301</v>
          </cell>
          <cell r="L215">
            <v>2.4145853678255399E-3</v>
          </cell>
          <cell r="M215">
            <v>0.21257687664023101</v>
          </cell>
          <cell r="N215">
            <v>0.35133046657658401</v>
          </cell>
          <cell r="O215">
            <v>4.0451113172476502E-4</v>
          </cell>
          <cell r="P215">
            <v>0.88623214034612696</v>
          </cell>
          <cell r="Q215">
            <v>0.457355326775016</v>
          </cell>
          <cell r="R215">
            <v>28.417335796813699</v>
          </cell>
          <cell r="S215">
            <v>7.2769933548192695E-2</v>
          </cell>
          <cell r="T215">
            <v>9.7717410953737493E-3</v>
          </cell>
          <cell r="U215">
            <v>0.45115436304765899</v>
          </cell>
          <cell r="V215">
            <v>2.0469259798369798E-5</v>
          </cell>
          <cell r="W215">
            <v>1.30408381407739E-2</v>
          </cell>
          <cell r="X215">
            <v>1.6265111612155699E-3</v>
          </cell>
          <cell r="Y215">
            <v>1.66422615804982E-3</v>
          </cell>
          <cell r="Z215">
            <v>2.84601915753947E-7</v>
          </cell>
          <cell r="AA215">
            <v>6.3016988544307697E-3</v>
          </cell>
          <cell r="AB215">
            <v>21.0668010979869</v>
          </cell>
          <cell r="AC215">
            <v>1.4333333572993601E-2</v>
          </cell>
        </row>
        <row r="216">
          <cell r="F216" t="str">
            <v>afcff9d4-0a69-4e29-8b40-77d250bb9154</v>
          </cell>
          <cell r="G216">
            <v>1</v>
          </cell>
          <cell r="H216" t="str">
            <v>kg</v>
          </cell>
          <cell r="I216">
            <v>2050</v>
          </cell>
          <cell r="J216">
            <v>4.1085538629788196</v>
          </cell>
          <cell r="K216">
            <v>72.014347450180097</v>
          </cell>
          <cell r="L216">
            <v>0.16022286910331099</v>
          </cell>
          <cell r="M216">
            <v>1.0557037642251299</v>
          </cell>
          <cell r="N216">
            <v>3.5838142324454298</v>
          </cell>
          <cell r="O216">
            <v>4.9438859281119001E-3</v>
          </cell>
          <cell r="P216">
            <v>4.1526749134807401</v>
          </cell>
          <cell r="Q216">
            <v>0.64945980838783601</v>
          </cell>
          <cell r="R216">
            <v>40.957979163283198</v>
          </cell>
          <cell r="S216">
            <v>0.65783039596669501</v>
          </cell>
          <cell r="T216">
            <v>0.270982198348589</v>
          </cell>
          <cell r="U216">
            <v>4.53569555802952</v>
          </cell>
          <cell r="V216">
            <v>1.9547256126418501E-4</v>
          </cell>
          <cell r="W216">
            <v>1.5510312299957201</v>
          </cell>
          <cell r="X216">
            <v>1.39455467880763E-2</v>
          </cell>
          <cell r="Y216">
            <v>1.41811937579857E-2</v>
          </cell>
          <cell r="Z216">
            <v>3.3653211301434598E-6</v>
          </cell>
          <cell r="AA216">
            <v>0.54726516671576897</v>
          </cell>
          <cell r="AB216">
            <v>66.246573220596801</v>
          </cell>
          <cell r="AC216">
            <v>0.10881429204180799</v>
          </cell>
        </row>
        <row r="217">
          <cell r="F217" t="str">
            <v>c074364c-3b72-477e-9998-b9b4ef842af4</v>
          </cell>
          <cell r="G217">
            <v>1</v>
          </cell>
          <cell r="H217" t="str">
            <v>kg</v>
          </cell>
          <cell r="I217">
            <v>2050</v>
          </cell>
          <cell r="J217">
            <v>0.82177174087696603</v>
          </cell>
          <cell r="K217">
            <v>12.7185101143882</v>
          </cell>
          <cell r="L217">
            <v>2.1113906962139301E-3</v>
          </cell>
          <cell r="M217">
            <v>0.200895295530681</v>
          </cell>
          <cell r="N217">
            <v>0.34942559974614301</v>
          </cell>
          <cell r="O217">
            <v>3.67383015876546E-4</v>
          </cell>
          <cell r="P217">
            <v>0.82993570790661098</v>
          </cell>
          <cell r="Q217">
            <v>0.45511341067802102</v>
          </cell>
          <cell r="R217">
            <v>28.340313314864499</v>
          </cell>
          <cell r="S217">
            <v>9.3566871583049799E-2</v>
          </cell>
          <cell r="T217">
            <v>1.12263613946555E-2</v>
          </cell>
          <cell r="U217">
            <v>0.44859767612866802</v>
          </cell>
          <cell r="V217">
            <v>1.8101686076480101E-5</v>
          </cell>
          <cell r="W217">
            <v>1.3056154261536E-2</v>
          </cell>
          <cell r="X217">
            <v>1.6511728128470299E-3</v>
          </cell>
          <cell r="Y217">
            <v>1.6879231802212999E-3</v>
          </cell>
          <cell r="Z217">
            <v>3.0211158410275402E-7</v>
          </cell>
          <cell r="AA217">
            <v>6.2908977330325896E-3</v>
          </cell>
          <cell r="AB217">
            <v>21.031226537304899</v>
          </cell>
          <cell r="AC217">
            <v>2.19648163673027E-2</v>
          </cell>
        </row>
        <row r="218">
          <cell r="F218" t="str">
            <v>0d1b77f7-d64f-47ae-b300-7908f3bb58df</v>
          </cell>
          <cell r="G218">
            <v>1</v>
          </cell>
          <cell r="H218" t="str">
            <v>kg</v>
          </cell>
          <cell r="I218">
            <v>2050</v>
          </cell>
          <cell r="J218">
            <v>11.688452866476799</v>
          </cell>
          <cell r="K218">
            <v>157.16924731970701</v>
          </cell>
          <cell r="L218">
            <v>2.26036982424479E-2</v>
          </cell>
          <cell r="M218">
            <v>3.2492147812317702</v>
          </cell>
          <cell r="N218">
            <v>10.471488662623299</v>
          </cell>
          <cell r="O218">
            <v>1.7112258327250801E-2</v>
          </cell>
          <cell r="P218">
            <v>11.8397583895201</v>
          </cell>
          <cell r="Q218">
            <v>2.7992594783634002</v>
          </cell>
          <cell r="R218">
            <v>121.07776351299</v>
          </cell>
          <cell r="S218">
            <v>0.156036823434033</v>
          </cell>
          <cell r="T218">
            <v>0.19826187634001</v>
          </cell>
          <cell r="U218">
            <v>14.687331978360501</v>
          </cell>
          <cell r="V218">
            <v>1.6920207579443501E-3</v>
          </cell>
          <cell r="W218">
            <v>1.35777888941167</v>
          </cell>
          <cell r="X218">
            <v>6.2691112223048906E-2</v>
          </cell>
          <cell r="Y218">
            <v>6.3690916293066793E-2</v>
          </cell>
          <cell r="Z218">
            <v>3.41439626676536E-6</v>
          </cell>
          <cell r="AA218">
            <v>7.2306058703032902E-2</v>
          </cell>
          <cell r="AB218">
            <v>3467.58943061336</v>
          </cell>
          <cell r="AC218">
            <v>8.1958569129148007E-2</v>
          </cell>
        </row>
        <row r="219">
          <cell r="F219" t="str">
            <v>bc71d9c2-5b1c-4e19-96f7-eba3af6abe13</v>
          </cell>
          <cell r="G219">
            <v>1</v>
          </cell>
          <cell r="H219" t="str">
            <v>kg</v>
          </cell>
          <cell r="I219">
            <v>2050</v>
          </cell>
          <cell r="J219">
            <v>0.62034058679001003</v>
          </cell>
          <cell r="K219">
            <v>10.150655777645101</v>
          </cell>
          <cell r="L219">
            <v>1.9803810319430799E-3</v>
          </cell>
          <cell r="M219">
            <v>0.15742538655763799</v>
          </cell>
          <cell r="N219">
            <v>0.20745981981950101</v>
          </cell>
          <cell r="O219">
            <v>1.0380731436343701E-4</v>
          </cell>
          <cell r="P219">
            <v>0.62509758576319496</v>
          </cell>
          <cell r="Q219">
            <v>0.429132738215103</v>
          </cell>
          <cell r="R219">
            <v>25.6617336253071</v>
          </cell>
          <cell r="S219">
            <v>3.24569110836559E-2</v>
          </cell>
          <cell r="T219">
            <v>1.0990881541133901E-2</v>
          </cell>
          <cell r="U219">
            <v>0.26498617315512601</v>
          </cell>
          <cell r="V219">
            <v>6.66700274783089E-6</v>
          </cell>
          <cell r="W219">
            <v>3.9107594219656297E-3</v>
          </cell>
          <cell r="X219">
            <v>8.5123498948511101E-4</v>
          </cell>
          <cell r="Y219">
            <v>8.7725750774850903E-4</v>
          </cell>
          <cell r="Z219">
            <v>1.7989814738711001E-7</v>
          </cell>
          <cell r="AA219">
            <v>6.2864842591079297E-3</v>
          </cell>
          <cell r="AB219">
            <v>6.8570895737037398</v>
          </cell>
          <cell r="AC219">
            <v>3.0246735448554201E-2</v>
          </cell>
        </row>
        <row r="220">
          <cell r="F220" t="str">
            <v>e11cbcde-55a6-4058-b974-c539f98f3304</v>
          </cell>
          <cell r="G220">
            <v>1</v>
          </cell>
          <cell r="H220" t="str">
            <v>kg</v>
          </cell>
          <cell r="I220">
            <v>2050</v>
          </cell>
          <cell r="J220">
            <v>11.6392131264799</v>
          </cell>
          <cell r="K220">
            <v>155.52440819347899</v>
          </cell>
          <cell r="L220">
            <v>2.2283967594094699E-2</v>
          </cell>
          <cell r="M220">
            <v>3.3069317501164899</v>
          </cell>
          <cell r="N220">
            <v>10.7909495451291</v>
          </cell>
          <cell r="O220">
            <v>2.3342428627650898E-2</v>
          </cell>
          <cell r="P220">
            <v>11.7354641427341</v>
          </cell>
          <cell r="Q220">
            <v>3.09329971531763</v>
          </cell>
          <cell r="R220">
            <v>128.974788124958</v>
          </cell>
          <cell r="S220">
            <v>8.0705316477957006E-2</v>
          </cell>
          <cell r="T220">
            <v>0.18678378996693701</v>
          </cell>
          <cell r="U220">
            <v>15.113090689162901</v>
          </cell>
          <cell r="V220">
            <v>2.0659290400428399E-3</v>
          </cell>
          <cell r="W220">
            <v>1.3672934751607599</v>
          </cell>
          <cell r="X220">
            <v>6.1247688981348601E-2</v>
          </cell>
          <cell r="Y220">
            <v>6.2226518049319897E-2</v>
          </cell>
          <cell r="Z220">
            <v>3.63870465015871E-6</v>
          </cell>
          <cell r="AA220">
            <v>7.0822130055977206E-2</v>
          </cell>
          <cell r="AB220">
            <v>3483.99922697693</v>
          </cell>
          <cell r="AC220">
            <v>6.3391462587509301E-2</v>
          </cell>
        </row>
        <row r="221">
          <cell r="F221" t="str">
            <v>08a94f88-8304-44a3-b3b2-7e571c0183e2</v>
          </cell>
          <cell r="G221">
            <v>1</v>
          </cell>
          <cell r="H221" t="str">
            <v>kg</v>
          </cell>
          <cell r="I221">
            <v>2050</v>
          </cell>
          <cell r="J221">
            <v>1.0876666381667901</v>
          </cell>
          <cell r="K221">
            <v>13.0310074447457</v>
          </cell>
          <cell r="L221">
            <v>2.4028400394924599E-3</v>
          </cell>
          <cell r="M221">
            <v>0.25593005363341498</v>
          </cell>
          <cell r="N221">
            <v>0.36627401320616199</v>
          </cell>
          <cell r="O221">
            <v>1.01208869720529E-3</v>
          </cell>
          <cell r="P221">
            <v>1.0959219910251301</v>
          </cell>
          <cell r="Q221">
            <v>0.48846289172172802</v>
          </cell>
          <cell r="R221">
            <v>29.030639837682099</v>
          </cell>
          <cell r="S221">
            <v>2.2227866864775399E-2</v>
          </cell>
          <cell r="T221">
            <v>1.00671256738867E-2</v>
          </cell>
          <cell r="U221">
            <v>0.47184474619100297</v>
          </cell>
          <cell r="V221">
            <v>5.6227727400718098E-5</v>
          </cell>
          <cell r="W221">
            <v>1.2970613686430699E-2</v>
          </cell>
          <cell r="X221">
            <v>2.21959603577092E-3</v>
          </cell>
          <cell r="Y221">
            <v>2.2555238343048298E-3</v>
          </cell>
          <cell r="Z221">
            <v>5.4257260109943302E-7</v>
          </cell>
          <cell r="AA221">
            <v>7.1674175431288402E-3</v>
          </cell>
          <cell r="AB221">
            <v>21.164277677833901</v>
          </cell>
          <cell r="AC221">
            <v>1.3284975976922001E-2</v>
          </cell>
        </row>
        <row r="222">
          <cell r="F222" t="str">
            <v>f883d3fd-d3c1-4895-9258-a2d7511c5e5c</v>
          </cell>
          <cell r="G222">
            <v>1</v>
          </cell>
          <cell r="H222" t="str">
            <v>kg</v>
          </cell>
          <cell r="I222">
            <v>2050</v>
          </cell>
          <cell r="J222">
            <v>11.7896439668475</v>
          </cell>
          <cell r="K222">
            <v>159.53744665747701</v>
          </cell>
          <cell r="L222">
            <v>2.26810474532863E-2</v>
          </cell>
          <cell r="M222">
            <v>3.27509431933606</v>
          </cell>
          <cell r="N222">
            <v>10.473666295385099</v>
          </cell>
          <cell r="O222">
            <v>1.7143833832322999E-2</v>
          </cell>
          <cell r="P222">
            <v>11.942594544033099</v>
          </cell>
          <cell r="Q222">
            <v>2.8020693254819999</v>
          </cell>
          <cell r="R222">
            <v>121.146994696962</v>
          </cell>
          <cell r="S222">
            <v>0.26711487431015901</v>
          </cell>
          <cell r="T222">
            <v>0.206708130172856</v>
          </cell>
          <cell r="U222">
            <v>14.6901773839698</v>
          </cell>
          <cell r="V222">
            <v>1.6960869337263101E-3</v>
          </cell>
          <cell r="W222">
            <v>1.35791426806286</v>
          </cell>
          <cell r="X222">
            <v>6.27381822234436E-2</v>
          </cell>
          <cell r="Y222">
            <v>6.3741730875773603E-2</v>
          </cell>
          <cell r="Z222">
            <v>3.4880675096638501E-6</v>
          </cell>
          <cell r="AA222">
            <v>7.2380105637988704E-2</v>
          </cell>
          <cell r="AB222">
            <v>3467.7125082919802</v>
          </cell>
          <cell r="AC222">
            <v>7.3032843933764996E-2</v>
          </cell>
        </row>
        <row r="223">
          <cell r="F223" t="str">
            <v>9550ab4c-9007-47fc-90aa-ab654d521add</v>
          </cell>
          <cell r="G223">
            <v>1</v>
          </cell>
          <cell r="H223" t="str">
            <v>kg</v>
          </cell>
          <cell r="I223">
            <v>2050</v>
          </cell>
          <cell r="J223">
            <v>0.73074587817189096</v>
          </cell>
          <cell r="K223">
            <v>12.807793293402799</v>
          </cell>
          <cell r="L223">
            <v>2.0643551410346101E-3</v>
          </cell>
          <cell r="M223">
            <v>0.18613939145977901</v>
          </cell>
          <cell r="N223">
            <v>0.20991283884877701</v>
          </cell>
          <cell r="O223">
            <v>1.3945318301841999E-4</v>
          </cell>
          <cell r="P223">
            <v>0.736983948528108</v>
          </cell>
          <cell r="Q223">
            <v>0.43223667501176799</v>
          </cell>
          <cell r="R223">
            <v>25.739890217894601</v>
          </cell>
          <cell r="S223">
            <v>0.15816010106797301</v>
          </cell>
          <cell r="T223">
            <v>2.0547108632348599E-2</v>
          </cell>
          <cell r="U223">
            <v>0.26822598510687501</v>
          </cell>
          <cell r="V223">
            <v>1.12566930435021E-5</v>
          </cell>
          <cell r="W223">
            <v>4.0608322545419902E-3</v>
          </cell>
          <cell r="X223">
            <v>9.0127620263441902E-4</v>
          </cell>
          <cell r="Y223">
            <v>9.3083050878311905E-4</v>
          </cell>
          <cell r="Z223">
            <v>2.5790702794717699E-7</v>
          </cell>
          <cell r="AA223">
            <v>6.3585277512225504E-3</v>
          </cell>
          <cell r="AB223">
            <v>6.9957869225588603</v>
          </cell>
          <cell r="AC223">
            <v>2.0165677859119401E-2</v>
          </cell>
        </row>
        <row r="224">
          <cell r="F224" t="str">
            <v>0e39af4d-45bb-4735-892b-5813a3024a8b</v>
          </cell>
          <cell r="G224">
            <v>1</v>
          </cell>
          <cell r="H224" t="str">
            <v>kg</v>
          </cell>
          <cell r="I224">
            <v>2050</v>
          </cell>
          <cell r="J224">
            <v>12.238250140592999</v>
          </cell>
          <cell r="K224">
            <v>153.89115406115701</v>
          </cell>
          <cell r="L224">
            <v>2.4754381093417498E-2</v>
          </cell>
          <cell r="M224">
            <v>3.2131164571987498</v>
          </cell>
          <cell r="N224">
            <v>10.616574377801999</v>
          </cell>
          <cell r="O224">
            <v>1.65367613884192E-2</v>
          </cell>
          <cell r="P224">
            <v>12.4289911279207</v>
          </cell>
          <cell r="Q224">
            <v>2.7657278429083201</v>
          </cell>
          <cell r="R224">
            <v>121.87868564204101</v>
          </cell>
          <cell r="S224">
            <v>0.13454338433410901</v>
          </cell>
          <cell r="T224">
            <v>0.18413458142271599</v>
          </cell>
          <cell r="U224">
            <v>14.8726945145762</v>
          </cell>
          <cell r="V224">
            <v>1.6529692454243399E-3</v>
          </cell>
          <cell r="W224">
            <v>1.3684446271191</v>
          </cell>
          <cell r="X224">
            <v>6.3922381022373395E-2</v>
          </cell>
          <cell r="Y224">
            <v>6.4922507933531007E-2</v>
          </cell>
          <cell r="Z224">
            <v>3.4450545086549E-6</v>
          </cell>
          <cell r="AA224">
            <v>7.76804972901496E-2</v>
          </cell>
          <cell r="AB224">
            <v>3484.9405004097098</v>
          </cell>
          <cell r="AC224">
            <v>6.5734595233831905E-2</v>
          </cell>
        </row>
        <row r="225">
          <cell r="F225" t="str">
            <v>f68afc6e-324b-4768-bd80-6c4db0b2fc28</v>
          </cell>
          <cell r="G225">
            <v>1</v>
          </cell>
          <cell r="H225" t="str">
            <v>kg</v>
          </cell>
          <cell r="I225">
            <v>2050</v>
          </cell>
          <cell r="J225">
            <v>0.91146124436849196</v>
          </cell>
          <cell r="K225">
            <v>12.4677995813585</v>
          </cell>
          <cell r="L225">
            <v>2.5031739329942002E-3</v>
          </cell>
          <cell r="M225">
            <v>0.21837078843718599</v>
          </cell>
          <cell r="N225">
            <v>0.35148458910221098</v>
          </cell>
          <cell r="O225">
            <v>3.91803164481525E-4</v>
          </cell>
          <cell r="P225">
            <v>0.92111438142629298</v>
          </cell>
          <cell r="Q225">
            <v>0.45830570374007601</v>
          </cell>
          <cell r="R225">
            <v>28.421284413285498</v>
          </cell>
          <cell r="S225">
            <v>6.5259390649846205E-2</v>
          </cell>
          <cell r="T225">
            <v>1.0301560757898001E-2</v>
          </cell>
          <cell r="U225">
            <v>0.45140077785162802</v>
          </cell>
          <cell r="V225">
            <v>1.9905661863671901E-5</v>
          </cell>
          <cell r="W225">
            <v>1.3041064384152101E-2</v>
          </cell>
          <cell r="X225">
            <v>1.87203058876719E-3</v>
          </cell>
          <cell r="Y225">
            <v>1.9092305742058201E-3</v>
          </cell>
          <cell r="Z225">
            <v>3.1309541717602299E-7</v>
          </cell>
          <cell r="AA225">
            <v>6.5536637560608098E-3</v>
          </cell>
          <cell r="AB225">
            <v>21.166243581527901</v>
          </cell>
          <cell r="AC225">
            <v>1.47196257319768E-2</v>
          </cell>
        </row>
        <row r="226">
          <cell r="F226" t="str">
            <v>f031c560-aff2-486d-8031-148436a7c6ba</v>
          </cell>
          <cell r="G226">
            <v>1</v>
          </cell>
          <cell r="H226" t="str">
            <v>kg</v>
          </cell>
          <cell r="I226">
            <v>2050</v>
          </cell>
          <cell r="J226">
            <v>11.9351263692686</v>
          </cell>
          <cell r="K226">
            <v>152.61568681069301</v>
          </cell>
          <cell r="L226">
            <v>0.35075915859163498</v>
          </cell>
          <cell r="M226">
            <v>3.1536932537603399</v>
          </cell>
          <cell r="N226">
            <v>10.141983867266401</v>
          </cell>
          <cell r="O226">
            <v>1.8026308853129398E-2</v>
          </cell>
          <cell r="P226">
            <v>12.1122404970943</v>
          </cell>
          <cell r="Q226">
            <v>2.7766886688554799</v>
          </cell>
          <cell r="R226">
            <v>118.107636752779</v>
          </cell>
          <cell r="S226">
            <v>0.20452433798835901</v>
          </cell>
          <cell r="T226">
            <v>0.18656708506868799</v>
          </cell>
          <cell r="U226">
            <v>14.2421283025084</v>
          </cell>
          <cell r="V226">
            <v>1.76773444292758E-3</v>
          </cell>
          <cell r="W226">
            <v>1.20245913368739</v>
          </cell>
          <cell r="X226">
            <v>5.9085720453118398E-2</v>
          </cell>
          <cell r="Y226">
            <v>6.0060691178604401E-2</v>
          </cell>
          <cell r="Z226">
            <v>3.6089862826053398E-6</v>
          </cell>
          <cell r="AA226">
            <v>1.2018667297463901</v>
          </cell>
          <cell r="AB226">
            <v>3391.8073856402102</v>
          </cell>
          <cell r="AC226">
            <v>7.0632041509970794E-2</v>
          </cell>
        </row>
        <row r="227">
          <cell r="F227" t="str">
            <v>78485336-b101-4ee2-981c-13eba891187e</v>
          </cell>
          <cell r="G227">
            <v>1</v>
          </cell>
          <cell r="H227" t="str">
            <v>kg</v>
          </cell>
          <cell r="I227">
            <v>2050</v>
          </cell>
          <cell r="J227">
            <v>0.97079675326318504</v>
          </cell>
          <cell r="K227">
            <v>14.2456315906872</v>
          </cell>
          <cell r="L227">
            <v>2.4972938256798698E-3</v>
          </cell>
          <cell r="M227">
            <v>0.24987359780262799</v>
          </cell>
          <cell r="N227">
            <v>0.35197643469235401</v>
          </cell>
          <cell r="O227">
            <v>4.48894876549095E-4</v>
          </cell>
          <cell r="P227">
            <v>0.98226919206980801</v>
          </cell>
          <cell r="Q227">
            <v>0.45972581923102601</v>
          </cell>
          <cell r="R227">
            <v>28.447833492075102</v>
          </cell>
          <cell r="S227">
            <v>9.7238785192473601E-2</v>
          </cell>
          <cell r="T227">
            <v>9.1850782624054404E-3</v>
          </cell>
          <cell r="U227">
            <v>0.452120570187377</v>
          </cell>
          <cell r="V227">
            <v>2.3216585221449899E-5</v>
          </cell>
          <cell r="W227">
            <v>1.30539232320995E-2</v>
          </cell>
          <cell r="X227">
            <v>1.4381805987515499E-3</v>
          </cell>
          <cell r="Y227">
            <v>1.4814992627509001E-3</v>
          </cell>
          <cell r="Z227">
            <v>5.5546365324124704E-7</v>
          </cell>
          <cell r="AA227">
            <v>5.9464949079998698E-3</v>
          </cell>
          <cell r="AB227">
            <v>21.1028468963206</v>
          </cell>
          <cell r="AC227">
            <v>1.80821517665779E-2</v>
          </cell>
        </row>
        <row r="228">
          <cell r="F228" t="str">
            <v>da33c3b4-c287-499f-9974-94ab82743754</v>
          </cell>
          <cell r="G228">
            <v>1</v>
          </cell>
          <cell r="H228" t="str">
            <v>kg</v>
          </cell>
          <cell r="I228">
            <v>2050</v>
          </cell>
          <cell r="J228">
            <v>12.7257160394333</v>
          </cell>
          <cell r="K228">
            <v>145.29877707507401</v>
          </cell>
          <cell r="L228">
            <v>2.4958017643944602E-2</v>
          </cell>
          <cell r="M228">
            <v>3.0213525586306398</v>
          </cell>
          <cell r="N228">
            <v>10.576455484229401</v>
          </cell>
          <cell r="O228">
            <v>1.5043543391720701E-2</v>
          </cell>
          <cell r="P228">
            <v>12.999066293560301</v>
          </cell>
          <cell r="Q228">
            <v>2.6898264905246299</v>
          </cell>
          <cell r="R228">
            <v>120.28970648975501</v>
          </cell>
          <cell r="S228">
            <v>0.12884214626825799</v>
          </cell>
          <cell r="T228">
            <v>0.18030323282059399</v>
          </cell>
          <cell r="U228">
            <v>14.8169694870545</v>
          </cell>
          <cell r="V228">
            <v>1.5597567072908199E-3</v>
          </cell>
          <cell r="W228">
            <v>1.3682296201122499</v>
          </cell>
          <cell r="X228">
            <v>6.1206184214833398E-2</v>
          </cell>
          <cell r="Y228">
            <v>6.2165604585867902E-2</v>
          </cell>
          <cell r="Z228">
            <v>3.21872022697352E-6</v>
          </cell>
          <cell r="AA228">
            <v>7.2659548924449202E-2</v>
          </cell>
          <cell r="AB228">
            <v>3484.4615604891801</v>
          </cell>
          <cell r="AC228">
            <v>7.02875580139736E-2</v>
          </cell>
        </row>
        <row r="229">
          <cell r="F229" t="str">
            <v>533ad305-6dcb-491a-9613-564fdfa52bb5</v>
          </cell>
          <cell r="G229">
            <v>1</v>
          </cell>
          <cell r="H229" t="str">
            <v>kg</v>
          </cell>
          <cell r="I229">
            <v>2050</v>
          </cell>
          <cell r="J229">
            <v>0.95850054909323501</v>
          </cell>
          <cell r="K229">
            <v>12.186841013132099</v>
          </cell>
          <cell r="L229">
            <v>2.3864872962725599E-3</v>
          </cell>
          <cell r="M229">
            <v>0.21379699453699699</v>
          </cell>
          <cell r="N229">
            <v>0.35115376340429999</v>
          </cell>
          <cell r="O229">
            <v>3.2279629368940198E-4</v>
          </cell>
          <cell r="P229">
            <v>0.97277094740671999</v>
          </cell>
          <cell r="Q229">
            <v>0.457499625410902</v>
          </cell>
          <cell r="R229">
            <v>28.372106445275001</v>
          </cell>
          <cell r="S229">
            <v>6.4463929168316197E-2</v>
          </cell>
          <cell r="T229">
            <v>9.1555156075892302E-3</v>
          </cell>
          <cell r="U229">
            <v>0.45076318620877598</v>
          </cell>
          <cell r="V229">
            <v>1.50493809086506E-5</v>
          </cell>
          <cell r="W229">
            <v>1.30550817102761E-2</v>
          </cell>
          <cell r="X229">
            <v>2.2001919541913902E-3</v>
          </cell>
          <cell r="Y229">
            <v>2.2351119358248401E-3</v>
          </cell>
          <cell r="Z229">
            <v>2.73497680713553E-7</v>
          </cell>
          <cell r="AA229">
            <v>6.7844677510706299E-3</v>
          </cell>
          <cell r="AB229">
            <v>21.183524336081899</v>
          </cell>
          <cell r="AC229">
            <v>1.3362527719874701E-2</v>
          </cell>
        </row>
        <row r="230">
          <cell r="F230" t="str">
            <v>02da9a3e-0a46-42a8-bd81-b02ebcd50c8e</v>
          </cell>
          <cell r="G230">
            <v>1</v>
          </cell>
          <cell r="H230" t="str">
            <v>kg</v>
          </cell>
          <cell r="I230">
            <v>2050</v>
          </cell>
          <cell r="J230">
            <v>12.172124910432901</v>
          </cell>
          <cell r="K230">
            <v>153.155074145561</v>
          </cell>
          <cell r="L230">
            <v>2.4443398800578001E-2</v>
          </cell>
          <cell r="M230">
            <v>3.1953749306189598</v>
          </cell>
          <cell r="N230">
            <v>10.615560137410201</v>
          </cell>
          <cell r="O230">
            <v>1.6464426481533401E-2</v>
          </cell>
          <cell r="P230">
            <v>12.3620105754023</v>
          </cell>
          <cell r="Q230">
            <v>2.76286278321215</v>
          </cell>
          <cell r="R230">
            <v>121.776402424067</v>
          </cell>
          <cell r="S230">
            <v>0.131097466505741</v>
          </cell>
          <cell r="T230">
            <v>0.18489161010806801</v>
          </cell>
          <cell r="U230">
            <v>14.8710777296129</v>
          </cell>
          <cell r="V230">
            <v>1.6483006746650501E-3</v>
          </cell>
          <cell r="W230">
            <v>1.36854567497647</v>
          </cell>
          <cell r="X230">
            <v>6.3787823156352105E-2</v>
          </cell>
          <cell r="Y230">
            <v>6.4790062772134796E-2</v>
          </cell>
          <cell r="Z230">
            <v>3.3900772205374499E-6</v>
          </cell>
          <cell r="AA230">
            <v>7.7550370091819504E-2</v>
          </cell>
          <cell r="AB230">
            <v>3484.91280794158</v>
          </cell>
          <cell r="AC230">
            <v>6.4394544801035E-2</v>
          </cell>
        </row>
        <row r="231">
          <cell r="F231" t="str">
            <v>6818459a-5f84-4f72-9c0a-a7733f37626f</v>
          </cell>
          <cell r="G231">
            <v>1</v>
          </cell>
          <cell r="H231" t="str">
            <v>kg</v>
          </cell>
          <cell r="I231">
            <v>2050</v>
          </cell>
          <cell r="J231">
            <v>0.83062468281454105</v>
          </cell>
          <cell r="K231">
            <v>11.550519668460501</v>
          </cell>
          <cell r="L231">
            <v>2.1414210660122201E-3</v>
          </cell>
          <cell r="M231">
            <v>0.196518012355857</v>
          </cell>
          <cell r="N231">
            <v>0.35013333074110198</v>
          </cell>
          <cell r="O231">
            <v>3.0943257211965401E-4</v>
          </cell>
          <cell r="P231">
            <v>0.83915967431011096</v>
          </cell>
          <cell r="Q231">
            <v>0.454263390184803</v>
          </cell>
          <cell r="R231">
            <v>28.3017603169952</v>
          </cell>
          <cell r="S231">
            <v>6.13744848083419E-2</v>
          </cell>
          <cell r="T231">
            <v>1.09411418953206E-2</v>
          </cell>
          <cell r="U231">
            <v>0.44931784984094197</v>
          </cell>
          <cell r="V231">
            <v>1.4456245276767901E-5</v>
          </cell>
          <cell r="W231">
            <v>1.3116866966095E-2</v>
          </cell>
          <cell r="X231">
            <v>1.69576726735699E-3</v>
          </cell>
          <cell r="Y231">
            <v>1.7343703384607801E-3</v>
          </cell>
          <cell r="Z231">
            <v>2.5505519096356099E-7</v>
          </cell>
          <cell r="AA231">
            <v>6.3785853319190703E-3</v>
          </cell>
          <cell r="AB231">
            <v>21.119009984730798</v>
          </cell>
          <cell r="AC231">
            <v>1.31788626237618E-2</v>
          </cell>
        </row>
        <row r="232">
          <cell r="F232" t="str">
            <v>afcff9d4-0a69-4e29-8b40-77d250bb9154</v>
          </cell>
          <cell r="G232">
            <v>1</v>
          </cell>
          <cell r="H232" t="str">
            <v>kg</v>
          </cell>
          <cell r="I232">
            <v>2050</v>
          </cell>
          <cell r="J232">
            <v>4.1085538629788196</v>
          </cell>
          <cell r="K232">
            <v>72.014347450180097</v>
          </cell>
          <cell r="L232">
            <v>0.16022286910331099</v>
          </cell>
          <cell r="M232">
            <v>1.0557037642251299</v>
          </cell>
          <cell r="N232">
            <v>3.5838142324454298</v>
          </cell>
          <cell r="O232">
            <v>4.9438859281119001E-3</v>
          </cell>
          <cell r="P232">
            <v>4.1526749134807401</v>
          </cell>
          <cell r="Q232">
            <v>0.64945980838783601</v>
          </cell>
          <cell r="R232">
            <v>40.957979163283198</v>
          </cell>
          <cell r="S232">
            <v>0.65783039596669501</v>
          </cell>
          <cell r="T232">
            <v>0.270982198348589</v>
          </cell>
          <cell r="U232">
            <v>4.53569555802952</v>
          </cell>
          <cell r="V232">
            <v>1.9547256126418501E-4</v>
          </cell>
          <cell r="W232">
            <v>1.5510312299957201</v>
          </cell>
          <cell r="X232">
            <v>1.39455467880763E-2</v>
          </cell>
          <cell r="Y232">
            <v>1.41811937579857E-2</v>
          </cell>
          <cell r="Z232">
            <v>3.3653211301434598E-6</v>
          </cell>
          <cell r="AA232">
            <v>0.54726516671576897</v>
          </cell>
          <cell r="AB232">
            <v>66.246573220596801</v>
          </cell>
          <cell r="AC232">
            <v>0.10881429204180799</v>
          </cell>
        </row>
        <row r="233">
          <cell r="F233" t="str">
            <v>c074364c-3b72-477e-9998-b9b4ef842af4</v>
          </cell>
          <cell r="G233">
            <v>1</v>
          </cell>
          <cell r="H233" t="str">
            <v>kg</v>
          </cell>
          <cell r="I233">
            <v>2050</v>
          </cell>
          <cell r="J233">
            <v>0.82177174087696603</v>
          </cell>
          <cell r="K233">
            <v>12.7185101143882</v>
          </cell>
          <cell r="L233">
            <v>2.1113906962139301E-3</v>
          </cell>
          <cell r="M233">
            <v>0.200895295530681</v>
          </cell>
          <cell r="N233">
            <v>0.34942559974614301</v>
          </cell>
          <cell r="O233">
            <v>3.67383015876546E-4</v>
          </cell>
          <cell r="P233">
            <v>0.82993570790661098</v>
          </cell>
          <cell r="Q233">
            <v>0.45511341067802102</v>
          </cell>
          <cell r="R233">
            <v>28.340313314864499</v>
          </cell>
          <cell r="S233">
            <v>9.3566871583049799E-2</v>
          </cell>
          <cell r="T233">
            <v>1.12263613946555E-2</v>
          </cell>
          <cell r="U233">
            <v>0.44859767612866802</v>
          </cell>
          <cell r="V233">
            <v>1.8101686076480101E-5</v>
          </cell>
          <cell r="W233">
            <v>1.3056154261536E-2</v>
          </cell>
          <cell r="X233">
            <v>1.6511728128470299E-3</v>
          </cell>
          <cell r="Y233">
            <v>1.6879231802212999E-3</v>
          </cell>
          <cell r="Z233">
            <v>3.0211158410275402E-7</v>
          </cell>
          <cell r="AA233">
            <v>6.2908977330325896E-3</v>
          </cell>
          <cell r="AB233">
            <v>21.031226537304899</v>
          </cell>
          <cell r="AC233">
            <v>2.19648163673027E-2</v>
          </cell>
        </row>
        <row r="234">
          <cell r="F234" t="str">
            <v>0e39af4d-45bb-4735-892b-5813a3024a8b</v>
          </cell>
          <cell r="G234">
            <v>1</v>
          </cell>
          <cell r="H234" t="str">
            <v>kg</v>
          </cell>
          <cell r="I234">
            <v>2050</v>
          </cell>
          <cell r="J234">
            <v>12.238250140592999</v>
          </cell>
          <cell r="K234">
            <v>153.89115406115701</v>
          </cell>
          <cell r="L234">
            <v>2.4754381093417498E-2</v>
          </cell>
          <cell r="M234">
            <v>3.2131164571987498</v>
          </cell>
          <cell r="N234">
            <v>10.616574377801999</v>
          </cell>
          <cell r="O234">
            <v>1.65367613884192E-2</v>
          </cell>
          <cell r="P234">
            <v>12.4289911279207</v>
          </cell>
          <cell r="Q234">
            <v>2.7657278429083201</v>
          </cell>
          <cell r="R234">
            <v>121.87868564204101</v>
          </cell>
          <cell r="S234">
            <v>0.13454338433410901</v>
          </cell>
          <cell r="T234">
            <v>0.18413458142271599</v>
          </cell>
          <cell r="U234">
            <v>14.8726945145762</v>
          </cell>
          <cell r="V234">
            <v>1.6529692454243399E-3</v>
          </cell>
          <cell r="W234">
            <v>1.3684446271191</v>
          </cell>
          <cell r="X234">
            <v>6.3922381022373395E-2</v>
          </cell>
          <cell r="Y234">
            <v>6.4922507933531007E-2</v>
          </cell>
          <cell r="Z234">
            <v>3.4450545086549E-6</v>
          </cell>
          <cell r="AA234">
            <v>7.76804972901496E-2</v>
          </cell>
          <cell r="AB234">
            <v>3484.9405004097098</v>
          </cell>
          <cell r="AC234">
            <v>6.5734595233831905E-2</v>
          </cell>
        </row>
        <row r="235">
          <cell r="F235" t="str">
            <v>f68afc6e-324b-4768-bd80-6c4db0b2fc28</v>
          </cell>
          <cell r="G235">
            <v>1</v>
          </cell>
          <cell r="H235" t="str">
            <v>kg</v>
          </cell>
          <cell r="I235">
            <v>2050</v>
          </cell>
          <cell r="J235">
            <v>0.91146124436849196</v>
          </cell>
          <cell r="K235">
            <v>12.4677995813585</v>
          </cell>
          <cell r="L235">
            <v>2.5031739329942002E-3</v>
          </cell>
          <cell r="M235">
            <v>0.21837078843718599</v>
          </cell>
          <cell r="N235">
            <v>0.35148458910221098</v>
          </cell>
          <cell r="O235">
            <v>3.91803164481525E-4</v>
          </cell>
          <cell r="P235">
            <v>0.92111438142629298</v>
          </cell>
          <cell r="Q235">
            <v>0.45830570374007601</v>
          </cell>
          <cell r="R235">
            <v>28.421284413285498</v>
          </cell>
          <cell r="S235">
            <v>6.5259390649846205E-2</v>
          </cell>
          <cell r="T235">
            <v>1.0301560757898001E-2</v>
          </cell>
          <cell r="U235">
            <v>0.45140077785162802</v>
          </cell>
          <cell r="V235">
            <v>1.9905661863671901E-5</v>
          </cell>
          <cell r="W235">
            <v>1.3041064384152101E-2</v>
          </cell>
          <cell r="X235">
            <v>1.87203058876719E-3</v>
          </cell>
          <cell r="Y235">
            <v>1.9092305742058201E-3</v>
          </cell>
          <cell r="Z235">
            <v>3.1309541717602299E-7</v>
          </cell>
          <cell r="AA235">
            <v>6.5536637560608098E-3</v>
          </cell>
          <cell r="AB235">
            <v>21.166243581527901</v>
          </cell>
          <cell r="AC235">
            <v>1.47196257319768E-2</v>
          </cell>
        </row>
        <row r="236">
          <cell r="F236" t="str">
            <v>Cobalt production_CN_2050</v>
          </cell>
          <cell r="G236">
            <v>1</v>
          </cell>
          <cell r="H236" t="str">
            <v>kg</v>
          </cell>
          <cell r="I236">
            <v>2050</v>
          </cell>
          <cell r="J236">
            <v>14.2992453813893</v>
          </cell>
          <cell r="K236">
            <v>239.542522884909</v>
          </cell>
          <cell r="L236">
            <v>4.0351800081737201E-2</v>
          </cell>
          <cell r="M236">
            <v>4.1631567581928897</v>
          </cell>
          <cell r="N236">
            <v>1.2247459670813601</v>
          </cell>
          <cell r="O236">
            <v>4.0504536322253501E-3</v>
          </cell>
          <cell r="P236">
            <v>14.5669877315721</v>
          </cell>
          <cell r="Q236">
            <v>0.91447636465424298</v>
          </cell>
          <cell r="R236">
            <v>27.6061201175009</v>
          </cell>
          <cell r="S236">
            <v>1.25832715140281</v>
          </cell>
          <cell r="T236">
            <v>0.101997045003046</v>
          </cell>
          <cell r="U236">
            <v>1.6100408070198</v>
          </cell>
          <cell r="V236">
            <v>3.75896559895361E-4</v>
          </cell>
          <cell r="W236">
            <v>6.6453734643192899</v>
          </cell>
          <cell r="X236">
            <v>5.4603924766357802E-2</v>
          </cell>
          <cell r="Y236">
            <v>5.5419189992862099E-2</v>
          </cell>
          <cell r="Z236">
            <v>8.8452590234003297E-6</v>
          </cell>
          <cell r="AA236">
            <v>8.0777725786071994E-2</v>
          </cell>
          <cell r="AB236">
            <v>109.45519122679001</v>
          </cell>
          <cell r="AC236">
            <v>0.36247700666445698</v>
          </cell>
        </row>
        <row r="237">
          <cell r="F237" t="str">
            <v>Cobalt production from recycling of NMC333_CN_2050</v>
          </cell>
          <cell r="G237">
            <v>1</v>
          </cell>
          <cell r="H237" t="str">
            <v>kg</v>
          </cell>
          <cell r="I237">
            <v>2050</v>
          </cell>
          <cell r="J237">
            <v>8.3216308016652594</v>
          </cell>
          <cell r="K237">
            <v>132.93945777478501</v>
          </cell>
          <cell r="L237">
            <v>2.3859729277870299E-2</v>
          </cell>
          <cell r="M237">
            <v>2.35869846748533</v>
          </cell>
          <cell r="N237">
            <v>1.53078944176535</v>
          </cell>
          <cell r="O237">
            <v>3.7051116645985599E-3</v>
          </cell>
          <cell r="P237">
            <v>8.5006534524339195</v>
          </cell>
          <cell r="Q237">
            <v>0.71442849843612199</v>
          </cell>
          <cell r="R237">
            <v>30.523184629303199</v>
          </cell>
          <cell r="S237">
            <v>0.68738390332599597</v>
          </cell>
          <cell r="T237">
            <v>9.3520703809848602E-2</v>
          </cell>
          <cell r="U237">
            <v>2.0026911238172098</v>
          </cell>
          <cell r="V237">
            <v>1.64465328615353E-3</v>
          </cell>
          <cell r="W237">
            <v>9.9263091742049406E-2</v>
          </cell>
          <cell r="X237">
            <v>2.2231056482958901E-2</v>
          </cell>
          <cell r="Y237">
            <v>2.2745821820088798E-2</v>
          </cell>
          <cell r="Z237">
            <v>4.0705889796498703E-6</v>
          </cell>
          <cell r="AA237">
            <v>6.3968247470379505E-2</v>
          </cell>
          <cell r="AB237">
            <v>163.23776318126599</v>
          </cell>
          <cell r="AC237">
            <v>0.235572123717431</v>
          </cell>
        </row>
        <row r="238">
          <cell r="F238" t="str">
            <v>Cobalt production_FI_2050</v>
          </cell>
          <cell r="G238">
            <v>1</v>
          </cell>
          <cell r="H238" t="str">
            <v>kg</v>
          </cell>
          <cell r="I238">
            <v>2050</v>
          </cell>
          <cell r="J238">
            <v>10.9815977542185</v>
          </cell>
          <cell r="K238">
            <v>243.89538324533601</v>
          </cell>
          <cell r="L238">
            <v>3.3697814064384199E-2</v>
          </cell>
          <cell r="M238">
            <v>3.6160512541655798</v>
          </cell>
          <cell r="N238">
            <v>0.60364854783367095</v>
          </cell>
          <cell r="O238">
            <v>2.9735190321470901E-3</v>
          </cell>
          <cell r="P238">
            <v>11.1610052236393</v>
          </cell>
          <cell r="Q238">
            <v>0.74035778166231603</v>
          </cell>
          <cell r="R238">
            <v>15.5630590335532</v>
          </cell>
          <cell r="S238">
            <v>2.6199971632899501</v>
          </cell>
          <cell r="T238">
            <v>0.24245551412713301</v>
          </cell>
          <cell r="U238">
            <v>0.80527120254488904</v>
          </cell>
          <cell r="V238">
            <v>3.5378704742526298E-4</v>
          </cell>
          <cell r="W238">
            <v>6.6079265807131096</v>
          </cell>
          <cell r="X238">
            <v>3.9427960137083003E-2</v>
          </cell>
          <cell r="Y238">
            <v>4.0236457847976602E-2</v>
          </cell>
          <cell r="Z238">
            <v>9.3675210690108104E-6</v>
          </cell>
          <cell r="AA238">
            <v>6.7374625252756101E-2</v>
          </cell>
          <cell r="AB238">
            <v>49.145042427280003</v>
          </cell>
          <cell r="AC238">
            <v>0.41224470625196802</v>
          </cell>
        </row>
        <row r="239">
          <cell r="F239" t="str">
            <v>Cobalt production from recycling of NMC333_FI_2050</v>
          </cell>
          <cell r="G239">
            <v>1</v>
          </cell>
          <cell r="H239" t="str">
            <v>kg</v>
          </cell>
          <cell r="I239">
            <v>2050</v>
          </cell>
          <cell r="J239">
            <v>5.9555756308497596</v>
          </cell>
          <cell r="K239">
            <v>134.785234490786</v>
          </cell>
          <cell r="L239">
            <v>1.9759023974059299E-2</v>
          </cell>
          <cell r="M239">
            <v>2.0449753502275598</v>
          </cell>
          <cell r="N239">
            <v>0.39652967406927803</v>
          </cell>
          <cell r="O239">
            <v>2.2346672932813099E-3</v>
          </cell>
          <cell r="P239">
            <v>6.0541823346832002</v>
          </cell>
          <cell r="Q239">
            <v>0.51108658658927597</v>
          </cell>
          <cell r="R239">
            <v>9.2493786517203809</v>
          </cell>
          <cell r="S239">
            <v>1.4550447890543901</v>
          </cell>
          <cell r="T239">
            <v>0.18936846973919999</v>
          </cell>
          <cell r="U239">
            <v>0.53486042213570395</v>
          </cell>
          <cell r="V239">
            <v>1.5915519736637101E-3</v>
          </cell>
          <cell r="W239">
            <v>2.76881965417453E-2</v>
          </cell>
          <cell r="X239">
            <v>1.03723003779373E-2</v>
          </cell>
          <cell r="Y239">
            <v>1.0705333352125699E-2</v>
          </cell>
          <cell r="Z239">
            <v>3.8944322741257102E-6</v>
          </cell>
          <cell r="AA239">
            <v>5.8338146569273198E-2</v>
          </cell>
          <cell r="AB239">
            <v>46.277918772435001</v>
          </cell>
          <cell r="AC239">
            <v>0.28833883051923598</v>
          </cell>
        </row>
        <row r="240">
          <cell r="F240" t="str">
            <v>Cobalt production_CA_2050</v>
          </cell>
          <cell r="G240">
            <v>1</v>
          </cell>
          <cell r="H240" t="str">
            <v>kg</v>
          </cell>
          <cell r="I240">
            <v>2050</v>
          </cell>
          <cell r="J240">
            <v>11.072320811878299</v>
          </cell>
          <cell r="K240">
            <v>225.21440221338301</v>
          </cell>
          <cell r="L240">
            <v>3.58919500533482E-2</v>
          </cell>
          <cell r="M240">
            <v>3.5193813096021298</v>
          </cell>
          <cell r="N240">
            <v>1.1998259608316999</v>
          </cell>
          <cell r="O240">
            <v>4.6532243792516501E-3</v>
          </cell>
          <cell r="P240">
            <v>11.220414345953101</v>
          </cell>
          <cell r="Q240">
            <v>0.87070563347114505</v>
          </cell>
          <cell r="R240">
            <v>27.131772818819101</v>
          </cell>
          <cell r="S240">
            <v>1.65449020861914</v>
          </cell>
          <cell r="T240">
            <v>0.13018305766056401</v>
          </cell>
          <cell r="U240">
            <v>1.5783887764280999</v>
          </cell>
          <cell r="V240">
            <v>4.1571500024970302E-4</v>
          </cell>
          <cell r="W240">
            <v>6.6450825106535998</v>
          </cell>
          <cell r="X240">
            <v>4.5534063607108502E-2</v>
          </cell>
          <cell r="Y240">
            <v>4.6309178896118602E-2</v>
          </cell>
          <cell r="Z240">
            <v>8.5981122015080499E-6</v>
          </cell>
          <cell r="AA240">
            <v>7.1753772974158803E-2</v>
          </cell>
          <cell r="AB240">
            <v>107.468616776961</v>
          </cell>
          <cell r="AC240">
            <v>0.47995239176535798</v>
          </cell>
        </row>
        <row r="241">
          <cell r="F241" t="str">
            <v>Cobalt production from recycling of NMC333_CA_2050</v>
          </cell>
          <cell r="G241">
            <v>1</v>
          </cell>
          <cell r="H241" t="str">
            <v>kg</v>
          </cell>
          <cell r="I241">
            <v>2050</v>
          </cell>
          <cell r="J241">
            <v>6.7587220572399298</v>
          </cell>
          <cell r="K241">
            <v>128.91564447152999</v>
          </cell>
          <cell r="L241">
            <v>2.1277654365119299E-2</v>
          </cell>
          <cell r="M241">
            <v>2.0825617015625602</v>
          </cell>
          <cell r="N241">
            <v>1.51714130399686</v>
          </cell>
          <cell r="O241">
            <v>4.03355114553913E-3</v>
          </cell>
          <cell r="P241">
            <v>6.87952733873305</v>
          </cell>
          <cell r="Q241">
            <v>0.68985641273903697</v>
          </cell>
          <cell r="R241">
            <v>30.267968752329899</v>
          </cell>
          <cell r="S241">
            <v>0.91017014361242998</v>
          </cell>
          <cell r="T241">
            <v>0.10949474101980999</v>
          </cell>
          <cell r="U241">
            <v>1.9855230372372099</v>
          </cell>
          <cell r="V241">
            <v>1.6673131030337299E-3</v>
          </cell>
          <cell r="W241">
            <v>9.9109215527788105E-2</v>
          </cell>
          <cell r="X241">
            <v>1.7113534187156401E-2</v>
          </cell>
          <cell r="Y241">
            <v>1.7624190922383601E-2</v>
          </cell>
          <cell r="Z241">
            <v>3.9790670397809001E-6</v>
          </cell>
          <cell r="AA241">
            <v>5.86983790478307E-2</v>
          </cell>
          <cell r="AB241">
            <v>162.089277186879</v>
          </cell>
          <cell r="AC241">
            <v>0.30208157058466401</v>
          </cell>
        </row>
        <row r="242">
          <cell r="F242" t="str">
            <v>Cobalt production_NO_2050</v>
          </cell>
          <cell r="G242">
            <v>1</v>
          </cell>
          <cell r="H242" t="str">
            <v>kg</v>
          </cell>
          <cell r="I242">
            <v>2050</v>
          </cell>
          <cell r="J242">
            <v>9.0878979921360798</v>
          </cell>
          <cell r="K242">
            <v>205.24808055670201</v>
          </cell>
          <cell r="L242">
            <v>3.2126579408487399E-2</v>
          </cell>
          <cell r="M242">
            <v>3.1717869221520498</v>
          </cell>
          <cell r="N242">
            <v>0.56939909988036397</v>
          </cell>
          <cell r="O242">
            <v>2.4796309781370302E-3</v>
          </cell>
          <cell r="P242">
            <v>9.2079255012574208</v>
          </cell>
          <cell r="Q242">
            <v>0.69350298762604301</v>
          </cell>
          <cell r="R242">
            <v>14.4827813959638</v>
          </cell>
          <cell r="S242">
            <v>0.90141997042675504</v>
          </cell>
          <cell r="T242">
            <v>0.111735231775331</v>
          </cell>
          <cell r="U242">
            <v>0.76475419620143703</v>
          </cell>
          <cell r="V242">
            <v>2.9014491282136498E-4</v>
          </cell>
          <cell r="W242">
            <v>6.6057007669162902</v>
          </cell>
          <cell r="X242">
            <v>3.8499883912615301E-2</v>
          </cell>
          <cell r="Y242">
            <v>3.9173452026473203E-2</v>
          </cell>
          <cell r="Z242">
            <v>7.9225540933887098E-6</v>
          </cell>
          <cell r="AA242">
            <v>6.4973884733470003E-2</v>
          </cell>
          <cell r="AB242">
            <v>47.224981756688997</v>
          </cell>
          <cell r="AC242">
            <v>0.55034234503421597</v>
          </cell>
        </row>
        <row r="243">
          <cell r="F243" t="str">
            <v>Cobalt production from recycling of NMC333_NO_2050</v>
          </cell>
          <cell r="G243">
            <v>1</v>
          </cell>
          <cell r="H243" t="str">
            <v>kg</v>
          </cell>
          <cell r="I243">
            <v>2050</v>
          </cell>
          <cell r="J243">
            <v>5.9555756308497596</v>
          </cell>
          <cell r="K243">
            <v>134.785234490786</v>
          </cell>
          <cell r="L243">
            <v>1.9759023974059299E-2</v>
          </cell>
          <cell r="M243">
            <v>2.0449753502275598</v>
          </cell>
          <cell r="N243">
            <v>0.39652967406927803</v>
          </cell>
          <cell r="O243">
            <v>2.2346672932813099E-3</v>
          </cell>
          <cell r="P243">
            <v>6.0541823346832002</v>
          </cell>
          <cell r="Q243">
            <v>0.51108658658927597</v>
          </cell>
          <cell r="R243">
            <v>9.2493786517203809</v>
          </cell>
          <cell r="S243">
            <v>1.4550447890543901</v>
          </cell>
          <cell r="T243">
            <v>0.18936846973919999</v>
          </cell>
          <cell r="U243">
            <v>0.53486042213570395</v>
          </cell>
          <cell r="V243">
            <v>1.5915519736637101E-3</v>
          </cell>
          <cell r="W243">
            <v>2.76881965417453E-2</v>
          </cell>
          <cell r="X243">
            <v>1.03723003779373E-2</v>
          </cell>
          <cell r="Y243">
            <v>1.0705333352125699E-2</v>
          </cell>
          <cell r="Z243">
            <v>3.8944322741257102E-6</v>
          </cell>
          <cell r="AA243">
            <v>5.8338146569273198E-2</v>
          </cell>
          <cell r="AB243">
            <v>46.277918772435001</v>
          </cell>
          <cell r="AC243">
            <v>0.28833883051923598</v>
          </cell>
        </row>
        <row r="244">
          <cell r="F244" t="str">
            <v>Cobalt production_KR_2050</v>
          </cell>
          <cell r="G244">
            <v>1</v>
          </cell>
          <cell r="H244" t="str">
            <v>kg</v>
          </cell>
          <cell r="I244">
            <v>2050</v>
          </cell>
          <cell r="J244">
            <v>12.7647210613904</v>
          </cell>
          <cell r="K244">
            <v>245.83624051683199</v>
          </cell>
          <cell r="L244">
            <v>3.7139159827164897E-2</v>
          </cell>
          <cell r="M244">
            <v>4.0177576293102701</v>
          </cell>
          <cell r="N244">
            <v>1.2389321217939899</v>
          </cell>
          <cell r="O244">
            <v>5.0545154704019803E-3</v>
          </cell>
          <cell r="P244">
            <v>12.933179316187699</v>
          </cell>
          <cell r="Q244">
            <v>0.93266088332698904</v>
          </cell>
          <cell r="R244">
            <v>28.2048670590768</v>
          </cell>
          <cell r="S244">
            <v>1.9041884663639701</v>
          </cell>
          <cell r="T244">
            <v>0.15229788066824201</v>
          </cell>
          <cell r="U244">
            <v>1.6303206568902799</v>
          </cell>
          <cell r="V244">
            <v>4.5029515298310402E-4</v>
          </cell>
          <cell r="W244">
            <v>6.6463132665690496</v>
          </cell>
          <cell r="X244">
            <v>4.9069204977129702E-2</v>
          </cell>
          <cell r="Y244">
            <v>4.9920914314175099E-2</v>
          </cell>
          <cell r="Z244">
            <v>8.7703762773310105E-6</v>
          </cell>
          <cell r="AA244">
            <v>7.1814202634850402E-2</v>
          </cell>
          <cell r="AB244">
            <v>108.862955589648</v>
          </cell>
          <cell r="AC244">
            <v>0.36862105758486402</v>
          </cell>
        </row>
        <row r="245">
          <cell r="F245" t="str">
            <v>Cobalt production from recycling of NMC333_KR_2050</v>
          </cell>
          <cell r="G245">
            <v>1</v>
          </cell>
          <cell r="H245" t="str">
            <v>kg</v>
          </cell>
          <cell r="I245">
            <v>2050</v>
          </cell>
          <cell r="J245">
            <v>7.4583555129931298</v>
          </cell>
          <cell r="K245">
            <v>136.46364567205899</v>
          </cell>
          <cell r="L245">
            <v>2.2049450132872701E-2</v>
          </cell>
          <cell r="M245">
            <v>2.2770192578804398</v>
          </cell>
          <cell r="N245">
            <v>1.5387877324392401</v>
          </cell>
          <cell r="O245">
            <v>4.2733031458425802E-3</v>
          </cell>
          <cell r="P245">
            <v>7.5815541990071198</v>
          </cell>
          <cell r="Q245">
            <v>0.72471000382438799</v>
          </cell>
          <cell r="R245">
            <v>30.862236087625998</v>
          </cell>
          <cell r="S245">
            <v>1.04896791924879</v>
          </cell>
          <cell r="T245">
            <v>0.121797319172247</v>
          </cell>
          <cell r="U245">
            <v>2.0141332685264701</v>
          </cell>
          <cell r="V245">
            <v>1.68669122659861E-3</v>
          </cell>
          <cell r="W245">
            <v>9.9788237229916602E-2</v>
          </cell>
          <cell r="X245">
            <v>1.9103924852031402E-2</v>
          </cell>
          <cell r="Y245">
            <v>1.9639126408683101E-2</v>
          </cell>
          <cell r="Z245">
            <v>4.0304801686853096E-6</v>
          </cell>
          <cell r="AA245">
            <v>5.8921680628451698E-2</v>
          </cell>
          <cell r="AB245">
            <v>162.904640471627</v>
          </cell>
          <cell r="AC245">
            <v>0.23909813500098501</v>
          </cell>
        </row>
        <row r="246">
          <cell r="F246" t="str">
            <v>Cobalt production_US_2050</v>
          </cell>
          <cell r="G246">
            <v>1</v>
          </cell>
          <cell r="H246" t="str">
            <v>kg</v>
          </cell>
          <cell r="I246">
            <v>2050</v>
          </cell>
          <cell r="J246">
            <v>13.308841149589901</v>
          </cell>
          <cell r="K246">
            <v>241.07578144754899</v>
          </cell>
          <cell r="L246">
            <v>4.0926577151892997E-2</v>
          </cell>
          <cell r="M246">
            <v>4.1643242142172001</v>
          </cell>
          <cell r="N246">
            <v>1.22803749937118</v>
          </cell>
          <cell r="O246">
            <v>5.16991010038947E-3</v>
          </cell>
          <cell r="P246">
            <v>13.5260098878259</v>
          </cell>
          <cell r="Q246">
            <v>0.91631205293268403</v>
          </cell>
          <cell r="R246">
            <v>28.2167402834651</v>
          </cell>
          <cell r="S246">
            <v>1.3718148481532999</v>
          </cell>
          <cell r="T246">
            <v>0.11057139842245001</v>
          </cell>
          <cell r="U246">
            <v>1.6159338953112601</v>
          </cell>
          <cell r="V246">
            <v>4.5284001957809802E-4</v>
          </cell>
          <cell r="W246">
            <v>6.6453128277160198</v>
          </cell>
          <cell r="X246">
            <v>4.6884187666393802E-2</v>
          </cell>
          <cell r="Y246">
            <v>4.7733332561820802E-2</v>
          </cell>
          <cell r="Z246">
            <v>9.1652283142173308E-6</v>
          </cell>
          <cell r="AA246">
            <v>7.4805177060926403E-2</v>
          </cell>
          <cell r="AB246">
            <v>107.871798265309</v>
          </cell>
          <cell r="AC246">
            <v>0.37589334432473498</v>
          </cell>
        </row>
        <row r="247">
          <cell r="F247" t="str">
            <v>Cobalt production from recycling of NMC333_US_2050</v>
          </cell>
          <cell r="G247">
            <v>1</v>
          </cell>
          <cell r="H247" t="str">
            <v>kg</v>
          </cell>
          <cell r="I247">
            <v>2050</v>
          </cell>
          <cell r="J247">
            <v>7.6947798801875003</v>
          </cell>
          <cell r="K247">
            <v>133.31617461471501</v>
          </cell>
          <cell r="L247">
            <v>2.40795304158633E-2</v>
          </cell>
          <cell r="M247">
            <v>2.3490668931933998</v>
          </cell>
          <cell r="N247">
            <v>1.5321434662784299</v>
          </cell>
          <cell r="O247">
            <v>4.3344432281751596E-3</v>
          </cell>
          <cell r="P247">
            <v>7.8336749160785999</v>
          </cell>
          <cell r="Q247">
            <v>0.71328958634110196</v>
          </cell>
          <cell r="R247">
            <v>30.871694322695401</v>
          </cell>
          <cell r="S247">
            <v>0.75085445054863298</v>
          </cell>
          <cell r="T247">
            <v>9.8218925362357906E-2</v>
          </cell>
          <cell r="U247">
            <v>2.00569024659573</v>
          </cell>
          <cell r="V247">
            <v>1.68636750542803E-3</v>
          </cell>
          <cell r="W247">
            <v>9.9151933382754298E-2</v>
          </cell>
          <cell r="X247">
            <v>1.7811960851577401E-2</v>
          </cell>
          <cell r="Y247">
            <v>1.8348245806887101E-2</v>
          </cell>
          <cell r="Z247">
            <v>4.1536274188381201E-6</v>
          </cell>
          <cell r="AA247">
            <v>6.0251640583391601E-2</v>
          </cell>
          <cell r="AB247">
            <v>162.33573543411501</v>
          </cell>
          <cell r="AC247">
            <v>0.242990969491198</v>
          </cell>
        </row>
        <row r="248">
          <cell r="F248" t="str">
            <v>Cobalt production_CA_2050</v>
          </cell>
          <cell r="G248">
            <v>1</v>
          </cell>
          <cell r="H248" t="str">
            <v>kg</v>
          </cell>
          <cell r="I248">
            <v>2050</v>
          </cell>
          <cell r="J248">
            <v>11.072320811878299</v>
          </cell>
          <cell r="K248">
            <v>225.21440221338301</v>
          </cell>
          <cell r="L248">
            <v>3.58919500533482E-2</v>
          </cell>
          <cell r="M248">
            <v>3.5193813096021298</v>
          </cell>
          <cell r="N248">
            <v>1.1998259608316999</v>
          </cell>
          <cell r="O248">
            <v>4.6532243792516501E-3</v>
          </cell>
          <cell r="P248">
            <v>11.220414345953101</v>
          </cell>
          <cell r="Q248">
            <v>0.87070563347114505</v>
          </cell>
          <cell r="R248">
            <v>27.131772818819101</v>
          </cell>
          <cell r="S248">
            <v>1.65449020861914</v>
          </cell>
          <cell r="T248">
            <v>0.13018305766056401</v>
          </cell>
          <cell r="U248">
            <v>1.5783887764280999</v>
          </cell>
          <cell r="V248">
            <v>4.1571500024970302E-4</v>
          </cell>
          <cell r="W248">
            <v>6.6450825106535998</v>
          </cell>
          <cell r="X248">
            <v>4.5534063607108502E-2</v>
          </cell>
          <cell r="Y248">
            <v>4.6309178896118602E-2</v>
          </cell>
          <cell r="Z248">
            <v>8.5981122015080499E-6</v>
          </cell>
          <cell r="AA248">
            <v>7.1753772974158803E-2</v>
          </cell>
          <cell r="AB248">
            <v>107.468616776961</v>
          </cell>
          <cell r="AC248">
            <v>0.47995239176535798</v>
          </cell>
        </row>
        <row r="249">
          <cell r="F249" t="str">
            <v>Cobalt production from recycling of NMC333_CA_2050</v>
          </cell>
          <cell r="G249">
            <v>1</v>
          </cell>
          <cell r="H249" t="str">
            <v>kg</v>
          </cell>
          <cell r="I249">
            <v>2050</v>
          </cell>
          <cell r="J249">
            <v>6.7587220572399298</v>
          </cell>
          <cell r="K249">
            <v>128.91564447152999</v>
          </cell>
          <cell r="L249">
            <v>2.1277654365119299E-2</v>
          </cell>
          <cell r="M249">
            <v>2.0825617015625602</v>
          </cell>
          <cell r="N249">
            <v>1.51714130399686</v>
          </cell>
          <cell r="O249">
            <v>4.03355114553913E-3</v>
          </cell>
          <cell r="P249">
            <v>6.87952733873305</v>
          </cell>
          <cell r="Q249">
            <v>0.68985641273903697</v>
          </cell>
          <cell r="R249">
            <v>30.267968752329899</v>
          </cell>
          <cell r="S249">
            <v>0.91017014361242998</v>
          </cell>
          <cell r="T249">
            <v>0.10949474101980999</v>
          </cell>
          <cell r="U249">
            <v>1.9855230372372099</v>
          </cell>
          <cell r="V249">
            <v>1.6673131030337299E-3</v>
          </cell>
          <cell r="W249">
            <v>9.9109215527788105E-2</v>
          </cell>
          <cell r="X249">
            <v>1.7113534187156401E-2</v>
          </cell>
          <cell r="Y249">
            <v>1.7624190922383601E-2</v>
          </cell>
          <cell r="Z249">
            <v>3.9790670397809001E-6</v>
          </cell>
          <cell r="AA249">
            <v>5.86983790478307E-2</v>
          </cell>
          <cell r="AB249">
            <v>162.089277186879</v>
          </cell>
          <cell r="AC249">
            <v>0.30208157058466401</v>
          </cell>
        </row>
        <row r="250">
          <cell r="F250" t="str">
            <v>Cobalt production_CN_2050</v>
          </cell>
          <cell r="G250">
            <v>1</v>
          </cell>
          <cell r="H250" t="str">
            <v>kg</v>
          </cell>
          <cell r="I250">
            <v>2050</v>
          </cell>
          <cell r="J250">
            <v>14.2992453813893</v>
          </cell>
          <cell r="K250">
            <v>239.542522884909</v>
          </cell>
          <cell r="L250">
            <v>4.0351800081737201E-2</v>
          </cell>
          <cell r="M250">
            <v>4.1631567581928897</v>
          </cell>
          <cell r="N250">
            <v>1.2247459670813601</v>
          </cell>
          <cell r="O250">
            <v>4.0504536322253501E-3</v>
          </cell>
          <cell r="P250">
            <v>14.5669877315721</v>
          </cell>
          <cell r="Q250">
            <v>0.91447636465424298</v>
          </cell>
          <cell r="R250">
            <v>27.6061201175009</v>
          </cell>
          <cell r="S250">
            <v>1.25832715140281</v>
          </cell>
          <cell r="T250">
            <v>0.101997045003046</v>
          </cell>
          <cell r="U250">
            <v>1.6100408070198</v>
          </cell>
          <cell r="V250">
            <v>3.75896559895361E-4</v>
          </cell>
          <cell r="W250">
            <v>6.6453734643192899</v>
          </cell>
          <cell r="X250">
            <v>5.4603924766357802E-2</v>
          </cell>
          <cell r="Y250">
            <v>5.5419189992862099E-2</v>
          </cell>
          <cell r="Z250">
            <v>8.8452590234003297E-6</v>
          </cell>
          <cell r="AA250">
            <v>8.0777725786071994E-2</v>
          </cell>
          <cell r="AB250">
            <v>109.45519122679001</v>
          </cell>
          <cell r="AC250">
            <v>0.36247700666445698</v>
          </cell>
        </row>
        <row r="251">
          <cell r="F251" t="str">
            <v>Cobalt production from recycling of NMC333_CN_2050</v>
          </cell>
          <cell r="G251">
            <v>1</v>
          </cell>
          <cell r="H251" t="str">
            <v>kg</v>
          </cell>
          <cell r="I251">
            <v>2050</v>
          </cell>
          <cell r="J251">
            <v>8.3216308016652594</v>
          </cell>
          <cell r="K251">
            <v>132.93945777478501</v>
          </cell>
          <cell r="L251">
            <v>2.3859729277870299E-2</v>
          </cell>
          <cell r="M251">
            <v>2.35869846748533</v>
          </cell>
          <cell r="N251">
            <v>1.53078944176535</v>
          </cell>
          <cell r="O251">
            <v>3.7051116645985599E-3</v>
          </cell>
          <cell r="P251">
            <v>8.5006534524339195</v>
          </cell>
          <cell r="Q251">
            <v>0.71442849843612199</v>
          </cell>
          <cell r="R251">
            <v>30.523184629303199</v>
          </cell>
          <cell r="S251">
            <v>0.68738390332599597</v>
          </cell>
          <cell r="T251">
            <v>9.3520703809848602E-2</v>
          </cell>
          <cell r="U251">
            <v>2.0026911238172098</v>
          </cell>
          <cell r="V251">
            <v>1.64465328615353E-3</v>
          </cell>
          <cell r="W251">
            <v>9.9263091742049406E-2</v>
          </cell>
          <cell r="X251">
            <v>2.2231056482958901E-2</v>
          </cell>
          <cell r="Y251">
            <v>2.2745821820088798E-2</v>
          </cell>
          <cell r="Z251">
            <v>4.0705889796498703E-6</v>
          </cell>
          <cell r="AA251">
            <v>6.3968247470379505E-2</v>
          </cell>
          <cell r="AB251">
            <v>163.23776318126599</v>
          </cell>
          <cell r="AC251">
            <v>0.235572123717431</v>
          </cell>
        </row>
        <row r="252">
          <cell r="F252" t="str">
            <v>Cobalt production_NO_2050</v>
          </cell>
          <cell r="G252">
            <v>1</v>
          </cell>
          <cell r="H252" t="str">
            <v>kg</v>
          </cell>
          <cell r="I252">
            <v>2050</v>
          </cell>
          <cell r="J252">
            <v>9.0878979921360798</v>
          </cell>
          <cell r="K252">
            <v>205.24808055670201</v>
          </cell>
          <cell r="L252">
            <v>3.2126579408487399E-2</v>
          </cell>
          <cell r="M252">
            <v>3.1717869221520498</v>
          </cell>
          <cell r="N252">
            <v>0.56939909988036397</v>
          </cell>
          <cell r="O252">
            <v>2.4796309781370302E-3</v>
          </cell>
          <cell r="P252">
            <v>9.2079255012574208</v>
          </cell>
          <cell r="Q252">
            <v>0.69350298762604301</v>
          </cell>
          <cell r="R252">
            <v>14.4827813959638</v>
          </cell>
          <cell r="S252">
            <v>0.90141997042675504</v>
          </cell>
          <cell r="T252">
            <v>0.111735231775331</v>
          </cell>
          <cell r="U252">
            <v>0.76475419620143703</v>
          </cell>
          <cell r="V252">
            <v>2.9014491282136498E-4</v>
          </cell>
          <cell r="W252">
            <v>6.6057007669162902</v>
          </cell>
          <cell r="X252">
            <v>3.8499883912615301E-2</v>
          </cell>
          <cell r="Y252">
            <v>3.9173452026473203E-2</v>
          </cell>
          <cell r="Z252">
            <v>7.9225540933887098E-6</v>
          </cell>
          <cell r="AA252">
            <v>6.4973884733470003E-2</v>
          </cell>
          <cell r="AB252">
            <v>47.224981756688997</v>
          </cell>
          <cell r="AC252">
            <v>0.55034234503421597</v>
          </cell>
        </row>
        <row r="253">
          <cell r="F253" t="str">
            <v>Cobalt production from recycling of NMC333_NO_2050</v>
          </cell>
          <cell r="G253">
            <v>1</v>
          </cell>
          <cell r="H253" t="str">
            <v>kg</v>
          </cell>
          <cell r="I253">
            <v>2050</v>
          </cell>
          <cell r="J253">
            <v>5.9555756308497596</v>
          </cell>
          <cell r="K253">
            <v>134.785234490786</v>
          </cell>
          <cell r="L253">
            <v>1.9759023974059299E-2</v>
          </cell>
          <cell r="M253">
            <v>2.0449753502275598</v>
          </cell>
          <cell r="N253">
            <v>0.39652967406927803</v>
          </cell>
          <cell r="O253">
            <v>2.2346672932813099E-3</v>
          </cell>
          <cell r="P253">
            <v>6.0541823346832002</v>
          </cell>
          <cell r="Q253">
            <v>0.51108658658927597</v>
          </cell>
          <cell r="R253">
            <v>9.2493786517203809</v>
          </cell>
          <cell r="S253">
            <v>1.4550447890543901</v>
          </cell>
          <cell r="T253">
            <v>0.18936846973919999</v>
          </cell>
          <cell r="U253">
            <v>0.53486042213570395</v>
          </cell>
          <cell r="V253">
            <v>1.5915519736637101E-3</v>
          </cell>
          <cell r="W253">
            <v>2.76881965417453E-2</v>
          </cell>
          <cell r="X253">
            <v>1.03723003779373E-2</v>
          </cell>
          <cell r="Y253">
            <v>1.0705333352125699E-2</v>
          </cell>
          <cell r="Z253">
            <v>3.8944322741257102E-6</v>
          </cell>
          <cell r="AA253">
            <v>5.8338146569273198E-2</v>
          </cell>
          <cell r="AB253">
            <v>46.277918772435001</v>
          </cell>
          <cell r="AC253">
            <v>0.28833883051923598</v>
          </cell>
        </row>
        <row r="254">
          <cell r="F254" t="str">
            <v>Cobalt production_JP_2050</v>
          </cell>
          <cell r="G254">
            <v>1</v>
          </cell>
          <cell r="H254" t="str">
            <v>kg</v>
          </cell>
          <cell r="I254">
            <v>2050</v>
          </cell>
          <cell r="J254">
            <v>12.544047210503299</v>
          </cell>
          <cell r="K254">
            <v>230.769804971805</v>
          </cell>
          <cell r="L254">
            <v>3.6995664721539701E-2</v>
          </cell>
          <cell r="M254">
            <v>3.9258794644467501</v>
          </cell>
          <cell r="N254">
            <v>1.2107190274296999</v>
          </cell>
          <cell r="O254">
            <v>3.8669308736547199E-3</v>
          </cell>
          <cell r="P254">
            <v>12.7329930034609</v>
          </cell>
          <cell r="Q254">
            <v>0.87009023140125297</v>
          </cell>
          <cell r="R254">
            <v>26.642511233284601</v>
          </cell>
          <cell r="S254">
            <v>1.2153625919154201</v>
          </cell>
          <cell r="T254">
            <v>0.12638302516948699</v>
          </cell>
          <cell r="U254">
            <v>1.59018126516165</v>
          </cell>
          <cell r="V254">
            <v>3.67717621229026E-4</v>
          </cell>
          <cell r="W254">
            <v>6.6462143994701304</v>
          </cell>
          <cell r="X254">
            <v>4.7697714682469999E-2</v>
          </cell>
          <cell r="Y254">
            <v>4.8563240181855802E-2</v>
          </cell>
          <cell r="Z254">
            <v>8.5918810929905799E-6</v>
          </cell>
          <cell r="AA254">
            <v>7.5214572180186401E-2</v>
          </cell>
          <cell r="AB254">
            <v>108.569814761394</v>
          </cell>
          <cell r="AC254">
            <v>0.35995087007332799</v>
          </cell>
        </row>
        <row r="255">
          <cell r="F255" t="str">
            <v>Cobalt production from recycling of NMC333_JP_2050</v>
          </cell>
          <cell r="G255">
            <v>1</v>
          </cell>
          <cell r="H255" t="str">
            <v>kg</v>
          </cell>
          <cell r="I255">
            <v>2050</v>
          </cell>
          <cell r="J255">
            <v>7.3353899195387999</v>
          </cell>
          <cell r="K255">
            <v>128.041244800935</v>
          </cell>
          <cell r="L255">
            <v>2.1969756333742301E-2</v>
          </cell>
          <cell r="M255">
            <v>2.2257404130139098</v>
          </cell>
          <cell r="N255">
            <v>1.5230051640124</v>
          </cell>
          <cell r="O255">
            <v>3.6086517924000402E-3</v>
          </cell>
          <cell r="P255">
            <v>7.4700661055591899</v>
          </cell>
          <cell r="Q255">
            <v>0.68970419881388501</v>
          </cell>
          <cell r="R255">
            <v>29.9878961196147</v>
          </cell>
          <cell r="S255">
            <v>0.66350128224744798</v>
          </cell>
          <cell r="T255">
            <v>0.107297698580039</v>
          </cell>
          <cell r="U255">
            <v>1.99167786612792</v>
          </cell>
          <cell r="V255">
            <v>1.64047789398628E-3</v>
          </cell>
          <cell r="W255">
            <v>9.9733578096903003E-2</v>
          </cell>
          <cell r="X255">
            <v>1.8337213784067101E-2</v>
          </cell>
          <cell r="Y255">
            <v>1.8880169314873602E-2</v>
          </cell>
          <cell r="Z255">
            <v>3.9307462104478297E-6</v>
          </cell>
          <cell r="AA255">
            <v>6.0826908317771003E-2</v>
          </cell>
          <cell r="AB255">
            <v>162.74099161535901</v>
          </cell>
          <cell r="AC255">
            <v>0.23424712296300201</v>
          </cell>
        </row>
        <row r="256">
          <cell r="F256" t="str">
            <v>Cobalt production_KR_2050</v>
          </cell>
          <cell r="G256">
            <v>1</v>
          </cell>
          <cell r="H256" t="str">
            <v>kg</v>
          </cell>
          <cell r="I256">
            <v>2050</v>
          </cell>
          <cell r="J256">
            <v>12.7647210613904</v>
          </cell>
          <cell r="K256">
            <v>245.83624051683199</v>
          </cell>
          <cell r="L256">
            <v>3.7139159827164897E-2</v>
          </cell>
          <cell r="M256">
            <v>4.0177576293102701</v>
          </cell>
          <cell r="N256">
            <v>1.2389321217939899</v>
          </cell>
          <cell r="O256">
            <v>5.0545154704019803E-3</v>
          </cell>
          <cell r="P256">
            <v>12.933179316187699</v>
          </cell>
          <cell r="Q256">
            <v>0.93266088332698904</v>
          </cell>
          <cell r="R256">
            <v>28.2048670590768</v>
          </cell>
          <cell r="S256">
            <v>1.9041884663639701</v>
          </cell>
          <cell r="T256">
            <v>0.15229788066824201</v>
          </cell>
          <cell r="U256">
            <v>1.6303206568902799</v>
          </cell>
          <cell r="V256">
            <v>4.5029515298310402E-4</v>
          </cell>
          <cell r="W256">
            <v>6.6463132665690496</v>
          </cell>
          <cell r="X256">
            <v>4.9069204977129702E-2</v>
          </cell>
          <cell r="Y256">
            <v>4.9920914314175099E-2</v>
          </cell>
          <cell r="Z256">
            <v>8.7703762773310105E-6</v>
          </cell>
          <cell r="AA256">
            <v>7.1814202634850402E-2</v>
          </cell>
          <cell r="AB256">
            <v>108.862955589648</v>
          </cell>
          <cell r="AC256">
            <v>0.36862105758486402</v>
          </cell>
        </row>
        <row r="257">
          <cell r="F257" t="str">
            <v>Cobalt production from recycling of NMC333_KR_2050</v>
          </cell>
          <cell r="G257">
            <v>1</v>
          </cell>
          <cell r="H257" t="str">
            <v>kg</v>
          </cell>
          <cell r="I257">
            <v>2050</v>
          </cell>
          <cell r="J257">
            <v>7.4583555129931298</v>
          </cell>
          <cell r="K257">
            <v>136.46364567205899</v>
          </cell>
          <cell r="L257">
            <v>2.2049450132872701E-2</v>
          </cell>
          <cell r="M257">
            <v>2.2770192578804398</v>
          </cell>
          <cell r="N257">
            <v>1.5387877324392401</v>
          </cell>
          <cell r="O257">
            <v>4.2733031458425802E-3</v>
          </cell>
          <cell r="P257">
            <v>7.5815541990071198</v>
          </cell>
          <cell r="Q257">
            <v>0.72471000382438799</v>
          </cell>
          <cell r="R257">
            <v>30.862236087625998</v>
          </cell>
          <cell r="S257">
            <v>1.04896791924879</v>
          </cell>
          <cell r="T257">
            <v>0.121797319172247</v>
          </cell>
          <cell r="U257">
            <v>2.0141332685264701</v>
          </cell>
          <cell r="V257">
            <v>1.68669122659861E-3</v>
          </cell>
          <cell r="W257">
            <v>9.9788237229916602E-2</v>
          </cell>
          <cell r="X257">
            <v>1.9103924852031402E-2</v>
          </cell>
          <cell r="Y257">
            <v>1.9639126408683101E-2</v>
          </cell>
          <cell r="Z257">
            <v>4.0304801686853096E-6</v>
          </cell>
          <cell r="AA257">
            <v>5.8921680628451698E-2</v>
          </cell>
          <cell r="AB257">
            <v>162.904640471627</v>
          </cell>
          <cell r="AC257">
            <v>0.23909813500098501</v>
          </cell>
        </row>
        <row r="258">
          <cell r="F258" t="str">
            <v>Cobalt production_CN_2050</v>
          </cell>
          <cell r="G258">
            <v>1</v>
          </cell>
          <cell r="H258" t="str">
            <v>kg</v>
          </cell>
          <cell r="I258">
            <v>2050</v>
          </cell>
          <cell r="J258">
            <v>14.2992453813893</v>
          </cell>
          <cell r="K258">
            <v>239.542522884909</v>
          </cell>
          <cell r="L258">
            <v>4.0351800081737201E-2</v>
          </cell>
          <cell r="M258">
            <v>4.1631567581928897</v>
          </cell>
          <cell r="N258">
            <v>1.2247459670813601</v>
          </cell>
          <cell r="O258">
            <v>4.0504536322253501E-3</v>
          </cell>
          <cell r="P258">
            <v>14.5669877315721</v>
          </cell>
          <cell r="Q258">
            <v>0.91447636465424298</v>
          </cell>
          <cell r="R258">
            <v>27.6061201175009</v>
          </cell>
          <cell r="S258">
            <v>1.25832715140281</v>
          </cell>
          <cell r="T258">
            <v>0.101997045003046</v>
          </cell>
          <cell r="U258">
            <v>1.6100408070198</v>
          </cell>
          <cell r="V258">
            <v>3.75896559895361E-4</v>
          </cell>
          <cell r="W258">
            <v>6.6453734643192899</v>
          </cell>
          <cell r="X258">
            <v>5.4603924766357802E-2</v>
          </cell>
          <cell r="Y258">
            <v>5.5419189992862099E-2</v>
          </cell>
          <cell r="Z258">
            <v>8.8452590234003297E-6</v>
          </cell>
          <cell r="AA258">
            <v>8.0777725786071994E-2</v>
          </cell>
          <cell r="AB258">
            <v>109.45519122679001</v>
          </cell>
          <cell r="AC258">
            <v>0.36247700666445698</v>
          </cell>
        </row>
        <row r="259">
          <cell r="F259" t="str">
            <v>Cobalt production from recycling of NMC333_CN_2050</v>
          </cell>
          <cell r="G259">
            <v>1</v>
          </cell>
          <cell r="H259" t="str">
            <v>kg</v>
          </cell>
          <cell r="I259">
            <v>2050</v>
          </cell>
          <cell r="J259">
            <v>8.3216308016652594</v>
          </cell>
          <cell r="K259">
            <v>132.93945777478501</v>
          </cell>
          <cell r="L259">
            <v>2.3859729277870299E-2</v>
          </cell>
          <cell r="M259">
            <v>2.35869846748533</v>
          </cell>
          <cell r="N259">
            <v>1.53078944176535</v>
          </cell>
          <cell r="O259">
            <v>3.7051116645985599E-3</v>
          </cell>
          <cell r="P259">
            <v>8.5006534524339195</v>
          </cell>
          <cell r="Q259">
            <v>0.71442849843612199</v>
          </cell>
          <cell r="R259">
            <v>30.523184629303199</v>
          </cell>
          <cell r="S259">
            <v>0.68738390332599597</v>
          </cell>
          <cell r="T259">
            <v>9.3520703809848602E-2</v>
          </cell>
          <cell r="U259">
            <v>2.0026911238172098</v>
          </cell>
          <cell r="V259">
            <v>1.64465328615353E-3</v>
          </cell>
          <cell r="W259">
            <v>9.9263091742049406E-2</v>
          </cell>
          <cell r="X259">
            <v>2.2231056482958901E-2</v>
          </cell>
          <cell r="Y259">
            <v>2.2745821820088798E-2</v>
          </cell>
          <cell r="Z259">
            <v>4.0705889796498703E-6</v>
          </cell>
          <cell r="AA259">
            <v>6.3968247470379505E-2</v>
          </cell>
          <cell r="AB259">
            <v>163.23776318126599</v>
          </cell>
          <cell r="AC259">
            <v>0.235572123717431</v>
          </cell>
        </row>
        <row r="260">
          <cell r="F260" t="str">
            <v>Cobalt production_FI_2050</v>
          </cell>
          <cell r="G260">
            <v>1</v>
          </cell>
          <cell r="H260" t="str">
            <v>kg</v>
          </cell>
          <cell r="I260">
            <v>2050</v>
          </cell>
          <cell r="J260">
            <v>10.9815977542185</v>
          </cell>
          <cell r="K260">
            <v>243.89538324533601</v>
          </cell>
          <cell r="L260">
            <v>3.3697814064384199E-2</v>
          </cell>
          <cell r="M260">
            <v>3.6160512541655798</v>
          </cell>
          <cell r="N260">
            <v>0.60364854783367095</v>
          </cell>
          <cell r="O260">
            <v>2.9735190321470901E-3</v>
          </cell>
          <cell r="P260">
            <v>11.1610052236393</v>
          </cell>
          <cell r="Q260">
            <v>0.74035778166231603</v>
          </cell>
          <cell r="R260">
            <v>15.5630590335532</v>
          </cell>
          <cell r="S260">
            <v>2.6199971632899501</v>
          </cell>
          <cell r="T260">
            <v>0.24245551412713301</v>
          </cell>
          <cell r="U260">
            <v>0.80527120254488904</v>
          </cell>
          <cell r="V260">
            <v>3.5378704742526298E-4</v>
          </cell>
          <cell r="W260">
            <v>6.6079265807131096</v>
          </cell>
          <cell r="X260">
            <v>3.9427960137083003E-2</v>
          </cell>
          <cell r="Y260">
            <v>4.0236457847976602E-2</v>
          </cell>
          <cell r="Z260">
            <v>9.3675210690108104E-6</v>
          </cell>
          <cell r="AA260">
            <v>6.7374625252756101E-2</v>
          </cell>
          <cell r="AB260">
            <v>49.145042427280003</v>
          </cell>
          <cell r="AC260">
            <v>0.41224470625196802</v>
          </cell>
        </row>
        <row r="261">
          <cell r="F261" t="str">
            <v>Cobalt production from recycling of NMC333_FI_2050</v>
          </cell>
          <cell r="G261">
            <v>1</v>
          </cell>
          <cell r="H261" t="str">
            <v>kg</v>
          </cell>
          <cell r="I261">
            <v>2050</v>
          </cell>
          <cell r="J261">
            <v>5.9555756308497596</v>
          </cell>
          <cell r="K261">
            <v>134.785234490786</v>
          </cell>
          <cell r="L261">
            <v>1.9759023974059299E-2</v>
          </cell>
          <cell r="M261">
            <v>2.0449753502275598</v>
          </cell>
          <cell r="N261">
            <v>0.39652967406927803</v>
          </cell>
          <cell r="O261">
            <v>2.2346672932813099E-3</v>
          </cell>
          <cell r="P261">
            <v>6.0541823346832002</v>
          </cell>
          <cell r="Q261">
            <v>0.51108658658927597</v>
          </cell>
          <cell r="R261">
            <v>9.2493786517203809</v>
          </cell>
          <cell r="S261">
            <v>1.4550447890543901</v>
          </cell>
          <cell r="T261">
            <v>0.18936846973919999</v>
          </cell>
          <cell r="U261">
            <v>0.53486042213570395</v>
          </cell>
          <cell r="V261">
            <v>1.5915519736637101E-3</v>
          </cell>
          <cell r="W261">
            <v>2.76881965417453E-2</v>
          </cell>
          <cell r="X261">
            <v>1.03723003779373E-2</v>
          </cell>
          <cell r="Y261">
            <v>1.0705333352125699E-2</v>
          </cell>
          <cell r="Z261">
            <v>3.8944322741257102E-6</v>
          </cell>
          <cell r="AA261">
            <v>5.8338146569273198E-2</v>
          </cell>
          <cell r="AB261">
            <v>46.277918772435001</v>
          </cell>
          <cell r="AC261">
            <v>0.28833883051923598</v>
          </cell>
        </row>
        <row r="262">
          <cell r="F262" t="str">
            <v>Cobalt production_CA_2050</v>
          </cell>
          <cell r="G262">
            <v>1</v>
          </cell>
          <cell r="H262" t="str">
            <v>kg</v>
          </cell>
          <cell r="I262">
            <v>2050</v>
          </cell>
          <cell r="J262">
            <v>11.072320811878299</v>
          </cell>
          <cell r="K262">
            <v>225.21440221338301</v>
          </cell>
          <cell r="L262">
            <v>3.58919500533482E-2</v>
          </cell>
          <cell r="M262">
            <v>3.5193813096021298</v>
          </cell>
          <cell r="N262">
            <v>1.1998259608316999</v>
          </cell>
          <cell r="O262">
            <v>4.6532243792516501E-3</v>
          </cell>
          <cell r="P262">
            <v>11.220414345953101</v>
          </cell>
          <cell r="Q262">
            <v>0.87070563347114505</v>
          </cell>
          <cell r="R262">
            <v>27.131772818819101</v>
          </cell>
          <cell r="S262">
            <v>1.65449020861914</v>
          </cell>
          <cell r="T262">
            <v>0.13018305766056401</v>
          </cell>
          <cell r="U262">
            <v>1.5783887764280999</v>
          </cell>
          <cell r="V262">
            <v>4.1571500024970302E-4</v>
          </cell>
          <cell r="W262">
            <v>6.6450825106535998</v>
          </cell>
          <cell r="X262">
            <v>4.5534063607108502E-2</v>
          </cell>
          <cell r="Y262">
            <v>4.6309178896118602E-2</v>
          </cell>
          <cell r="Z262">
            <v>8.5981122015080499E-6</v>
          </cell>
          <cell r="AA262">
            <v>7.1753772974158803E-2</v>
          </cell>
          <cell r="AB262">
            <v>107.468616776961</v>
          </cell>
          <cell r="AC262">
            <v>0.47995239176535798</v>
          </cell>
        </row>
        <row r="263">
          <cell r="F263" t="str">
            <v>Cobalt production from recycling of NMC333_CA_2050</v>
          </cell>
          <cell r="G263">
            <v>1</v>
          </cell>
          <cell r="H263" t="str">
            <v>kg</v>
          </cell>
          <cell r="I263">
            <v>2050</v>
          </cell>
          <cell r="J263">
            <v>6.7587220572399298</v>
          </cell>
          <cell r="K263">
            <v>128.91564447152999</v>
          </cell>
          <cell r="L263">
            <v>2.1277654365119299E-2</v>
          </cell>
          <cell r="M263">
            <v>2.0825617015625602</v>
          </cell>
          <cell r="N263">
            <v>1.51714130399686</v>
          </cell>
          <cell r="O263">
            <v>4.03355114553913E-3</v>
          </cell>
          <cell r="P263">
            <v>6.87952733873305</v>
          </cell>
          <cell r="Q263">
            <v>0.68985641273903697</v>
          </cell>
          <cell r="R263">
            <v>30.267968752329899</v>
          </cell>
          <cell r="S263">
            <v>0.91017014361242998</v>
          </cell>
          <cell r="T263">
            <v>0.10949474101980999</v>
          </cell>
          <cell r="U263">
            <v>1.9855230372372099</v>
          </cell>
          <cell r="V263">
            <v>1.6673131030337299E-3</v>
          </cell>
          <cell r="W263">
            <v>9.9109215527788105E-2</v>
          </cell>
          <cell r="X263">
            <v>1.7113534187156401E-2</v>
          </cell>
          <cell r="Y263">
            <v>1.7624190922383601E-2</v>
          </cell>
          <cell r="Z263">
            <v>3.9790670397809001E-6</v>
          </cell>
          <cell r="AA263">
            <v>5.86983790478307E-2</v>
          </cell>
          <cell r="AB263">
            <v>162.089277186879</v>
          </cell>
          <cell r="AC263">
            <v>0.30208157058466401</v>
          </cell>
        </row>
        <row r="264">
          <cell r="F264" t="str">
            <v>Cobalt production_NO_2050</v>
          </cell>
          <cell r="G264">
            <v>1</v>
          </cell>
          <cell r="H264" t="str">
            <v>kg</v>
          </cell>
          <cell r="I264">
            <v>2050</v>
          </cell>
          <cell r="J264">
            <v>9.0878979921360798</v>
          </cell>
          <cell r="K264">
            <v>205.24808055670201</v>
          </cell>
          <cell r="L264">
            <v>3.2126579408487399E-2</v>
          </cell>
          <cell r="M264">
            <v>3.1717869221520498</v>
          </cell>
          <cell r="N264">
            <v>0.56939909988036397</v>
          </cell>
          <cell r="O264">
            <v>2.4796309781370302E-3</v>
          </cell>
          <cell r="P264">
            <v>9.2079255012574208</v>
          </cell>
          <cell r="Q264">
            <v>0.69350298762604301</v>
          </cell>
          <cell r="R264">
            <v>14.4827813959638</v>
          </cell>
          <cell r="S264">
            <v>0.90141997042675504</v>
          </cell>
          <cell r="T264">
            <v>0.111735231775331</v>
          </cell>
          <cell r="U264">
            <v>0.76475419620143703</v>
          </cell>
          <cell r="V264">
            <v>2.9014491282136498E-4</v>
          </cell>
          <cell r="W264">
            <v>6.6057007669162902</v>
          </cell>
          <cell r="X264">
            <v>3.8499883912615301E-2</v>
          </cell>
          <cell r="Y264">
            <v>3.9173452026473203E-2</v>
          </cell>
          <cell r="Z264">
            <v>7.9225540933887098E-6</v>
          </cell>
          <cell r="AA264">
            <v>6.4973884733470003E-2</v>
          </cell>
          <cell r="AB264">
            <v>47.224981756688997</v>
          </cell>
          <cell r="AC264">
            <v>0.55034234503421597</v>
          </cell>
        </row>
        <row r="265">
          <cell r="F265" t="str">
            <v>Cobalt production from recycling of NMC333_NO_2050</v>
          </cell>
          <cell r="G265">
            <v>1</v>
          </cell>
          <cell r="H265" t="str">
            <v>kg</v>
          </cell>
          <cell r="I265">
            <v>2050</v>
          </cell>
          <cell r="J265">
            <v>5.9555756308497596</v>
          </cell>
          <cell r="K265">
            <v>134.785234490786</v>
          </cell>
          <cell r="L265">
            <v>1.9759023974059299E-2</v>
          </cell>
          <cell r="M265">
            <v>2.0449753502275598</v>
          </cell>
          <cell r="N265">
            <v>0.39652967406927803</v>
          </cell>
          <cell r="O265">
            <v>2.2346672932813099E-3</v>
          </cell>
          <cell r="P265">
            <v>6.0541823346832002</v>
          </cell>
          <cell r="Q265">
            <v>0.51108658658927597</v>
          </cell>
          <cell r="R265">
            <v>9.2493786517203809</v>
          </cell>
          <cell r="S265">
            <v>1.4550447890543901</v>
          </cell>
          <cell r="T265">
            <v>0.18936846973919999</v>
          </cell>
          <cell r="U265">
            <v>0.53486042213570395</v>
          </cell>
          <cell r="V265">
            <v>1.5915519736637101E-3</v>
          </cell>
          <cell r="W265">
            <v>2.76881965417453E-2</v>
          </cell>
          <cell r="X265">
            <v>1.03723003779373E-2</v>
          </cell>
          <cell r="Y265">
            <v>1.0705333352125699E-2</v>
          </cell>
          <cell r="Z265">
            <v>3.8944322741257102E-6</v>
          </cell>
          <cell r="AA265">
            <v>5.8338146569273198E-2</v>
          </cell>
          <cell r="AB265">
            <v>46.277918772435001</v>
          </cell>
          <cell r="AC265">
            <v>0.28833883051923598</v>
          </cell>
        </row>
        <row r="266">
          <cell r="F266" t="str">
            <v>Cobalt production_KR_2050</v>
          </cell>
          <cell r="G266">
            <v>1</v>
          </cell>
          <cell r="H266" t="str">
            <v>kg</v>
          </cell>
          <cell r="I266">
            <v>2050</v>
          </cell>
          <cell r="J266">
            <v>12.7647210613904</v>
          </cell>
          <cell r="K266">
            <v>245.83624051683199</v>
          </cell>
          <cell r="L266">
            <v>3.7139159827164897E-2</v>
          </cell>
          <cell r="M266">
            <v>4.0177576293102701</v>
          </cell>
          <cell r="N266">
            <v>1.2389321217939899</v>
          </cell>
          <cell r="O266">
            <v>5.0545154704019803E-3</v>
          </cell>
          <cell r="P266">
            <v>12.933179316187699</v>
          </cell>
          <cell r="Q266">
            <v>0.93266088332698904</v>
          </cell>
          <cell r="R266">
            <v>28.2048670590768</v>
          </cell>
          <cell r="S266">
            <v>1.9041884663639701</v>
          </cell>
          <cell r="T266">
            <v>0.15229788066824201</v>
          </cell>
          <cell r="U266">
            <v>1.6303206568902799</v>
          </cell>
          <cell r="V266">
            <v>4.5029515298310402E-4</v>
          </cell>
          <cell r="W266">
            <v>6.6463132665690496</v>
          </cell>
          <cell r="X266">
            <v>4.9069204977129702E-2</v>
          </cell>
          <cell r="Y266">
            <v>4.9920914314175099E-2</v>
          </cell>
          <cell r="Z266">
            <v>8.7703762773310105E-6</v>
          </cell>
          <cell r="AA266">
            <v>7.1814202634850402E-2</v>
          </cell>
          <cell r="AB266">
            <v>108.862955589648</v>
          </cell>
          <cell r="AC266">
            <v>0.36862105758486402</v>
          </cell>
        </row>
        <row r="267">
          <cell r="F267" t="str">
            <v>Cobalt production from recycling of NMC333_KR_2050</v>
          </cell>
          <cell r="G267">
            <v>1</v>
          </cell>
          <cell r="H267" t="str">
            <v>kg</v>
          </cell>
          <cell r="I267">
            <v>2050</v>
          </cell>
          <cell r="J267">
            <v>7.4583555129931298</v>
          </cell>
          <cell r="K267">
            <v>136.46364567205899</v>
          </cell>
          <cell r="L267">
            <v>2.2049450132872701E-2</v>
          </cell>
          <cell r="M267">
            <v>2.2770192578804398</v>
          </cell>
          <cell r="N267">
            <v>1.5387877324392401</v>
          </cell>
          <cell r="O267">
            <v>4.2733031458425802E-3</v>
          </cell>
          <cell r="P267">
            <v>7.5815541990071198</v>
          </cell>
          <cell r="Q267">
            <v>0.72471000382438799</v>
          </cell>
          <cell r="R267">
            <v>30.862236087625998</v>
          </cell>
          <cell r="S267">
            <v>1.04896791924879</v>
          </cell>
          <cell r="T267">
            <v>0.121797319172247</v>
          </cell>
          <cell r="U267">
            <v>2.0141332685264701</v>
          </cell>
          <cell r="V267">
            <v>1.68669122659861E-3</v>
          </cell>
          <cell r="W267">
            <v>9.9788237229916602E-2</v>
          </cell>
          <cell r="X267">
            <v>1.9103924852031402E-2</v>
          </cell>
          <cell r="Y267">
            <v>1.9639126408683101E-2</v>
          </cell>
          <cell r="Z267">
            <v>4.0304801686853096E-6</v>
          </cell>
          <cell r="AA267">
            <v>5.8921680628451698E-2</v>
          </cell>
          <cell r="AB267">
            <v>162.904640471627</v>
          </cell>
          <cell r="AC267">
            <v>0.23909813500098501</v>
          </cell>
        </row>
        <row r="268">
          <cell r="D268" t="str">
            <v>Cobalt sulfate production</v>
          </cell>
          <cell r="F268" t="str">
            <v>70609b51-3f9b-42fe-837a-988ad62d04c7</v>
          </cell>
          <cell r="G268">
            <v>1</v>
          </cell>
          <cell r="H268" t="str">
            <v>kg</v>
          </cell>
          <cell r="I268">
            <v>2050</v>
          </cell>
          <cell r="J268">
            <v>4.5482400373896201</v>
          </cell>
          <cell r="K268">
            <v>78.539586082628801</v>
          </cell>
          <cell r="L268">
            <v>1.4060119446278999E-2</v>
          </cell>
          <cell r="M268">
            <v>1.3905287623292599</v>
          </cell>
          <cell r="N268">
            <v>0.44659830838208803</v>
          </cell>
          <cell r="O268">
            <v>1.3876618764227899E-3</v>
          </cell>
          <cell r="P268">
            <v>4.6252856356377503</v>
          </cell>
          <cell r="Q268">
            <v>0.31921618719014599</v>
          </cell>
          <cell r="R268">
            <v>10.0674609902724</v>
          </cell>
          <cell r="S268">
            <v>0.36019514964362498</v>
          </cell>
          <cell r="T268">
            <v>3.7334585217168599E-2</v>
          </cell>
          <cell r="U268">
            <v>0.58752534654483102</v>
          </cell>
          <cell r="V268">
            <v>1.30942518224796E-4</v>
          </cell>
          <cell r="W268">
            <v>2.5261748602180001</v>
          </cell>
          <cell r="X268">
            <v>1.8411937732015E-2</v>
          </cell>
          <cell r="Y268">
            <v>1.8712708314340801E-2</v>
          </cell>
          <cell r="Z268">
            <v>3.1383683810145701E-6</v>
          </cell>
          <cell r="AA268">
            <v>2.7842599037275401E-2</v>
          </cell>
          <cell r="AB268">
            <v>40.831542708113801</v>
          </cell>
          <cell r="AC268">
            <v>0.135139022968914</v>
          </cell>
        </row>
        <row r="269">
          <cell r="F269" t="str">
            <v>df559a5a-0d7b-4e7d-9681-cfc725514e4b</v>
          </cell>
          <cell r="G269">
            <v>1</v>
          </cell>
          <cell r="H269" t="str">
            <v>kg</v>
          </cell>
          <cell r="I269">
            <v>2050</v>
          </cell>
          <cell r="J269">
            <v>2.2753827827416999</v>
          </cell>
          <cell r="K269">
            <v>38.006101249882299</v>
          </cell>
          <cell r="L269">
            <v>7.78937009119662E-3</v>
          </cell>
          <cell r="M269">
            <v>0.70442294837201402</v>
          </cell>
          <cell r="N269">
            <v>0.56296464856611605</v>
          </cell>
          <cell r="O269">
            <v>1.2563531434848401E-3</v>
          </cell>
          <cell r="P269">
            <v>2.3186946549768401</v>
          </cell>
          <cell r="Q269">
            <v>0.243152359730784</v>
          </cell>
          <cell r="R269">
            <v>11.176610994760001</v>
          </cell>
          <cell r="S269">
            <v>0.143106462161944</v>
          </cell>
          <cell r="T269">
            <v>3.41116417977015E-2</v>
          </cell>
          <cell r="U269">
            <v>0.73682204494688996</v>
          </cell>
          <cell r="V269">
            <v>6.1335952440660902E-4</v>
          </cell>
          <cell r="W269">
            <v>3.7159509428181997E-2</v>
          </cell>
          <cell r="X269">
            <v>6.1028623390877203E-3</v>
          </cell>
          <cell r="Y269">
            <v>6.2893744083433898E-3</v>
          </cell>
          <cell r="Z269">
            <v>1.3229044860524199E-6</v>
          </cell>
          <cell r="AA269">
            <v>2.1451162415339099E-2</v>
          </cell>
          <cell r="AB269">
            <v>61.281189839093201</v>
          </cell>
          <cell r="AC269">
            <v>8.6886215764766295E-2</v>
          </cell>
        </row>
        <row r="270">
          <cell r="F270" t="str">
            <v>c2c7c05d-e92c-4434-be18-133df5b25b0d</v>
          </cell>
          <cell r="G270">
            <v>1</v>
          </cell>
          <cell r="H270" t="str">
            <v>kg</v>
          </cell>
          <cell r="I270">
            <v>2050</v>
          </cell>
          <cell r="J270">
            <v>3.8456718961112601</v>
          </cell>
          <cell r="K270">
            <v>79.957782906654501</v>
          </cell>
          <cell r="L270">
            <v>1.2558639264019801E-2</v>
          </cell>
          <cell r="M270">
            <v>1.2920403146538899</v>
          </cell>
          <cell r="N270">
            <v>0.215835507948716</v>
          </cell>
          <cell r="O270">
            <v>1.0244991437231099E-3</v>
          </cell>
          <cell r="P270">
            <v>3.90886962918393</v>
          </cell>
          <cell r="Q270">
            <v>0.26830554940488599</v>
          </cell>
          <cell r="R270">
            <v>5.6541061684822802</v>
          </cell>
          <cell r="S270">
            <v>0.63485199999428898</v>
          </cell>
          <cell r="T270">
            <v>6.4106084801160396E-2</v>
          </cell>
          <cell r="U270">
            <v>0.288711707822842</v>
          </cell>
          <cell r="V270">
            <v>1.21143406915151E-4</v>
          </cell>
          <cell r="W270">
            <v>2.5118290855468</v>
          </cell>
          <cell r="X270">
            <v>1.4818236788480999E-2</v>
          </cell>
          <cell r="Y270">
            <v>1.5114920759523601E-2</v>
          </cell>
          <cell r="Z270">
            <v>3.25831129089408E-6</v>
          </cell>
          <cell r="AA270">
            <v>2.53717006206104E-2</v>
          </cell>
          <cell r="AB270">
            <v>18.061554079886498</v>
          </cell>
          <cell r="AC270">
            <v>0.147823510793474</v>
          </cell>
        </row>
        <row r="271">
          <cell r="F271" t="str">
            <v>00b1d19f-6c7d-4fe7-a3e4-94d34cefc3a2</v>
          </cell>
          <cell r="G271">
            <v>1</v>
          </cell>
          <cell r="H271" t="str">
            <v>kg</v>
          </cell>
          <cell r="I271">
            <v>2050</v>
          </cell>
          <cell r="J271">
            <v>1.9346368682144</v>
          </cell>
          <cell r="K271">
            <v>38.4710343307801</v>
          </cell>
          <cell r="L271">
            <v>7.2587190775844999E-3</v>
          </cell>
          <cell r="M271">
            <v>0.694673050799129</v>
          </cell>
          <cell r="N271">
            <v>0.13708308446415601</v>
          </cell>
          <cell r="O271">
            <v>7.4356692362205696E-4</v>
          </cell>
          <cell r="P271">
            <v>1.96711187672912</v>
          </cell>
          <cell r="Q271">
            <v>0.181130190061525</v>
          </cell>
          <cell r="R271">
            <v>3.2534672400287201</v>
          </cell>
          <cell r="S271">
            <v>0.191904329182289</v>
          </cell>
          <cell r="T271">
            <v>4.3920896820957497E-2</v>
          </cell>
          <cell r="U271">
            <v>0.185893920595016</v>
          </cell>
          <cell r="V271">
            <v>5.9177645871684296E-4</v>
          </cell>
          <cell r="W271">
            <v>9.8373044930573708E-3</v>
          </cell>
          <cell r="X271">
            <v>3.7704574123799701E-3</v>
          </cell>
          <cell r="Y271">
            <v>3.8863563124320898E-3</v>
          </cell>
          <cell r="Z271">
            <v>1.17728893542446E-6</v>
          </cell>
          <cell r="AA271">
            <v>2.19357771668146E-2</v>
          </cell>
          <cell r="AB271">
            <v>16.971392994394101</v>
          </cell>
          <cell r="AC271">
            <v>0.10071101051482501</v>
          </cell>
        </row>
        <row r="272">
          <cell r="F272" t="str">
            <v>50f31640-637c-48f4-859f-18855201cea8</v>
          </cell>
          <cell r="G272">
            <v>1</v>
          </cell>
          <cell r="H272" t="str">
            <v>kg</v>
          </cell>
          <cell r="I272">
            <v>2050</v>
          </cell>
          <cell r="J272">
            <v>3.9618123263735301</v>
          </cell>
          <cell r="K272">
            <v>75.887120211871206</v>
          </cell>
          <cell r="L272">
            <v>1.3351047125507699E-2</v>
          </cell>
          <cell r="M272">
            <v>1.27350001218075</v>
          </cell>
          <cell r="N272">
            <v>0.44197370202420699</v>
          </cell>
          <cell r="O272">
            <v>1.4992321161852E-3</v>
          </cell>
          <cell r="P272">
            <v>4.0160077875951696</v>
          </cell>
          <cell r="Q272">
            <v>0.31219090756726398</v>
          </cell>
          <cell r="R272">
            <v>9.9751872540018507</v>
          </cell>
          <cell r="S272">
            <v>0.43083726068510703</v>
          </cell>
          <cell r="T272">
            <v>4.2420112573045302E-2</v>
          </cell>
          <cell r="U272">
            <v>0.58158724028838105</v>
          </cell>
          <cell r="V272">
            <v>1.3792237731849899E-4</v>
          </cell>
          <cell r="W272">
            <v>2.5261456862371001</v>
          </cell>
          <cell r="X272">
            <v>1.6930628120244401E-2</v>
          </cell>
          <cell r="Y272">
            <v>1.7220667091659599E-2</v>
          </cell>
          <cell r="Z272">
            <v>3.1299144627863499E-6</v>
          </cell>
          <cell r="AA272">
            <v>2.65275182246184E-2</v>
          </cell>
          <cell r="AB272">
            <v>40.476735300077102</v>
          </cell>
          <cell r="AC272">
            <v>0.15620461973527</v>
          </cell>
        </row>
        <row r="273">
          <cell r="F273" t="str">
            <v>0444b538-714b-4656-80b9-8fab85f2b993</v>
          </cell>
          <cell r="G273">
            <v>1</v>
          </cell>
          <cell r="H273" t="str">
            <v>kg</v>
          </cell>
          <cell r="I273">
            <v>2050</v>
          </cell>
          <cell r="J273">
            <v>2.32166070864031</v>
          </cell>
          <cell r="K273">
            <v>39.271622971623103</v>
          </cell>
          <cell r="L273">
            <v>7.7942807041279398E-3</v>
          </cell>
          <cell r="M273">
            <v>0.72718076958015698</v>
          </cell>
          <cell r="N273">
            <v>0.56262592376000997</v>
          </cell>
          <cell r="O273">
            <v>1.2636149170549701E-3</v>
          </cell>
          <cell r="P273">
            <v>2.3654804084240202</v>
          </cell>
          <cell r="Q273">
            <v>0.24342694531171</v>
          </cell>
          <cell r="R273">
            <v>11.1676571906979</v>
          </cell>
          <cell r="S273">
            <v>0.147825829123618</v>
          </cell>
          <cell r="T273">
            <v>3.4553832481504003E-2</v>
          </cell>
          <cell r="U273">
            <v>0.73639114173671305</v>
          </cell>
          <cell r="V273">
            <v>6.1381519206527805E-4</v>
          </cell>
          <cell r="W273">
            <v>3.7182456151240599E-2</v>
          </cell>
          <cell r="X273">
            <v>6.12434316969234E-3</v>
          </cell>
          <cell r="Y273">
            <v>6.3138275579200497E-3</v>
          </cell>
          <cell r="Z273">
            <v>1.3736235267684201E-6</v>
          </cell>
          <cell r="AA273">
            <v>2.1563490115748301E-2</v>
          </cell>
          <cell r="AB273">
            <v>61.245047243012003</v>
          </cell>
          <cell r="AC273">
            <v>8.8573128792029193E-2</v>
          </cell>
        </row>
        <row r="274">
          <cell r="F274" t="str">
            <v>2a4131e7-9077-4aa8-ad61-ab4fa4e68931</v>
          </cell>
          <cell r="G274">
            <v>1</v>
          </cell>
          <cell r="H274" t="str">
            <v>kg</v>
          </cell>
          <cell r="I274">
            <v>2050</v>
          </cell>
          <cell r="J274">
            <v>3.4286706154430902</v>
          </cell>
          <cell r="K274">
            <v>72.548318313940996</v>
          </cell>
          <cell r="L274">
            <v>1.2191699661796901E-2</v>
          </cell>
          <cell r="M274">
            <v>1.2019351068691999</v>
          </cell>
          <cell r="N274">
            <v>0.20954366666579899</v>
          </cell>
          <cell r="O274">
            <v>9.3455047385650495E-4</v>
          </cell>
          <cell r="P274">
            <v>3.4733551357385899</v>
          </cell>
          <cell r="Q274">
            <v>0.259004779555011</v>
          </cell>
          <cell r="R274">
            <v>5.4578622950705604</v>
          </cell>
          <cell r="S274">
            <v>0.32644264906373699</v>
          </cell>
          <cell r="T274">
            <v>4.0632425060011697E-2</v>
          </cell>
          <cell r="U274">
            <v>0.28219576407685398</v>
          </cell>
          <cell r="V274">
            <v>1.09542862953373E-4</v>
          </cell>
          <cell r="W274">
            <v>2.5113944108005399</v>
          </cell>
          <cell r="X274">
            <v>1.46026720899685E-2</v>
          </cell>
          <cell r="Y274">
            <v>1.48577455991787E-2</v>
          </cell>
          <cell r="Z274">
            <v>2.9228938841104102E-6</v>
          </cell>
          <cell r="AA274">
            <v>2.4656585794445001E-2</v>
          </cell>
          <cell r="AB274">
            <v>17.7120717781394</v>
          </cell>
          <cell r="AC274">
            <v>0.172599864010231</v>
          </cell>
        </row>
        <row r="275">
          <cell r="F275" t="str">
            <v>00b1d19f-6c7d-4fe7-a3e4-94d34cefc3a2</v>
          </cell>
          <cell r="G275">
            <v>1</v>
          </cell>
          <cell r="H275" t="str">
            <v>kg</v>
          </cell>
          <cell r="I275">
            <v>2050</v>
          </cell>
          <cell r="J275">
            <v>1.9346368682144</v>
          </cell>
          <cell r="K275">
            <v>38.4710343307801</v>
          </cell>
          <cell r="L275">
            <v>7.2587190775844999E-3</v>
          </cell>
          <cell r="M275">
            <v>0.694673050799129</v>
          </cell>
          <cell r="N275">
            <v>0.13708308446415601</v>
          </cell>
          <cell r="O275">
            <v>7.4356692362205696E-4</v>
          </cell>
          <cell r="P275">
            <v>1.96711187672912</v>
          </cell>
          <cell r="Q275">
            <v>0.181130190061525</v>
          </cell>
          <cell r="R275">
            <v>3.2534672400287201</v>
          </cell>
          <cell r="S275">
            <v>0.191904329182289</v>
          </cell>
          <cell r="T275">
            <v>4.3920896820957497E-2</v>
          </cell>
          <cell r="U275">
            <v>0.185893920595016</v>
          </cell>
          <cell r="V275">
            <v>5.9177645871684296E-4</v>
          </cell>
          <cell r="W275">
            <v>9.8373044930573708E-3</v>
          </cell>
          <cell r="X275">
            <v>3.7704574123799701E-3</v>
          </cell>
          <cell r="Y275">
            <v>3.8863563124320898E-3</v>
          </cell>
          <cell r="Z275">
            <v>1.17728893542446E-6</v>
          </cell>
          <cell r="AA275">
            <v>2.19357771668146E-2</v>
          </cell>
          <cell r="AB275">
            <v>16.971392994394101</v>
          </cell>
          <cell r="AC275">
            <v>0.10071101051482501</v>
          </cell>
        </row>
        <row r="276">
          <cell r="F276" t="str">
            <v>f57176a5-27c8-43cf-ba98-3b144ff06b69</v>
          </cell>
          <cell r="G276">
            <v>1</v>
          </cell>
          <cell r="H276" t="str">
            <v>kg</v>
          </cell>
          <cell r="I276">
            <v>2050</v>
          </cell>
          <cell r="J276">
            <v>4.2732771071703501</v>
          </cell>
          <cell r="K276">
            <v>79.667322554115799</v>
          </cell>
          <cell r="L276">
            <v>1.3484464198183501E-2</v>
          </cell>
          <cell r="M276">
            <v>1.36447549617514</v>
          </cell>
          <cell r="N276">
            <v>0.449140247025544</v>
          </cell>
          <cell r="O276">
            <v>1.56757416686248E-3</v>
          </cell>
          <cell r="P276">
            <v>4.33253253719786</v>
          </cell>
          <cell r="Q276">
            <v>0.32247457056910001</v>
          </cell>
          <cell r="R276">
            <v>10.1747471449263</v>
          </cell>
          <cell r="S276">
            <v>0.47592346842135302</v>
          </cell>
          <cell r="T276">
            <v>4.6347713902539597E-2</v>
          </cell>
          <cell r="U276">
            <v>0.59115918073834695</v>
          </cell>
          <cell r="V276">
            <v>1.4427359085296599E-4</v>
          </cell>
          <cell r="W276">
            <v>2.5263432581880099</v>
          </cell>
          <cell r="X276">
            <v>1.7420201888304201E-2</v>
          </cell>
          <cell r="Y276">
            <v>1.77275026893388E-2</v>
          </cell>
          <cell r="Z276">
            <v>3.12495055568998E-6</v>
          </cell>
          <cell r="AA276">
            <v>2.6236474873175999E-2</v>
          </cell>
          <cell r="AB276">
            <v>40.725423278107698</v>
          </cell>
          <cell r="AC276">
            <v>0.13623994148972299</v>
          </cell>
        </row>
        <row r="277">
          <cell r="F277" t="str">
            <v>ae717bd0-a3fb-46f1-ac66-61485d38f544</v>
          </cell>
          <cell r="G277">
            <v>1</v>
          </cell>
          <cell r="H277" t="str">
            <v>kg</v>
          </cell>
          <cell r="I277">
            <v>2050</v>
          </cell>
          <cell r="J277">
            <v>2.2556476210877001</v>
          </cell>
          <cell r="K277">
            <v>38.080784590324001</v>
          </cell>
          <cell r="L277">
            <v>7.7469319950305903E-3</v>
          </cell>
          <cell r="M277">
            <v>0.70259778840714904</v>
          </cell>
          <cell r="N277">
            <v>0.56315378719484199</v>
          </cell>
          <cell r="O277">
            <v>1.2705352601859101E-3</v>
          </cell>
          <cell r="P277">
            <v>2.2976940896006801</v>
          </cell>
          <cell r="Q277">
            <v>0.24340579509282601</v>
          </cell>
          <cell r="R277">
            <v>11.1851536196598</v>
          </cell>
          <cell r="S277">
            <v>0.15074455316843299</v>
          </cell>
          <cell r="T277">
            <v>3.4750542231058598E-2</v>
          </cell>
          <cell r="U277">
            <v>0.73709553497264002</v>
          </cell>
          <cell r="V277">
            <v>6.1438616637217002E-4</v>
          </cell>
          <cell r="W277">
            <v>3.7170243230172297E-2</v>
          </cell>
          <cell r="X277">
            <v>6.0265592551870199E-3</v>
          </cell>
          <cell r="Y277">
            <v>6.2135148925738497E-3</v>
          </cell>
          <cell r="Z277">
            <v>1.3227086892847701E-6</v>
          </cell>
          <cell r="AA277">
            <v>2.1334375250971201E-2</v>
          </cell>
          <cell r="AB277">
            <v>61.273592434753901</v>
          </cell>
          <cell r="AC277">
            <v>8.6991681952141894E-2</v>
          </cell>
        </row>
        <row r="278">
          <cell r="F278" t="str">
            <v>09305b59-ef6a-4dc9-9cb8-cadfeb49048b</v>
          </cell>
          <cell r="G278">
            <v>1</v>
          </cell>
          <cell r="H278" t="str">
            <v>kg</v>
          </cell>
          <cell r="I278">
            <v>2050</v>
          </cell>
          <cell r="J278">
            <v>4.3964770855548601</v>
          </cell>
          <cell r="K278">
            <v>78.997141705725696</v>
          </cell>
          <cell r="L278">
            <v>1.42034459891644E-2</v>
          </cell>
          <cell r="M278">
            <v>1.39462835661525</v>
          </cell>
          <cell r="N278">
            <v>0.44738407253280299</v>
          </cell>
          <cell r="O278">
            <v>1.5891495098366501E-3</v>
          </cell>
          <cell r="P278">
            <v>4.4686485403579903</v>
          </cell>
          <cell r="Q278">
            <v>0.32035052139322001</v>
          </cell>
          <cell r="R278">
            <v>10.175976332753301</v>
          </cell>
          <cell r="S278">
            <v>0.38075194662785999</v>
          </cell>
          <cell r="T278">
            <v>3.8906304020417101E-2</v>
          </cell>
          <cell r="U278">
            <v>0.58871742175748398</v>
          </cell>
          <cell r="V278">
            <v>1.45333015904321E-4</v>
          </cell>
          <cell r="W278">
            <v>2.5261917647838801</v>
          </cell>
          <cell r="X278">
            <v>1.7055490695223201E-2</v>
          </cell>
          <cell r="Y278">
            <v>1.7361483661440899E-2</v>
          </cell>
          <cell r="Z278">
            <v>3.2297820284890599E-6</v>
          </cell>
          <cell r="AA278">
            <v>2.69016735665361E-2</v>
          </cell>
          <cell r="AB278">
            <v>40.5510194489367</v>
          </cell>
          <cell r="AC278">
            <v>0.13757938479284701</v>
          </cell>
        </row>
        <row r="279">
          <cell r="F279" t="str">
            <v>60b0d987-c916-4659-8416-d0bf87f19296</v>
          </cell>
          <cell r="G279">
            <v>1</v>
          </cell>
          <cell r="H279" t="str">
            <v>kg</v>
          </cell>
          <cell r="I279">
            <v>2050</v>
          </cell>
          <cell r="J279">
            <v>2.26185302874786</v>
          </cell>
          <cell r="K279">
            <v>38.0239071685262</v>
          </cell>
          <cell r="L279">
            <v>7.7977247967576701E-3</v>
          </cell>
          <cell r="M279">
            <v>0.70441644748073495</v>
          </cell>
          <cell r="N279">
            <v>0.56301371774468101</v>
          </cell>
          <cell r="O279">
            <v>1.2714814975878601E-3</v>
          </cell>
          <cell r="P279">
            <v>2.3042626195414999</v>
          </cell>
          <cell r="Q279">
            <v>0.24315566717588899</v>
          </cell>
          <cell r="R279">
            <v>11.185464560597399</v>
          </cell>
          <cell r="S279">
            <v>0.14464533156904899</v>
          </cell>
          <cell r="T279">
            <v>3.4209546202891399E-2</v>
          </cell>
          <cell r="U279">
            <v>0.73691375304435403</v>
          </cell>
          <cell r="V279">
            <v>6.1435487364193701E-4</v>
          </cell>
          <cell r="W279">
            <v>3.7157204200893697E-2</v>
          </cell>
          <cell r="X279">
            <v>6.0014120584109196E-3</v>
          </cell>
          <cell r="Y279">
            <v>6.1884468724927996E-3</v>
          </cell>
          <cell r="Z279">
            <v>1.32423035724221E-6</v>
          </cell>
          <cell r="AA279">
            <v>2.1368009506636899E-2</v>
          </cell>
          <cell r="AB279">
            <v>61.259740805896698</v>
          </cell>
          <cell r="AC279">
            <v>8.7046162422697901E-2</v>
          </cell>
        </row>
        <row r="280">
          <cell r="F280" t="str">
            <v>50f31640-637c-48f4-859f-18855201cea8</v>
          </cell>
          <cell r="G280">
            <v>1</v>
          </cell>
          <cell r="H280" t="str">
            <v>kg</v>
          </cell>
          <cell r="I280">
            <v>2050</v>
          </cell>
          <cell r="J280">
            <v>3.9618123263735301</v>
          </cell>
          <cell r="K280">
            <v>75.887120211871206</v>
          </cell>
          <cell r="L280">
            <v>1.3351047125507699E-2</v>
          </cell>
          <cell r="M280">
            <v>1.27350001218075</v>
          </cell>
          <cell r="N280">
            <v>0.44197370202420699</v>
          </cell>
          <cell r="O280">
            <v>1.4992321161852E-3</v>
          </cell>
          <cell r="P280">
            <v>4.0160077875951696</v>
          </cell>
          <cell r="Q280">
            <v>0.31219090756726398</v>
          </cell>
          <cell r="R280">
            <v>9.9751872540018507</v>
          </cell>
          <cell r="S280">
            <v>0.43083726068510703</v>
          </cell>
          <cell r="T280">
            <v>4.2420112573045302E-2</v>
          </cell>
          <cell r="U280">
            <v>0.58158724028838105</v>
          </cell>
          <cell r="V280">
            <v>1.3792237731849899E-4</v>
          </cell>
          <cell r="W280">
            <v>2.5261456862371001</v>
          </cell>
          <cell r="X280">
            <v>1.6930628120244401E-2</v>
          </cell>
          <cell r="Y280">
            <v>1.7220667091659599E-2</v>
          </cell>
          <cell r="Z280">
            <v>3.1299144627863499E-6</v>
          </cell>
          <cell r="AA280">
            <v>2.65275182246184E-2</v>
          </cell>
          <cell r="AB280">
            <v>40.476735300077102</v>
          </cell>
          <cell r="AC280">
            <v>0.15620461973527</v>
          </cell>
        </row>
        <row r="281">
          <cell r="F281" t="str">
            <v>0444b538-714b-4656-80b9-8fab85f2b993</v>
          </cell>
          <cell r="G281">
            <v>1</v>
          </cell>
          <cell r="H281" t="str">
            <v>kg</v>
          </cell>
          <cell r="I281">
            <v>2050</v>
          </cell>
          <cell r="J281">
            <v>2.32166070864031</v>
          </cell>
          <cell r="K281">
            <v>39.271622971623103</v>
          </cell>
          <cell r="L281">
            <v>7.7942807041279398E-3</v>
          </cell>
          <cell r="M281">
            <v>0.72718076958015698</v>
          </cell>
          <cell r="N281">
            <v>0.56262592376000997</v>
          </cell>
          <cell r="O281">
            <v>1.2636149170549701E-3</v>
          </cell>
          <cell r="P281">
            <v>2.3654804084240202</v>
          </cell>
          <cell r="Q281">
            <v>0.24342694531171</v>
          </cell>
          <cell r="R281">
            <v>11.1676571906979</v>
          </cell>
          <cell r="S281">
            <v>0.147825829123618</v>
          </cell>
          <cell r="T281">
            <v>3.4553832481504003E-2</v>
          </cell>
          <cell r="U281">
            <v>0.73639114173671305</v>
          </cell>
          <cell r="V281">
            <v>6.1381519206527805E-4</v>
          </cell>
          <cell r="W281">
            <v>3.7182456151240599E-2</v>
          </cell>
          <cell r="X281">
            <v>6.12434316969234E-3</v>
          </cell>
          <cell r="Y281">
            <v>6.3138275579200497E-3</v>
          </cell>
          <cell r="Z281">
            <v>1.3736235267684201E-6</v>
          </cell>
          <cell r="AA281">
            <v>2.1563490115748301E-2</v>
          </cell>
          <cell r="AB281">
            <v>61.245047243012003</v>
          </cell>
          <cell r="AC281">
            <v>8.8573128792029193E-2</v>
          </cell>
        </row>
        <row r="282">
          <cell r="F282" t="str">
            <v>70609b51-3f9b-42fe-837a-988ad62d04c7</v>
          </cell>
          <cell r="G282">
            <v>1</v>
          </cell>
          <cell r="H282" t="str">
            <v>kg</v>
          </cell>
          <cell r="I282">
            <v>2050</v>
          </cell>
          <cell r="J282">
            <v>4.5482400373896201</v>
          </cell>
          <cell r="K282">
            <v>78.539586082628801</v>
          </cell>
          <cell r="L282">
            <v>1.4060119446278999E-2</v>
          </cell>
          <cell r="M282">
            <v>1.3905287623292599</v>
          </cell>
          <cell r="N282">
            <v>0.44659830838208803</v>
          </cell>
          <cell r="O282">
            <v>1.3876618764227899E-3</v>
          </cell>
          <cell r="P282">
            <v>4.6252856356377503</v>
          </cell>
          <cell r="Q282">
            <v>0.31921618719014599</v>
          </cell>
          <cell r="R282">
            <v>10.0674609902724</v>
          </cell>
          <cell r="S282">
            <v>0.36019514964362498</v>
          </cell>
          <cell r="T282">
            <v>3.7334585217168599E-2</v>
          </cell>
          <cell r="U282">
            <v>0.58752534654483102</v>
          </cell>
          <cell r="V282">
            <v>1.30942518224796E-4</v>
          </cell>
          <cell r="W282">
            <v>2.5261748602180001</v>
          </cell>
          <cell r="X282">
            <v>1.8411937732015E-2</v>
          </cell>
          <cell r="Y282">
            <v>1.8712708314340801E-2</v>
          </cell>
          <cell r="Z282">
            <v>3.1383683810145701E-6</v>
          </cell>
          <cell r="AA282">
            <v>2.7842599037275401E-2</v>
          </cell>
          <cell r="AB282">
            <v>40.831542708113801</v>
          </cell>
          <cell r="AC282">
            <v>0.135139022968914</v>
          </cell>
        </row>
        <row r="283">
          <cell r="F283" t="str">
            <v>df559a5a-0d7b-4e7d-9681-cfc725514e4b</v>
          </cell>
          <cell r="G283">
            <v>1</v>
          </cell>
          <cell r="H283" t="str">
            <v>kg</v>
          </cell>
          <cell r="I283">
            <v>2050</v>
          </cell>
          <cell r="J283">
            <v>2.2753827827416999</v>
          </cell>
          <cell r="K283">
            <v>38.006101249882299</v>
          </cell>
          <cell r="L283">
            <v>7.78937009119662E-3</v>
          </cell>
          <cell r="M283">
            <v>0.70442294837201402</v>
          </cell>
          <cell r="N283">
            <v>0.56296464856611605</v>
          </cell>
          <cell r="O283">
            <v>1.2563531434848401E-3</v>
          </cell>
          <cell r="P283">
            <v>2.3186946549768401</v>
          </cell>
          <cell r="Q283">
            <v>0.243152359730784</v>
          </cell>
          <cell r="R283">
            <v>11.176610994760001</v>
          </cell>
          <cell r="S283">
            <v>0.143106462161944</v>
          </cell>
          <cell r="T283">
            <v>3.41116417977015E-2</v>
          </cell>
          <cell r="U283">
            <v>0.73682204494688996</v>
          </cell>
          <cell r="V283">
            <v>6.1335952440660902E-4</v>
          </cell>
          <cell r="W283">
            <v>3.7159509428181997E-2</v>
          </cell>
          <cell r="X283">
            <v>6.1028623390877203E-3</v>
          </cell>
          <cell r="Y283">
            <v>6.2893744083433898E-3</v>
          </cell>
          <cell r="Z283">
            <v>1.3229044860524199E-6</v>
          </cell>
          <cell r="AA283">
            <v>2.1451162415339099E-2</v>
          </cell>
          <cell r="AB283">
            <v>61.281189839093201</v>
          </cell>
          <cell r="AC283">
            <v>8.6886215764766295E-2</v>
          </cell>
        </row>
        <row r="284">
          <cell r="F284" t="str">
            <v>2a4131e7-9077-4aa8-ad61-ab4fa4e68931</v>
          </cell>
          <cell r="G284">
            <v>1</v>
          </cell>
          <cell r="H284" t="str">
            <v>kg</v>
          </cell>
          <cell r="I284">
            <v>2050</v>
          </cell>
          <cell r="J284">
            <v>3.4286706154430902</v>
          </cell>
          <cell r="K284">
            <v>72.548318313940996</v>
          </cell>
          <cell r="L284">
            <v>1.2191699661796901E-2</v>
          </cell>
          <cell r="M284">
            <v>1.2019351068691999</v>
          </cell>
          <cell r="N284">
            <v>0.20954366666579899</v>
          </cell>
          <cell r="O284">
            <v>9.3455047385650495E-4</v>
          </cell>
          <cell r="P284">
            <v>3.4733551357385899</v>
          </cell>
          <cell r="Q284">
            <v>0.259004779555011</v>
          </cell>
          <cell r="R284">
            <v>5.4578622950705604</v>
          </cell>
          <cell r="S284">
            <v>0.32644264906373699</v>
          </cell>
          <cell r="T284">
            <v>4.0632425060011697E-2</v>
          </cell>
          <cell r="U284">
            <v>0.28219576407685398</v>
          </cell>
          <cell r="V284">
            <v>1.09542862953373E-4</v>
          </cell>
          <cell r="W284">
            <v>2.5113944108005399</v>
          </cell>
          <cell r="X284">
            <v>1.46026720899685E-2</v>
          </cell>
          <cell r="Y284">
            <v>1.48577455991787E-2</v>
          </cell>
          <cell r="Z284">
            <v>2.9228938841104102E-6</v>
          </cell>
          <cell r="AA284">
            <v>2.4656585794445001E-2</v>
          </cell>
          <cell r="AB284">
            <v>17.7120717781394</v>
          </cell>
          <cell r="AC284">
            <v>0.172599864010231</v>
          </cell>
        </row>
        <row r="285">
          <cell r="F285" t="str">
            <v>00b1d19f-6c7d-4fe7-a3e4-94d34cefc3a2</v>
          </cell>
          <cell r="G285">
            <v>1</v>
          </cell>
          <cell r="H285" t="str">
            <v>kg</v>
          </cell>
          <cell r="I285">
            <v>2050</v>
          </cell>
          <cell r="J285">
            <v>1.9346368682144</v>
          </cell>
          <cell r="K285">
            <v>38.4710343307801</v>
          </cell>
          <cell r="L285">
            <v>7.2587190775844999E-3</v>
          </cell>
          <cell r="M285">
            <v>0.694673050799129</v>
          </cell>
          <cell r="N285">
            <v>0.13708308446415601</v>
          </cell>
          <cell r="O285">
            <v>7.4356692362205696E-4</v>
          </cell>
          <cell r="P285">
            <v>1.96711187672912</v>
          </cell>
          <cell r="Q285">
            <v>0.181130190061525</v>
          </cell>
          <cell r="R285">
            <v>3.2534672400287201</v>
          </cell>
          <cell r="S285">
            <v>0.191904329182289</v>
          </cell>
          <cell r="T285">
            <v>4.3920896820957497E-2</v>
          </cell>
          <cell r="U285">
            <v>0.185893920595016</v>
          </cell>
          <cell r="V285">
            <v>5.9177645871684296E-4</v>
          </cell>
          <cell r="W285">
            <v>9.8373044930573708E-3</v>
          </cell>
          <cell r="X285">
            <v>3.7704574123799701E-3</v>
          </cell>
          <cell r="Y285">
            <v>3.8863563124320898E-3</v>
          </cell>
          <cell r="Z285">
            <v>1.17728893542446E-6</v>
          </cell>
          <cell r="AA285">
            <v>2.19357771668146E-2</v>
          </cell>
          <cell r="AB285">
            <v>16.971392994394101</v>
          </cell>
          <cell r="AC285">
            <v>0.10071101051482501</v>
          </cell>
        </row>
        <row r="286">
          <cell r="F286" t="str">
            <v>313c3c88-514a-41b5-9443-4acbc7d0ed77</v>
          </cell>
          <cell r="G286">
            <v>1</v>
          </cell>
          <cell r="H286" t="str">
            <v>kg</v>
          </cell>
          <cell r="I286">
            <v>2050</v>
          </cell>
          <cell r="J286">
            <v>4.2337357796906101</v>
          </cell>
          <cell r="K286">
            <v>76.967651254397495</v>
          </cell>
          <cell r="L286">
            <v>1.3458752103431599E-2</v>
          </cell>
          <cell r="M286">
            <v>1.3480123557056101</v>
          </cell>
          <cell r="N286">
            <v>0.444084898605284</v>
          </cell>
          <cell r="O286">
            <v>1.3547774478081E-3</v>
          </cell>
          <cell r="P286">
            <v>4.2966622584282197</v>
          </cell>
          <cell r="Q286">
            <v>0.311262881334195</v>
          </cell>
          <cell r="R286">
            <v>9.8947972410334604</v>
          </cell>
          <cell r="S286">
            <v>0.35249656773242899</v>
          </cell>
          <cell r="T286">
            <v>4.1704174200182603E-2</v>
          </cell>
          <cell r="U286">
            <v>0.58396682502062702</v>
          </cell>
          <cell r="V286">
            <v>1.29476979417447E-4</v>
          </cell>
          <cell r="W286">
            <v>2.52632554273909</v>
          </cell>
          <cell r="X286">
            <v>1.7174452123851301E-2</v>
          </cell>
          <cell r="Y286">
            <v>1.7484228566641499E-2</v>
          </cell>
          <cell r="Z286">
            <v>3.0929669903097199E-6</v>
          </cell>
          <cell r="AA286">
            <v>2.6845768295136699E-2</v>
          </cell>
          <cell r="AB286">
            <v>40.672896993542999</v>
          </cell>
          <cell r="AC286">
            <v>0.13468637851738099</v>
          </cell>
        </row>
        <row r="287">
          <cell r="F287" t="str">
            <v>cc6e5a79-067d-4492-9380-787c33e5da90</v>
          </cell>
          <cell r="G287">
            <v>1</v>
          </cell>
          <cell r="H287" t="str">
            <v>kg</v>
          </cell>
          <cell r="I287">
            <v>2050</v>
          </cell>
          <cell r="J287">
            <v>2.2532577222896299</v>
          </cell>
          <cell r="K287">
            <v>37.907362216044</v>
          </cell>
          <cell r="L287">
            <v>7.7454789521778896E-3</v>
          </cell>
          <cell r="M287">
            <v>0.70157165173875902</v>
          </cell>
          <cell r="N287">
            <v>0.56282487449223995</v>
          </cell>
          <cell r="O287">
            <v>1.256572473947E-3</v>
          </cell>
          <cell r="P287">
            <v>2.2955493694921998</v>
          </cell>
          <cell r="Q287">
            <v>0.24267503624393999</v>
          </cell>
          <cell r="R287">
            <v>11.166806703516301</v>
          </cell>
          <cell r="S287">
            <v>0.14266337014004099</v>
          </cell>
          <cell r="T287">
            <v>3.4447396029289701E-2</v>
          </cell>
          <cell r="U287">
            <v>0.73662712957054099</v>
          </cell>
          <cell r="V287">
            <v>6.1341624662552901E-4</v>
          </cell>
          <cell r="W287">
            <v>3.7169336893754998E-2</v>
          </cell>
          <cell r="X287">
            <v>6.0107635693255404E-3</v>
          </cell>
          <cell r="Y287">
            <v>6.19788983394864E-3</v>
          </cell>
          <cell r="Z287">
            <v>1.3206723581641899E-6</v>
          </cell>
          <cell r="AA287">
            <v>2.13751736706441E-2</v>
          </cell>
          <cell r="AB287">
            <v>61.270302641438498</v>
          </cell>
          <cell r="AC287">
            <v>8.6890276954514997E-2</v>
          </cell>
        </row>
        <row r="288">
          <cell r="F288" t="str">
            <v>f57176a5-27c8-43cf-ba98-3b144ff06b69</v>
          </cell>
          <cell r="G288">
            <v>1</v>
          </cell>
          <cell r="H288" t="str">
            <v>kg</v>
          </cell>
          <cell r="I288">
            <v>2050</v>
          </cell>
          <cell r="J288">
            <v>4.2732771071703501</v>
          </cell>
          <cell r="K288">
            <v>79.667322554115799</v>
          </cell>
          <cell r="L288">
            <v>1.3484464198183501E-2</v>
          </cell>
          <cell r="M288">
            <v>1.36447549617514</v>
          </cell>
          <cell r="N288">
            <v>0.449140247025544</v>
          </cell>
          <cell r="O288">
            <v>1.56757416686248E-3</v>
          </cell>
          <cell r="P288">
            <v>4.33253253719786</v>
          </cell>
          <cell r="Q288">
            <v>0.32247457056910001</v>
          </cell>
          <cell r="R288">
            <v>10.1747471449263</v>
          </cell>
          <cell r="S288">
            <v>0.47592346842135302</v>
          </cell>
          <cell r="T288">
            <v>4.6347713902539597E-2</v>
          </cell>
          <cell r="U288">
            <v>0.59115918073834695</v>
          </cell>
          <cell r="V288">
            <v>1.4427359085296599E-4</v>
          </cell>
          <cell r="W288">
            <v>2.5263432581880099</v>
          </cell>
          <cell r="X288">
            <v>1.7420201888304201E-2</v>
          </cell>
          <cell r="Y288">
            <v>1.77275026893388E-2</v>
          </cell>
          <cell r="Z288">
            <v>3.12495055568998E-6</v>
          </cell>
          <cell r="AA288">
            <v>2.6236474873175999E-2</v>
          </cell>
          <cell r="AB288">
            <v>40.725423278107698</v>
          </cell>
          <cell r="AC288">
            <v>0.13623994148972299</v>
          </cell>
        </row>
        <row r="289">
          <cell r="F289" t="str">
            <v>ae717bd0-a3fb-46f1-ac66-61485d38f544</v>
          </cell>
          <cell r="G289">
            <v>1</v>
          </cell>
          <cell r="H289" t="str">
            <v>kg</v>
          </cell>
          <cell r="I289">
            <v>2050</v>
          </cell>
          <cell r="J289">
            <v>2.2556476210877001</v>
          </cell>
          <cell r="K289">
            <v>38.080784590324001</v>
          </cell>
          <cell r="L289">
            <v>7.7469319950305903E-3</v>
          </cell>
          <cell r="M289">
            <v>0.70259778840714904</v>
          </cell>
          <cell r="N289">
            <v>0.56315378719484199</v>
          </cell>
          <cell r="O289">
            <v>1.2705352601859101E-3</v>
          </cell>
          <cell r="P289">
            <v>2.2976940896006801</v>
          </cell>
          <cell r="Q289">
            <v>0.24340579509282601</v>
          </cell>
          <cell r="R289">
            <v>11.1851536196598</v>
          </cell>
          <cell r="S289">
            <v>0.15074455316843299</v>
          </cell>
          <cell r="T289">
            <v>3.4750542231058598E-2</v>
          </cell>
          <cell r="U289">
            <v>0.73709553497264002</v>
          </cell>
          <cell r="V289">
            <v>6.1438616637217002E-4</v>
          </cell>
          <cell r="W289">
            <v>3.7170243230172297E-2</v>
          </cell>
          <cell r="X289">
            <v>6.0265592551870199E-3</v>
          </cell>
          <cell r="Y289">
            <v>6.2135148925738497E-3</v>
          </cell>
          <cell r="Z289">
            <v>1.3227086892847701E-6</v>
          </cell>
          <cell r="AA289">
            <v>2.1334375250971201E-2</v>
          </cell>
          <cell r="AB289">
            <v>61.273592434753901</v>
          </cell>
          <cell r="AC289">
            <v>8.6991681952141894E-2</v>
          </cell>
        </row>
        <row r="290">
          <cell r="F290" t="str">
            <v>70609b51-3f9b-42fe-837a-988ad62d04c7</v>
          </cell>
          <cell r="G290">
            <v>1</v>
          </cell>
          <cell r="H290" t="str">
            <v>kg</v>
          </cell>
          <cell r="I290">
            <v>2050</v>
          </cell>
          <cell r="J290">
            <v>4.5482400373896201</v>
          </cell>
          <cell r="K290">
            <v>78.539586082628801</v>
          </cell>
          <cell r="L290">
            <v>1.4060119446278999E-2</v>
          </cell>
          <cell r="M290">
            <v>1.3905287623292599</v>
          </cell>
          <cell r="N290">
            <v>0.44659830838208803</v>
          </cell>
          <cell r="O290">
            <v>1.3876618764227899E-3</v>
          </cell>
          <cell r="P290">
            <v>4.6252856356377503</v>
          </cell>
          <cell r="Q290">
            <v>0.31921618719014599</v>
          </cell>
          <cell r="R290">
            <v>10.0674609902724</v>
          </cell>
          <cell r="S290">
            <v>0.36019514964362498</v>
          </cell>
          <cell r="T290">
            <v>3.7334585217168599E-2</v>
          </cell>
          <cell r="U290">
            <v>0.58752534654483102</v>
          </cell>
          <cell r="V290">
            <v>1.30942518224796E-4</v>
          </cell>
          <cell r="W290">
            <v>2.5261748602180001</v>
          </cell>
          <cell r="X290">
            <v>1.8411937732015E-2</v>
          </cell>
          <cell r="Y290">
            <v>1.8712708314340801E-2</v>
          </cell>
          <cell r="Z290">
            <v>3.1383683810145701E-6</v>
          </cell>
          <cell r="AA290">
            <v>2.7842599037275401E-2</v>
          </cell>
          <cell r="AB290">
            <v>40.831542708113801</v>
          </cell>
          <cell r="AC290">
            <v>0.135139022968914</v>
          </cell>
        </row>
        <row r="291">
          <cell r="F291" t="str">
            <v>df559a5a-0d7b-4e7d-9681-cfc725514e4b</v>
          </cell>
          <cell r="G291">
            <v>1</v>
          </cell>
          <cell r="H291" t="str">
            <v>kg</v>
          </cell>
          <cell r="I291">
            <v>2050</v>
          </cell>
          <cell r="J291">
            <v>2.2753827827416999</v>
          </cell>
          <cell r="K291">
            <v>38.006101249882299</v>
          </cell>
          <cell r="L291">
            <v>7.78937009119662E-3</v>
          </cell>
          <cell r="M291">
            <v>0.70442294837201402</v>
          </cell>
          <cell r="N291">
            <v>0.56296464856611605</v>
          </cell>
          <cell r="O291">
            <v>1.2563531434848401E-3</v>
          </cell>
          <cell r="P291">
            <v>2.3186946549768401</v>
          </cell>
          <cell r="Q291">
            <v>0.243152359730784</v>
          </cell>
          <cell r="R291">
            <v>11.176610994760001</v>
          </cell>
          <cell r="S291">
            <v>0.143106462161944</v>
          </cell>
          <cell r="T291">
            <v>3.41116417977015E-2</v>
          </cell>
          <cell r="U291">
            <v>0.73682204494688996</v>
          </cell>
          <cell r="V291">
            <v>6.1335952440660902E-4</v>
          </cell>
          <cell r="W291">
            <v>3.7159509428181997E-2</v>
          </cell>
          <cell r="X291">
            <v>6.1028623390877203E-3</v>
          </cell>
          <cell r="Y291">
            <v>6.2893744083433898E-3</v>
          </cell>
          <cell r="Z291">
            <v>1.3229044860524199E-6</v>
          </cell>
          <cell r="AA291">
            <v>2.1451162415339099E-2</v>
          </cell>
          <cell r="AB291">
            <v>61.281189839093201</v>
          </cell>
          <cell r="AC291">
            <v>8.6886215764766295E-2</v>
          </cell>
        </row>
        <row r="292">
          <cell r="F292" t="str">
            <v>c2c7c05d-e92c-4434-be18-133df5b25b0d</v>
          </cell>
          <cell r="G292">
            <v>1</v>
          </cell>
          <cell r="H292" t="str">
            <v>kg</v>
          </cell>
          <cell r="I292">
            <v>2050</v>
          </cell>
          <cell r="J292">
            <v>3.8456718961112601</v>
          </cell>
          <cell r="K292">
            <v>79.957782906654501</v>
          </cell>
          <cell r="L292">
            <v>1.2558639264019801E-2</v>
          </cell>
          <cell r="M292">
            <v>1.2920403146538899</v>
          </cell>
          <cell r="N292">
            <v>0.215835507948716</v>
          </cell>
          <cell r="O292">
            <v>1.0244991437231099E-3</v>
          </cell>
          <cell r="P292">
            <v>3.90886962918393</v>
          </cell>
          <cell r="Q292">
            <v>0.26830554940488599</v>
          </cell>
          <cell r="R292">
            <v>5.6541061684822802</v>
          </cell>
          <cell r="S292">
            <v>0.63485199999428898</v>
          </cell>
          <cell r="T292">
            <v>6.4106084801160396E-2</v>
          </cell>
          <cell r="U292">
            <v>0.288711707822842</v>
          </cell>
          <cell r="V292">
            <v>1.21143406915151E-4</v>
          </cell>
          <cell r="W292">
            <v>2.5118290855468</v>
          </cell>
          <cell r="X292">
            <v>1.4818236788480999E-2</v>
          </cell>
          <cell r="Y292">
            <v>1.5114920759523601E-2</v>
          </cell>
          <cell r="Z292">
            <v>3.25831129089408E-6</v>
          </cell>
          <cell r="AA292">
            <v>2.53717006206104E-2</v>
          </cell>
          <cell r="AB292">
            <v>18.061554079886498</v>
          </cell>
          <cell r="AC292">
            <v>0.147823510793474</v>
          </cell>
        </row>
        <row r="293">
          <cell r="F293" t="str">
            <v>00b1d19f-6c7d-4fe7-a3e4-94d34cefc3a2</v>
          </cell>
          <cell r="G293">
            <v>1</v>
          </cell>
          <cell r="H293" t="str">
            <v>kg</v>
          </cell>
          <cell r="I293">
            <v>2050</v>
          </cell>
          <cell r="J293">
            <v>1.9346368682144</v>
          </cell>
          <cell r="K293">
            <v>38.4710343307801</v>
          </cell>
          <cell r="L293">
            <v>7.2587190775844999E-3</v>
          </cell>
          <cell r="M293">
            <v>0.694673050799129</v>
          </cell>
          <cell r="N293">
            <v>0.13708308446415601</v>
          </cell>
          <cell r="O293">
            <v>7.4356692362205696E-4</v>
          </cell>
          <cell r="P293">
            <v>1.96711187672912</v>
          </cell>
          <cell r="Q293">
            <v>0.181130190061525</v>
          </cell>
          <cell r="R293">
            <v>3.2534672400287201</v>
          </cell>
          <cell r="S293">
            <v>0.191904329182289</v>
          </cell>
          <cell r="T293">
            <v>4.3920896820957497E-2</v>
          </cell>
          <cell r="U293">
            <v>0.185893920595016</v>
          </cell>
          <cell r="V293">
            <v>5.9177645871684296E-4</v>
          </cell>
          <cell r="W293">
            <v>9.8373044930573708E-3</v>
          </cell>
          <cell r="X293">
            <v>3.7704574123799701E-3</v>
          </cell>
          <cell r="Y293">
            <v>3.8863563124320898E-3</v>
          </cell>
          <cell r="Z293">
            <v>1.17728893542446E-6</v>
          </cell>
          <cell r="AA293">
            <v>2.19357771668146E-2</v>
          </cell>
          <cell r="AB293">
            <v>16.971392994394101</v>
          </cell>
          <cell r="AC293">
            <v>0.10071101051482501</v>
          </cell>
        </row>
        <row r="294">
          <cell r="F294" t="str">
            <v>50f31640-637c-48f4-859f-18855201cea8</v>
          </cell>
          <cell r="G294">
            <v>1</v>
          </cell>
          <cell r="H294" t="str">
            <v>kg</v>
          </cell>
          <cell r="I294">
            <v>2050</v>
          </cell>
          <cell r="J294">
            <v>3.9618123263735301</v>
          </cell>
          <cell r="K294">
            <v>75.887120211871206</v>
          </cell>
          <cell r="L294">
            <v>1.3351047125507699E-2</v>
          </cell>
          <cell r="M294">
            <v>1.27350001218075</v>
          </cell>
          <cell r="N294">
            <v>0.44197370202420699</v>
          </cell>
          <cell r="O294">
            <v>1.4992321161852E-3</v>
          </cell>
          <cell r="P294">
            <v>4.0160077875951696</v>
          </cell>
          <cell r="Q294">
            <v>0.31219090756726398</v>
          </cell>
          <cell r="R294">
            <v>9.9751872540018507</v>
          </cell>
          <cell r="S294">
            <v>0.43083726068510703</v>
          </cell>
          <cell r="T294">
            <v>4.2420112573045302E-2</v>
          </cell>
          <cell r="U294">
            <v>0.58158724028838105</v>
          </cell>
          <cell r="V294">
            <v>1.3792237731849899E-4</v>
          </cell>
          <cell r="W294">
            <v>2.5261456862371001</v>
          </cell>
          <cell r="X294">
            <v>1.6930628120244401E-2</v>
          </cell>
          <cell r="Y294">
            <v>1.7220667091659599E-2</v>
          </cell>
          <cell r="Z294">
            <v>3.1299144627863499E-6</v>
          </cell>
          <cell r="AA294">
            <v>2.65275182246184E-2</v>
          </cell>
          <cell r="AB294">
            <v>40.476735300077102</v>
          </cell>
          <cell r="AC294">
            <v>0.15620461973527</v>
          </cell>
        </row>
        <row r="295">
          <cell r="F295" t="str">
            <v>0444b538-714b-4656-80b9-8fab85f2b993</v>
          </cell>
          <cell r="G295">
            <v>1</v>
          </cell>
          <cell r="H295" t="str">
            <v>kg</v>
          </cell>
          <cell r="I295">
            <v>2050</v>
          </cell>
          <cell r="J295">
            <v>2.32166070864031</v>
          </cell>
          <cell r="K295">
            <v>39.271622971623103</v>
          </cell>
          <cell r="L295">
            <v>7.7942807041279398E-3</v>
          </cell>
          <cell r="M295">
            <v>0.72718076958015698</v>
          </cell>
          <cell r="N295">
            <v>0.56262592376000997</v>
          </cell>
          <cell r="O295">
            <v>1.2636149170549701E-3</v>
          </cell>
          <cell r="P295">
            <v>2.3654804084240202</v>
          </cell>
          <cell r="Q295">
            <v>0.24342694531171</v>
          </cell>
          <cell r="R295">
            <v>11.1676571906979</v>
          </cell>
          <cell r="S295">
            <v>0.147825829123618</v>
          </cell>
          <cell r="T295">
            <v>3.4553832481504003E-2</v>
          </cell>
          <cell r="U295">
            <v>0.73639114173671305</v>
          </cell>
          <cell r="V295">
            <v>6.1381519206527805E-4</v>
          </cell>
          <cell r="W295">
            <v>3.7182456151240599E-2</v>
          </cell>
          <cell r="X295">
            <v>6.12434316969234E-3</v>
          </cell>
          <cell r="Y295">
            <v>6.3138275579200497E-3</v>
          </cell>
          <cell r="Z295">
            <v>1.3736235267684201E-6</v>
          </cell>
          <cell r="AA295">
            <v>2.1563490115748301E-2</v>
          </cell>
          <cell r="AB295">
            <v>61.245047243012003</v>
          </cell>
          <cell r="AC295">
            <v>8.8573128792029193E-2</v>
          </cell>
        </row>
        <row r="296">
          <cell r="F296" t="str">
            <v>2a4131e7-9077-4aa8-ad61-ab4fa4e68931</v>
          </cell>
          <cell r="G296">
            <v>1</v>
          </cell>
          <cell r="H296" t="str">
            <v>kg</v>
          </cell>
          <cell r="I296">
            <v>2050</v>
          </cell>
          <cell r="J296">
            <v>3.4286706154430902</v>
          </cell>
          <cell r="K296">
            <v>72.548318313940996</v>
          </cell>
          <cell r="L296">
            <v>1.2191699661796901E-2</v>
          </cell>
          <cell r="M296">
            <v>1.2019351068691999</v>
          </cell>
          <cell r="N296">
            <v>0.20954366666579899</v>
          </cell>
          <cell r="O296">
            <v>9.3455047385650495E-4</v>
          </cell>
          <cell r="P296">
            <v>3.4733551357385899</v>
          </cell>
          <cell r="Q296">
            <v>0.259004779555011</v>
          </cell>
          <cell r="R296">
            <v>5.4578622950705604</v>
          </cell>
          <cell r="S296">
            <v>0.32644264906373699</v>
          </cell>
          <cell r="T296">
            <v>4.0632425060011697E-2</v>
          </cell>
          <cell r="U296">
            <v>0.28219576407685398</v>
          </cell>
          <cell r="V296">
            <v>1.09542862953373E-4</v>
          </cell>
          <cell r="W296">
            <v>2.5113944108005399</v>
          </cell>
          <cell r="X296">
            <v>1.46026720899685E-2</v>
          </cell>
          <cell r="Y296">
            <v>1.48577455991787E-2</v>
          </cell>
          <cell r="Z296">
            <v>2.9228938841104102E-6</v>
          </cell>
          <cell r="AA296">
            <v>2.4656585794445001E-2</v>
          </cell>
          <cell r="AB296">
            <v>17.7120717781394</v>
          </cell>
          <cell r="AC296">
            <v>0.172599864010231</v>
          </cell>
        </row>
        <row r="297">
          <cell r="F297" t="str">
            <v>00b1d19f-6c7d-4fe7-a3e4-94d34cefc3a2</v>
          </cell>
          <cell r="G297">
            <v>1</v>
          </cell>
          <cell r="H297" t="str">
            <v>kg</v>
          </cell>
          <cell r="I297">
            <v>2050</v>
          </cell>
          <cell r="J297">
            <v>1.9346368682144</v>
          </cell>
          <cell r="K297">
            <v>38.4710343307801</v>
          </cell>
          <cell r="L297">
            <v>7.2587190775844999E-3</v>
          </cell>
          <cell r="M297">
            <v>0.694673050799129</v>
          </cell>
          <cell r="N297">
            <v>0.13708308446415601</v>
          </cell>
          <cell r="O297">
            <v>7.4356692362205696E-4</v>
          </cell>
          <cell r="P297">
            <v>1.96711187672912</v>
          </cell>
          <cell r="Q297">
            <v>0.181130190061525</v>
          </cell>
          <cell r="R297">
            <v>3.2534672400287201</v>
          </cell>
          <cell r="S297">
            <v>0.191904329182289</v>
          </cell>
          <cell r="T297">
            <v>4.3920896820957497E-2</v>
          </cell>
          <cell r="U297">
            <v>0.185893920595016</v>
          </cell>
          <cell r="V297">
            <v>5.9177645871684296E-4</v>
          </cell>
          <cell r="W297">
            <v>9.8373044930573708E-3</v>
          </cell>
          <cell r="X297">
            <v>3.7704574123799701E-3</v>
          </cell>
          <cell r="Y297">
            <v>3.8863563124320898E-3</v>
          </cell>
          <cell r="Z297">
            <v>1.17728893542446E-6</v>
          </cell>
          <cell r="AA297">
            <v>2.19357771668146E-2</v>
          </cell>
          <cell r="AB297">
            <v>16.971392994394101</v>
          </cell>
          <cell r="AC297">
            <v>0.10071101051482501</v>
          </cell>
        </row>
        <row r="298">
          <cell r="F298" t="str">
            <v>f57176a5-27c8-43cf-ba98-3b144ff06b69</v>
          </cell>
          <cell r="G298">
            <v>1</v>
          </cell>
          <cell r="H298" t="str">
            <v>kg</v>
          </cell>
          <cell r="I298">
            <v>2050</v>
          </cell>
          <cell r="J298">
            <v>4.2732771071703501</v>
          </cell>
          <cell r="K298">
            <v>79.667322554115799</v>
          </cell>
          <cell r="L298">
            <v>1.3484464198183501E-2</v>
          </cell>
          <cell r="M298">
            <v>1.36447549617514</v>
          </cell>
          <cell r="N298">
            <v>0.449140247025544</v>
          </cell>
          <cell r="O298">
            <v>1.56757416686248E-3</v>
          </cell>
          <cell r="P298">
            <v>4.33253253719786</v>
          </cell>
          <cell r="Q298">
            <v>0.32247457056910001</v>
          </cell>
          <cell r="R298">
            <v>10.1747471449263</v>
          </cell>
          <cell r="S298">
            <v>0.47592346842135302</v>
          </cell>
          <cell r="T298">
            <v>4.6347713902539597E-2</v>
          </cell>
          <cell r="U298">
            <v>0.59115918073834695</v>
          </cell>
          <cell r="V298">
            <v>1.4427359085296599E-4</v>
          </cell>
          <cell r="W298">
            <v>2.5263432581880099</v>
          </cell>
          <cell r="X298">
            <v>1.7420201888304201E-2</v>
          </cell>
          <cell r="Y298">
            <v>1.77275026893388E-2</v>
          </cell>
          <cell r="Z298">
            <v>3.12495055568998E-6</v>
          </cell>
          <cell r="AA298">
            <v>2.6236474873175999E-2</v>
          </cell>
          <cell r="AB298">
            <v>40.725423278107698</v>
          </cell>
          <cell r="AC298">
            <v>0.13623994148972299</v>
          </cell>
        </row>
        <row r="299">
          <cell r="F299" t="str">
            <v>ae717bd0-a3fb-46f1-ac66-61485d38f544</v>
          </cell>
          <cell r="G299">
            <v>1</v>
          </cell>
          <cell r="H299" t="str">
            <v>kg</v>
          </cell>
          <cell r="I299">
            <v>2050</v>
          </cell>
          <cell r="J299">
            <v>2.2556476210877001</v>
          </cell>
          <cell r="K299">
            <v>38.080784590324001</v>
          </cell>
          <cell r="L299">
            <v>7.7469319950305903E-3</v>
          </cell>
          <cell r="M299">
            <v>0.70259778840714904</v>
          </cell>
          <cell r="N299">
            <v>0.56315378719484199</v>
          </cell>
          <cell r="O299">
            <v>1.2705352601859101E-3</v>
          </cell>
          <cell r="P299">
            <v>2.2976940896006801</v>
          </cell>
          <cell r="Q299">
            <v>0.24340579509282601</v>
          </cell>
          <cell r="R299">
            <v>11.1851536196598</v>
          </cell>
          <cell r="S299">
            <v>0.15074455316843299</v>
          </cell>
          <cell r="T299">
            <v>3.4750542231058598E-2</v>
          </cell>
          <cell r="U299">
            <v>0.73709553497264002</v>
          </cell>
          <cell r="V299">
            <v>6.1438616637217002E-4</v>
          </cell>
          <cell r="W299">
            <v>3.7170243230172297E-2</v>
          </cell>
          <cell r="X299">
            <v>6.0265592551870199E-3</v>
          </cell>
          <cell r="Y299">
            <v>6.2135148925738497E-3</v>
          </cell>
          <cell r="Z299">
            <v>1.3227086892847701E-6</v>
          </cell>
          <cell r="AA299">
            <v>2.1334375250971201E-2</v>
          </cell>
          <cell r="AB299">
            <v>61.273592434753901</v>
          </cell>
          <cell r="AC299">
            <v>8.6991681952141894E-2</v>
          </cell>
        </row>
        <row r="300">
          <cell r="C300" t="str">
            <v>FeSO4</v>
          </cell>
          <cell r="D300" t="str">
            <v>market for iron sulfate | iron sulfate | Cutoff, U</v>
          </cell>
          <cell r="E300" t="str">
            <v>RoW</v>
          </cell>
          <cell r="F300" t="str">
            <v>53453ee3-ded5-4d5c-aaa3-2c559b4d802b</v>
          </cell>
          <cell r="G300">
            <v>1</v>
          </cell>
          <cell r="H300" t="str">
            <v>kg</v>
          </cell>
          <cell r="I300">
            <v>2050</v>
          </cell>
          <cell r="J300">
            <v>0.24503074</v>
          </cell>
          <cell r="K300">
            <v>3.9595611430000002</v>
          </cell>
          <cell r="L300">
            <v>6.1059199999999997E-4</v>
          </cell>
          <cell r="M300">
            <v>6.6914788000000003E-2</v>
          </cell>
          <cell r="N300">
            <v>3.6770083000000002E-2</v>
          </cell>
          <cell r="O300">
            <v>1.1924100000000001E-4</v>
          </cell>
          <cell r="P300">
            <v>0.248460243</v>
          </cell>
          <cell r="Q300">
            <v>3.3907304999999999E-2</v>
          </cell>
          <cell r="R300">
            <v>0.62753551299999999</v>
          </cell>
          <cell r="S300">
            <v>2.3492111E-2</v>
          </cell>
          <cell r="T300">
            <v>7.6371329999999999E-3</v>
          </cell>
          <cell r="U300">
            <v>4.7975528000000003E-2</v>
          </cell>
          <cell r="V300">
            <v>7.7400000000000004E-6</v>
          </cell>
          <cell r="W300">
            <v>2.8525209999999998E-3</v>
          </cell>
          <cell r="X300">
            <v>8.8226199999999998E-4</v>
          </cell>
          <cell r="Y300">
            <v>8.9534100000000002E-4</v>
          </cell>
          <cell r="Z300">
            <v>1.06E-7</v>
          </cell>
          <cell r="AA300">
            <v>1.1548350000000001E-3</v>
          </cell>
          <cell r="AB300">
            <v>3.467873848</v>
          </cell>
          <cell r="AC300">
            <v>1.750473E-3</v>
          </cell>
        </row>
        <row r="301">
          <cell r="C301" t="str">
            <v>H3PO4</v>
          </cell>
          <cell r="D301" t="str">
            <v>market for phosphoric acid, industrial grade, without water, in 85% solution state | phosphoric acid, industrial grade, without water, in 85% solution state | Cutoff, U</v>
          </cell>
          <cell r="E301" t="str">
            <v>GLO</v>
          </cell>
          <cell r="F301" t="str">
            <v>aaf114c4-0ce1-30f2-8a6e-feb3a9f07b3e</v>
          </cell>
          <cell r="G301">
            <v>1</v>
          </cell>
          <cell r="H301" t="str">
            <v>kg</v>
          </cell>
          <cell r="I301">
            <v>2050</v>
          </cell>
          <cell r="J301">
            <v>1.324439841</v>
          </cell>
          <cell r="K301">
            <v>19.574802980000001</v>
          </cell>
          <cell r="L301">
            <v>7.3078329999999997E-3</v>
          </cell>
          <cell r="M301">
            <v>0.36879337000000001</v>
          </cell>
          <cell r="N301">
            <v>0.40090129000000002</v>
          </cell>
          <cell r="O301">
            <v>1.843419E-3</v>
          </cell>
          <cell r="P301">
            <v>1.3392074380000001</v>
          </cell>
          <cell r="Q301">
            <v>1.1473801379999999</v>
          </cell>
          <cell r="R301">
            <v>8.3842599609999997</v>
          </cell>
          <cell r="S301">
            <v>6.1778016999999998E-2</v>
          </cell>
          <cell r="T301">
            <v>0.32351561299999998</v>
          </cell>
          <cell r="U301">
            <v>0.53519015400000003</v>
          </cell>
          <cell r="V301">
            <v>4.5200000000000001E-5</v>
          </cell>
          <cell r="W301">
            <v>6.7241523999999997E-2</v>
          </cell>
          <cell r="X301">
            <v>4.1518120000000004E-3</v>
          </cell>
          <cell r="Y301">
            <v>4.2320150000000004E-3</v>
          </cell>
          <cell r="Z301">
            <v>5.4499999999999997E-7</v>
          </cell>
          <cell r="AA301">
            <v>2.2051424E-2</v>
          </cell>
          <cell r="AB301">
            <v>39.139656629999998</v>
          </cell>
          <cell r="AC301">
            <v>0.122346547</v>
          </cell>
        </row>
        <row r="302">
          <cell r="D302" t="str">
            <v>market for hydrochloric acid, without water, in 30% solution state | hydrochloric acid, without water, in 30% solution state | Cutoff, U</v>
          </cell>
          <cell r="E302" t="str">
            <v>RoW</v>
          </cell>
          <cell r="F302" t="str">
            <v>89ed3c42-1153-3173-bafe-d088ea73e6cc</v>
          </cell>
          <cell r="G302">
            <v>1</v>
          </cell>
          <cell r="H302" t="str">
            <v>kg</v>
          </cell>
          <cell r="I302">
            <v>2050</v>
          </cell>
          <cell r="J302">
            <v>0.78859149299999998</v>
          </cell>
          <cell r="K302">
            <v>13.168249319999999</v>
          </cell>
          <cell r="L302">
            <v>2.064948E-3</v>
          </cell>
          <cell r="M302">
            <v>0.22514500600000001</v>
          </cell>
          <cell r="N302">
            <v>0.10193595699999999</v>
          </cell>
          <cell r="O302">
            <v>3.8016800000000001E-4</v>
          </cell>
          <cell r="P302">
            <v>0.802065951</v>
          </cell>
          <cell r="Q302">
            <v>6.9526096999999995E-2</v>
          </cell>
          <cell r="R302">
            <v>1.9609882300000001</v>
          </cell>
          <cell r="S302">
            <v>7.5640887000000004E-2</v>
          </cell>
          <cell r="T302">
            <v>1.401615E-2</v>
          </cell>
          <cell r="U302">
            <v>0.13298373399999999</v>
          </cell>
          <cell r="V302">
            <v>3.8699999999999999E-5</v>
          </cell>
          <cell r="W302">
            <v>6.8800809999999997E-3</v>
          </cell>
          <cell r="X302">
            <v>1.9933669999999998E-3</v>
          </cell>
          <cell r="Y302">
            <v>2.0231569999999998E-3</v>
          </cell>
          <cell r="Z302">
            <v>6.7800000000000001E-7</v>
          </cell>
          <cell r="AA302">
            <v>4.1585169999999996E-3</v>
          </cell>
          <cell r="AB302">
            <v>9.4626985599999998</v>
          </cell>
          <cell r="AC302">
            <v>2.0069692E-2</v>
          </cell>
        </row>
        <row r="303">
          <cell r="D303" t="str">
            <v>market for ethanol, without water, in 99.7% solution state, from ethylene | ethanol, without water, in 99.7% solution state, from ethylene | Cutoff, U</v>
          </cell>
          <cell r="E303" t="str">
            <v>RoW</v>
          </cell>
          <cell r="F303" t="str">
            <v>122143cd-5030-4d14-97c4-86432c983dcb</v>
          </cell>
          <cell r="G303">
            <v>1</v>
          </cell>
          <cell r="H303" t="str">
            <v>kg</v>
          </cell>
          <cell r="I303">
            <v>2050</v>
          </cell>
          <cell r="J303">
            <v>1.8556386899999999</v>
          </cell>
          <cell r="K303">
            <v>52.983539090000001</v>
          </cell>
          <cell r="L303">
            <v>2.3208600000000001E-3</v>
          </cell>
          <cell r="M303">
            <v>1.12072566</v>
          </cell>
          <cell r="N303">
            <v>5.9869348000000003E-2</v>
          </cell>
          <cell r="O303">
            <v>1.0109839999999999E-3</v>
          </cell>
          <cell r="P303">
            <v>1.899753257</v>
          </cell>
          <cell r="Q303">
            <v>0.10318913</v>
          </cell>
          <cell r="R303">
            <v>1.6482430109999999</v>
          </cell>
          <cell r="S303">
            <v>1.7634816000000001E-2</v>
          </cell>
          <cell r="T303">
            <v>1.5335855000000001E-2</v>
          </cell>
          <cell r="U303">
            <v>8.0065277000000004E-2</v>
          </cell>
          <cell r="V303">
            <v>4.6199999999999998E-5</v>
          </cell>
          <cell r="W303">
            <v>5.0638080000000004E-3</v>
          </cell>
          <cell r="X303">
            <v>5.0719889999999998E-3</v>
          </cell>
          <cell r="Y303">
            <v>5.477506E-3</v>
          </cell>
          <cell r="Z303">
            <v>4.9200000000000001E-7</v>
          </cell>
          <cell r="AA303">
            <v>6.9355160000000001E-3</v>
          </cell>
          <cell r="AB303">
            <v>4.1972857479999996</v>
          </cell>
          <cell r="AC303">
            <v>1.2286726E-2</v>
          </cell>
        </row>
        <row r="304">
          <cell r="D304" t="str">
            <v>market for wastewater from PV cell production | wastewater from PV cell production | Cutoff, U</v>
          </cell>
          <cell r="E304" t="str">
            <v>GLO</v>
          </cell>
          <cell r="F304" t="str">
            <v>6bd9e3d6-fe1d-3893-b071-a32500601791</v>
          </cell>
          <cell r="G304">
            <v>1</v>
          </cell>
          <cell r="H304" t="str">
            <v>m3</v>
          </cell>
          <cell r="I304">
            <v>2050</v>
          </cell>
          <cell r="J304">
            <v>2.1547690500000001</v>
          </cell>
          <cell r="K304">
            <v>18.523703579999999</v>
          </cell>
          <cell r="L304">
            <v>2.8585680000000001E-3</v>
          </cell>
          <cell r="M304">
            <v>0.30752721999999999</v>
          </cell>
          <cell r="N304">
            <v>9.8026247999999996E-2</v>
          </cell>
          <cell r="O304">
            <v>1.3793975999999999E-2</v>
          </cell>
          <cell r="P304">
            <v>2.1983270209999999</v>
          </cell>
          <cell r="Q304">
            <v>0.19307491600000001</v>
          </cell>
          <cell r="R304">
            <v>1.740419838</v>
          </cell>
          <cell r="S304">
            <v>0.12085474</v>
          </cell>
          <cell r="T304">
            <v>2.6924345999999998E-2</v>
          </cell>
          <cell r="U304">
            <v>0.12799413800000001</v>
          </cell>
          <cell r="V304">
            <v>3.811871E-2</v>
          </cell>
          <cell r="W304">
            <v>1.0717676000000001E-2</v>
          </cell>
          <cell r="X304">
            <v>4.2846639999999997E-3</v>
          </cell>
          <cell r="Y304">
            <v>4.3499159999999997E-3</v>
          </cell>
          <cell r="Z304">
            <v>5.3199999999999999E-6</v>
          </cell>
          <cell r="AA304">
            <v>5.916335E-3</v>
          </cell>
          <cell r="AB304">
            <v>7.2676353870000003</v>
          </cell>
          <cell r="AC304">
            <v>-0.88631280899999998</v>
          </cell>
        </row>
        <row r="305">
          <cell r="D305" t="str">
            <v>market for potassium nitrate, industrial grade | potassium nitrate, industrial grade | Cutoff, U</v>
          </cell>
          <cell r="E305" t="str">
            <v>GLO</v>
          </cell>
          <cell r="F305" t="str">
            <v>8982de4f-b1f2-49b4-8910-6a13aeea175f</v>
          </cell>
          <cell r="G305">
            <v>1</v>
          </cell>
          <cell r="H305" t="str">
            <v>kg</v>
          </cell>
          <cell r="I305">
            <v>2050</v>
          </cell>
          <cell r="J305">
            <v>0.37637710600000002</v>
          </cell>
          <cell r="K305">
            <v>5.4159680459999997</v>
          </cell>
          <cell r="L305">
            <v>1.577843E-3</v>
          </cell>
          <cell r="M305">
            <v>0.104884401</v>
          </cell>
          <cell r="N305">
            <v>8.718366E-3</v>
          </cell>
          <cell r="O305">
            <v>1.08297E-4</v>
          </cell>
          <cell r="P305">
            <v>0.38442987699999998</v>
          </cell>
          <cell r="Q305">
            <v>1.5493728999999999E-2</v>
          </cell>
          <cell r="R305">
            <v>0.25521671899999998</v>
          </cell>
          <cell r="S305">
            <v>1.022439E-2</v>
          </cell>
          <cell r="T305">
            <v>0.63897021700000001</v>
          </cell>
          <cell r="U305">
            <v>1.2131110000000001E-2</v>
          </cell>
          <cell r="V305">
            <v>7.9500000000000001E-6</v>
          </cell>
          <cell r="W305">
            <v>5.2193056000000002E-2</v>
          </cell>
          <cell r="X305">
            <v>1.461319E-3</v>
          </cell>
          <cell r="Y305">
            <v>1.480615E-3</v>
          </cell>
          <cell r="Z305">
            <v>1.3300000000000001E-7</v>
          </cell>
          <cell r="AA305">
            <v>1.6432479999999999E-3</v>
          </cell>
          <cell r="AB305">
            <v>1.2291652099999999</v>
          </cell>
          <cell r="AC305">
            <v>1.69735E-3</v>
          </cell>
        </row>
        <row r="306">
          <cell r="D306" t="str">
            <v>market for potassium permanganate | potassium permanganate | Cutoff, U</v>
          </cell>
          <cell r="E306" t="str">
            <v>GLO</v>
          </cell>
          <cell r="F306" t="str">
            <v>70c82f90-daf4-3cba-8a46-15894baecf96</v>
          </cell>
          <cell r="G306">
            <v>1</v>
          </cell>
          <cell r="H306" t="str">
            <v>kg</v>
          </cell>
          <cell r="I306">
            <v>2050</v>
          </cell>
          <cell r="J306">
            <v>1.5701089349999999</v>
          </cell>
          <cell r="K306">
            <v>26.866613019999999</v>
          </cell>
          <cell r="L306">
            <v>2.9989190000000001E-3</v>
          </cell>
          <cell r="M306">
            <v>0.454796749</v>
          </cell>
          <cell r="N306">
            <v>0.107616768</v>
          </cell>
          <cell r="O306">
            <v>5.8944900000000003E-4</v>
          </cell>
          <cell r="P306">
            <v>1.593256612</v>
          </cell>
          <cell r="Q306">
            <v>0.118230947</v>
          </cell>
          <cell r="R306">
            <v>2.0761947319999998</v>
          </cell>
          <cell r="S306">
            <v>0.173796757</v>
          </cell>
          <cell r="T306">
            <v>2.6002256000000001E-2</v>
          </cell>
          <cell r="U306">
            <v>0.141576648</v>
          </cell>
          <cell r="V306">
            <v>4.32E-5</v>
          </cell>
          <cell r="W306">
            <v>3.8883252E-2</v>
          </cell>
          <cell r="X306">
            <v>4.3244160000000002E-3</v>
          </cell>
          <cell r="Y306">
            <v>4.3942640000000002E-3</v>
          </cell>
          <cell r="Z306">
            <v>6.75E-7</v>
          </cell>
          <cell r="AA306">
            <v>5.6897839999999998E-3</v>
          </cell>
          <cell r="AB306">
            <v>10.218482910000001</v>
          </cell>
          <cell r="AC306">
            <v>1.7804515999999999E-2</v>
          </cell>
        </row>
        <row r="307">
          <cell r="D307" t="str">
            <v>market for sulfuric acid | sulfuric acid | Cutoff, U</v>
          </cell>
          <cell r="E307" t="str">
            <v>RoW</v>
          </cell>
          <cell r="F307" t="str">
            <v>c86f9519-89a3-4e7c-95d7-0ef311b23f12</v>
          </cell>
          <cell r="G307">
            <v>1</v>
          </cell>
          <cell r="H307" t="str">
            <v>kg</v>
          </cell>
          <cell r="I307">
            <v>2050</v>
          </cell>
          <cell r="J307">
            <v>0.15285689899999999</v>
          </cell>
          <cell r="K307">
            <v>3.5057729759999998</v>
          </cell>
          <cell r="L307">
            <v>2.195467E-3</v>
          </cell>
          <cell r="M307">
            <v>6.2690522999999998E-2</v>
          </cell>
          <cell r="N307">
            <v>0.22716049999999999</v>
          </cell>
          <cell r="O307">
            <v>2.8497E-4</v>
          </cell>
          <cell r="P307">
            <v>0.155312755</v>
          </cell>
          <cell r="Q307">
            <v>4.4406107E-2</v>
          </cell>
          <cell r="R307">
            <v>4.326103303</v>
          </cell>
          <cell r="S307">
            <v>1.1056781E-2</v>
          </cell>
          <cell r="T307">
            <v>1.0489690000000001E-3</v>
          </cell>
          <cell r="U307">
            <v>0.29628806800000002</v>
          </cell>
          <cell r="V307">
            <v>8.7099999999999996E-6</v>
          </cell>
          <cell r="W307">
            <v>1.4863337000000001E-2</v>
          </cell>
          <cell r="X307">
            <v>9.7987500000000006E-4</v>
          </cell>
          <cell r="Y307">
            <v>9.9784099999999996E-4</v>
          </cell>
          <cell r="Z307">
            <v>1.08E-7</v>
          </cell>
          <cell r="AA307">
            <v>7.0158360000000001E-3</v>
          </cell>
          <cell r="AB307">
            <v>25.54677792</v>
          </cell>
          <cell r="AC307">
            <v>1.3732922E-2</v>
          </cell>
        </row>
        <row r="308">
          <cell r="D308" t="str">
            <v>market for hydrogen peroxide, without water, in 50% solution state | hydrogen peroxide, without water, in 50% solution state | Cutoff, U</v>
          </cell>
          <cell r="E308" t="str">
            <v>RoW</v>
          </cell>
          <cell r="F308" t="str">
            <v>95aae16f-e7ca-4bab-8ae0-ddd3d184123b</v>
          </cell>
          <cell r="G308">
            <v>1</v>
          </cell>
          <cell r="H308" t="str">
            <v>kg</v>
          </cell>
          <cell r="I308">
            <v>2050</v>
          </cell>
          <cell r="J308">
            <v>1.4064093470000001</v>
          </cell>
          <cell r="K308">
            <v>23.0353317</v>
          </cell>
          <cell r="L308">
            <v>2.1080500000000002E-3</v>
          </cell>
          <cell r="M308">
            <v>0.44975463500000001</v>
          </cell>
          <cell r="N308">
            <v>9.0597655999999999E-2</v>
          </cell>
          <cell r="O308">
            <v>3.3626499999999998E-4</v>
          </cell>
          <cell r="P308">
            <v>1.4457850350000001</v>
          </cell>
          <cell r="Q308">
            <v>0.18979215099999999</v>
          </cell>
          <cell r="R308">
            <v>1.9087474680000001</v>
          </cell>
          <cell r="S308">
            <v>6.4923843999999994E-2</v>
          </cell>
          <cell r="T308">
            <v>1.1756000000000001E-2</v>
          </cell>
          <cell r="U308">
            <v>0.120379049</v>
          </cell>
          <cell r="V308">
            <v>9.6600000000000003E-5</v>
          </cell>
          <cell r="W308">
            <v>4.2703130000000004E-3</v>
          </cell>
          <cell r="X308">
            <v>2.7729249999999999E-3</v>
          </cell>
          <cell r="Y308">
            <v>2.9060119999999999E-3</v>
          </cell>
          <cell r="Z308">
            <v>4.2300000000000002E-7</v>
          </cell>
          <cell r="AA308">
            <v>4.1408529999999999E-3</v>
          </cell>
          <cell r="AB308">
            <v>6.7552057689999998</v>
          </cell>
          <cell r="AC308">
            <v>7.5065904000000003E-2</v>
          </cell>
        </row>
        <row r="309">
          <cell r="D309" t="str">
            <v>market for sodium sulfate, anhydrite | sodium sulfate, anhydrite | Cutoff, U</v>
          </cell>
          <cell r="E309" t="str">
            <v>RoW</v>
          </cell>
          <cell r="F309" t="str">
            <v>65824bc3-a826-30c9-8b7a-ddd9d7901c94</v>
          </cell>
          <cell r="G309">
            <v>1</v>
          </cell>
          <cell r="H309" t="str">
            <v>kg</v>
          </cell>
          <cell r="I309">
            <v>2050</v>
          </cell>
          <cell r="J309">
            <v>0.542458883</v>
          </cell>
          <cell r="K309">
            <v>9.7451863549999995</v>
          </cell>
          <cell r="L309">
            <v>2.0053850000000002E-3</v>
          </cell>
          <cell r="M309">
            <v>0.14877962</v>
          </cell>
          <cell r="N309">
            <v>0.137455308</v>
          </cell>
          <cell r="O309">
            <v>2.9427400000000002E-4</v>
          </cell>
          <cell r="P309">
            <v>0.55048409700000001</v>
          </cell>
          <cell r="Q309">
            <v>6.3311808999999997E-2</v>
          </cell>
          <cell r="R309">
            <v>2.6309071450000001</v>
          </cell>
          <cell r="S309">
            <v>3.3886817999999999E-2</v>
          </cell>
          <cell r="T309">
            <v>4.2769425999999999E-2</v>
          </cell>
          <cell r="U309">
            <v>0.179796598</v>
          </cell>
          <cell r="V309">
            <v>3.3699999999999999E-5</v>
          </cell>
          <cell r="W309">
            <v>1.0066654E-2</v>
          </cell>
          <cell r="X309">
            <v>1.9202869999999999E-3</v>
          </cell>
          <cell r="Y309">
            <v>1.9514459999999999E-3</v>
          </cell>
          <cell r="Z309">
            <v>2.4400000000000001E-7</v>
          </cell>
          <cell r="AA309">
            <v>5.3081609999999996E-3</v>
          </cell>
          <cell r="AB309">
            <v>14.94483606</v>
          </cell>
          <cell r="AC309">
            <v>1.7073458999999999E-2</v>
          </cell>
        </row>
        <row r="310">
          <cell r="D310" t="str">
            <v>market for hard coal | hard coal | Cutoff, U</v>
          </cell>
          <cell r="E310" t="str">
            <v>RoW</v>
          </cell>
          <cell r="F310" t="str">
            <v>d6a596e7-8b4b-3279-80b9-8832262d7ec0</v>
          </cell>
          <cell r="G310">
            <v>1</v>
          </cell>
          <cell r="H310" t="str">
            <v>kg</v>
          </cell>
          <cell r="I310">
            <v>2050</v>
          </cell>
          <cell r="J310">
            <v>0.40599674600000002</v>
          </cell>
          <cell r="K310">
            <v>27.16346528</v>
          </cell>
          <cell r="L310">
            <v>1.0830220000000001E-3</v>
          </cell>
          <cell r="M310">
            <v>0.57697664599999998</v>
          </cell>
          <cell r="N310">
            <v>3.1014189000000001E-2</v>
          </cell>
          <cell r="O310">
            <v>9.7149599999999997E-4</v>
          </cell>
          <cell r="P310">
            <v>0.45162289300000003</v>
          </cell>
          <cell r="Q310">
            <v>6.9978069000000004E-2</v>
          </cell>
          <cell r="R310">
            <v>1.228610821</v>
          </cell>
          <cell r="S310">
            <v>7.2241600000000003E-3</v>
          </cell>
          <cell r="T310">
            <v>4.4559339999999999E-3</v>
          </cell>
          <cell r="U310">
            <v>4.2895803000000003E-2</v>
          </cell>
          <cell r="V310">
            <v>6.0399999999999998E-5</v>
          </cell>
          <cell r="W310">
            <v>5.2847599999999995E-4</v>
          </cell>
          <cell r="X310">
            <v>2.0144730000000001E-3</v>
          </cell>
          <cell r="Y310">
            <v>2.038088E-3</v>
          </cell>
          <cell r="Z310">
            <v>1.2100000000000001E-7</v>
          </cell>
          <cell r="AA310">
            <v>3.3860140000000001E-3</v>
          </cell>
          <cell r="AB310">
            <v>0.43887763099999999</v>
          </cell>
          <cell r="AC310">
            <v>8.5327000000000005E-4</v>
          </cell>
        </row>
        <row r="311">
          <cell r="D311" t="str">
            <v>market for process-specific burdens, sanitary landfill | process-specific burdens, sanitary landfill | Cutoff, U</v>
          </cell>
          <cell r="E311" t="str">
            <v>RoW</v>
          </cell>
          <cell r="F311" t="str">
            <v>a42ab72f-22e3-4626-9c8d-8c0a6105e602</v>
          </cell>
          <cell r="G311">
            <v>1</v>
          </cell>
          <cell r="H311" t="str">
            <v>kg</v>
          </cell>
          <cell r="I311">
            <v>2050</v>
          </cell>
          <cell r="J311">
            <v>5.2284920000000004E-3</v>
          </cell>
          <cell r="K311">
            <v>7.8622622000000003E-2</v>
          </cell>
          <cell r="L311">
            <v>1.3900000000000001E-5</v>
          </cell>
          <cell r="M311">
            <v>1.6068040000000001E-3</v>
          </cell>
          <cell r="N311">
            <v>4.2400000000000001E-5</v>
          </cell>
          <cell r="O311">
            <v>5.4499999999999997E-7</v>
          </cell>
          <cell r="P311">
            <v>5.2635370000000004E-3</v>
          </cell>
          <cell r="Q311">
            <v>1.9541799999999999E-4</v>
          </cell>
          <cell r="R311">
            <v>1.1128010000000001E-3</v>
          </cell>
          <cell r="S311">
            <v>1.7640900000000001E-4</v>
          </cell>
          <cell r="T311">
            <v>-8.2093800000000001E-4</v>
          </cell>
          <cell r="U311">
            <v>6.0999999999999999E-5</v>
          </cell>
          <cell r="V311">
            <v>4.3999999999999997E-8</v>
          </cell>
          <cell r="W311">
            <v>7.4900000000000003E-6</v>
          </cell>
          <cell r="X311">
            <v>5.3699999999999997E-5</v>
          </cell>
          <cell r="Y311">
            <v>5.4599999999999999E-5</v>
          </cell>
          <cell r="Z311">
            <v>2.8999999999999999E-9</v>
          </cell>
          <cell r="AA311">
            <v>2.6599999999999999E-5</v>
          </cell>
          <cell r="AB311">
            <v>5.9749490000000002E-3</v>
          </cell>
          <cell r="AC311">
            <v>1.0200000000000001E-5</v>
          </cell>
        </row>
        <row r="312">
          <cell r="D312" t="str">
            <v>market for monoethanolamine | monoethanolamine | Cutoff, U</v>
          </cell>
          <cell r="E312" t="str">
            <v>GLO</v>
          </cell>
          <cell r="F312" t="str">
            <v>aa867459-9ce4-38eb-99d3-ab0dc00eb866</v>
          </cell>
          <cell r="G312">
            <v>1</v>
          </cell>
          <cell r="H312" t="str">
            <v>kg</v>
          </cell>
          <cell r="I312">
            <v>2050</v>
          </cell>
          <cell r="J312">
            <v>3.0309501920000002</v>
          </cell>
          <cell r="K312">
            <v>72.13429386</v>
          </cell>
          <cell r="L312">
            <v>3.1682310000000001E-3</v>
          </cell>
          <cell r="M312">
            <v>1.4393797989999999</v>
          </cell>
          <cell r="N312">
            <v>9.7490814999999995E-2</v>
          </cell>
          <cell r="O312">
            <v>6.1500900000000002E-4</v>
          </cell>
          <cell r="P312">
            <v>3.0951824719999999</v>
          </cell>
          <cell r="Q312">
            <v>0.127738869</v>
          </cell>
          <cell r="R312">
            <v>1.9497432640000001</v>
          </cell>
          <cell r="S312">
            <v>0.15384599099999999</v>
          </cell>
          <cell r="T312">
            <v>2.1852755000000001E-2</v>
          </cell>
          <cell r="U312">
            <v>0.127960825</v>
          </cell>
          <cell r="V312">
            <v>2.8040859999999999E-3</v>
          </cell>
          <cell r="W312">
            <v>7.2874639999999996E-3</v>
          </cell>
          <cell r="X312">
            <v>4.8932910000000001E-3</v>
          </cell>
          <cell r="Y312">
            <v>5.179637E-3</v>
          </cell>
          <cell r="Z312">
            <v>5.4600000000000005E-7</v>
          </cell>
          <cell r="AA312">
            <v>7.8437530000000002E-3</v>
          </cell>
          <cell r="AB312">
            <v>7.6531138050000003</v>
          </cell>
          <cell r="AC312">
            <v>4.7998121999999997E-2</v>
          </cell>
        </row>
        <row r="313">
          <cell r="D313" t="str">
            <v>market for butyrolactone | butyrolactone | Cutoff, U</v>
          </cell>
          <cell r="E313" t="str">
            <v>RoW</v>
          </cell>
          <cell r="F313" t="str">
            <v>b9905b9b-dbca-4b2c-88e0-0103958bbd4d</v>
          </cell>
          <cell r="G313">
            <v>1</v>
          </cell>
          <cell r="H313" t="str">
            <v>kg</v>
          </cell>
          <cell r="I313">
            <v>2050</v>
          </cell>
          <cell r="J313">
            <v>5.0393323289999996</v>
          </cell>
          <cell r="K313">
            <v>103.0597358</v>
          </cell>
          <cell r="L313">
            <v>7.9418140000000002E-3</v>
          </cell>
          <cell r="M313">
            <v>1.916702226</v>
          </cell>
          <cell r="N313">
            <v>0.19688147</v>
          </cell>
          <cell r="O313">
            <v>1.496301E-3</v>
          </cell>
          <cell r="P313">
            <v>5.1388166340000003</v>
          </cell>
          <cell r="Q313">
            <v>0.22802197799999999</v>
          </cell>
          <cell r="R313">
            <v>4.3399166659999997</v>
          </cell>
          <cell r="S313">
            <v>0.42159910299999998</v>
          </cell>
          <cell r="T313">
            <v>0.100188799</v>
          </cell>
          <cell r="U313">
            <v>0.26151751299999998</v>
          </cell>
          <cell r="V313">
            <v>1.07889E-4</v>
          </cell>
          <cell r="W313">
            <v>1.3511456999999999E-2</v>
          </cell>
          <cell r="X313">
            <v>1.0331218E-2</v>
          </cell>
          <cell r="Y313">
            <v>1.0782814E-2</v>
          </cell>
          <cell r="Z313">
            <v>1.8700000000000001E-6</v>
          </cell>
          <cell r="AA313">
            <v>1.6414977000000001E-2</v>
          </cell>
          <cell r="AB313">
            <v>18.97781745</v>
          </cell>
          <cell r="AC313">
            <v>0.286749121</v>
          </cell>
        </row>
        <row r="314">
          <cell r="D314" t="str">
            <v>market for tetraethyl orthosilicate | tetraethyl orthosilicate | Cutoff, U</v>
          </cell>
          <cell r="E314" t="str">
            <v>GLO</v>
          </cell>
          <cell r="F314" t="str">
            <v>56c3e3bd-fd64-3f06-8b01-de8ec01cb60b</v>
          </cell>
          <cell r="G314">
            <v>1</v>
          </cell>
          <cell r="H314" t="str">
            <v>kg</v>
          </cell>
          <cell r="I314">
            <v>2050</v>
          </cell>
          <cell r="J314">
            <v>4.539935303</v>
          </cell>
          <cell r="K314">
            <v>106.84922640000001</v>
          </cell>
          <cell r="L314">
            <v>7.0783520000000004E-3</v>
          </cell>
          <cell r="M314">
            <v>1.9554688520000001</v>
          </cell>
          <cell r="N314">
            <v>0.189740933</v>
          </cell>
          <cell r="O314">
            <v>1.9230899999999999E-3</v>
          </cell>
          <cell r="P314">
            <v>4.6219578749999997</v>
          </cell>
          <cell r="Q314">
            <v>0.24444222700000001</v>
          </cell>
          <cell r="R314">
            <v>4.2450395089999997</v>
          </cell>
          <cell r="S314">
            <v>0.35965393699999998</v>
          </cell>
          <cell r="T314">
            <v>6.4956097000000004E-2</v>
          </cell>
          <cell r="U314">
            <v>0.25087464599999998</v>
          </cell>
          <cell r="V314">
            <v>1.27859E-4</v>
          </cell>
          <cell r="W314">
            <v>1.3215812E-2</v>
          </cell>
          <cell r="X314">
            <v>1.0023842999999999E-2</v>
          </cell>
          <cell r="Y314">
            <v>1.0669708E-2</v>
          </cell>
          <cell r="Z314">
            <v>2.1600000000000001E-6</v>
          </cell>
          <cell r="AA314">
            <v>1.4406525E-2</v>
          </cell>
          <cell r="AB314">
            <v>14.951657020000001</v>
          </cell>
          <cell r="AC314">
            <v>0.46917854799999997</v>
          </cell>
        </row>
        <row r="315">
          <cell r="D315" t="str">
            <v>market for metal working factory | metal working factory | Cutoff, U</v>
          </cell>
          <cell r="E315" t="str">
            <v>GLO</v>
          </cell>
          <cell r="F315" t="str">
            <v>1ae17319-091b-339e-a98c-b4cee63f4604</v>
          </cell>
          <cell r="G315">
            <v>1</v>
          </cell>
          <cell r="H315" t="str">
            <v>unit</v>
          </cell>
          <cell r="I315">
            <v>2050</v>
          </cell>
          <cell r="J315">
            <v>121341322.8</v>
          </cell>
          <cell r="K315">
            <v>2135645794</v>
          </cell>
          <cell r="L315">
            <v>256304.28030000001</v>
          </cell>
          <cell r="M315">
            <v>37852538.920000002</v>
          </cell>
          <cell r="N315">
            <v>7216073.2659999998</v>
          </cell>
          <cell r="O315">
            <v>27424.812030000001</v>
          </cell>
          <cell r="P315">
            <v>123119467</v>
          </cell>
          <cell r="Q315">
            <v>23924590.18</v>
          </cell>
          <cell r="R315">
            <v>185604849.5</v>
          </cell>
          <cell r="S315">
            <v>4123555.0649999999</v>
          </cell>
          <cell r="T315">
            <v>53277068.990000002</v>
          </cell>
          <cell r="U315">
            <v>9911423.8819999993</v>
          </cell>
          <cell r="V315">
            <v>9938.9260520000007</v>
          </cell>
          <cell r="W315">
            <v>1730137.19</v>
          </cell>
          <cell r="X315">
            <v>519245.6813</v>
          </cell>
          <cell r="Y315">
            <v>546752.15289999999</v>
          </cell>
          <cell r="Z315">
            <v>46.365696239999998</v>
          </cell>
          <cell r="AA315">
            <v>752895.47329999995</v>
          </cell>
          <cell r="AB315">
            <v>530607038.5</v>
          </cell>
          <cell r="AC315">
            <v>1007903.629</v>
          </cell>
        </row>
        <row r="316">
          <cell r="D316" t="str">
            <v>market for sulfur dioxide, liquid | sulfur dioxide, liquid | Cutoff, U</v>
          </cell>
          <cell r="E316" t="str">
            <v>RoW</v>
          </cell>
          <cell r="F316" t="str">
            <v>635a37c8-722f-36e4-8ea2-d669771fe3f2</v>
          </cell>
          <cell r="G316">
            <v>1</v>
          </cell>
          <cell r="H316" t="str">
            <v>kg</v>
          </cell>
          <cell r="I316">
            <v>2050</v>
          </cell>
          <cell r="J316">
            <v>0.38921345699999998</v>
          </cell>
          <cell r="K316">
            <v>9.1825772539999999</v>
          </cell>
          <cell r="L316">
            <v>1.3093522999999999E-2</v>
          </cell>
          <cell r="M316">
            <v>0.16882327599999999</v>
          </cell>
          <cell r="N316">
            <v>8.9248391999999996E-2</v>
          </cell>
          <cell r="O316">
            <v>2.1054600000000001E-4</v>
          </cell>
          <cell r="P316">
            <v>0.39653016099999999</v>
          </cell>
          <cell r="Q316">
            <v>5.6991155000000002E-2</v>
          </cell>
          <cell r="R316">
            <v>2.7781294660000002</v>
          </cell>
          <cell r="S316">
            <v>4.0837906E-2</v>
          </cell>
          <cell r="T316">
            <v>4.7326349999999998E-3</v>
          </cell>
          <cell r="U316">
            <v>0.121056921</v>
          </cell>
          <cell r="V316">
            <v>1.3900000000000001E-5</v>
          </cell>
          <cell r="W316">
            <v>8.2713560000000005E-3</v>
          </cell>
          <cell r="X316">
            <v>1.143986E-3</v>
          </cell>
          <cell r="Y316">
            <v>1.1658440000000001E-3</v>
          </cell>
          <cell r="Z316">
            <v>1.72E-7</v>
          </cell>
          <cell r="AA316">
            <v>4.3853079000000003E-2</v>
          </cell>
          <cell r="AB316">
            <v>5.3091728959999998</v>
          </cell>
          <cell r="AC316">
            <v>4.2040100000000002E-3</v>
          </cell>
        </row>
        <row r="317">
          <cell r="D317" t="str">
            <v>market for chlorine, gaseous | chlorine, gaseous | Cutoff, U</v>
          </cell>
          <cell r="E317" t="str">
            <v>RoW</v>
          </cell>
          <cell r="F317" t="str">
            <v>a272889f-9ee9-36a4-8eaf-97eba11002fa</v>
          </cell>
          <cell r="G317">
            <v>1</v>
          </cell>
          <cell r="H317" t="str">
            <v>kg</v>
          </cell>
          <cell r="I317">
            <v>2050</v>
          </cell>
          <cell r="J317">
            <v>0.82750452900000004</v>
          </cell>
          <cell r="K317">
            <v>13.209548549999999</v>
          </cell>
          <cell r="L317">
            <v>1.8774869999999999E-3</v>
          </cell>
          <cell r="M317">
            <v>0.21747820200000001</v>
          </cell>
          <cell r="N317">
            <v>5.0897975999999998E-2</v>
          </cell>
          <cell r="O317">
            <v>3.6815900000000001E-4</v>
          </cell>
          <cell r="P317">
            <v>0.840549459</v>
          </cell>
          <cell r="Q317">
            <v>5.5228909E-2</v>
          </cell>
          <cell r="R317">
            <v>1.0712085099999999</v>
          </cell>
          <cell r="S317">
            <v>9.1772973999999993E-2</v>
          </cell>
          <cell r="T317">
            <v>1.0222228999999999E-2</v>
          </cell>
          <cell r="U317">
            <v>6.6571966999999996E-2</v>
          </cell>
          <cell r="V317">
            <v>4.3399999999999998E-5</v>
          </cell>
          <cell r="W317">
            <v>3.121909E-3</v>
          </cell>
          <cell r="X317">
            <v>1.922586E-3</v>
          </cell>
          <cell r="Y317">
            <v>1.944821E-3</v>
          </cell>
          <cell r="Z317">
            <v>9.9000000000000005E-7</v>
          </cell>
          <cell r="AA317">
            <v>3.0066060000000002E-3</v>
          </cell>
          <cell r="AB317">
            <v>3.766028484</v>
          </cell>
          <cell r="AC317">
            <v>2.4763554E-2</v>
          </cell>
        </row>
        <row r="318">
          <cell r="D318" t="str">
            <v>market for biomethane, low pressure | biomethane, low pressure | Cutoff, U</v>
          </cell>
          <cell r="E318" t="str">
            <v>RoW</v>
          </cell>
          <cell r="F318" t="str">
            <v>7f7b2529-908e-4e78-80de-c858a73974de</v>
          </cell>
          <cell r="G318">
            <v>1</v>
          </cell>
          <cell r="H318" t="str">
            <v>kg</v>
          </cell>
          <cell r="I318">
            <v>2050</v>
          </cell>
          <cell r="J318">
            <v>1.7710706E-2</v>
          </cell>
          <cell r="K318">
            <v>0.214591476</v>
          </cell>
          <cell r="L318">
            <v>1.6799999999999998E-5</v>
          </cell>
          <cell r="M318">
            <v>3.4953940000000002E-3</v>
          </cell>
          <cell r="N318">
            <v>5.5642500000000004E-4</v>
          </cell>
          <cell r="O318">
            <v>2.8399999999999999E-6</v>
          </cell>
          <cell r="P318">
            <v>1.9448289000000001E-2</v>
          </cell>
          <cell r="Q318">
            <v>6.0611300000000003E-4</v>
          </cell>
          <cell r="R318">
            <v>8.7395059999999993E-3</v>
          </cell>
          <cell r="S318">
            <v>8.1432E-4</v>
          </cell>
          <cell r="T318">
            <v>1.222994E-3</v>
          </cell>
          <cell r="U318">
            <v>7.1732399999999998E-4</v>
          </cell>
          <cell r="V318">
            <v>2.9799999999999999E-7</v>
          </cell>
          <cell r="W318">
            <v>2.8399999999999999E-5</v>
          </cell>
          <cell r="X318">
            <v>1.56E-5</v>
          </cell>
          <cell r="Y318">
            <v>1.5999999999999999E-5</v>
          </cell>
          <cell r="Z318">
            <v>6.4000000000000002E-9</v>
          </cell>
          <cell r="AA318">
            <v>3.4999999999999997E-5</v>
          </cell>
          <cell r="AB318">
            <v>2.9837626999999999E-2</v>
          </cell>
          <cell r="AC318">
            <v>5.6799999999999998E-5</v>
          </cell>
        </row>
        <row r="319">
          <cell r="D319" t="str">
            <v>market for hydrogen fluoride | hydrogen fluoride | Cutoff, U</v>
          </cell>
          <cell r="E319" t="str">
            <v>RoW</v>
          </cell>
          <cell r="F319" t="str">
            <v>e6d9ab85-63ea-49fd-a171-2da909bd5222</v>
          </cell>
          <cell r="G319">
            <v>1</v>
          </cell>
          <cell r="H319" t="str">
            <v>kg</v>
          </cell>
          <cell r="I319">
            <v>2050</v>
          </cell>
          <cell r="J319">
            <v>1.337355844</v>
          </cell>
          <cell r="K319">
            <v>23.489529099999999</v>
          </cell>
          <cell r="L319">
            <v>7.5525649999999998E-3</v>
          </cell>
          <cell r="M319">
            <v>0.42876919499999999</v>
          </cell>
          <cell r="N319">
            <v>0.67759317100000005</v>
          </cell>
          <cell r="O319">
            <v>1.036536E-3</v>
          </cell>
          <cell r="P319">
            <v>1.363508422</v>
          </cell>
          <cell r="Q319">
            <v>0.207177693</v>
          </cell>
          <cell r="R319">
            <v>12.813012929999999</v>
          </cell>
          <cell r="S319">
            <v>8.3565994000000005E-2</v>
          </cell>
          <cell r="T319">
            <v>2.5835424999999999E-2</v>
          </cell>
          <cell r="U319">
            <v>0.88307449500000001</v>
          </cell>
          <cell r="V319">
            <v>4.5099999999999998E-5</v>
          </cell>
          <cell r="W319">
            <v>4.6703302000000002E-2</v>
          </cell>
          <cell r="X319">
            <v>5.3624099999999997E-3</v>
          </cell>
          <cell r="Y319">
            <v>5.4567050000000001E-3</v>
          </cell>
          <cell r="Z319">
            <v>6.5499999999999998E-7</v>
          </cell>
          <cell r="AA319">
            <v>2.2105329E-2</v>
          </cell>
          <cell r="AB319">
            <v>72.697520960000006</v>
          </cell>
          <cell r="AC319">
            <v>3.9311190000000003E-2</v>
          </cell>
        </row>
        <row r="320">
          <cell r="D320" t="str">
            <v>market for silica sand | silica sand | Cutoff, U</v>
          </cell>
          <cell r="E320" t="str">
            <v>GLO</v>
          </cell>
          <cell r="F320" t="str">
            <v>c2e83761-ac38-3388-be0c-a428550d0702</v>
          </cell>
          <cell r="G320">
            <v>1</v>
          </cell>
          <cell r="H320" t="str">
            <v>kg</v>
          </cell>
          <cell r="I320">
            <v>2050</v>
          </cell>
          <cell r="J320">
            <v>4.249327E-2</v>
          </cell>
          <cell r="K320">
            <v>0.54513425400000004</v>
          </cell>
          <cell r="L320">
            <v>8.81E-5</v>
          </cell>
          <cell r="M320">
            <v>1.0780967000000001E-2</v>
          </cell>
          <cell r="N320">
            <v>7.7039700000000003E-4</v>
          </cell>
          <cell r="O320">
            <v>7.8499999999999994E-6</v>
          </cell>
          <cell r="P320">
            <v>4.2947282000000003E-2</v>
          </cell>
          <cell r="Q320">
            <v>1.606215E-3</v>
          </cell>
          <cell r="R320">
            <v>3.0687149E-2</v>
          </cell>
          <cell r="S320">
            <v>5.47636E-4</v>
          </cell>
          <cell r="T320">
            <v>1.2011739E-2</v>
          </cell>
          <cell r="U320">
            <v>1.1899619999999999E-3</v>
          </cell>
          <cell r="V320">
            <v>1.4500000000000001E-6</v>
          </cell>
          <cell r="W320">
            <v>5.9299999999999998E-5</v>
          </cell>
          <cell r="X320">
            <v>2.11805E-4</v>
          </cell>
          <cell r="Y320">
            <v>2.15429E-4</v>
          </cell>
          <cell r="Z320">
            <v>1.6800000000000002E-8</v>
          </cell>
          <cell r="AA320">
            <v>2.13246E-4</v>
          </cell>
          <cell r="AB320">
            <v>0.28210303599999997</v>
          </cell>
          <cell r="AC320">
            <v>3.6904800000000002E-4</v>
          </cell>
        </row>
        <row r="321">
          <cell r="D321" t="str">
            <v>market for methylchloride | methylchloride | Cutoff, U</v>
          </cell>
          <cell r="E321" t="str">
            <v>RoW</v>
          </cell>
          <cell r="F321" t="str">
            <v>eb1bb635-fdc5-4438-af7d-ef93560e91be</v>
          </cell>
          <cell r="G321">
            <v>1</v>
          </cell>
          <cell r="H321" t="str">
            <v>kg</v>
          </cell>
          <cell r="I321">
            <v>2050</v>
          </cell>
          <cell r="J321">
            <v>3.1914615980000001</v>
          </cell>
          <cell r="K321">
            <v>48.015167259999998</v>
          </cell>
          <cell r="L321">
            <v>6.2809720000000001E-3</v>
          </cell>
          <cell r="M321">
            <v>0.92175555499999995</v>
          </cell>
          <cell r="N321">
            <v>1.2324319E-2</v>
          </cell>
          <cell r="O321">
            <v>5.8600000000000001E-5</v>
          </cell>
          <cell r="P321">
            <v>3.3284547930000001</v>
          </cell>
          <cell r="Q321">
            <v>9.0378228000000005E-2</v>
          </cell>
          <cell r="R321">
            <v>0.365372482</v>
          </cell>
          <cell r="S321">
            <v>1.2429489999999999E-3</v>
          </cell>
          <cell r="T321">
            <v>2.7590710000000001E-3</v>
          </cell>
          <cell r="U321">
            <v>1.7306413999999999E-2</v>
          </cell>
          <cell r="V321">
            <v>3.3500000000000001E-6</v>
          </cell>
          <cell r="W321">
            <v>4.58701E-4</v>
          </cell>
          <cell r="X321">
            <v>1.3767E-2</v>
          </cell>
          <cell r="Y321">
            <v>1.3976486999999999E-2</v>
          </cell>
          <cell r="Z321">
            <v>1.27E-5</v>
          </cell>
          <cell r="AA321">
            <v>1.6985205999999999E-2</v>
          </cell>
          <cell r="AB321">
            <v>1.3346778349999999</v>
          </cell>
          <cell r="AC321">
            <v>8.7407939999999996E-3</v>
          </cell>
        </row>
        <row r="322">
          <cell r="D322" t="str">
            <v>market for ammonia, anhydrous, liquid | ammonia, anhydrous, liquid | Cutoff, U</v>
          </cell>
          <cell r="E322" t="str">
            <v>RoW</v>
          </cell>
          <cell r="F322" t="str">
            <v>316a94d0-ffad-4104-b7cb-c123f213b700</v>
          </cell>
          <cell r="G322">
            <v>1</v>
          </cell>
          <cell r="H322" t="str">
            <v>kg</v>
          </cell>
          <cell r="I322">
            <v>2050</v>
          </cell>
          <cell r="J322">
            <v>3.2781825069999999</v>
          </cell>
          <cell r="K322">
            <v>42.538926410000002</v>
          </cell>
          <cell r="L322">
            <v>2.2889770000000002E-3</v>
          </cell>
          <cell r="M322">
            <v>0.891714534</v>
          </cell>
          <cell r="N322">
            <v>6.6770126999999999E-2</v>
          </cell>
          <cell r="O322">
            <v>7.3800899999999997E-4</v>
          </cell>
          <cell r="P322">
            <v>3.3204780550000002</v>
          </cell>
          <cell r="Q322">
            <v>9.9372352999999997E-2</v>
          </cell>
          <cell r="R322">
            <v>1.755484925</v>
          </cell>
          <cell r="S322">
            <v>3.3680397000000001E-2</v>
          </cell>
          <cell r="T322">
            <v>3.9025134000000003E-2</v>
          </cell>
          <cell r="U322">
            <v>8.9091952000000002E-2</v>
          </cell>
          <cell r="V322">
            <v>8.6399999999999999E-5</v>
          </cell>
          <cell r="W322">
            <v>6.1222159999999998E-3</v>
          </cell>
          <cell r="X322">
            <v>4.1539790000000004E-3</v>
          </cell>
          <cell r="Y322">
            <v>4.2611039999999999E-3</v>
          </cell>
          <cell r="Z322">
            <v>3.8500000000000002E-7</v>
          </cell>
          <cell r="AA322">
            <v>6.1680830000000004E-3</v>
          </cell>
          <cell r="AB322">
            <v>5.0419970200000002</v>
          </cell>
          <cell r="AC322">
            <v>5.7745519000000002E-2</v>
          </cell>
        </row>
        <row r="323">
          <cell r="D323" t="str">
            <v>market for sodium methoxide | sodium methoxide | Cutoff, U</v>
          </cell>
          <cell r="E323" t="str">
            <v>GLO</v>
          </cell>
          <cell r="F323" t="str">
            <v>93e7d812-137c-37ff-bd6d-e5c33f22247f</v>
          </cell>
          <cell r="G323">
            <v>1</v>
          </cell>
          <cell r="H323" t="str">
            <v>kg</v>
          </cell>
          <cell r="I323">
            <v>2050</v>
          </cell>
          <cell r="J323">
            <v>1.452152374</v>
          </cell>
          <cell r="K323">
            <v>36.332090409999999</v>
          </cell>
          <cell r="L323">
            <v>2.5955259999999999E-3</v>
          </cell>
          <cell r="M323">
            <v>0.68811961600000005</v>
          </cell>
          <cell r="N323">
            <v>8.5104134999999997E-2</v>
          </cell>
          <cell r="O323">
            <v>5.0071299999999996E-4</v>
          </cell>
          <cell r="P323">
            <v>1.485612103</v>
          </cell>
          <cell r="Q323">
            <v>9.2016582E-2</v>
          </cell>
          <cell r="R323">
            <v>1.67523972</v>
          </cell>
          <cell r="S323">
            <v>0.14362394000000001</v>
          </cell>
          <cell r="T323">
            <v>2.0247498999999999E-2</v>
          </cell>
          <cell r="U323">
            <v>0.111933401</v>
          </cell>
          <cell r="V323">
            <v>5.13E-5</v>
          </cell>
          <cell r="W323">
            <v>5.979135E-3</v>
          </cell>
          <cell r="X323">
            <v>3.4533860000000001E-3</v>
          </cell>
          <cell r="Y323">
            <v>3.5707479999999999E-3</v>
          </cell>
          <cell r="Z323">
            <v>1.22E-6</v>
          </cell>
          <cell r="AA323">
            <v>4.7782650000000003E-3</v>
          </cell>
          <cell r="AB323">
            <v>7.4121852309999996</v>
          </cell>
          <cell r="AC323">
            <v>3.4289987000000001E-2</v>
          </cell>
        </row>
        <row r="324">
          <cell r="D324" t="str">
            <v>market for solvent, organic | solvent, organic | Cutoff, U</v>
          </cell>
          <cell r="E324" t="str">
            <v>GLO</v>
          </cell>
          <cell r="F324" t="str">
            <v>56723f8c-e7be-30f8-9c08-97855a3f1be4</v>
          </cell>
          <cell r="G324">
            <v>1</v>
          </cell>
          <cell r="H324" t="str">
            <v>kg</v>
          </cell>
          <cell r="I324">
            <v>2050</v>
          </cell>
          <cell r="J324">
            <v>0.76338059400000002</v>
          </cell>
          <cell r="K324">
            <v>56.196457680000002</v>
          </cell>
          <cell r="L324">
            <v>1.6967309999999999E-3</v>
          </cell>
          <cell r="M324">
            <v>1.2067231350000001</v>
          </cell>
          <cell r="N324">
            <v>3.9748550000000001E-2</v>
          </cell>
          <cell r="O324">
            <v>1.3468700000000001E-4</v>
          </cell>
          <cell r="P324">
            <v>0.777054986</v>
          </cell>
          <cell r="Q324">
            <v>4.7786663E-2</v>
          </cell>
          <cell r="R324">
            <v>0.773333626</v>
          </cell>
          <cell r="S324">
            <v>4.2572651000000003E-2</v>
          </cell>
          <cell r="T324">
            <v>1.7556648000000001E-2</v>
          </cell>
          <cell r="U324">
            <v>5.4011824999999999E-2</v>
          </cell>
          <cell r="V324">
            <v>1.0699999999999999E-5</v>
          </cell>
          <cell r="W324">
            <v>3.5811839999999998E-3</v>
          </cell>
          <cell r="X324">
            <v>4.1610659999999997E-3</v>
          </cell>
          <cell r="Y324">
            <v>5.1917140000000001E-3</v>
          </cell>
          <cell r="Z324">
            <v>1.15E-6</v>
          </cell>
          <cell r="AA324">
            <v>4.7304449999999998E-3</v>
          </cell>
          <cell r="AB324">
            <v>4.4048552839999999</v>
          </cell>
          <cell r="AC324">
            <v>1.1999713E-2</v>
          </cell>
        </row>
        <row r="325">
          <cell r="C325" t="str">
            <v>Wastewater treatment, solvent mixture</v>
          </cell>
          <cell r="D325" t="str">
            <v>treatment of spent solvent mixture, hazardous waste incineration | spent solvent mixture | Cutoff, U</v>
          </cell>
          <cell r="E325" t="str">
            <v>RoW</v>
          </cell>
          <cell r="F325" t="str">
            <v>42cb8897-4071-32e8-975d-a0d0c31c21c4</v>
          </cell>
          <cell r="G325">
            <v>1</v>
          </cell>
          <cell r="H325" t="str">
            <v>kg</v>
          </cell>
          <cell r="I325">
            <v>2050</v>
          </cell>
          <cell r="J325">
            <v>1.9624210989999999</v>
          </cell>
          <cell r="K325">
            <v>3.1329685760000001</v>
          </cell>
          <cell r="L325">
            <v>3.2232099999999998E-4</v>
          </cell>
          <cell r="M325">
            <v>6.2159803999999999E-2</v>
          </cell>
          <cell r="N325">
            <v>5.5838440000000001E-3</v>
          </cell>
          <cell r="O325">
            <v>2.7422299999999998E-4</v>
          </cell>
          <cell r="P325">
            <v>1.965291428</v>
          </cell>
          <cell r="Q325">
            <v>1.2566693E-2</v>
          </cell>
          <cell r="R325">
            <v>0.13457923999999999</v>
          </cell>
          <cell r="S325">
            <v>8.8754539999999996E-3</v>
          </cell>
          <cell r="T325">
            <v>2.0673829999999999E-3</v>
          </cell>
          <cell r="U325">
            <v>7.5143329999999998E-3</v>
          </cell>
          <cell r="V325">
            <v>3.7599999999999999E-5</v>
          </cell>
          <cell r="W325">
            <v>5.9894199999999999E-4</v>
          </cell>
          <cell r="X325">
            <v>7.8458300000000005E-4</v>
          </cell>
          <cell r="Y325">
            <v>7.92953E-4</v>
          </cell>
          <cell r="Z325">
            <v>5.2099999999999997E-7</v>
          </cell>
          <cell r="AA325">
            <v>7.1150599999999999E-4</v>
          </cell>
          <cell r="AB325">
            <v>0.47500002000000002</v>
          </cell>
          <cell r="AC325">
            <v>2.5981469999999999E-3</v>
          </cell>
        </row>
        <row r="326">
          <cell r="D326" t="str">
            <v>market for ethylene glycol | ethylene glycol | Cutoff, U</v>
          </cell>
          <cell r="E326" t="str">
            <v>GLO</v>
          </cell>
          <cell r="F326" t="str">
            <v>ba4cf14e-4c99-31c9-8043-65b57dacd773</v>
          </cell>
          <cell r="G326">
            <v>1</v>
          </cell>
          <cell r="H326" t="str">
            <v>kg</v>
          </cell>
          <cell r="I326">
            <v>2050</v>
          </cell>
          <cell r="J326">
            <v>1.8948416320000001</v>
          </cell>
          <cell r="K326">
            <v>53.886184780000001</v>
          </cell>
          <cell r="L326">
            <v>2.5925509999999998E-3</v>
          </cell>
          <cell r="M326">
            <v>1.074684982</v>
          </cell>
          <cell r="N326">
            <v>7.9779894000000004E-2</v>
          </cell>
          <cell r="O326">
            <v>4.78398E-4</v>
          </cell>
          <cell r="P326">
            <v>1.9421500739999999</v>
          </cell>
          <cell r="Q326">
            <v>9.1950556000000003E-2</v>
          </cell>
          <cell r="R326">
            <v>1.565544831</v>
          </cell>
          <cell r="S326">
            <v>0.106203255</v>
          </cell>
          <cell r="T326">
            <v>1.4368275999999999E-2</v>
          </cell>
          <cell r="U326">
            <v>0.10434969500000001</v>
          </cell>
          <cell r="V326">
            <v>3.3500000000000001E-5</v>
          </cell>
          <cell r="W326">
            <v>5.5747920000000003E-3</v>
          </cell>
          <cell r="X326">
            <v>4.0019629999999999E-3</v>
          </cell>
          <cell r="Y326">
            <v>4.2247140000000001E-3</v>
          </cell>
          <cell r="Z326">
            <v>3.8700000000000001E-7</v>
          </cell>
          <cell r="AA326">
            <v>5.3642519999999999E-3</v>
          </cell>
          <cell r="AB326">
            <v>6.1921289670000004</v>
          </cell>
          <cell r="AC326">
            <v>2.6537207E-2</v>
          </cell>
        </row>
        <row r="327">
          <cell r="D327" t="str">
            <v>market for formaldehyde | formaldehyde | Cutoff, U</v>
          </cell>
          <cell r="E327" t="str">
            <v>RoW</v>
          </cell>
          <cell r="F327" t="str">
            <v>3ede02ea-677c-434f-8228-d23732c91d62</v>
          </cell>
          <cell r="G327">
            <v>1</v>
          </cell>
          <cell r="H327" t="str">
            <v>kg</v>
          </cell>
          <cell r="I327">
            <v>2050</v>
          </cell>
          <cell r="J327">
            <v>0.96368475799999997</v>
          </cell>
          <cell r="K327">
            <v>39.505999889999998</v>
          </cell>
          <cell r="L327">
            <v>1.1308749999999999E-3</v>
          </cell>
          <cell r="M327">
            <v>0.84310645299999998</v>
          </cell>
          <cell r="N327">
            <v>4.2133456E-2</v>
          </cell>
          <cell r="O327">
            <v>1.5614900000000001E-4</v>
          </cell>
          <cell r="P327">
            <v>1.0015401420000001</v>
          </cell>
          <cell r="Q327">
            <v>4.7475200000000002E-2</v>
          </cell>
          <cell r="R327">
            <v>0.74616514700000003</v>
          </cell>
          <cell r="S327">
            <v>2.867014E-2</v>
          </cell>
          <cell r="T327">
            <v>9.9419509999999992E-3</v>
          </cell>
          <cell r="U327">
            <v>5.5844770000000002E-2</v>
          </cell>
          <cell r="V327">
            <v>1.2099999999999999E-5</v>
          </cell>
          <cell r="W327">
            <v>3.5896560000000001E-3</v>
          </cell>
          <cell r="X327">
            <v>2.3191079999999998E-3</v>
          </cell>
          <cell r="Y327">
            <v>2.43312E-3</v>
          </cell>
          <cell r="Z327">
            <v>4.6699999999999999E-7</v>
          </cell>
          <cell r="AA327">
            <v>2.774576E-3</v>
          </cell>
          <cell r="AB327">
            <v>3.9986958480000001</v>
          </cell>
          <cell r="AC327">
            <v>6.1655939999999999E-3</v>
          </cell>
        </row>
        <row r="328">
          <cell r="D328" t="str">
            <v>market for nitric acid, without water, in 50% solution state | nitric acid, without water, in 50% solution state | Cutoff, U</v>
          </cell>
          <cell r="E328" t="str">
            <v>RoW</v>
          </cell>
          <cell r="F328" t="str">
            <v>92c451a8-dc2f-41ac-b342-c1f1f9c5f193</v>
          </cell>
          <cell r="G328">
            <v>1</v>
          </cell>
          <cell r="H328" t="str">
            <v>kg</v>
          </cell>
          <cell r="I328">
            <v>2050</v>
          </cell>
          <cell r="J328">
            <v>1.9808920299999999</v>
          </cell>
          <cell r="K328">
            <v>12.55748723</v>
          </cell>
          <cell r="L328">
            <v>1.4123759999999999E-3</v>
          </cell>
          <cell r="M328">
            <v>0.257225074</v>
          </cell>
          <cell r="N328">
            <v>4.9134403E-2</v>
          </cell>
          <cell r="O328">
            <v>2.5414900000000001E-4</v>
          </cell>
          <cell r="P328">
            <v>2.1218340690000002</v>
          </cell>
          <cell r="Q328">
            <v>5.1527529000000002E-2</v>
          </cell>
          <cell r="R328">
            <v>0.95472855999999995</v>
          </cell>
          <cell r="S328">
            <v>1.6044079999999999E-2</v>
          </cell>
          <cell r="T328">
            <v>1.5175231000000001E-2</v>
          </cell>
          <cell r="U328">
            <v>6.4314816999999996E-2</v>
          </cell>
          <cell r="V328">
            <v>6.2399999999999999E-5</v>
          </cell>
          <cell r="W328">
            <v>4.1648060000000001E-3</v>
          </cell>
          <cell r="X328">
            <v>1.7503060000000001E-3</v>
          </cell>
          <cell r="Y328">
            <v>1.784363E-3</v>
          </cell>
          <cell r="Z328">
            <v>4.3000000000000002E-5</v>
          </cell>
          <cell r="AA328">
            <v>6.7929080000000003E-3</v>
          </cell>
          <cell r="AB328">
            <v>4.0931413819999998</v>
          </cell>
          <cell r="AC328">
            <v>1.6417113000000001E-2</v>
          </cell>
        </row>
        <row r="329">
          <cell r="D329" t="str">
            <v>market for carbon monoxide | carbon monoxide | Cutoff, U</v>
          </cell>
          <cell r="E329" t="str">
            <v>RoW</v>
          </cell>
          <cell r="F329" t="str">
            <v>4824fd12-f1ad-39e1-8479-e9c4eefe76bb</v>
          </cell>
          <cell r="G329">
            <v>1</v>
          </cell>
          <cell r="H329" t="str">
            <v>kg</v>
          </cell>
          <cell r="I329">
            <v>2050</v>
          </cell>
          <cell r="J329">
            <v>1.7539447269999999</v>
          </cell>
          <cell r="K329">
            <v>56.644718529999999</v>
          </cell>
          <cell r="L329">
            <v>4.1665560000000001E-3</v>
          </cell>
          <cell r="M329">
            <v>1.098848249</v>
          </cell>
          <cell r="N329">
            <v>7.1425714000000001E-2</v>
          </cell>
          <cell r="O329">
            <v>6.8695099999999999E-4</v>
          </cell>
          <cell r="P329">
            <v>1.7830104410000001</v>
          </cell>
          <cell r="Q329">
            <v>9.1728334999999994E-2</v>
          </cell>
          <cell r="R329">
            <v>1.628947666</v>
          </cell>
          <cell r="S329">
            <v>0.19362759700000001</v>
          </cell>
          <cell r="T329">
            <v>1.4220996E-2</v>
          </cell>
          <cell r="U329">
            <v>9.4777765999999999E-2</v>
          </cell>
          <cell r="V329">
            <v>5.0300000000000003E-5</v>
          </cell>
          <cell r="W329">
            <v>3.9983070000000004E-3</v>
          </cell>
          <cell r="X329">
            <v>4.4531359999999999E-3</v>
          </cell>
          <cell r="Y329">
            <v>4.5621180000000004E-3</v>
          </cell>
          <cell r="Z329">
            <v>1.11E-6</v>
          </cell>
          <cell r="AA329">
            <v>7.2054440000000001E-3</v>
          </cell>
          <cell r="AB329">
            <v>4.7202559040000001</v>
          </cell>
          <cell r="AC329">
            <v>1.1369326000000001E-2</v>
          </cell>
        </row>
        <row r="330">
          <cell r="D330" t="str">
            <v>market for ethoxylated alcohol (AE11) | ethoxylated alcohol (AE11) | Cutoff, U</v>
          </cell>
          <cell r="E330" t="str">
            <v>RoW</v>
          </cell>
          <cell r="F330" t="str">
            <v>be1d3337-1dcf-3294-9ced-ee30f8ed36be</v>
          </cell>
          <cell r="G330">
            <v>1</v>
          </cell>
          <cell r="H330" t="str">
            <v>kg</v>
          </cell>
          <cell r="I330">
            <v>2050</v>
          </cell>
          <cell r="J330">
            <v>2.854131862</v>
          </cell>
          <cell r="K330">
            <v>74.223111919999994</v>
          </cell>
          <cell r="L330">
            <v>3.2956729999999998E-3</v>
          </cell>
          <cell r="M330">
            <v>1.0434809190000001</v>
          </cell>
          <cell r="N330">
            <v>9.6632300000000004E-2</v>
          </cell>
          <cell r="O330">
            <v>4.6819800000000002E-4</v>
          </cell>
          <cell r="P330">
            <v>2.952409501</v>
          </cell>
          <cell r="Q330">
            <v>0.101872104</v>
          </cell>
          <cell r="R330">
            <v>1.7746976699999999</v>
          </cell>
          <cell r="S330">
            <v>8.9145526000000003E-2</v>
          </cell>
          <cell r="T330">
            <v>0.535911413</v>
          </cell>
          <cell r="U330">
            <v>0.125490451</v>
          </cell>
          <cell r="V330">
            <v>1.245108E-3</v>
          </cell>
          <cell r="W330">
            <v>6.9501500000000004E-3</v>
          </cell>
          <cell r="X330">
            <v>5.5336889999999996E-3</v>
          </cell>
          <cell r="Y330">
            <v>6.2650409999999998E-3</v>
          </cell>
          <cell r="Z330">
            <v>3.14E-6</v>
          </cell>
          <cell r="AA330">
            <v>7.737524E-3</v>
          </cell>
          <cell r="AB330">
            <v>8.6227585130000008</v>
          </cell>
          <cell r="AC330">
            <v>3.4574475E-2</v>
          </cell>
        </row>
        <row r="331">
          <cell r="D331" t="str">
            <v>market for molybdenum | molybdenum | Cutoff, U</v>
          </cell>
          <cell r="E331" t="str">
            <v>GLO</v>
          </cell>
          <cell r="F331" t="str">
            <v>bd423d23-52fe-32b8-bc6e-e2ed1c44f7e2</v>
          </cell>
          <cell r="G331">
            <v>1</v>
          </cell>
          <cell r="H331" t="str">
            <v>kg</v>
          </cell>
          <cell r="I331">
            <v>2050</v>
          </cell>
          <cell r="J331">
            <v>15.04672744</v>
          </cell>
          <cell r="K331">
            <v>225.71273439999999</v>
          </cell>
          <cell r="L331">
            <v>0.102307683</v>
          </cell>
          <cell r="M331">
            <v>3.7595616449999998</v>
          </cell>
          <cell r="N331">
            <v>115.5186454</v>
          </cell>
          <cell r="O331">
            <v>0.137065926</v>
          </cell>
          <cell r="P331">
            <v>15.34534463</v>
          </cell>
          <cell r="Q331">
            <v>7.1059494570000004</v>
          </cell>
          <cell r="R331">
            <v>1142.7150429999999</v>
          </cell>
          <cell r="S331">
            <v>1.167935586</v>
          </cell>
          <cell r="T331">
            <v>-3.6119233589999999</v>
          </cell>
          <cell r="U331">
            <v>143.48144379999999</v>
          </cell>
          <cell r="V331">
            <v>2.4750969999999999E-3</v>
          </cell>
          <cell r="W331">
            <v>10.5303567</v>
          </cell>
          <cell r="X331">
            <v>0.193271423</v>
          </cell>
          <cell r="Y331">
            <v>0.19689047800000001</v>
          </cell>
          <cell r="Z331">
            <v>2.6599999999999999E-5</v>
          </cell>
          <cell r="AA331">
            <v>0.18477582100000001</v>
          </cell>
          <cell r="AB331">
            <v>604.12189539999997</v>
          </cell>
          <cell r="AC331">
            <v>0.52472655800000001</v>
          </cell>
        </row>
        <row r="332">
          <cell r="D332" t="str">
            <v>market for sewage sludge | sewage sludge | Cutoff, U</v>
          </cell>
          <cell r="E332" t="str">
            <v>RoW</v>
          </cell>
          <cell r="F332" t="str">
            <v>1c183ca1-5719-474f-bd16-ec4cd1fc0a3d</v>
          </cell>
          <cell r="G332">
            <v>1</v>
          </cell>
          <cell r="H332" t="str">
            <v>m3</v>
          </cell>
          <cell r="I332">
            <v>2050</v>
          </cell>
          <cell r="J332">
            <v>7.1614702269999997</v>
          </cell>
          <cell r="K332">
            <v>98.872757210000003</v>
          </cell>
          <cell r="L332">
            <v>6.6668049999999996E-3</v>
          </cell>
          <cell r="M332">
            <v>1.8505745389999999</v>
          </cell>
          <cell r="N332">
            <v>0.200269635</v>
          </cell>
          <cell r="O332">
            <v>1.2829180000000001E-3</v>
          </cell>
          <cell r="P332">
            <v>7.6026173090000002</v>
          </cell>
          <cell r="Q332">
            <v>0.194665328</v>
          </cell>
          <cell r="R332">
            <v>2.8399783260000002</v>
          </cell>
          <cell r="S332">
            <v>0.41945648400000002</v>
          </cell>
          <cell r="T332">
            <v>6.0491145000000003E-2</v>
          </cell>
          <cell r="U332">
            <v>0.25549287999999998</v>
          </cell>
          <cell r="V332">
            <v>1.04886E-4</v>
          </cell>
          <cell r="W332">
            <v>1.1224158999999999E-2</v>
          </cell>
          <cell r="X332">
            <v>7.2626499999999998E-3</v>
          </cell>
          <cell r="Y332">
            <v>7.4534470000000002E-3</v>
          </cell>
          <cell r="Z332">
            <v>2.79E-6</v>
          </cell>
          <cell r="AA332">
            <v>1.1038116000000001E-2</v>
          </cell>
          <cell r="AB332">
            <v>7.682057575</v>
          </cell>
          <cell r="AC332">
            <v>3.0311106000000001E-2</v>
          </cell>
        </row>
        <row r="333">
          <cell r="D333" t="str">
            <v>treatment of inert waste, inert material landfill | inert waste, for final disposal | Cutoff, U</v>
          </cell>
          <cell r="E333" t="str">
            <v>RoW</v>
          </cell>
          <cell r="F333" t="str">
            <v>09bd20fe-9311-3ac6-930f-bd5c1dfbcab9</v>
          </cell>
          <cell r="G333">
            <v>1</v>
          </cell>
          <cell r="H333" t="str">
            <v>kg</v>
          </cell>
          <cell r="I333">
            <v>2050</v>
          </cell>
          <cell r="J333">
            <v>5.0988479999999996E-3</v>
          </cell>
          <cell r="K333">
            <v>0.15713993900000001</v>
          </cell>
          <cell r="L333">
            <v>1.2799999999999999E-5</v>
          </cell>
          <cell r="M333">
            <v>3.3653300000000001E-3</v>
          </cell>
          <cell r="N333">
            <v>6.9200000000000002E-5</v>
          </cell>
          <cell r="O333">
            <v>4.3000000000000001E-7</v>
          </cell>
          <cell r="P333">
            <v>5.1434669999999997E-3</v>
          </cell>
          <cell r="Q333">
            <v>2.4514200000000001E-4</v>
          </cell>
          <cell r="R333">
            <v>1.774308E-3</v>
          </cell>
          <cell r="S333">
            <v>1.4025999999999999E-4</v>
          </cell>
          <cell r="T333">
            <v>1.79063E-4</v>
          </cell>
          <cell r="U333">
            <v>1.04285E-4</v>
          </cell>
          <cell r="V333">
            <v>4.5699999999999999E-8</v>
          </cell>
          <cell r="W333">
            <v>1.08E-5</v>
          </cell>
          <cell r="X333">
            <v>4.5099999999999998E-5</v>
          </cell>
          <cell r="Y333">
            <v>4.6E-5</v>
          </cell>
          <cell r="Z333">
            <v>3.7799999999999998E-9</v>
          </cell>
          <cell r="AA333">
            <v>2.8200000000000001E-5</v>
          </cell>
          <cell r="AB333">
            <v>1.7728150000000002E-2</v>
          </cell>
          <cell r="AC333">
            <v>1.5747999999999999E-4</v>
          </cell>
        </row>
        <row r="334">
          <cell r="D334" t="str">
            <v>lithium chloride production | lithium chloride | Cutoff</v>
          </cell>
          <cell r="F334" t="str">
            <v>ec1c882c-04fe-43f1-9845-29bc3c546577</v>
          </cell>
          <cell r="G334">
            <v>1</v>
          </cell>
          <cell r="H334" t="str">
            <v>kg</v>
          </cell>
          <cell r="I334">
            <v>2050</v>
          </cell>
          <cell r="J334">
            <v>3.3104277353834402</v>
          </cell>
          <cell r="K334">
            <v>41.909086708619597</v>
          </cell>
          <cell r="L334">
            <v>1.43287301183806E-2</v>
          </cell>
          <cell r="M334">
            <v>0.75264902579557003</v>
          </cell>
          <cell r="N334">
            <v>0.293270402451281</v>
          </cell>
          <cell r="O334">
            <v>2.4840838815438399E-3</v>
          </cell>
          <cell r="P334">
            <v>3.3470620378492102</v>
          </cell>
          <cell r="Q334">
            <v>0.47365679425871099</v>
          </cell>
          <cell r="R334">
            <v>7.6690484521933504</v>
          </cell>
          <cell r="S334">
            <v>0.12308560377733201</v>
          </cell>
          <cell r="T334">
            <v>0.14589502082286501</v>
          </cell>
          <cell r="U334">
            <v>0.38444085155850699</v>
          </cell>
          <cell r="V334">
            <v>1.49959586804222E-3</v>
          </cell>
          <cell r="W334">
            <v>1.27985737511053</v>
          </cell>
          <cell r="X334">
            <v>1.07990274185117E-2</v>
          </cell>
          <cell r="Y334">
            <v>1.09419181752793E-2</v>
          </cell>
          <cell r="Z334">
            <v>1.3746606724904799E-6</v>
          </cell>
          <cell r="AA334">
            <v>1.7518972935459599E-2</v>
          </cell>
          <cell r="AB334">
            <v>24.838002174718799</v>
          </cell>
          <cell r="AC334">
            <v>6.5011406765871901E-2</v>
          </cell>
        </row>
        <row r="335">
          <cell r="F335" t="str">
            <v>933723ff-1658-4127-922b-7a399d69558e</v>
          </cell>
          <cell r="G335">
            <v>1</v>
          </cell>
          <cell r="H335" t="str">
            <v>kg</v>
          </cell>
          <cell r="I335">
            <v>2050</v>
          </cell>
          <cell r="J335">
            <v>3.4470862599890602</v>
          </cell>
          <cell r="K335">
            <v>43.077996223983298</v>
          </cell>
          <cell r="L335">
            <v>6.5512255712255702E-3</v>
          </cell>
          <cell r="M335">
            <v>0.74718441911428501</v>
          </cell>
          <cell r="N335">
            <v>0.289304433614407</v>
          </cell>
          <cell r="O335">
            <v>2.1569575127061598E-3</v>
          </cell>
          <cell r="P335">
            <v>3.5010947356918298</v>
          </cell>
          <cell r="Q335">
            <v>0.460483297602584</v>
          </cell>
          <cell r="R335">
            <v>7.37323774359729</v>
          </cell>
          <cell r="S335">
            <v>0.22358280503977301</v>
          </cell>
          <cell r="T335">
            <v>0.14519905343744999</v>
          </cell>
          <cell r="U335">
            <v>0.37826028052667898</v>
          </cell>
          <cell r="V335">
            <v>1.48143306023578E-3</v>
          </cell>
          <cell r="W335">
            <v>1.28007582002697</v>
          </cell>
          <cell r="X335">
            <v>9.8682472391885302E-3</v>
          </cell>
          <cell r="Y335">
            <v>1.0006308006129699E-2</v>
          </cell>
          <cell r="Z335">
            <v>1.36902522608879E-6</v>
          </cell>
          <cell r="AA335">
            <v>1.6586771373885398E-2</v>
          </cell>
          <cell r="AB335">
            <v>24.986797656941899</v>
          </cell>
          <cell r="AC335">
            <v>6.6232821631793795E-2</v>
          </cell>
        </row>
        <row r="336">
          <cell r="F336" t="str">
            <v>97249d60-4e14-4258-a48a-c3b8f612a397</v>
          </cell>
          <cell r="G336">
            <v>1</v>
          </cell>
          <cell r="H336" t="str">
            <v>kg</v>
          </cell>
          <cell r="I336">
            <v>2050</v>
          </cell>
          <cell r="J336">
            <v>3.1154886573957001</v>
          </cell>
          <cell r="K336">
            <v>42.037730243086202</v>
          </cell>
          <cell r="L336">
            <v>5.6410523213775102E-3</v>
          </cell>
          <cell r="M336">
            <v>0.741159271532144</v>
          </cell>
          <cell r="N336">
            <v>0.28488281640066299</v>
          </cell>
          <cell r="O336">
            <v>2.0133913199493498E-3</v>
          </cell>
          <cell r="P336">
            <v>3.1562956935084099</v>
          </cell>
          <cell r="Q336">
            <v>0.44074422670335001</v>
          </cell>
          <cell r="R336">
            <v>7.0763804659867304</v>
          </cell>
          <cell r="S336">
            <v>0.17745553397048</v>
          </cell>
          <cell r="T336">
            <v>0.14431688173579299</v>
          </cell>
          <cell r="U336">
            <v>0.37196530618012702</v>
          </cell>
          <cell r="V336">
            <v>1.4730398350740899E-3</v>
          </cell>
          <cell r="W336">
            <v>1.2799704028279999</v>
          </cell>
          <cell r="X336">
            <v>8.3240731146532101E-3</v>
          </cell>
          <cell r="Y336">
            <v>8.4736661846393294E-3</v>
          </cell>
          <cell r="Z336">
            <v>1.9816963938611102E-6</v>
          </cell>
          <cell r="AA336">
            <v>1.48082364676591E-2</v>
          </cell>
          <cell r="AB336">
            <v>24.922667232932501</v>
          </cell>
          <cell r="AC336">
            <v>7.7627417769095097E-2</v>
          </cell>
        </row>
        <row r="337">
          <cell r="F337" t="str">
            <v>d8a3c903-6122-45f4-84c4-f41176cf308e</v>
          </cell>
          <cell r="G337">
            <v>1</v>
          </cell>
          <cell r="H337" t="str">
            <v>kg</v>
          </cell>
          <cell r="I337">
            <v>2050</v>
          </cell>
          <cell r="J337">
            <v>3.20033689890422</v>
          </cell>
          <cell r="K337">
            <v>55.372559554716801</v>
          </cell>
          <cell r="L337">
            <v>6.4847341604600201E-3</v>
          </cell>
          <cell r="M337">
            <v>0.69465203770161299</v>
          </cell>
          <cell r="N337">
            <v>0.32673225030334202</v>
          </cell>
          <cell r="O337">
            <v>1.42003606336903E-3</v>
          </cell>
          <cell r="P337">
            <v>3.2464136743406402</v>
          </cell>
          <cell r="Q337">
            <v>0.47542101380122798</v>
          </cell>
          <cell r="R337">
            <v>6.6153498980375103</v>
          </cell>
          <cell r="S337">
            <v>0.233002133824045</v>
          </cell>
          <cell r="T337">
            <v>0.105138987891097</v>
          </cell>
          <cell r="U337">
            <v>0.42818265841088399</v>
          </cell>
          <cell r="V337">
            <v>3.2230929420738302E-4</v>
          </cell>
          <cell r="W337">
            <v>1.3423320326656301</v>
          </cell>
          <cell r="X337">
            <v>6.9022112556509996E-3</v>
          </cell>
          <cell r="Y337">
            <v>7.0170476503193897E-3</v>
          </cell>
          <cell r="Z337">
            <v>1.44873493673474E-6</v>
          </cell>
          <cell r="AA337">
            <v>1.5806127179594998E-2</v>
          </cell>
          <cell r="AB337">
            <v>27.589617453883601</v>
          </cell>
          <cell r="AC337">
            <v>0.45595880037914099</v>
          </cell>
        </row>
        <row r="338">
          <cell r="D338" t="str">
            <v>market for sodium perchlorate | sodium perchlorate | Cutoff, U</v>
          </cell>
          <cell r="E338" t="str">
            <v>GLO</v>
          </cell>
          <cell r="F338" t="str">
            <v>94f94267-64f9-3709-89df-acbc16a15428</v>
          </cell>
          <cell r="G338">
            <v>1</v>
          </cell>
          <cell r="H338" t="str">
            <v>kg</v>
          </cell>
          <cell r="I338">
            <v>2050</v>
          </cell>
          <cell r="J338">
            <v>5.4374438109999996</v>
          </cell>
          <cell r="K338">
            <v>90.676101669999994</v>
          </cell>
          <cell r="L338">
            <v>1.2914237E-2</v>
          </cell>
          <cell r="M338">
            <v>1.4565412149999999</v>
          </cell>
          <cell r="N338">
            <v>0.41006878499999999</v>
          </cell>
          <cell r="O338">
            <v>2.6575589999999999E-3</v>
          </cell>
          <cell r="P338">
            <v>5.5361550910000004</v>
          </cell>
          <cell r="Q338">
            <v>0.53863500200000003</v>
          </cell>
          <cell r="R338">
            <v>12.437818930000001</v>
          </cell>
          <cell r="S338">
            <v>0.71740943099999999</v>
          </cell>
          <cell r="T338">
            <v>4.9889376999999999E-2</v>
          </cell>
          <cell r="U338">
            <v>0.53234102400000005</v>
          </cell>
          <cell r="V338">
            <v>2.5901599999999999E-4</v>
          </cell>
          <cell r="W338">
            <v>4.9267068999999997E-2</v>
          </cell>
          <cell r="X338">
            <v>1.5516706E-2</v>
          </cell>
          <cell r="Y338">
            <v>1.5738588000000001E-2</v>
          </cell>
          <cell r="Z338">
            <v>2.7300000000000001E-6</v>
          </cell>
          <cell r="AA338">
            <v>2.2749769E-2</v>
          </cell>
          <cell r="AB338">
            <v>14.55411722</v>
          </cell>
          <cell r="AC338">
            <v>0.13530740599999999</v>
          </cell>
        </row>
        <row r="339">
          <cell r="D339" t="str">
            <v>market for sodium chloride, powder | sodium chloride, powder | Cutoff, U</v>
          </cell>
          <cell r="E339" t="str">
            <v>GLO</v>
          </cell>
          <cell r="F339" t="str">
            <v>e0db2502-e7ba-315f-86aa-df1f611577a5</v>
          </cell>
          <cell r="G339">
            <v>1</v>
          </cell>
          <cell r="H339" t="str">
            <v>kg</v>
          </cell>
          <cell r="I339">
            <v>2050</v>
          </cell>
          <cell r="J339">
            <v>0.24204304028621301</v>
          </cell>
          <cell r="K339">
            <v>3.7331339042054901</v>
          </cell>
          <cell r="L339">
            <v>5.4499691175727001E-4</v>
          </cell>
          <cell r="M339">
            <v>6.1596538399595398E-2</v>
          </cell>
          <cell r="N339">
            <v>3.8060849518785897E-2</v>
          </cell>
          <cell r="O339">
            <v>1.2291495047192101E-4</v>
          </cell>
          <cell r="P339">
            <v>0.24520823640620401</v>
          </cell>
          <cell r="Q339">
            <v>3.4975346859362398E-2</v>
          </cell>
          <cell r="R339">
            <v>0.68388329608306397</v>
          </cell>
          <cell r="S339">
            <v>2.3712036843619302E-2</v>
          </cell>
          <cell r="T339">
            <v>8.8115467414633109E-3</v>
          </cell>
          <cell r="U339">
            <v>4.96496633564927E-2</v>
          </cell>
          <cell r="V339">
            <v>3.7421953106076599E-5</v>
          </cell>
          <cell r="W339">
            <v>2.9271315757355798E-3</v>
          </cell>
          <cell r="X339">
            <v>7.6420719156315698E-4</v>
          </cell>
          <cell r="Y339">
            <v>7.7730145165344098E-4</v>
          </cell>
          <cell r="Z339">
            <v>1.0386326454565E-7</v>
          </cell>
          <cell r="AA339">
            <v>1.1187686083840101E-3</v>
          </cell>
          <cell r="AB339">
            <v>3.5002549648966599</v>
          </cell>
          <cell r="AC339">
            <v>4.0635822239222796E-3</v>
          </cell>
        </row>
        <row r="340">
          <cell r="C340" t="str">
            <v>DME</v>
          </cell>
          <cell r="D340" t="str">
            <v>market for ethylene glycol dimethyl ether | ethylene glycol dimethyl ether | Cutoff, U</v>
          </cell>
          <cell r="E340" t="str">
            <v>GLO</v>
          </cell>
          <cell r="F340" t="str">
            <v>af11a9fb-b886-3778-a5c0-0ee801018ddd</v>
          </cell>
          <cell r="G340">
            <v>1</v>
          </cell>
          <cell r="H340" t="str">
            <v>kg</v>
          </cell>
          <cell r="I340">
            <v>2050</v>
          </cell>
          <cell r="J340">
            <v>2.2282735100000002</v>
          </cell>
          <cell r="K340">
            <v>72.019108590000002</v>
          </cell>
          <cell r="L340">
            <v>2.5851519999999998E-3</v>
          </cell>
          <cell r="M340">
            <v>1.46022388</v>
          </cell>
          <cell r="N340">
            <v>9.4850802999999997E-2</v>
          </cell>
          <cell r="O340">
            <v>4.78302E-4</v>
          </cell>
          <cell r="P340">
            <v>2.2926372330000002</v>
          </cell>
          <cell r="Q340">
            <v>0.110393518</v>
          </cell>
          <cell r="R340">
            <v>1.761370251</v>
          </cell>
          <cell r="S340">
            <v>0.13611362599999999</v>
          </cell>
          <cell r="T340">
            <v>1.9598655E-2</v>
          </cell>
          <cell r="U340">
            <v>0.124471426</v>
          </cell>
          <cell r="V340">
            <v>3.4600000000000001E-5</v>
          </cell>
          <cell r="W340">
            <v>7.1353689999999999E-3</v>
          </cell>
          <cell r="X340">
            <v>4.3483000000000003E-3</v>
          </cell>
          <cell r="Y340">
            <v>4.648175E-3</v>
          </cell>
          <cell r="Z340">
            <v>6.7700000000000004E-7</v>
          </cell>
          <cell r="AA340">
            <v>5.7149920000000003E-3</v>
          </cell>
          <cell r="AB340">
            <v>7.893725742</v>
          </cell>
          <cell r="AC340">
            <v>3.5186393000000003E-2</v>
          </cell>
        </row>
        <row r="341">
          <cell r="D341" t="str">
            <v>Waste treatment for PvP</v>
          </cell>
          <cell r="E341" t="str">
            <v>GLO</v>
          </cell>
          <cell r="F341" t="str">
            <v>097342bb-bb9e-4076-96d7-529a6136c7eb</v>
          </cell>
          <cell r="G341">
            <v>1</v>
          </cell>
          <cell r="H341" t="str">
            <v>kg</v>
          </cell>
          <cell r="I341">
            <v>2050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1.9073552699999999E-2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4.5435149999999998E-4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4.3911185999999998E-2</v>
          </cell>
          <cell r="AC341">
            <v>0</v>
          </cell>
        </row>
        <row r="342">
          <cell r="D342" t="str">
            <v>Waste treatment for LiTFSI</v>
          </cell>
          <cell r="E342" t="str">
            <v>GLO</v>
          </cell>
          <cell r="F342" t="str">
            <v>bf898e2e-964e-4959-af0e-9e143adaf72e</v>
          </cell>
          <cell r="G342">
            <v>1</v>
          </cell>
          <cell r="H342" t="str">
            <v>kg</v>
          </cell>
          <cell r="I342">
            <v>2050</v>
          </cell>
          <cell r="J342">
            <v>1.5890500000000001E-3</v>
          </cell>
          <cell r="K342">
            <v>0</v>
          </cell>
          <cell r="L342">
            <v>1.0831E-4</v>
          </cell>
          <cell r="M342">
            <v>0</v>
          </cell>
          <cell r="N342">
            <v>0</v>
          </cell>
          <cell r="O342">
            <v>0</v>
          </cell>
          <cell r="P342">
            <v>1.7714E-3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5.7391999999999903E-4</v>
          </cell>
          <cell r="AB342">
            <v>0</v>
          </cell>
          <cell r="AC342">
            <v>0</v>
          </cell>
        </row>
        <row r="343">
          <cell r="D343" t="str">
            <v>Waste treatment for DOL</v>
          </cell>
          <cell r="E343" t="str">
            <v>GLO</v>
          </cell>
          <cell r="F343" t="str">
            <v>3bd838d2-1570-44cd-8e37-7751f6274e11</v>
          </cell>
          <cell r="G343">
            <v>1</v>
          </cell>
          <cell r="H343" t="str">
            <v>kg</v>
          </cell>
          <cell r="I343">
            <v>2050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5.1705277799999998E-2</v>
          </cell>
          <cell r="O343">
            <v>0</v>
          </cell>
          <cell r="P343">
            <v>0</v>
          </cell>
          <cell r="Q343">
            <v>1.50714E-2</v>
          </cell>
          <cell r="R343">
            <v>2.7961199999999999E-2</v>
          </cell>
          <cell r="S343">
            <v>0</v>
          </cell>
          <cell r="T343">
            <v>0</v>
          </cell>
          <cell r="U343">
            <v>1.3519440999999999E-3</v>
          </cell>
          <cell r="V343">
            <v>0</v>
          </cell>
          <cell r="W343">
            <v>0</v>
          </cell>
          <cell r="X343">
            <v>2.1209E-5</v>
          </cell>
          <cell r="Y343">
            <v>3.4162999999999998E-5</v>
          </cell>
          <cell r="Z343">
            <v>0</v>
          </cell>
          <cell r="AA343">
            <v>0</v>
          </cell>
          <cell r="AB343">
            <v>5.1964099999999999E-2</v>
          </cell>
          <cell r="AC343">
            <v>0</v>
          </cell>
        </row>
        <row r="344">
          <cell r="C344" t="str">
            <v>Truck</v>
          </cell>
          <cell r="D344" t="str">
            <v>market group for transport, freight, lorry, unspecified | transport, freight, lorry, unspecified | Cutoff, GLO</v>
          </cell>
          <cell r="E344" t="str">
            <v>GLO</v>
          </cell>
          <cell r="F344" t="str">
            <v>341dcdb3-968e-4b48-a8f5-896ac2fa9187</v>
          </cell>
          <cell r="G344">
            <v>1</v>
          </cell>
          <cell r="H344" t="str">
            <v>tkm</v>
          </cell>
          <cell r="I344">
            <v>2050</v>
          </cell>
          <cell r="J344">
            <v>0.13205965701906</v>
          </cell>
          <cell r="K344">
            <v>2.1726745878121401</v>
          </cell>
          <cell r="L344">
            <v>1.83371912894172E-4</v>
          </cell>
          <cell r="M344">
            <v>4.58003200524622E-2</v>
          </cell>
          <cell r="N344">
            <v>2.6637346433622399E-3</v>
          </cell>
          <cell r="O344">
            <v>9.9802586685377198E-6</v>
          </cell>
          <cell r="P344">
            <v>0.13272124169449001</v>
          </cell>
          <cell r="Q344">
            <v>5.5854510293575398E-3</v>
          </cell>
          <cell r="R344">
            <v>9.6560309623606594E-2</v>
          </cell>
          <cell r="S344">
            <v>2.48011105371998E-3</v>
          </cell>
          <cell r="T344">
            <v>8.9206188390036096E-3</v>
          </cell>
          <cell r="U344">
            <v>4.9115973839375703E-3</v>
          </cell>
          <cell r="V344">
            <v>2.21756373020506E-6</v>
          </cell>
          <cell r="W344">
            <v>2.7296620663732902E-4</v>
          </cell>
          <cell r="X344">
            <v>6.7693249693775201E-4</v>
          </cell>
          <cell r="Y344">
            <v>6.9169747576903497E-4</v>
          </cell>
          <cell r="Z344">
            <v>6.72340727356413E-8</v>
          </cell>
          <cell r="AA344">
            <v>4.1545984420928198E-4</v>
          </cell>
          <cell r="AB344">
            <v>2.5667489782364599</v>
          </cell>
          <cell r="AC344">
            <v>2.6648356480786799E-4</v>
          </cell>
        </row>
        <row r="345">
          <cell r="C345" t="str">
            <v>Sea</v>
          </cell>
          <cell r="D345" t="str">
            <v>transport, freight, sea, ferry | transport, freight, sea, ferry | Cutoff, GLO</v>
          </cell>
          <cell r="E345" t="str">
            <v>GLO</v>
          </cell>
          <cell r="F345" t="str">
            <v>00aa6b51-7ba0-4ea2-93c2-0f6278b22213</v>
          </cell>
          <cell r="G345">
            <v>1</v>
          </cell>
          <cell r="H345" t="str">
            <v>tkm</v>
          </cell>
          <cell r="I345">
            <v>2050</v>
          </cell>
          <cell r="J345">
            <v>0.10874339156531899</v>
          </cell>
          <cell r="K345">
            <v>1.4990582882908401</v>
          </cell>
          <cell r="L345">
            <v>7.27780570456146E-4</v>
          </cell>
          <cell r="M345">
            <v>3.2330078823516198E-2</v>
          </cell>
          <cell r="N345">
            <v>8.3011370951704196E-4</v>
          </cell>
          <cell r="O345">
            <v>3.0390574140874402E-6</v>
          </cell>
          <cell r="P345">
            <v>0.10919964581757401</v>
          </cell>
          <cell r="Q345">
            <v>4.4176786369656898E-3</v>
          </cell>
          <cell r="R345">
            <v>1.41213655385365E-2</v>
          </cell>
          <cell r="S345">
            <v>1.11069370886978E-3</v>
          </cell>
          <cell r="T345">
            <v>2.9432912102152399E-4</v>
          </cell>
          <cell r="U345">
            <v>1.27581952064493E-3</v>
          </cell>
          <cell r="V345">
            <v>3.8154605967490201E-7</v>
          </cell>
          <cell r="W345">
            <v>1.99156630462058E-4</v>
          </cell>
          <cell r="X345">
            <v>2.3274543126784301E-3</v>
          </cell>
          <cell r="Y345">
            <v>2.3438181007243899E-3</v>
          </cell>
          <cell r="Z345">
            <v>7.6254587121370505E-8</v>
          </cell>
          <cell r="AA345">
            <v>2.2665315078569202E-3</v>
          </cell>
          <cell r="AB345">
            <v>0.28313828612562503</v>
          </cell>
          <cell r="AC345">
            <v>7.4607501636157904E-5</v>
          </cell>
        </row>
        <row r="346">
          <cell r="C346" t="str">
            <v>Train</v>
          </cell>
          <cell r="D346" t="str">
            <v>market group for transport, freight train | transport, freight train | Cutoff, U</v>
          </cell>
          <cell r="E346" t="str">
            <v>GLO</v>
          </cell>
          <cell r="F346" t="str">
            <v>6a46cccd-7cba-3cfa-a181-c49ecbf24520</v>
          </cell>
          <cell r="G346">
            <v>1</v>
          </cell>
          <cell r="H346" t="str">
            <v>tkm</v>
          </cell>
          <cell r="I346">
            <v>2050</v>
          </cell>
          <cell r="J346">
            <v>4.6623728634575097E-2</v>
          </cell>
          <cell r="K346">
            <v>0.68163824672386597</v>
          </cell>
          <cell r="L346">
            <v>1.1117705194351801E-4</v>
          </cell>
          <cell r="M346">
            <v>1.3423628485360399E-2</v>
          </cell>
          <cell r="N346">
            <v>1.18569977512581E-3</v>
          </cell>
          <cell r="O346">
            <v>8.4603612008914507E-6</v>
          </cell>
          <cell r="P346">
            <v>4.7012206600330397E-2</v>
          </cell>
          <cell r="Q346">
            <v>6.9212466248682403E-3</v>
          </cell>
          <cell r="R346">
            <v>2.3782577916193402E-2</v>
          </cell>
          <cell r="S346">
            <v>1.98168599798163E-3</v>
          </cell>
          <cell r="T346">
            <v>2.02688293251807E-3</v>
          </cell>
          <cell r="U346">
            <v>1.6414814511460001E-3</v>
          </cell>
          <cell r="V346">
            <v>7.2265511665295801E-7</v>
          </cell>
          <cell r="W346">
            <v>2.7063252127555802E-4</v>
          </cell>
          <cell r="X346">
            <v>4.6115293594835202E-4</v>
          </cell>
          <cell r="Y346">
            <v>4.6761738427512803E-4</v>
          </cell>
          <cell r="Z346">
            <v>2.0173903463293301E-8</v>
          </cell>
          <cell r="AA346">
            <v>2.5427207398985699E-4</v>
          </cell>
          <cell r="AB346">
            <v>0.14081111368444699</v>
          </cell>
          <cell r="AC346">
            <v>1.8860847565211101E-4</v>
          </cell>
        </row>
      </sheetData>
      <sheetData sheetId="17"/>
      <sheetData sheetId="18">
        <row r="2">
          <cell r="L2">
            <v>2025</v>
          </cell>
          <cell r="M2">
            <v>2030</v>
          </cell>
          <cell r="N2">
            <v>2035</v>
          </cell>
          <cell r="O2">
            <v>2040</v>
          </cell>
          <cell r="P2">
            <v>2045</v>
          </cell>
          <cell r="Q2">
            <v>2050</v>
          </cell>
        </row>
        <row r="3">
          <cell r="K3" t="str">
            <v>EV penetration</v>
          </cell>
          <cell r="L3">
            <v>0.15298819759335802</v>
          </cell>
          <cell r="M3">
            <v>0.46162448793636079</v>
          </cell>
          <cell r="N3">
            <v>0.75166952898328931</v>
          </cell>
          <cell r="O3">
            <v>0.89703683185136529</v>
          </cell>
          <cell r="P3">
            <v>0.96257567899542951</v>
          </cell>
          <cell r="Q3">
            <v>0.98783048700157317</v>
          </cell>
        </row>
        <row r="4">
          <cell r="K4" t="str">
            <v xml:space="preserve">PHEV-10 PC </v>
          </cell>
          <cell r="L4">
            <v>0.69757916332225467</v>
          </cell>
          <cell r="M4">
            <v>0.33691944127825885</v>
          </cell>
          <cell r="N4">
            <v>0.18084518061603433</v>
          </cell>
          <cell r="O4">
            <v>9.6721700181496617E-2</v>
          </cell>
          <cell r="P4">
            <v>9.7437851578547854E-2</v>
          </cell>
          <cell r="Q4">
            <v>0.10258199900682623</v>
          </cell>
        </row>
        <row r="5">
          <cell r="K5" t="str">
            <v>BEV-100 PC</v>
          </cell>
          <cell r="L5">
            <v>23.941449733818082</v>
          </cell>
          <cell r="M5">
            <v>73.480432421645745</v>
          </cell>
          <cell r="N5">
            <v>126.28670128633935</v>
          </cell>
          <cell r="O5">
            <v>155.34502189639147</v>
          </cell>
          <cell r="P5">
            <v>173.33791545919294</v>
          </cell>
          <cell r="Q5">
            <v>183.95383406745518</v>
          </cell>
        </row>
        <row r="6">
          <cell r="K6" t="str">
            <v>BEV-200 PC</v>
          </cell>
          <cell r="L6">
            <v>5.3242752584000081</v>
          </cell>
          <cell r="M6">
            <v>42.974647234378743</v>
          </cell>
          <cell r="N6">
            <v>72.417091175951725</v>
          </cell>
          <cell r="O6">
            <v>88.077770052130802</v>
          </cell>
          <cell r="P6">
            <v>97.105750235732984</v>
          </cell>
          <cell r="Q6">
            <v>101.94916927797028</v>
          </cell>
        </row>
        <row r="9">
          <cell r="K9" t="str">
            <v>EV penetration</v>
          </cell>
          <cell r="L9">
            <v>0.13451934906225771</v>
          </cell>
          <cell r="M9">
            <v>0.42616141487072273</v>
          </cell>
          <cell r="N9">
            <v>0.63607529788552075</v>
          </cell>
          <cell r="O9">
            <v>0.79206782846224477</v>
          </cell>
          <cell r="P9">
            <v>0.87245676292546792</v>
          </cell>
          <cell r="Q9">
            <v>0.92345935013921954</v>
          </cell>
        </row>
        <row r="10">
          <cell r="K10" t="str">
            <v xml:space="preserve">PHEV-10 PC </v>
          </cell>
          <cell r="L10">
            <v>0.4930204980269301</v>
          </cell>
          <cell r="M10">
            <v>0.57302903985672138</v>
          </cell>
          <cell r="N10">
            <v>0.65139072723868052</v>
          </cell>
          <cell r="O10">
            <v>0.56525557803949078</v>
          </cell>
          <cell r="P10">
            <v>1.7699908891940467E-7</v>
          </cell>
          <cell r="Q10">
            <v>1.1297513113196007E-8</v>
          </cell>
        </row>
        <row r="11">
          <cell r="K11" t="str">
            <v>BEV-100 PC</v>
          </cell>
          <cell r="L11">
            <v>21.83893900656216</v>
          </cell>
          <cell r="M11">
            <v>66.156164621322361</v>
          </cell>
          <cell r="N11">
            <v>105.12941506179499</v>
          </cell>
          <cell r="O11">
            <v>135.2472850693166</v>
          </cell>
          <cell r="P11">
            <v>157.56906862567462</v>
          </cell>
          <cell r="Q11">
            <v>171.24352680048759</v>
          </cell>
        </row>
        <row r="12">
          <cell r="K12" t="str">
            <v>BEV-200 PC</v>
          </cell>
          <cell r="L12">
            <v>4.9674627431321738</v>
          </cell>
          <cell r="M12">
            <v>40.226975607947196</v>
          </cell>
          <cell r="N12">
            <v>63.472820387364301</v>
          </cell>
          <cell r="O12">
            <v>81.432202372076944</v>
          </cell>
          <cell r="P12">
            <v>94.727194034921965</v>
          </cell>
          <cell r="Q12">
            <v>102.99774604911931</v>
          </cell>
        </row>
        <row r="29">
          <cell r="L29">
            <v>2025</v>
          </cell>
          <cell r="M29">
            <v>2030</v>
          </cell>
          <cell r="N29">
            <v>2035</v>
          </cell>
          <cell r="O29">
            <v>2040</v>
          </cell>
          <cell r="P29">
            <v>2045</v>
          </cell>
          <cell r="Q29">
            <v>2050</v>
          </cell>
        </row>
        <row r="30">
          <cell r="K30" t="str">
            <v>NMC622</v>
          </cell>
          <cell r="L30">
            <v>8.6907449209932097E-2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K31" t="str">
            <v>NMC811</v>
          </cell>
          <cell r="L31">
            <v>8.2768999247553932E-2</v>
          </cell>
          <cell r="M31">
            <v>0.14145974416854701</v>
          </cell>
          <cell r="N31">
            <v>0.12264860797592099</v>
          </cell>
          <cell r="O31">
            <v>0.11136192626034599</v>
          </cell>
          <cell r="P31">
            <v>0.103837471783295</v>
          </cell>
          <cell r="Q31">
            <v>0.10007524454477</v>
          </cell>
        </row>
        <row r="32">
          <cell r="K32" t="str">
            <v>NCA (I)</v>
          </cell>
          <cell r="L32">
            <v>0.83032355154251403</v>
          </cell>
          <cell r="M32">
            <v>0.85854025583145299</v>
          </cell>
          <cell r="N32">
            <v>0.87735139202407908</v>
          </cell>
          <cell r="O32">
            <v>0.88863807373965398</v>
          </cell>
          <cell r="P32">
            <v>0.89616252821670495</v>
          </cell>
          <cell r="Q32">
            <v>0.8999247554552301</v>
          </cell>
        </row>
        <row r="33">
          <cell r="K33" t="str">
            <v>LFP(II)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K34" t="str">
            <v>NMC955 / NCA (II)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K35" t="str">
            <v>Li-S / Li-air / SSB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8">
          <cell r="K38" t="str">
            <v>NMC622</v>
          </cell>
          <cell r="L38">
            <v>8.1180811808118203E-2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K39" t="str">
            <v>NMC811</v>
          </cell>
          <cell r="L39">
            <v>8.1180811808117787E-2</v>
          </cell>
          <cell r="M39">
            <v>8.3025830258302694E-2</v>
          </cell>
          <cell r="N39">
            <v>6.1500615006151805E-3</v>
          </cell>
          <cell r="O39">
            <v>0</v>
          </cell>
          <cell r="P39">
            <v>0</v>
          </cell>
          <cell r="Q39">
            <v>0</v>
          </cell>
        </row>
        <row r="40">
          <cell r="K40" t="str">
            <v>NCA (I)</v>
          </cell>
          <cell r="L40">
            <v>0.80781057810578105</v>
          </cell>
          <cell r="M40">
            <v>0.53659286592865829</v>
          </cell>
          <cell r="N40">
            <v>0.10455104551045481</v>
          </cell>
          <cell r="O40">
            <v>1.38376383763838E-2</v>
          </cell>
          <cell r="P40">
            <v>0</v>
          </cell>
          <cell r="Q40">
            <v>0</v>
          </cell>
        </row>
        <row r="41">
          <cell r="K41" t="str">
            <v>LFP(II)</v>
          </cell>
          <cell r="L41">
            <v>4.6125461254609944E-3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K42" t="str">
            <v>NMC955 / NCA (II)</v>
          </cell>
          <cell r="L42">
            <v>2.5215252152521971E-2</v>
          </cell>
          <cell r="M42">
            <v>0.38038130381303903</v>
          </cell>
          <cell r="N42">
            <v>0.88929889298893006</v>
          </cell>
          <cell r="O42">
            <v>0.98616236162361615</v>
          </cell>
          <cell r="P42">
            <v>1</v>
          </cell>
          <cell r="Q42">
            <v>1</v>
          </cell>
        </row>
        <row r="43">
          <cell r="K43" t="str">
            <v>Li-S / Li-air / SSB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6">
          <cell r="K46" t="str">
            <v>NMC622</v>
          </cell>
          <cell r="L46">
            <v>9.1218305504019603E-2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K47" t="str">
            <v>NMC811</v>
          </cell>
          <cell r="L47">
            <v>2.6283240568954404E-2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K48" t="str">
            <v>NCA (I)</v>
          </cell>
          <cell r="L48">
            <v>0.83024118738404495</v>
          </cell>
          <cell r="M48">
            <v>0.75139146567717896</v>
          </cell>
          <cell r="N48">
            <v>0.34168212739641196</v>
          </cell>
          <cell r="O48">
            <v>8.3487940630797605E-2</v>
          </cell>
          <cell r="P48">
            <v>1.23685837971551E-2</v>
          </cell>
          <cell r="Q48">
            <v>0</v>
          </cell>
        </row>
        <row r="49">
          <cell r="K49" t="str">
            <v>LFP(II)</v>
          </cell>
          <cell r="L49">
            <v>5.2257266542980997E-2</v>
          </cell>
          <cell r="M49">
            <v>0.24860853432282098</v>
          </cell>
          <cell r="N49">
            <v>0.65831787260358798</v>
          </cell>
          <cell r="O49">
            <v>0.91651205936920233</v>
          </cell>
          <cell r="P49">
            <v>0.98763141620284489</v>
          </cell>
          <cell r="Q49">
            <v>1</v>
          </cell>
        </row>
        <row r="50">
          <cell r="K50" t="str">
            <v>NMC955 / NCA (II)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K51" t="str">
            <v>Li-S / Li-air / SSB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4">
          <cell r="K54" t="str">
            <v>NMC622</v>
          </cell>
          <cell r="L54">
            <v>8.775704253588551E-2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K55" t="str">
            <v>NMC811</v>
          </cell>
          <cell r="L55">
            <v>7.8324225865209485E-2</v>
          </cell>
          <cell r="M55">
            <v>0.140875920770755</v>
          </cell>
          <cell r="N55">
            <v>0.11748977557823799</v>
          </cell>
          <cell r="O55">
            <v>6.4957441202414798E-2</v>
          </cell>
          <cell r="P55">
            <v>1.0608195575718E-2</v>
          </cell>
          <cell r="Q55">
            <v>0</v>
          </cell>
        </row>
        <row r="56">
          <cell r="K56" t="str">
            <v>NCA (I)</v>
          </cell>
          <cell r="L56">
            <v>0.83391873159890506</v>
          </cell>
          <cell r="M56">
            <v>0.84881602914389798</v>
          </cell>
          <cell r="N56">
            <v>0.861566484517304</v>
          </cell>
          <cell r="O56">
            <v>0.55737704918032716</v>
          </cell>
          <cell r="P56">
            <v>0.10382513661202099</v>
          </cell>
          <cell r="Q56">
            <v>0</v>
          </cell>
        </row>
        <row r="57">
          <cell r="K57" t="str">
            <v>LFP(II)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K58" t="str">
            <v>NMC955 / NCA (II)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K59" t="str">
            <v>Li-S / Li-air / SSB</v>
          </cell>
          <cell r="L59">
            <v>0</v>
          </cell>
          <cell r="M59">
            <v>1.0308050085346991E-2</v>
          </cell>
          <cell r="N59">
            <v>2.0943739904458029E-2</v>
          </cell>
          <cell r="O59">
            <v>0.37766550961725798</v>
          </cell>
          <cell r="P59">
            <v>0.88556666781226101</v>
          </cell>
          <cell r="Q59">
            <v>1</v>
          </cell>
        </row>
        <row r="239">
          <cell r="AP239" t="str">
            <v>BT1</v>
          </cell>
          <cell r="AV239" t="str">
            <v>BT2</v>
          </cell>
          <cell r="BB239" t="str">
            <v>BT3</v>
          </cell>
          <cell r="BH239" t="str">
            <v>BT4</v>
          </cell>
        </row>
        <row r="240">
          <cell r="AP240" t="str">
            <v>0% reshored</v>
          </cell>
          <cell r="AQ240" t="str">
            <v>20% reshored</v>
          </cell>
          <cell r="AR240" t="str">
            <v>40% reshored</v>
          </cell>
          <cell r="AS240" t="str">
            <v>60% reshored</v>
          </cell>
          <cell r="AT240" t="str">
            <v>80% reshored</v>
          </cell>
          <cell r="AU240" t="str">
            <v>100% reshored</v>
          </cell>
          <cell r="AV240" t="str">
            <v>0% reshored</v>
          </cell>
          <cell r="AW240" t="str">
            <v>20% reshored</v>
          </cell>
          <cell r="AX240" t="str">
            <v>40% reshored</v>
          </cell>
          <cell r="AY240" t="str">
            <v>60% reshored</v>
          </cell>
          <cell r="AZ240" t="str">
            <v>80% reshored</v>
          </cell>
          <cell r="BA240" t="str">
            <v>100% reshored</v>
          </cell>
          <cell r="BB240" t="str">
            <v>0% reshored</v>
          </cell>
          <cell r="BC240" t="str">
            <v>20% reshored</v>
          </cell>
          <cell r="BD240" t="str">
            <v>40% reshored</v>
          </cell>
          <cell r="BE240" t="str">
            <v>60% reshored</v>
          </cell>
          <cell r="BF240" t="str">
            <v>80% reshored</v>
          </cell>
          <cell r="BG240" t="str">
            <v>100% reshored</v>
          </cell>
          <cell r="BH240" t="str">
            <v>0% reshored</v>
          </cell>
          <cell r="BI240" t="str">
            <v>20% reshored</v>
          </cell>
          <cell r="BJ240" t="str">
            <v>40% reshored</v>
          </cell>
          <cell r="BK240" t="str">
            <v>60% reshored</v>
          </cell>
          <cell r="BL240" t="str">
            <v>80% reshored</v>
          </cell>
          <cell r="BM240" t="str">
            <v>100% reshored</v>
          </cell>
        </row>
        <row r="241">
          <cell r="AO241" t="str">
            <v>NMC622 (100)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4275.0032371188736</v>
          </cell>
          <cell r="BC241">
            <v>4144.7968300874227</v>
          </cell>
          <cell r="BD241">
            <v>4008.7667352918452</v>
          </cell>
          <cell r="BE241">
            <v>3872.7366404962668</v>
          </cell>
          <cell r="BF241">
            <v>3736.7065457006888</v>
          </cell>
          <cell r="BG241">
            <v>3600.6764509051127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</row>
        <row r="242">
          <cell r="AO242" t="str">
            <v>NMC811 (100)</v>
          </cell>
          <cell r="AP242">
            <v>1415.4698612096927</v>
          </cell>
          <cell r="AQ242">
            <v>1367.6915704272346</v>
          </cell>
          <cell r="AR242">
            <v>1317.9833259380009</v>
          </cell>
          <cell r="AS242">
            <v>1268.2750814487658</v>
          </cell>
          <cell r="AT242">
            <v>1218.5668369595314</v>
          </cell>
          <cell r="AU242">
            <v>1168.858592470297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2828.8111963123174</v>
          </cell>
          <cell r="BC242">
            <v>2733.326461801209</v>
          </cell>
          <cell r="BD242">
            <v>2633.9847220625743</v>
          </cell>
          <cell r="BE242">
            <v>2534.6429823239378</v>
          </cell>
          <cell r="BF242">
            <v>2435.3012425853017</v>
          </cell>
          <cell r="BG242">
            <v>2335.9595028466656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</row>
        <row r="243">
          <cell r="AO243" t="str">
            <v>NCA (I) (100)</v>
          </cell>
          <cell r="AP243">
            <v>13186.67163968684</v>
          </cell>
          <cell r="AQ243">
            <v>12729.593319641212</v>
          </cell>
          <cell r="AR243">
            <v>12255.800657724962</v>
          </cell>
          <cell r="AS243">
            <v>11782.007995808697</v>
          </cell>
          <cell r="AT243">
            <v>11308.21533389244</v>
          </cell>
          <cell r="AU243">
            <v>10834.422671976185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</row>
        <row r="244">
          <cell r="AO244" t="str">
            <v>LFP(II) (100)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8381.6104045545526</v>
          </cell>
          <cell r="BC244">
            <v>8290.728534346259</v>
          </cell>
          <cell r="BD244">
            <v>8173.3745510379131</v>
          </cell>
          <cell r="BE244">
            <v>8056.0205677295698</v>
          </cell>
          <cell r="BF244">
            <v>7938.666584421223</v>
          </cell>
          <cell r="BG244">
            <v>7821.312601112877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</row>
        <row r="245">
          <cell r="AO245" t="str">
            <v>NMC955 (100)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7069.0546256732932</v>
          </cell>
          <cell r="AW245">
            <v>6811.0731513058454</v>
          </cell>
          <cell r="AX245">
            <v>6543.6608922434489</v>
          </cell>
          <cell r="AY245">
            <v>6276.2486331810487</v>
          </cell>
          <cell r="AZ245">
            <v>6008.8363741186495</v>
          </cell>
          <cell r="BA245">
            <v>5741.4241150562539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</row>
        <row r="246">
          <cell r="AO246" t="str">
            <v>NCA955 (100)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7357.6426790243268</v>
          </cell>
          <cell r="AW246">
            <v>7075.2322004446996</v>
          </cell>
          <cell r="AX246">
            <v>6783.6211013760521</v>
          </cell>
          <cell r="AY246">
            <v>6492.0100023074074</v>
          </cell>
          <cell r="AZ246">
            <v>6200.3989032387663</v>
          </cell>
          <cell r="BA246">
            <v>5908.7878041701233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</row>
        <row r="247">
          <cell r="AO247" t="str">
            <v>Li-S (100)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11068.334960290578</v>
          </cell>
          <cell r="BI247">
            <v>10955.252787529482</v>
          </cell>
          <cell r="BJ247">
            <v>10825.775831805069</v>
          </cell>
          <cell r="BK247">
            <v>10696.298876080651</v>
          </cell>
          <cell r="BL247">
            <v>10566.821920356238</v>
          </cell>
          <cell r="BM247">
            <v>10437.344964631819</v>
          </cell>
        </row>
        <row r="248">
          <cell r="AO248" t="str">
            <v>Li-air (100)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10044.914917572649</v>
          </cell>
          <cell r="BI248">
            <v>9827.826144438448</v>
          </cell>
          <cell r="BJ248">
            <v>9588.0062163291459</v>
          </cell>
          <cell r="BK248">
            <v>9348.1862882198457</v>
          </cell>
          <cell r="BL248">
            <v>9108.3663601105454</v>
          </cell>
          <cell r="BM248">
            <v>8868.5464320012452</v>
          </cell>
        </row>
        <row r="249">
          <cell r="AO249" t="str">
            <v>NMC622 (200)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1937.9950316855275</v>
          </cell>
          <cell r="BC249">
            <v>1866.293067155905</v>
          </cell>
          <cell r="BD249">
            <v>1791.4292754058386</v>
          </cell>
          <cell r="BE249">
            <v>1716.5654836557728</v>
          </cell>
          <cell r="BF249">
            <v>1641.701691905708</v>
          </cell>
          <cell r="BG249">
            <v>1566.8379001556425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</row>
        <row r="250">
          <cell r="AO250" t="str">
            <v>NMC811 (200)</v>
          </cell>
          <cell r="AP250">
            <v>640.58307810942586</v>
          </cell>
          <cell r="AQ250">
            <v>614.26102338319663</v>
          </cell>
          <cell r="AR250">
            <v>586.8913950255087</v>
          </cell>
          <cell r="AS250">
            <v>559.52176666782066</v>
          </cell>
          <cell r="AT250">
            <v>532.1521383101325</v>
          </cell>
          <cell r="AU250">
            <v>504.78250995244451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1280.2028733946336</v>
          </cell>
          <cell r="BC250">
            <v>1227.5983459793572</v>
          </cell>
          <cell r="BD250">
            <v>1172.9002465998572</v>
          </cell>
          <cell r="BE250">
            <v>1118.2021472203571</v>
          </cell>
          <cell r="BF250">
            <v>1063.5040478408566</v>
          </cell>
          <cell r="BG250">
            <v>1008.8059484613567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</row>
        <row r="251">
          <cell r="AO251" t="str">
            <v>NCA (I) (200)</v>
          </cell>
          <cell r="AP251">
            <v>6019.4744459993226</v>
          </cell>
          <cell r="AQ251">
            <v>5767.3300986146878</v>
          </cell>
          <cell r="AR251">
            <v>5506.2054085322152</v>
          </cell>
          <cell r="AS251">
            <v>5245.0807184497444</v>
          </cell>
          <cell r="AT251">
            <v>4983.9560283672718</v>
          </cell>
          <cell r="AU251">
            <v>4722.8313382848019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</row>
        <row r="252">
          <cell r="AO252" t="str">
            <v>LFP(II) (200)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3278.5076357223215</v>
          </cell>
          <cell r="BC252">
            <v>3241.2995478636649</v>
          </cell>
          <cell r="BD252">
            <v>3199.0843476590107</v>
          </cell>
          <cell r="BE252">
            <v>3156.8691474543571</v>
          </cell>
          <cell r="BF252">
            <v>3114.6539472497043</v>
          </cell>
          <cell r="BG252">
            <v>3072.4387470450515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</row>
        <row r="253">
          <cell r="AO253" t="str">
            <v>NMC955 (200)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3200.675683861798</v>
          </cell>
          <cell r="AW253">
            <v>3058.3895071599391</v>
          </cell>
          <cell r="AX253">
            <v>2911.0380871846587</v>
          </cell>
          <cell r="AY253">
            <v>2763.6866672093779</v>
          </cell>
          <cell r="AZ253">
            <v>2616.3352472340962</v>
          </cell>
          <cell r="BA253">
            <v>2468.9838272588158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</row>
        <row r="254">
          <cell r="AO254" t="str">
            <v>NCA955 (200)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3360.5004332495664</v>
          </cell>
          <cell r="AW254">
            <v>3204.6310234727302</v>
          </cell>
          <cell r="AX254">
            <v>3043.8210068171511</v>
          </cell>
          <cell r="AY254">
            <v>2883.0109901615701</v>
          </cell>
          <cell r="AZ254">
            <v>2722.2009735059896</v>
          </cell>
          <cell r="BA254">
            <v>2561.3909568504096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</row>
        <row r="255">
          <cell r="AO255" t="str">
            <v>Li-S (200)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5316.5568582786082</v>
          </cell>
          <cell r="BI255">
            <v>5266.7025530791161</v>
          </cell>
          <cell r="BJ255">
            <v>5208.0378415764108</v>
          </cell>
          <cell r="BK255">
            <v>5149.373130073709</v>
          </cell>
          <cell r="BL255">
            <v>5090.7084185710028</v>
          </cell>
          <cell r="BM255">
            <v>5032.0437070683038</v>
          </cell>
        </row>
        <row r="256">
          <cell r="AO256" t="str">
            <v>Li-air (200)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3654.0993656127994</v>
          </cell>
          <cell r="BI256">
            <v>3585.5041158419049</v>
          </cell>
          <cell r="BJ256">
            <v>3507.9152014700335</v>
          </cell>
          <cell r="BK256">
            <v>3430.3262870981666</v>
          </cell>
          <cell r="BL256">
            <v>3352.7373727262975</v>
          </cell>
          <cell r="BM256">
            <v>3275.1484583544284</v>
          </cell>
        </row>
        <row r="260">
          <cell r="AO260" t="str">
            <v>NMC622 (100)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3979.6214910056779</v>
          </cell>
          <cell r="BC260">
            <v>3858.4117077732758</v>
          </cell>
          <cell r="BD260">
            <v>3731.7806250242347</v>
          </cell>
          <cell r="BE260">
            <v>3605.1495422751923</v>
          </cell>
          <cell r="BF260">
            <v>3478.5184595261508</v>
          </cell>
          <cell r="BG260">
            <v>3351.8873767771101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</row>
        <row r="261">
          <cell r="AO261" t="str">
            <v>NMC811 (100)</v>
          </cell>
          <cell r="AP261">
            <v>1317.6678395540314</v>
          </cell>
          <cell r="AQ261">
            <v>1273.1907942151061</v>
          </cell>
          <cell r="AR261">
            <v>1226.9171455002015</v>
          </cell>
          <cell r="AS261">
            <v>1180.6434967852956</v>
          </cell>
          <cell r="AT261">
            <v>1134.3698480703904</v>
          </cell>
          <cell r="AU261">
            <v>1088.0961993554849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2633.3542237102506</v>
          </cell>
          <cell r="BC261">
            <v>2544.4670158073454</v>
          </cell>
          <cell r="BD261">
            <v>2451.9893028116931</v>
          </cell>
          <cell r="BE261">
            <v>2359.5115898160388</v>
          </cell>
          <cell r="BF261">
            <v>2267.0338768203856</v>
          </cell>
          <cell r="BG261">
            <v>2174.5561638247323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</row>
        <row r="262">
          <cell r="AO262" t="str">
            <v>NCA (I) (100)</v>
          </cell>
          <cell r="AP262">
            <v>12275.537336785783</v>
          </cell>
          <cell r="AQ262">
            <v>11850.040885758006</v>
          </cell>
          <cell r="AR262">
            <v>11408.984971865075</v>
          </cell>
          <cell r="AS262">
            <v>10967.929057972133</v>
          </cell>
          <cell r="AT262">
            <v>10526.873144079198</v>
          </cell>
          <cell r="AU262">
            <v>10085.817230186263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</row>
        <row r="263">
          <cell r="AO263" t="str">
            <v>LFP(II) (100)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7802.4822544186027</v>
          </cell>
          <cell r="BC263">
            <v>7717.8798754815834</v>
          </cell>
          <cell r="BD263">
            <v>7608.6344765602562</v>
          </cell>
          <cell r="BE263">
            <v>7499.3890776389317</v>
          </cell>
          <cell r="BF263">
            <v>7390.1436787176044</v>
          </cell>
          <cell r="BG263">
            <v>7280.8982797962772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</row>
        <row r="264">
          <cell r="AO264" t="str">
            <v>NMC955 (100)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6580.617639106661</v>
          </cell>
          <cell r="AW264">
            <v>6340.4614186950139</v>
          </cell>
          <cell r="AX264">
            <v>6091.5260345336901</v>
          </cell>
          <cell r="AY264">
            <v>5842.5906503723618</v>
          </cell>
          <cell r="AZ264">
            <v>5593.6552662110353</v>
          </cell>
          <cell r="BA264">
            <v>5344.7198820497115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</row>
        <row r="265">
          <cell r="AO265" t="str">
            <v>NCA955 (100)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6849.2656740815482</v>
          </cell>
          <cell r="AW265">
            <v>6586.3683737749116</v>
          </cell>
          <cell r="AX265">
            <v>6314.9061707073197</v>
          </cell>
          <cell r="AY265">
            <v>6043.4439676397315</v>
          </cell>
          <cell r="AZ265">
            <v>5771.981764572145</v>
          </cell>
          <cell r="BA265">
            <v>5500.5195615045577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</row>
        <row r="266">
          <cell r="AO266" t="str">
            <v>Li-S (100)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10303.567327192888</v>
          </cell>
          <cell r="BI266">
            <v>10198.298577671903</v>
          </cell>
          <cell r="BJ266">
            <v>10077.767844240661</v>
          </cell>
          <cell r="BK266">
            <v>9957.2371108094176</v>
          </cell>
          <cell r="BL266">
            <v>9836.7063773781774</v>
          </cell>
          <cell r="BM266">
            <v>9716.17564394693</v>
          </cell>
        </row>
        <row r="267">
          <cell r="AO267" t="str">
            <v>Li-air (100)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9350.8605874732984</v>
          </cell>
          <cell r="BI267">
            <v>9148.7715833014172</v>
          </cell>
          <cell r="BJ267">
            <v>8925.5220354207413</v>
          </cell>
          <cell r="BK267">
            <v>8702.2724875400672</v>
          </cell>
          <cell r="BL267">
            <v>8479.0229396593913</v>
          </cell>
          <cell r="BM267">
            <v>8255.7733917787173</v>
          </cell>
        </row>
        <row r="268">
          <cell r="AO268" t="str">
            <v>NMC622 (200)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1957.9278726024252</v>
          </cell>
          <cell r="BC268">
            <v>1885.48843257414</v>
          </cell>
          <cell r="BD268">
            <v>1809.8546450155231</v>
          </cell>
          <cell r="BE268">
            <v>1734.2208574569065</v>
          </cell>
          <cell r="BF268">
            <v>1658.5870698982912</v>
          </cell>
          <cell r="BG268">
            <v>1582.9532823396751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</row>
        <row r="269">
          <cell r="AO269" t="str">
            <v>NMC811 (200)</v>
          </cell>
          <cell r="AP269">
            <v>647.17166083603206</v>
          </cell>
          <cell r="AQ269">
            <v>620.57887614358231</v>
          </cell>
          <cell r="AR269">
            <v>592.92774322107925</v>
          </cell>
          <cell r="AS269">
            <v>565.2766102985762</v>
          </cell>
          <cell r="AT269">
            <v>537.62547737607292</v>
          </cell>
          <cell r="AU269">
            <v>509.97434445356993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1293.370131204648</v>
          </cell>
          <cell r="BC269">
            <v>1240.2245509696618</v>
          </cell>
          <cell r="BD269">
            <v>1184.9638657756666</v>
          </cell>
          <cell r="BE269">
            <v>1129.7031805816716</v>
          </cell>
          <cell r="BF269">
            <v>1074.442495387676</v>
          </cell>
          <cell r="BG269">
            <v>1019.181810193681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</row>
        <row r="270">
          <cell r="AO270" t="str">
            <v>NCA (I) (200)</v>
          </cell>
          <cell r="AP270">
            <v>6081.3864863161043</v>
          </cell>
          <cell r="AQ270">
            <v>5826.6487611970888</v>
          </cell>
          <cell r="AR270">
            <v>5562.8383279513009</v>
          </cell>
          <cell r="AS270">
            <v>5299.0278947055149</v>
          </cell>
          <cell r="AT270">
            <v>5035.217461459727</v>
          </cell>
          <cell r="AU270">
            <v>4771.4070282139419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</row>
        <row r="271">
          <cell r="AO271" t="str">
            <v>LFP(II) (200)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3312.2280375186315</v>
          </cell>
          <cell r="BC271">
            <v>3274.6372536860517</v>
          </cell>
          <cell r="BD271">
            <v>3231.98785790494</v>
          </cell>
          <cell r="BE271">
            <v>3189.3384621238288</v>
          </cell>
          <cell r="BF271">
            <v>3146.6890663427189</v>
          </cell>
          <cell r="BG271">
            <v>3104.0396705616085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</row>
        <row r="272">
          <cell r="AO272" t="str">
            <v>NMC955 (200)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3233.5955614620584</v>
          </cell>
          <cell r="AW272">
            <v>3089.8459301700168</v>
          </cell>
          <cell r="AX272">
            <v>2940.9789581085724</v>
          </cell>
          <cell r="AY272">
            <v>2792.1119860471276</v>
          </cell>
          <cell r="AZ272">
            <v>2643.2450139856819</v>
          </cell>
          <cell r="BA272">
            <v>2494.378041924238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</row>
        <row r="273">
          <cell r="AO273" t="str">
            <v>NCA955 (200)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3395.0641547462474</v>
          </cell>
          <cell r="AW273">
            <v>3237.5915828879324</v>
          </cell>
          <cell r="AX273">
            <v>3075.1275885763571</v>
          </cell>
          <cell r="AY273">
            <v>2912.6635942647799</v>
          </cell>
          <cell r="AZ273">
            <v>2750.1995999532032</v>
          </cell>
          <cell r="BA273">
            <v>2587.735605641627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</row>
        <row r="274">
          <cell r="AO274" t="str">
            <v>Li-S (200)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5371.2391873605047</v>
          </cell>
          <cell r="BI274">
            <v>5320.8721161743542</v>
          </cell>
          <cell r="BJ274">
            <v>5261.6040211011541</v>
          </cell>
          <cell r="BK274">
            <v>5202.3359260279576</v>
          </cell>
          <cell r="BL274">
            <v>5143.0678309547566</v>
          </cell>
          <cell r="BM274">
            <v>5083.7997358815628</v>
          </cell>
        </row>
        <row r="275">
          <cell r="AO275" t="str">
            <v>Li-air (200)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3691.6828372721407</v>
          </cell>
          <cell r="BI275">
            <v>3622.3820654648202</v>
          </cell>
          <cell r="BJ275">
            <v>3543.9951266079511</v>
          </cell>
          <cell r="BK275">
            <v>3465.608187751086</v>
          </cell>
          <cell r="BL275">
            <v>3387.2212488942191</v>
          </cell>
          <cell r="BM275">
            <v>3308.8343100373522</v>
          </cell>
        </row>
        <row r="277">
          <cell r="AM277">
            <v>1</v>
          </cell>
          <cell r="AN277">
            <v>2025</v>
          </cell>
          <cell r="AP277">
            <v>2030</v>
          </cell>
          <cell r="AR277">
            <v>2035</v>
          </cell>
          <cell r="AT277">
            <v>2040</v>
          </cell>
          <cell r="AV277">
            <v>2045</v>
          </cell>
          <cell r="AX277">
            <v>2050</v>
          </cell>
          <cell r="BL277">
            <v>2025</v>
          </cell>
          <cell r="BN277">
            <v>2030</v>
          </cell>
          <cell r="BP277">
            <v>2035</v>
          </cell>
          <cell r="BR277">
            <v>2040</v>
          </cell>
          <cell r="BT277">
            <v>2045</v>
          </cell>
          <cell r="BV277">
            <v>2050</v>
          </cell>
          <cell r="CJ277">
            <v>2025</v>
          </cell>
          <cell r="CL277">
            <v>2030</v>
          </cell>
          <cell r="CN277">
            <v>2035</v>
          </cell>
          <cell r="CP277">
            <v>2040</v>
          </cell>
          <cell r="CR277">
            <v>2045</v>
          </cell>
          <cell r="CT277">
            <v>2050</v>
          </cell>
          <cell r="DH277">
            <v>2025</v>
          </cell>
          <cell r="DJ277">
            <v>2030</v>
          </cell>
          <cell r="DL277">
            <v>2035</v>
          </cell>
          <cell r="DN277">
            <v>2040</v>
          </cell>
          <cell r="DP277">
            <v>2045</v>
          </cell>
          <cell r="DR277">
            <v>2050</v>
          </cell>
        </row>
        <row r="278">
          <cell r="AN278" t="str">
            <v>Full pricing</v>
          </cell>
          <cell r="AO278" t="str">
            <v>Direct-emissions-pricing only</v>
          </cell>
          <cell r="AP278" t="str">
            <v>Full pricing</v>
          </cell>
          <cell r="AQ278" t="str">
            <v>Direct-emissions-pricing only</v>
          </cell>
          <cell r="AR278" t="str">
            <v>Full pricing</v>
          </cell>
          <cell r="AS278" t="str">
            <v>Direct-emissions-pricing only</v>
          </cell>
          <cell r="AT278" t="str">
            <v>Full pricing</v>
          </cell>
          <cell r="AU278" t="str">
            <v>Direct-emissions-pricing only</v>
          </cell>
          <cell r="AV278" t="str">
            <v>Full pricing</v>
          </cell>
          <cell r="AW278" t="str">
            <v>Direct-emissions-pricing only</v>
          </cell>
          <cell r="AX278" t="str">
            <v>Full pricing</v>
          </cell>
          <cell r="AY278" t="str">
            <v>Direct-emissions-pricing only</v>
          </cell>
          <cell r="BL278" t="str">
            <v>Full pricing</v>
          </cell>
          <cell r="BM278" t="str">
            <v>Direct-emissions-pricing only</v>
          </cell>
          <cell r="BN278" t="str">
            <v>Full pricing</v>
          </cell>
          <cell r="BO278" t="str">
            <v>Direct-emissions-pricing only</v>
          </cell>
          <cell r="BP278" t="str">
            <v>Full pricing</v>
          </cell>
          <cell r="BQ278" t="str">
            <v>Direct-emissions-pricing only</v>
          </cell>
          <cell r="BR278" t="str">
            <v>Full pricing</v>
          </cell>
          <cell r="BS278" t="str">
            <v>Direct-emissions-pricing only</v>
          </cell>
          <cell r="BT278" t="str">
            <v>Full pricing</v>
          </cell>
          <cell r="BU278" t="str">
            <v>Direct-emissions-pricing only</v>
          </cell>
          <cell r="BV278" t="str">
            <v>Full pricing</v>
          </cell>
          <cell r="BW278" t="str">
            <v>Direct-emissions-pricing only</v>
          </cell>
          <cell r="CJ278" t="str">
            <v>Full pricing</v>
          </cell>
          <cell r="CK278" t="str">
            <v>Direct-emissions-pricing only</v>
          </cell>
          <cell r="CL278" t="str">
            <v>Full pricing</v>
          </cell>
          <cell r="CM278" t="str">
            <v>Direct-emissions-pricing only</v>
          </cell>
          <cell r="CN278" t="str">
            <v>Full pricing</v>
          </cell>
          <cell r="CO278" t="str">
            <v>Direct-emissions-pricing only</v>
          </cell>
          <cell r="CP278" t="str">
            <v>Full pricing</v>
          </cell>
          <cell r="CQ278" t="str">
            <v>Direct-emissions-pricing only</v>
          </cell>
          <cell r="CR278" t="str">
            <v>Full pricing</v>
          </cell>
          <cell r="CS278" t="str">
            <v>Direct-emissions-pricing only</v>
          </cell>
          <cell r="CT278" t="str">
            <v>Full pricing</v>
          </cell>
          <cell r="CU278" t="str">
            <v>Direct-emissions-pricing only</v>
          </cell>
          <cell r="DH278" t="str">
            <v>Full pricing</v>
          </cell>
          <cell r="DI278" t="str">
            <v>Direct-emissions-pricing only</v>
          </cell>
          <cell r="DJ278" t="str">
            <v>Full pricing</v>
          </cell>
          <cell r="DK278" t="str">
            <v>Direct-emissions-pricing only</v>
          </cell>
          <cell r="DL278" t="str">
            <v>Full pricing</v>
          </cell>
          <cell r="DM278" t="str">
            <v>Direct-emissions-pricing only</v>
          </cell>
          <cell r="DN278" t="str">
            <v>Full pricing</v>
          </cell>
          <cell r="DO278" t="str">
            <v>Direct-emissions-pricing only</v>
          </cell>
          <cell r="DP278" t="str">
            <v>Full pricing</v>
          </cell>
          <cell r="DQ278" t="str">
            <v>Direct-emissions-pricing only</v>
          </cell>
          <cell r="DR278" t="str">
            <v>Full pricing</v>
          </cell>
          <cell r="DS278" t="str">
            <v>Direct-emissions-pricing only</v>
          </cell>
        </row>
        <row r="279">
          <cell r="AM279" t="str">
            <v>NMC622 (100)</v>
          </cell>
          <cell r="AN279">
            <v>141.22334356159629</v>
          </cell>
          <cell r="AO279">
            <v>128.82127108568477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BL279">
            <v>131.91764090202926</v>
          </cell>
          <cell r="BM279">
            <v>120.33278458820992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CJ279">
            <v>148.22842247024082</v>
          </cell>
          <cell r="CK279">
            <v>135.21117197819206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DH279">
            <v>142.60392038498148</v>
          </cell>
          <cell r="DI279">
            <v>130.08060723178264</v>
          </cell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</row>
        <row r="280">
          <cell r="AM280" t="str">
            <v>NMC811 (100)</v>
          </cell>
          <cell r="AN280">
            <v>139.06788434315308</v>
          </cell>
          <cell r="AO280">
            <v>126.85510183001844</v>
          </cell>
          <cell r="AP280">
            <v>729.47980006863781</v>
          </cell>
          <cell r="AQ280">
            <v>656.76785166895547</v>
          </cell>
          <cell r="AR280">
            <v>1086.9984915486991</v>
          </cell>
          <cell r="AS280">
            <v>904.88954439044824</v>
          </cell>
          <cell r="AT280">
            <v>1214.0673332905424</v>
          </cell>
          <cell r="AU280">
            <v>1056.9975704043154</v>
          </cell>
          <cell r="AV280">
            <v>1263.1542092506993</v>
          </cell>
          <cell r="AW280">
            <v>1148.2429089733091</v>
          </cell>
          <cell r="AX280">
            <v>1291.9455273610947</v>
          </cell>
          <cell r="AY280">
            <v>1202.678431036685</v>
          </cell>
          <cell r="BL280">
            <v>136.39942309376468</v>
          </cell>
          <cell r="BM280">
            <v>124.42098179490418</v>
          </cell>
          <cell r="BN280">
            <v>428.14771377782426</v>
          </cell>
          <cell r="BO280">
            <v>385.47147453346696</v>
          </cell>
          <cell r="BP280">
            <v>54.506183840365189</v>
          </cell>
          <cell r="BQ280">
            <v>45.374557780203112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CJ280">
            <v>44.160914023793033</v>
          </cell>
          <cell r="CK280">
            <v>40.282753073109276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DH280">
            <v>131.59980769263504</v>
          </cell>
          <cell r="DI280">
            <v>120.04286312767212</v>
          </cell>
          <cell r="DJ280">
            <v>726.469138781217</v>
          </cell>
          <cell r="DK280">
            <v>654.05728237607548</v>
          </cell>
          <cell r="DL280">
            <v>1041.2772793231604</v>
          </cell>
          <cell r="DM280">
            <v>866.82817887668284</v>
          </cell>
          <cell r="DN280">
            <v>708.16579836832921</v>
          </cell>
          <cell r="DO280">
            <v>616.5469639068391</v>
          </cell>
          <cell r="DP280">
            <v>129.04577378374256</v>
          </cell>
          <cell r="DQ280">
            <v>117.3062588835086</v>
          </cell>
          <cell r="DR280">
            <v>0</v>
          </cell>
          <cell r="DS280">
            <v>0</v>
          </cell>
        </row>
        <row r="281">
          <cell r="AM281" t="str">
            <v>NCA (I) (100)</v>
          </cell>
          <cell r="AN281">
            <v>1465.1143320217129</v>
          </cell>
          <cell r="AO281">
            <v>1336.4496674345535</v>
          </cell>
          <cell r="AP281">
            <v>4649.4981817800463</v>
          </cell>
          <cell r="AQ281">
            <v>4186.0527623918761</v>
          </cell>
          <cell r="AR281">
            <v>8165.9159231244021</v>
          </cell>
          <cell r="AS281">
            <v>6797.8493039847026</v>
          </cell>
          <cell r="AT281">
            <v>10174.099313798322</v>
          </cell>
          <cell r="AU281">
            <v>8857.8268773528289</v>
          </cell>
          <cell r="AV281">
            <v>11448.644377959579</v>
          </cell>
          <cell r="AW281">
            <v>10407.141604782606</v>
          </cell>
          <cell r="AX281">
            <v>12200.812643323778</v>
          </cell>
          <cell r="AY281">
            <v>11357.796359431144</v>
          </cell>
          <cell r="BL281">
            <v>1425.3899619525921</v>
          </cell>
          <cell r="BM281">
            <v>1300.2138461013028</v>
          </cell>
          <cell r="BN281">
            <v>2905.9645573349007</v>
          </cell>
          <cell r="BO281">
            <v>2616.3083599674615</v>
          </cell>
          <cell r="BP281">
            <v>973.10502391007265</v>
          </cell>
          <cell r="BQ281">
            <v>810.07707791339817</v>
          </cell>
          <cell r="BR281">
            <v>158.42839877126619</v>
          </cell>
          <cell r="BS281">
            <v>137.93175056477645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CJ281">
            <v>1464.9689996283421</v>
          </cell>
          <cell r="CK281">
            <v>1336.317097965712</v>
          </cell>
          <cell r="CL281">
            <v>4069.2247448405533</v>
          </cell>
          <cell r="CM281">
            <v>3663.6189149797156</v>
          </cell>
          <cell r="CN281">
            <v>3180.1938768415434</v>
          </cell>
          <cell r="CO281">
            <v>2647.4040310657701</v>
          </cell>
          <cell r="CP281">
            <v>955.86113692793174</v>
          </cell>
          <cell r="CQ281">
            <v>832.1967585095565</v>
          </cell>
          <cell r="CR281">
            <v>158.01097780153995</v>
          </cell>
          <cell r="CS281">
            <v>143.63644871846967</v>
          </cell>
          <cell r="CT281">
            <v>0</v>
          </cell>
          <cell r="CU281">
            <v>0</v>
          </cell>
          <cell r="DH281">
            <v>1471.4580637116451</v>
          </cell>
          <cell r="DI281">
            <v>1342.2362998645324</v>
          </cell>
          <cell r="DJ281">
            <v>4596.8358004928486</v>
          </cell>
          <cell r="DK281">
            <v>4138.6395797122323</v>
          </cell>
          <cell r="DL281">
            <v>8018.9984750797275</v>
          </cell>
          <cell r="DM281">
            <v>6675.5454887928881</v>
          </cell>
          <cell r="DN281">
            <v>6381.4612733483755</v>
          </cell>
          <cell r="DO281">
            <v>5555.8607637326577</v>
          </cell>
          <cell r="DP281">
            <v>1326.385593168503</v>
          </cell>
          <cell r="DQ281">
            <v>1205.7220256769267</v>
          </cell>
          <cell r="DR281">
            <v>0</v>
          </cell>
          <cell r="DS281">
            <v>0</v>
          </cell>
        </row>
        <row r="282">
          <cell r="AM282" t="str">
            <v>LFP(II) (100)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BL282">
            <v>6.3489425822368206</v>
          </cell>
          <cell r="BM282">
            <v>5.7913857076825908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CJ282">
            <v>71.929553821615713</v>
          </cell>
          <cell r="CK282">
            <v>65.612782690456598</v>
          </cell>
          <cell r="CL282">
            <v>1050.2627659376585</v>
          </cell>
          <cell r="CM282">
            <v>945.57631398137221</v>
          </cell>
          <cell r="CN282">
            <v>4779.7314637752297</v>
          </cell>
          <cell r="CO282">
            <v>3978.965067745437</v>
          </cell>
          <cell r="CP282">
            <v>8185.5102542109398</v>
          </cell>
          <cell r="CQ282">
            <v>7126.5112024474693</v>
          </cell>
          <cell r="CR282">
            <v>9842.3475858974762</v>
          </cell>
          <cell r="CS282">
            <v>8946.9723810375581</v>
          </cell>
          <cell r="CT282">
            <v>10575.942393593712</v>
          </cell>
          <cell r="CU282">
            <v>9845.196670669382</v>
          </cell>
          <cell r="DH282">
            <v>0</v>
          </cell>
          <cell r="DI282">
            <v>0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</row>
        <row r="283">
          <cell r="AM283" t="str">
            <v>NMC955 (100)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BL283">
            <v>21.255453698013397</v>
          </cell>
          <cell r="BM283">
            <v>19.388824069915355</v>
          </cell>
          <cell r="BN283">
            <v>984.11870224305164</v>
          </cell>
          <cell r="BO283">
            <v>886.02525498114494</v>
          </cell>
          <cell r="BP283">
            <v>3954.2305772822278</v>
          </cell>
          <cell r="BQ283">
            <v>3291.7634507419998</v>
          </cell>
          <cell r="BR283">
            <v>5393.8936928942021</v>
          </cell>
          <cell r="BS283">
            <v>4696.0595776477649</v>
          </cell>
          <cell r="BT283">
            <v>6103.0958212034593</v>
          </cell>
          <cell r="BU283">
            <v>5547.886749028482</v>
          </cell>
          <cell r="BV283">
            <v>6476.8742200303104</v>
          </cell>
          <cell r="BW283">
            <v>6029.3539936462348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DH283">
            <v>0</v>
          </cell>
          <cell r="DI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</row>
        <row r="284">
          <cell r="AM284" t="str">
            <v>NCA955 (100)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BL284">
            <v>22.445798980924064</v>
          </cell>
          <cell r="BM284">
            <v>20.474634591803472</v>
          </cell>
          <cell r="BN284">
            <v>1039.231195802701</v>
          </cell>
          <cell r="BO284">
            <v>935.64433146809381</v>
          </cell>
          <cell r="BP284">
            <v>4175.6749078565017</v>
          </cell>
          <cell r="BQ284">
            <v>3476.1083794232777</v>
          </cell>
          <cell r="BR284">
            <v>5695.9618587907644</v>
          </cell>
          <cell r="BS284">
            <v>4959.0477239343318</v>
          </cell>
          <cell r="BT284">
            <v>6444.8806367682446</v>
          </cell>
          <cell r="BU284">
            <v>5858.5788149638183</v>
          </cell>
          <cell r="BV284">
            <v>6839.5913271480649</v>
          </cell>
          <cell r="BW284">
            <v>6367.0091285260978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  <cell r="CU284">
            <v>0</v>
          </cell>
          <cell r="DH284">
            <v>0</v>
          </cell>
          <cell r="DI284">
            <v>0</v>
          </cell>
          <cell r="DJ284">
            <v>0</v>
          </cell>
          <cell r="DK284">
            <v>0</v>
          </cell>
          <cell r="DL284">
            <v>0</v>
          </cell>
          <cell r="DM284">
            <v>0</v>
          </cell>
          <cell r="DN284">
            <v>0</v>
          </cell>
          <cell r="DO284">
            <v>0</v>
          </cell>
          <cell r="DP284">
            <v>0</v>
          </cell>
          <cell r="DQ284">
            <v>0</v>
          </cell>
          <cell r="DR284">
            <v>0</v>
          </cell>
          <cell r="DS284">
            <v>0</v>
          </cell>
        </row>
        <row r="285">
          <cell r="AM285" t="str">
            <v>Li-S (100)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DH285">
            <v>0</v>
          </cell>
          <cell r="DI285">
            <v>0</v>
          </cell>
          <cell r="DJ285">
            <v>40.72618368800174</v>
          </cell>
          <cell r="DK285">
            <v>36.666742745895682</v>
          </cell>
          <cell r="DL285">
            <v>142.21236125063291</v>
          </cell>
          <cell r="DM285">
            <v>118.38698929142873</v>
          </cell>
          <cell r="DN285">
            <v>3154.4972818613592</v>
          </cell>
          <cell r="DO285">
            <v>2746.3847114124878</v>
          </cell>
          <cell r="DP285">
            <v>8253.5411966533993</v>
          </cell>
          <cell r="DQ285">
            <v>7502.7024282317243</v>
          </cell>
          <cell r="DR285">
            <v>9890.8664144438972</v>
          </cell>
          <cell r="DS285">
            <v>9207.4560799900246</v>
          </cell>
        </row>
        <row r="286">
          <cell r="AM286" t="str">
            <v>Li-air (100)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DH286">
            <v>0</v>
          </cell>
          <cell r="DI286">
            <v>0</v>
          </cell>
          <cell r="DJ286">
            <v>28.560501532029814</v>
          </cell>
          <cell r="DK286">
            <v>25.713692458672877</v>
          </cell>
          <cell r="DL286">
            <v>99.730836370236048</v>
          </cell>
          <cell r="DM286">
            <v>83.022554112438812</v>
          </cell>
          <cell r="DN286">
            <v>2212.1892181596104</v>
          </cell>
          <cell r="DO286">
            <v>1925.9875994948209</v>
          </cell>
          <cell r="DP286">
            <v>5788.0521729596085</v>
          </cell>
          <cell r="DQ286">
            <v>5261.5031606559505</v>
          </cell>
          <cell r="DR286">
            <v>6936.2773479325642</v>
          </cell>
          <cell r="DS286">
            <v>6457.014619715651</v>
          </cell>
        </row>
        <row r="287">
          <cell r="AM287" t="str">
            <v>NMC622 (200)</v>
          </cell>
          <cell r="AN287">
            <v>26.631352349776819</v>
          </cell>
          <cell r="AO287">
            <v>24.846621216292306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BL287">
            <v>24.87651890553753</v>
          </cell>
          <cell r="BM287">
            <v>23.209389981692212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CJ287">
            <v>27.952343058177188</v>
          </cell>
          <cell r="CK287">
            <v>26.079084191915122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DH287">
            <v>26.891696191681895</v>
          </cell>
          <cell r="DI287">
            <v>25.089517812035929</v>
          </cell>
          <cell r="DJ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O287">
            <v>0</v>
          </cell>
          <cell r="DP287">
            <v>0</v>
          </cell>
          <cell r="DQ287">
            <v>0</v>
          </cell>
          <cell r="DR287">
            <v>0</v>
          </cell>
          <cell r="DS287">
            <v>0</v>
          </cell>
        </row>
        <row r="288">
          <cell r="AM288" t="str">
            <v>NMC811 (200)</v>
          </cell>
          <cell r="AN288">
            <v>26.381556702934358</v>
          </cell>
          <cell r="AO288">
            <v>24.613565916018548</v>
          </cell>
          <cell r="AP288">
            <v>363.92961927383033</v>
          </cell>
          <cell r="AQ288">
            <v>340.66103760419895</v>
          </cell>
          <cell r="AR288">
            <v>531.71132939941378</v>
          </cell>
          <cell r="AS288">
            <v>466.03939982752473</v>
          </cell>
          <cell r="AT288">
            <v>587.1854147872325</v>
          </cell>
          <cell r="AU288">
            <v>542.88160904374627</v>
          </cell>
          <cell r="AV288">
            <v>603.63062828246564</v>
          </cell>
          <cell r="AW288">
            <v>588.84500157740183</v>
          </cell>
          <cell r="AX288">
            <v>610.77684708374409</v>
          </cell>
          <cell r="AY288">
            <v>617.05886408048332</v>
          </cell>
          <cell r="BL288">
            <v>25.875342330774831</v>
          </cell>
          <cell r="BM288">
            <v>24.141276090323821</v>
          </cell>
          <cell r="BN288">
            <v>213.59828531710343</v>
          </cell>
          <cell r="BO288">
            <v>199.94144376540058</v>
          </cell>
          <cell r="BP288">
            <v>26.662001553431782</v>
          </cell>
          <cell r="BQ288">
            <v>23.368964539832092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CJ288">
            <v>8.377445755177801</v>
          </cell>
          <cell r="CK288">
            <v>7.8160214586580317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DH288">
            <v>24.964842207362167</v>
          </cell>
          <cell r="DI288">
            <v>23.291794194448133</v>
          </cell>
          <cell r="DJ288">
            <v>362.42763276784285</v>
          </cell>
          <cell r="DK288">
            <v>339.25508366558262</v>
          </cell>
          <cell r="DL288">
            <v>509.34654534202508</v>
          </cell>
          <cell r="DM288">
            <v>446.43690132302493</v>
          </cell>
          <cell r="DN288">
            <v>342.50540859707553</v>
          </cell>
          <cell r="DO288">
            <v>316.66298692507837</v>
          </cell>
          <cell r="DP288">
            <v>61.667831952588912</v>
          </cell>
          <cell r="DQ288">
            <v>60.157309622805947</v>
          </cell>
          <cell r="DR288">
            <v>0</v>
          </cell>
          <cell r="DS288">
            <v>0</v>
          </cell>
        </row>
        <row r="289">
          <cell r="AM289" t="str">
            <v>NCA (I) (200)</v>
          </cell>
          <cell r="AN289">
            <v>280.2277092571664</v>
          </cell>
          <cell r="AO289">
            <v>261.44792253782987</v>
          </cell>
          <cell r="AP289">
            <v>2338.7090922852753</v>
          </cell>
          <cell r="AQ289">
            <v>2189.1789616409669</v>
          </cell>
          <cell r="AR289">
            <v>4027.3360158107648</v>
          </cell>
          <cell r="AS289">
            <v>3529.9177503557125</v>
          </cell>
          <cell r="AT289">
            <v>4961.2881054347645</v>
          </cell>
          <cell r="AU289">
            <v>4586.9532889947186</v>
          </cell>
          <cell r="AV289">
            <v>5516.1357912751537</v>
          </cell>
          <cell r="AW289">
            <v>5381.0208371246317</v>
          </cell>
          <cell r="AX289">
            <v>5815.5810167600002</v>
          </cell>
          <cell r="AY289">
            <v>5875.3959540282285</v>
          </cell>
          <cell r="BL289">
            <v>272.62975667226965</v>
          </cell>
          <cell r="BM289">
            <v>254.35915560565184</v>
          </cell>
          <cell r="BN289">
            <v>1461.7073641904258</v>
          </cell>
          <cell r="BO289">
            <v>1368.2501258138618</v>
          </cell>
          <cell r="BP289">
            <v>479.92422979294582</v>
          </cell>
          <cell r="BQ289">
            <v>420.64855053592203</v>
          </cell>
          <cell r="BR289">
            <v>77.255873580962316</v>
          </cell>
          <cell r="BS289">
            <v>71.426830267761972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CJ289">
            <v>280.19991199739962</v>
          </cell>
          <cell r="CK289">
            <v>261.42198814384176</v>
          </cell>
          <cell r="CL289">
            <v>2046.8301174100857</v>
          </cell>
          <cell r="CM289">
            <v>1915.96186369155</v>
          </cell>
          <cell r="CN289">
            <v>1568.4351220413239</v>
          </cell>
          <cell r="CO289">
            <v>1374.7169235046867</v>
          </cell>
          <cell r="CP289">
            <v>466.11521500053482</v>
          </cell>
          <cell r="CQ289">
            <v>430.94629319250623</v>
          </cell>
          <cell r="CR289">
            <v>76.13215864608766</v>
          </cell>
          <cell r="CS289">
            <v>74.267339955235883</v>
          </cell>
          <cell r="CT289">
            <v>0</v>
          </cell>
          <cell r="CU289">
            <v>0</v>
          </cell>
          <cell r="DH289">
            <v>281.44105442809155</v>
          </cell>
          <cell r="DI289">
            <v>262.57995396720059</v>
          </cell>
          <cell r="DJ289">
            <v>2312.2197841658754</v>
          </cell>
          <cell r="DK289">
            <v>2164.3833014048528</v>
          </cell>
          <cell r="DL289">
            <v>3954.8780165573344</v>
          </cell>
          <cell r="DM289">
            <v>3466.4090744677742</v>
          </cell>
          <cell r="DN289">
            <v>3111.8497013114056</v>
          </cell>
          <cell r="DO289">
            <v>2877.0571107635246</v>
          </cell>
          <cell r="DP289">
            <v>639.0733087660534</v>
          </cell>
          <cell r="DQ289">
            <v>623.41953154227213</v>
          </cell>
          <cell r="DR289">
            <v>0</v>
          </cell>
          <cell r="DS289">
            <v>0</v>
          </cell>
        </row>
        <row r="290">
          <cell r="AM290" t="str">
            <v>LFP(II) (200)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BL290">
            <v>1.103398821784896</v>
          </cell>
          <cell r="BM290">
            <v>1.0294532630304927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CJ290">
            <v>12.500819453043777</v>
          </cell>
          <cell r="CK290">
            <v>11.66306245974925</v>
          </cell>
          <cell r="CL290">
            <v>480.02034798850315</v>
          </cell>
          <cell r="CM290">
            <v>449.32926905807068</v>
          </cell>
          <cell r="CN290">
            <v>2141.9435252877133</v>
          </cell>
          <cell r="CO290">
            <v>1877.3910198924555</v>
          </cell>
          <cell r="CP290">
            <v>3626.9017269761061</v>
          </cell>
          <cell r="CQ290">
            <v>3353.2478767337789</v>
          </cell>
          <cell r="CR290">
            <v>4308.9468586739949</v>
          </cell>
          <cell r="CS290">
            <v>4203.4013863947157</v>
          </cell>
          <cell r="CT290">
            <v>4580.5221247718191</v>
          </cell>
          <cell r="CU290">
            <v>4627.6341231704928</v>
          </cell>
          <cell r="DH290">
            <v>0</v>
          </cell>
          <cell r="DI290">
            <v>0</v>
          </cell>
          <cell r="DJ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O290">
            <v>0</v>
          </cell>
          <cell r="DP290">
            <v>0</v>
          </cell>
          <cell r="DQ290">
            <v>0</v>
          </cell>
          <cell r="DR290">
            <v>0</v>
          </cell>
          <cell r="DS290">
            <v>0</v>
          </cell>
        </row>
        <row r="291">
          <cell r="AM291" t="str">
            <v>NMC955 (200)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BL291">
            <v>4.0347281064476856</v>
          </cell>
          <cell r="BM291">
            <v>3.764336097354593</v>
          </cell>
          <cell r="BN291">
            <v>491.27191986923634</v>
          </cell>
          <cell r="BO291">
            <v>459.86144876693021</v>
          </cell>
          <cell r="BP291">
            <v>1935.438100879752</v>
          </cell>
          <cell r="BQ291">
            <v>1696.3911827046327</v>
          </cell>
          <cell r="BR291">
            <v>2610.3887674478278</v>
          </cell>
          <cell r="BS291">
            <v>2413.4319732980739</v>
          </cell>
          <cell r="BT291">
            <v>2918.3367643397733</v>
          </cell>
          <cell r="BU291">
            <v>2846.8535824476176</v>
          </cell>
          <cell r="BV291">
            <v>3063.8969172838688</v>
          </cell>
          <cell r="BW291">
            <v>3095.4099856042126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DH291">
            <v>0</v>
          </cell>
          <cell r="DI291">
            <v>0</v>
          </cell>
          <cell r="DJ291">
            <v>0</v>
          </cell>
          <cell r="DK291">
            <v>0</v>
          </cell>
          <cell r="DL291">
            <v>0</v>
          </cell>
          <cell r="DM291">
            <v>0</v>
          </cell>
          <cell r="DN291">
            <v>0</v>
          </cell>
          <cell r="DO291">
            <v>0</v>
          </cell>
          <cell r="DP291">
            <v>0</v>
          </cell>
          <cell r="DQ291">
            <v>0</v>
          </cell>
          <cell r="DR291">
            <v>0</v>
          </cell>
          <cell r="DS291">
            <v>0</v>
          </cell>
        </row>
        <row r="292">
          <cell r="AM292" t="str">
            <v>NCA955 (200)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BL292">
            <v>4.2984570473115067</v>
          </cell>
          <cell r="BM292">
            <v>4.0103909357027563</v>
          </cell>
          <cell r="BN292">
            <v>523.38377962409868</v>
          </cell>
          <cell r="BO292">
            <v>489.92017134444308</v>
          </cell>
          <cell r="BP292">
            <v>2061.9475029970367</v>
          </cell>
          <cell r="BQ292">
            <v>1807.2753459250664</v>
          </cell>
          <cell r="BR292">
            <v>2781.0161422594488</v>
          </cell>
          <cell r="BS292">
            <v>2571.1853190929587</v>
          </cell>
          <cell r="BT292">
            <v>3109.0930789259633</v>
          </cell>
          <cell r="BU292">
            <v>3032.9374176615624</v>
          </cell>
          <cell r="BV292">
            <v>3264.167732960374</v>
          </cell>
          <cell r="BW292">
            <v>3297.7406446982245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DH292">
            <v>0</v>
          </cell>
          <cell r="DI292">
            <v>0</v>
          </cell>
          <cell r="DJ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O292">
            <v>0</v>
          </cell>
          <cell r="DP292">
            <v>0</v>
          </cell>
          <cell r="DQ292">
            <v>0</v>
          </cell>
          <cell r="DR292">
            <v>0</v>
          </cell>
          <cell r="DS292">
            <v>0</v>
          </cell>
        </row>
        <row r="293">
          <cell r="AM293" t="str">
            <v>Li-S (200)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DH293">
            <v>0</v>
          </cell>
          <cell r="DI293">
            <v>0</v>
          </cell>
          <cell r="DJ293">
            <v>21.40819057426619</v>
          </cell>
          <cell r="DK293">
            <v>20.039414293373451</v>
          </cell>
          <cell r="DL293">
            <v>73.297039525963854</v>
          </cell>
          <cell r="DM293">
            <v>64.244085880958508</v>
          </cell>
          <cell r="DN293">
            <v>1607.5509891088238</v>
          </cell>
          <cell r="DO293">
            <v>1486.2594431155819</v>
          </cell>
          <cell r="DP293">
            <v>4155.8257650809765</v>
          </cell>
          <cell r="DQ293">
            <v>4054.0309164852224</v>
          </cell>
          <cell r="DR293">
            <v>4926.9120870661391</v>
          </cell>
          <cell r="DS293">
            <v>4977.5868066796447</v>
          </cell>
        </row>
        <row r="294">
          <cell r="AM294" t="str">
            <v>Li-air (200)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DH294">
            <v>0</v>
          </cell>
          <cell r="DI294">
            <v>0</v>
          </cell>
          <cell r="DJ294">
            <v>12.55462171071658</v>
          </cell>
          <cell r="DK294">
            <v>11.751916393160851</v>
          </cell>
          <cell r="DL294">
            <v>42.984324180581027</v>
          </cell>
          <cell r="DM294">
            <v>37.675309017276376</v>
          </cell>
          <cell r="DN294">
            <v>942.7323845486336</v>
          </cell>
          <cell r="DO294">
            <v>871.60215654685271</v>
          </cell>
          <cell r="DP294">
            <v>2437.1429334601467</v>
          </cell>
          <cell r="DQ294">
            <v>2377.4463508934923</v>
          </cell>
          <cell r="DR294">
            <v>2889.338883661947</v>
          </cell>
          <cell r="DS294">
            <v>2919.0565719848892</v>
          </cell>
        </row>
        <row r="323">
          <cell r="AP323">
            <v>2025</v>
          </cell>
          <cell r="AU323">
            <v>2030</v>
          </cell>
          <cell r="AZ323">
            <v>2035</v>
          </cell>
          <cell r="BE323">
            <v>2040</v>
          </cell>
          <cell r="BJ323">
            <v>2045</v>
          </cell>
          <cell r="BO323">
            <v>2050</v>
          </cell>
        </row>
        <row r="324">
          <cell r="AP324">
            <v>0.2</v>
          </cell>
          <cell r="AQ324">
            <v>0.4</v>
          </cell>
          <cell r="AR324">
            <v>0.6</v>
          </cell>
          <cell r="AS324">
            <v>0.8</v>
          </cell>
          <cell r="AT324">
            <v>1</v>
          </cell>
          <cell r="AU324">
            <v>0.2</v>
          </cell>
          <cell r="AV324">
            <v>0.4</v>
          </cell>
          <cell r="AW324">
            <v>0.6</v>
          </cell>
          <cell r="AX324">
            <v>0.8</v>
          </cell>
          <cell r="AY324">
            <v>1</v>
          </cell>
          <cell r="AZ324">
            <v>0.2</v>
          </cell>
          <cell r="BA324">
            <v>0.4</v>
          </cell>
          <cell r="BB324">
            <v>0.6</v>
          </cell>
          <cell r="BC324">
            <v>0.8</v>
          </cell>
          <cell r="BD324">
            <v>1</v>
          </cell>
          <cell r="BE324">
            <v>0.2</v>
          </cell>
          <cell r="BF324">
            <v>0.4</v>
          </cell>
          <cell r="BG324">
            <v>0.6</v>
          </cell>
          <cell r="BH324">
            <v>0.8</v>
          </cell>
          <cell r="BI324">
            <v>1</v>
          </cell>
          <cell r="BJ324">
            <v>0.2</v>
          </cell>
          <cell r="BK324">
            <v>0.4</v>
          </cell>
          <cell r="BL324">
            <v>0.6</v>
          </cell>
          <cell r="BM324">
            <v>0.8</v>
          </cell>
          <cell r="BN324">
            <v>1</v>
          </cell>
          <cell r="BO324">
            <v>0.2</v>
          </cell>
          <cell r="BP324">
            <v>0.4</v>
          </cell>
          <cell r="BQ324">
            <v>0.6</v>
          </cell>
          <cell r="BR324">
            <v>0.8</v>
          </cell>
          <cell r="BS324">
            <v>1</v>
          </cell>
        </row>
        <row r="325">
          <cell r="AO325" t="str">
            <v>NMC622 (100)</v>
          </cell>
          <cell r="AP325">
            <v>180.54463327426691</v>
          </cell>
          <cell r="AQ325">
            <v>172.77040997265055</v>
          </cell>
          <cell r="AR325">
            <v>170.73074845796555</v>
          </cell>
          <cell r="AS325">
            <v>161.10760059295052</v>
          </cell>
          <cell r="AT325">
            <v>148.3403157566926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</row>
        <row r="326">
          <cell r="AO326" t="str">
            <v>NMC811 (100)</v>
          </cell>
          <cell r="AP326">
            <v>170.35039479474617</v>
          </cell>
          <cell r="AQ326">
            <v>163.87142206120029</v>
          </cell>
          <cell r="AR326">
            <v>162.78877021826116</v>
          </cell>
          <cell r="AS326">
            <v>154.68473137678191</v>
          </cell>
          <cell r="AT326">
            <v>143.69854149981131</v>
          </cell>
          <cell r="AU326">
            <v>880.0478819062721</v>
          </cell>
          <cell r="AV326">
            <v>870.21185611491353</v>
          </cell>
          <cell r="AW326">
            <v>845.27341117410276</v>
          </cell>
          <cell r="AX326">
            <v>805.232547083844</v>
          </cell>
          <cell r="AY326">
            <v>750.0892638441353</v>
          </cell>
          <cell r="AZ326">
            <v>1303.0691315053</v>
          </cell>
          <cell r="BA326">
            <v>1289.2220660872931</v>
          </cell>
          <cell r="BB326">
            <v>1252.8811288685411</v>
          </cell>
          <cell r="BC326">
            <v>1194.0463198490427</v>
          </cell>
          <cell r="BD326">
            <v>1112.7176390287982</v>
          </cell>
          <cell r="BE326">
            <v>1445.2627649119618</v>
          </cell>
          <cell r="BF326">
            <v>1430.6030563710492</v>
          </cell>
          <cell r="BG326">
            <v>1390.831768361664</v>
          </cell>
          <cell r="BH326">
            <v>1325.9489008838079</v>
          </cell>
          <cell r="BI326">
            <v>1235.954453937481</v>
          </cell>
          <cell r="BJ326">
            <v>1489.7665960334739</v>
          </cell>
          <cell r="BK326">
            <v>1476.3935818154591</v>
          </cell>
          <cell r="BL326">
            <v>1436.9059458316663</v>
          </cell>
          <cell r="BM326">
            <v>1371.3036880820969</v>
          </cell>
          <cell r="BN326">
            <v>1279.5868085667505</v>
          </cell>
          <cell r="BO326">
            <v>1513.7346523411538</v>
          </cell>
          <cell r="BP326">
            <v>1501.5006013522534</v>
          </cell>
          <cell r="BQ326">
            <v>1462.5648616410128</v>
          </cell>
          <cell r="BR326">
            <v>1396.9274332074312</v>
          </cell>
          <cell r="BS326">
            <v>1304.5883160515091</v>
          </cell>
        </row>
        <row r="327">
          <cell r="AO327" t="str">
            <v>NCA (I) (100)</v>
          </cell>
          <cell r="AP327">
            <v>1780.4099163025166</v>
          </cell>
          <cell r="AQ327">
            <v>1717.218050831779</v>
          </cell>
          <cell r="AR327">
            <v>1709.3581203966653</v>
          </cell>
          <cell r="AS327">
            <v>1629.9723488786426</v>
          </cell>
          <cell r="AT327">
            <v>1521.3466616505543</v>
          </cell>
          <cell r="AU327">
            <v>5566.3586260681377</v>
          </cell>
          <cell r="AV327">
            <v>5515.2600943222978</v>
          </cell>
          <cell r="AW327">
            <v>5371.4658688822001</v>
          </cell>
          <cell r="AX327">
            <v>5134.9759497478544</v>
          </cell>
          <cell r="AY327">
            <v>4805.7903369192563</v>
          </cell>
          <cell r="AZ327">
            <v>9715.7842231259874</v>
          </cell>
          <cell r="BA327">
            <v>9632.0046231049691</v>
          </cell>
          <cell r="BB327">
            <v>9385.4968336476177</v>
          </cell>
          <cell r="BC327">
            <v>8976.2608547539185</v>
          </cell>
          <cell r="BD327">
            <v>8404.2966864238788</v>
          </cell>
          <cell r="BE327">
            <v>12022.549088297654</v>
          </cell>
          <cell r="BF327">
            <v>11924.766969210681</v>
          </cell>
          <cell r="BG327">
            <v>11624.332144682025</v>
          </cell>
          <cell r="BH327">
            <v>11121.244614711663</v>
          </cell>
          <cell r="BI327">
            <v>10415.504379299604</v>
          </cell>
          <cell r="BJ327">
            <v>13405.917863617304</v>
          </cell>
          <cell r="BK327">
            <v>13312.55171325696</v>
          </cell>
          <cell r="BL327">
            <v>12991.251547074666</v>
          </cell>
          <cell r="BM327">
            <v>12442.017365070431</v>
          </cell>
          <cell r="BN327">
            <v>11664.849167244267</v>
          </cell>
          <cell r="BO327">
            <v>14194.893148025727</v>
          </cell>
          <cell r="BP327">
            <v>14108.725396392749</v>
          </cell>
          <cell r="BQ327">
            <v>13779.721858974588</v>
          </cell>
          <cell r="BR327">
            <v>13207.882535771249</v>
          </cell>
          <cell r="BS327">
            <v>12393.207426782732</v>
          </cell>
        </row>
        <row r="328">
          <cell r="AO328" t="str">
            <v>LFP(II) (100)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</row>
        <row r="329">
          <cell r="AO329" t="str">
            <v>NMC955 (100)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</row>
        <row r="330">
          <cell r="AO330" t="str">
            <v>NCA955 (100)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</row>
        <row r="331">
          <cell r="AO331" t="str">
            <v>Li-S (100)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</row>
        <row r="332">
          <cell r="AO332" t="str">
            <v>Li-air (100)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</row>
        <row r="333">
          <cell r="AO333" t="str">
            <v>NMC622 (200)</v>
          </cell>
          <cell r="AP333">
            <v>34.208415230582375</v>
          </cell>
          <cell r="AQ333">
            <v>32.845633685222758</v>
          </cell>
          <cell r="AR333">
            <v>32.410249041092037</v>
          </cell>
          <cell r="AS333">
            <v>30.51728546285057</v>
          </cell>
          <cell r="AT333">
            <v>27.961734895611571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</row>
        <row r="334">
          <cell r="AO334" t="str">
            <v>NMC811 (200)</v>
          </cell>
          <cell r="AP334">
            <v>32.22005639869537</v>
          </cell>
          <cell r="AQ334">
            <v>31.129378593403125</v>
          </cell>
          <cell r="AR334">
            <v>30.907515937151942</v>
          </cell>
          <cell r="AS334">
            <v>29.342214739098669</v>
          </cell>
          <cell r="AT334">
            <v>27.17089289619101</v>
          </cell>
          <cell r="AU334">
            <v>437.93843692608505</v>
          </cell>
          <cell r="AV334">
            <v>434.45399893921888</v>
          </cell>
          <cell r="AW334">
            <v>422.61847619450094</v>
          </cell>
          <cell r="AX334">
            <v>402.43186869193204</v>
          </cell>
          <cell r="AY334">
            <v>373.8941764315112</v>
          </cell>
          <cell r="AZ334">
            <v>635.95039749529565</v>
          </cell>
          <cell r="BA334">
            <v>631.30920654675901</v>
          </cell>
          <cell r="BB334">
            <v>614.47246761395206</v>
          </cell>
          <cell r="BC334">
            <v>585.44018069687479</v>
          </cell>
          <cell r="BD334">
            <v>544.21234579552697</v>
          </cell>
          <cell r="BE334">
            <v>697.54021574443743</v>
          </cell>
          <cell r="BF334">
            <v>692.8596855470289</v>
          </cell>
          <cell r="BG334">
            <v>674.7176266367029</v>
          </cell>
          <cell r="BH334">
            <v>643.11403901345921</v>
          </cell>
          <cell r="BI334">
            <v>598.04892267729781</v>
          </cell>
          <cell r="BJ334">
            <v>710.37509591770117</v>
          </cell>
          <cell r="BK334">
            <v>706.58164418682452</v>
          </cell>
          <cell r="BL334">
            <v>688.95621531434506</v>
          </cell>
          <cell r="BM334">
            <v>657.4988093002637</v>
          </cell>
          <cell r="BN334">
            <v>612.20942614457931</v>
          </cell>
          <cell r="BO334">
            <v>713.9843281060588</v>
          </cell>
          <cell r="BP334">
            <v>710.92190018476163</v>
          </cell>
          <cell r="BQ334">
            <v>693.86807060688488</v>
          </cell>
          <cell r="BR334">
            <v>662.82283937242732</v>
          </cell>
          <cell r="BS334">
            <v>617.78620648138951</v>
          </cell>
        </row>
        <row r="335">
          <cell r="AO335" t="str">
            <v>NCA (I) (200)</v>
          </cell>
          <cell r="AP335">
            <v>339.30297849834818</v>
          </cell>
          <cell r="AQ335">
            <v>328.73067864237208</v>
          </cell>
          <cell r="AR335">
            <v>327.13495949258487</v>
          </cell>
          <cell r="AS335">
            <v>311.80891746106954</v>
          </cell>
          <cell r="AT335">
            <v>290.32152041046476</v>
          </cell>
          <cell r="AU335">
            <v>2791.1188033379431</v>
          </cell>
          <cell r="AV335">
            <v>2774.7519070978678</v>
          </cell>
          <cell r="AW335">
            <v>2707.01783224581</v>
          </cell>
          <cell r="AX335">
            <v>2587.9165787817697</v>
          </cell>
          <cell r="AY335">
            <v>2417.448146705744</v>
          </cell>
          <cell r="AZ335">
            <v>4777.9353797818931</v>
          </cell>
          <cell r="BA335">
            <v>4753.0682028542687</v>
          </cell>
          <cell r="BB335">
            <v>4639.7852367141159</v>
          </cell>
          <cell r="BC335">
            <v>4438.0864813614317</v>
          </cell>
          <cell r="BD335">
            <v>4147.9719367962171</v>
          </cell>
          <cell r="BE335">
            <v>5846.9952913670522</v>
          </cell>
          <cell r="BF335">
            <v>5820.0083430835457</v>
          </cell>
          <cell r="BG335">
            <v>5684.1527413271651</v>
          </cell>
          <cell r="BH335">
            <v>5439.4284860979124</v>
          </cell>
          <cell r="BI335">
            <v>5085.8355773957855</v>
          </cell>
          <cell r="BJ335">
            <v>6441.6354990817017</v>
          </cell>
          <cell r="BK335">
            <v>6420.6729813645843</v>
          </cell>
          <cell r="BL335">
            <v>6278.7231266618564</v>
          </cell>
          <cell r="BM335">
            <v>6015.7859349735299</v>
          </cell>
          <cell r="BN335">
            <v>5631.861406299603</v>
          </cell>
          <cell r="BO335">
            <v>6747.0439527970393</v>
          </cell>
          <cell r="BP335">
            <v>6732.1200861075395</v>
          </cell>
          <cell r="BQ335">
            <v>6589.6799664089203</v>
          </cell>
          <cell r="BR335">
            <v>6319.7235937011747</v>
          </cell>
          <cell r="BS335">
            <v>5922.2509679843042</v>
          </cell>
        </row>
        <row r="336">
          <cell r="AO336" t="str">
            <v>LFP(II) (200)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</row>
        <row r="337">
          <cell r="AO337" t="str">
            <v>NMC955 (200)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</row>
        <row r="338">
          <cell r="AO338" t="str">
            <v>NCA955 (200)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</row>
        <row r="339">
          <cell r="AO339" t="str">
            <v>Li-S (200)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</row>
        <row r="340">
          <cell r="AO340" t="str">
            <v>Li-air (200)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</row>
        <row r="344">
          <cell r="AO344" t="str">
            <v>NMC622 (100)</v>
          </cell>
          <cell r="AP344">
            <v>164.6894101182757</v>
          </cell>
          <cell r="AQ344">
            <v>157.59791021350702</v>
          </cell>
          <cell r="AR344">
            <v>155.73736943972432</v>
          </cell>
          <cell r="AS344">
            <v>146.95931541159524</v>
          </cell>
          <cell r="AT344">
            <v>135.31323892423055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</row>
        <row r="345">
          <cell r="AO345" t="str">
            <v>NMC811 (100)</v>
          </cell>
          <cell r="AP345">
            <v>155.39041800009463</v>
          </cell>
          <cell r="AQ345">
            <v>149.48042124023996</v>
          </cell>
          <cell r="AR345">
            <v>148.49284664362347</v>
          </cell>
          <cell r="AS345">
            <v>141.10049522240269</v>
          </cell>
          <cell r="AT345">
            <v>131.07909997252492</v>
          </cell>
          <cell r="AU345">
            <v>792.32784336319276</v>
          </cell>
          <cell r="AV345">
            <v>783.4722375913218</v>
          </cell>
          <cell r="AW345">
            <v>761.01956802295308</v>
          </cell>
          <cell r="AX345">
            <v>724.96983465809024</v>
          </cell>
          <cell r="AY345">
            <v>675.32303749673156</v>
          </cell>
          <cell r="AZ345">
            <v>1084.7610570619277</v>
          </cell>
          <cell r="BA345">
            <v>1073.2338426134581</v>
          </cell>
          <cell r="BB345">
            <v>1042.9812393409859</v>
          </cell>
          <cell r="BC345">
            <v>994.00324724451059</v>
          </cell>
          <cell r="BD345">
            <v>926.299866324032</v>
          </cell>
          <cell r="BE345">
            <v>1258.2821308331695</v>
          </cell>
          <cell r="BF345">
            <v>1245.5190196895869</v>
          </cell>
          <cell r="BG345">
            <v>1210.8931355684545</v>
          </cell>
          <cell r="BH345">
            <v>1154.4044784697739</v>
          </cell>
          <cell r="BI345">
            <v>1076.0530483935449</v>
          </cell>
          <cell r="BJ345">
            <v>1354.239979088122</v>
          </cell>
          <cell r="BK345">
            <v>1342.0835308611527</v>
          </cell>
          <cell r="BL345">
            <v>1306.1881527050637</v>
          </cell>
          <cell r="BM345">
            <v>1246.5538446198566</v>
          </cell>
          <cell r="BN345">
            <v>1163.180606605531</v>
          </cell>
          <cell r="BO345">
            <v>1409.143015806646</v>
          </cell>
          <cell r="BP345">
            <v>1397.754277708216</v>
          </cell>
          <cell r="BQ345">
            <v>1361.5088065521559</v>
          </cell>
          <cell r="BR345">
            <v>1300.4066023384646</v>
          </cell>
          <cell r="BS345">
            <v>1214.4476650671427</v>
          </cell>
        </row>
        <row r="346">
          <cell r="AO346" t="str">
            <v>NCA (I) (100)</v>
          </cell>
          <cell r="AP346">
            <v>1624.0563541933984</v>
          </cell>
          <cell r="AQ346">
            <v>1566.4139260585237</v>
          </cell>
          <cell r="AR346">
            <v>1559.244245722675</v>
          </cell>
          <cell r="AS346">
            <v>1486.8300418441993</v>
          </cell>
          <cell r="AT346">
            <v>1387.7437382036471</v>
          </cell>
          <cell r="AU346">
            <v>5011.5238230280656</v>
          </cell>
          <cell r="AV346">
            <v>4965.5186109372089</v>
          </cell>
          <cell r="AW346">
            <v>4836.0572817601587</v>
          </cell>
          <cell r="AX346">
            <v>4623.1398354969251</v>
          </cell>
          <cell r="AY346">
            <v>4326.7662721475017</v>
          </cell>
          <cell r="AZ346">
            <v>8088.0623362543993</v>
          </cell>
          <cell r="BA346">
            <v>8018.3186478485195</v>
          </cell>
          <cell r="BB346">
            <v>7813.1092358529677</v>
          </cell>
          <cell r="BC346">
            <v>7472.4341002677356</v>
          </cell>
          <cell r="BD346">
            <v>6996.2932410928233</v>
          </cell>
          <cell r="BE346">
            <v>10467.133764281996</v>
          </cell>
          <cell r="BF346">
            <v>10382.002190875943</v>
          </cell>
          <cell r="BG346">
            <v>10120.43607268467</v>
          </cell>
          <cell r="BH346">
            <v>9682.4354097081596</v>
          </cell>
          <cell r="BI346">
            <v>9068.0002019464209</v>
          </cell>
          <cell r="BJ346">
            <v>12186.358571617653</v>
          </cell>
          <cell r="BK346">
            <v>12101.486099749794</v>
          </cell>
          <cell r="BL346">
            <v>11809.415159583577</v>
          </cell>
          <cell r="BM346">
            <v>11310.145751119015</v>
          </cell>
          <cell r="BN346">
            <v>10603.677874356117</v>
          </cell>
          <cell r="BO346">
            <v>13214.095686272254</v>
          </cell>
          <cell r="BP346">
            <v>13133.881703449319</v>
          </cell>
          <cell r="BQ346">
            <v>12827.610696036325</v>
          </cell>
          <cell r="BR346">
            <v>12295.282664033277</v>
          </cell>
          <cell r="BS346">
            <v>11536.897607440174</v>
          </cell>
        </row>
        <row r="347">
          <cell r="AO347" t="str">
            <v>LFP(II) (100)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</row>
        <row r="348">
          <cell r="AO348" t="str">
            <v>NMC955 (100)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</row>
        <row r="349">
          <cell r="AO349" t="str">
            <v>NCA955 (100)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</row>
        <row r="350">
          <cell r="AO350" t="str">
            <v>Li-S (100)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</row>
        <row r="351">
          <cell r="AO351" t="str">
            <v>Li-air (100)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</row>
        <row r="352">
          <cell r="AO352" t="str">
            <v>NMC622 (200)</v>
          </cell>
          <cell r="AP352">
            <v>31.915898392258995</v>
          </cell>
          <cell r="AQ352">
            <v>30.644445241349533</v>
          </cell>
          <cell r="AR352">
            <v>30.238238406862699</v>
          </cell>
          <cell r="AS352">
            <v>28.472133990269036</v>
          </cell>
          <cell r="AT352">
            <v>26.087846624411679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</row>
        <row r="353">
          <cell r="AO353" t="str">
            <v>NMC811 (200)</v>
          </cell>
          <cell r="AP353">
            <v>30.060791746186627</v>
          </cell>
          <cell r="AQ353">
            <v>29.043206985894106</v>
          </cell>
          <cell r="AR353">
            <v>28.836212714273504</v>
          </cell>
          <cell r="AS353">
            <v>27.375812001360998</v>
          </cell>
          <cell r="AT353">
            <v>25.350003823811182</v>
          </cell>
          <cell r="AU353">
            <v>409.93795071609088</v>
          </cell>
          <cell r="AV353">
            <v>406.67629737102425</v>
          </cell>
          <cell r="AW353">
            <v>395.59750288639623</v>
          </cell>
          <cell r="AX353">
            <v>376.70156726220739</v>
          </cell>
          <cell r="AY353">
            <v>349.98849049845705</v>
          </cell>
          <cell r="AZ353">
            <v>557.40384900873289</v>
          </cell>
          <cell r="BA353">
            <v>553.33589385234347</v>
          </cell>
          <cell r="BB353">
            <v>538.57866888186754</v>
          </cell>
          <cell r="BC353">
            <v>513.13217409730453</v>
          </cell>
          <cell r="BD353">
            <v>476.99640949865466</v>
          </cell>
          <cell r="BE353">
            <v>644.91001506445457</v>
          </cell>
          <cell r="BF353">
            <v>640.58263618078843</v>
          </cell>
          <cell r="BG353">
            <v>623.80941619852263</v>
          </cell>
          <cell r="BH353">
            <v>594.59035511765717</v>
          </cell>
          <cell r="BI353">
            <v>552.9254529381916</v>
          </cell>
          <cell r="BJ353">
            <v>692.97481750787517</v>
          </cell>
          <cell r="BK353">
            <v>689.27428445704652</v>
          </cell>
          <cell r="BL353">
            <v>672.08058154348089</v>
          </cell>
          <cell r="BM353">
            <v>641.39370876717999</v>
          </cell>
          <cell r="BN353">
            <v>597.21366612814211</v>
          </cell>
          <cell r="BO353">
            <v>721.32786397514633</v>
          </cell>
          <cell r="BP353">
            <v>718.23393809457866</v>
          </cell>
          <cell r="BQ353">
            <v>701.00470493390526</v>
          </cell>
          <cell r="BR353">
            <v>669.64016449312498</v>
          </cell>
          <cell r="BS353">
            <v>624.14031677223852</v>
          </cell>
        </row>
        <row r="354">
          <cell r="AO354" t="str">
            <v>NCA (I) (200)</v>
          </cell>
          <cell r="AP354">
            <v>316.56419372104773</v>
          </cell>
          <cell r="AQ354">
            <v>306.70040886865365</v>
          </cell>
          <cell r="AR354">
            <v>305.21162869851401</v>
          </cell>
          <cell r="AS354">
            <v>290.91267924598174</v>
          </cell>
          <cell r="AT354">
            <v>270.86528516593876</v>
          </cell>
          <cell r="AU354">
            <v>2612.6629360889351</v>
          </cell>
          <cell r="AV354">
            <v>2597.3424907054859</v>
          </cell>
          <cell r="AW354">
            <v>2533.9391319288516</v>
          </cell>
          <cell r="AX354">
            <v>2422.4528597590333</v>
          </cell>
          <cell r="AY354">
            <v>2262.8836741960276</v>
          </cell>
          <cell r="AZ354">
            <v>4187.8102152222173</v>
          </cell>
          <cell r="BA354">
            <v>4166.0143956299489</v>
          </cell>
          <cell r="BB354">
            <v>4066.7230647300185</v>
          </cell>
          <cell r="BC354">
            <v>3889.9362225224263</v>
          </cell>
          <cell r="BD354">
            <v>3635.6538690071702</v>
          </cell>
          <cell r="BE354">
            <v>5405.8328628594072</v>
          </cell>
          <cell r="BF354">
            <v>5380.882110442235</v>
          </cell>
          <cell r="BG354">
            <v>5255.276967974869</v>
          </cell>
          <cell r="BH354">
            <v>5029.0174354573073</v>
          </cell>
          <cell r="BI354">
            <v>4702.1035128895519</v>
          </cell>
          <cell r="BJ354">
            <v>6283.8508980409788</v>
          </cell>
          <cell r="BK354">
            <v>6263.4018465849185</v>
          </cell>
          <cell r="BL354">
            <v>6124.9289817235522</v>
          </cell>
          <cell r="BM354">
            <v>5868.4323034568906</v>
          </cell>
          <cell r="BN354">
            <v>5493.911811784933</v>
          </cell>
          <cell r="BO354">
            <v>6816.4392564854361</v>
          </cell>
          <cell r="BP354">
            <v>6801.3618934991337</v>
          </cell>
          <cell r="BQ354">
            <v>6657.4567358619661</v>
          </cell>
          <cell r="BR354">
            <v>6384.7237835739279</v>
          </cell>
          <cell r="BS354">
            <v>5983.16303663502</v>
          </cell>
        </row>
        <row r="355">
          <cell r="AO355" t="str">
            <v>LFP(II) (200)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</row>
        <row r="356">
          <cell r="AO356" t="str">
            <v>NMC955 (200)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</row>
        <row r="357">
          <cell r="AO357" t="str">
            <v>NCA955 (200)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</row>
        <row r="358">
          <cell r="AO358" t="str">
            <v>Li-S (200)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</row>
        <row r="359">
          <cell r="AO359" t="str">
            <v>Li-air (200)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</row>
        <row r="363">
          <cell r="AO363" t="str">
            <v>NMC622 (100)</v>
          </cell>
          <cell r="AP363">
            <v>168.64791257880978</v>
          </cell>
          <cell r="AQ363">
            <v>161.38596018531251</v>
          </cell>
          <cell r="AR363">
            <v>159.48069913943914</v>
          </cell>
          <cell r="AS363">
            <v>150.49165432298858</v>
          </cell>
          <cell r="AT363">
            <v>138.56565077536123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</row>
        <row r="364">
          <cell r="AO364" t="str">
            <v>NMC811 (100)</v>
          </cell>
          <cell r="AP364">
            <v>167.08167873226461</v>
          </cell>
          <cell r="AQ364">
            <v>160.72702577072769</v>
          </cell>
          <cell r="AR364">
            <v>159.66514805909222</v>
          </cell>
          <cell r="AS364">
            <v>151.71661106992173</v>
          </cell>
          <cell r="AT364">
            <v>140.94122631236161</v>
          </cell>
          <cell r="AU364">
            <v>516.51942742997721</v>
          </cell>
          <cell r="AV364">
            <v>510.74644789739301</v>
          </cell>
          <cell r="AW364">
            <v>496.10952692223009</v>
          </cell>
          <cell r="AX364">
            <v>472.60866450449106</v>
          </cell>
          <cell r="AY364">
            <v>440.24386064417462</v>
          </cell>
          <cell r="AZ364">
            <v>65.340776634694024</v>
          </cell>
          <cell r="BA364">
            <v>64.646432806996415</v>
          </cell>
          <cell r="BB364">
            <v>62.824161828354747</v>
          </cell>
          <cell r="BC364">
            <v>59.873963698768954</v>
          </cell>
          <cell r="BD364">
            <v>55.795838418239036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</row>
        <row r="365">
          <cell r="AO365" t="str">
            <v>NCA (I) (100)</v>
          </cell>
          <cell r="AP365">
            <v>1732.1367809954997</v>
          </cell>
          <cell r="AQ365">
            <v>1670.6582678512348</v>
          </cell>
          <cell r="AR365">
            <v>1663.0114476004239</v>
          </cell>
          <cell r="AS365">
            <v>1585.7781017990026</v>
          </cell>
          <cell r="AT365">
            <v>1480.0976365949912</v>
          </cell>
          <cell r="AU365">
            <v>3479.0078946921126</v>
          </cell>
          <cell r="AV365">
            <v>3447.0710024986383</v>
          </cell>
          <cell r="AW365">
            <v>3357.1987396562058</v>
          </cell>
          <cell r="AX365">
            <v>3209.3911061648209</v>
          </cell>
          <cell r="AY365">
            <v>3003.648102024481</v>
          </cell>
          <cell r="AZ365">
            <v>1157.7976711683673</v>
          </cell>
          <cell r="BA365">
            <v>1147.8139350573008</v>
          </cell>
          <cell r="BB365">
            <v>1118.4384221800956</v>
          </cell>
          <cell r="BC365">
            <v>1069.6711325367503</v>
          </cell>
          <cell r="BD365">
            <v>1001.5120661272651</v>
          </cell>
          <cell r="BE365">
            <v>187.21197252563991</v>
          </cell>
          <cell r="BF365">
            <v>185.6893350834832</v>
          </cell>
          <cell r="BG365">
            <v>181.0110430089554</v>
          </cell>
          <cell r="BH365">
            <v>173.17709630205619</v>
          </cell>
          <cell r="BI365">
            <v>162.18749496278571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</row>
        <row r="366">
          <cell r="AO366" t="str">
            <v>LFP(II) (100)</v>
          </cell>
          <cell r="AP366">
            <v>6.7908177188692118</v>
          </cell>
          <cell r="AQ366">
            <v>6.8157359397983477</v>
          </cell>
          <cell r="AR366">
            <v>6.9949235848058553</v>
          </cell>
          <cell r="AS366">
            <v>6.8357739198543257</v>
          </cell>
          <cell r="AT366">
            <v>6.5024891896228931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</row>
        <row r="367">
          <cell r="AO367" t="str">
            <v>NMC955 (100)</v>
          </cell>
          <cell r="AP367">
            <v>25.915867554035959</v>
          </cell>
          <cell r="AQ367">
            <v>24.926009325983006</v>
          </cell>
          <cell r="AR367">
            <v>24.740464774361911</v>
          </cell>
          <cell r="AS367">
            <v>23.507509221351992</v>
          </cell>
          <cell r="AT367">
            <v>21.844384226226811</v>
          </cell>
          <cell r="AU367">
            <v>1182.1152486031676</v>
          </cell>
          <cell r="AV367">
            <v>1168.0572690959559</v>
          </cell>
          <cell r="AW367">
            <v>1134.1034871557852</v>
          </cell>
          <cell r="AX367">
            <v>1080.2539027826567</v>
          </cell>
          <cell r="AY367">
            <v>1006.5085159765702</v>
          </cell>
          <cell r="AZ367">
            <v>4720.3585462194787</v>
          </cell>
          <cell r="BA367">
            <v>4666.7332433725678</v>
          </cell>
          <cell r="BB367">
            <v>4533.2020839686411</v>
          </cell>
          <cell r="BC367">
            <v>4319.7650680077095</v>
          </cell>
          <cell r="BD367">
            <v>4026.4221954897694</v>
          </cell>
          <cell r="BE367">
            <v>6395.0237529813503</v>
          </cell>
          <cell r="BF367">
            <v>6325.352843680198</v>
          </cell>
          <cell r="BG367">
            <v>6146.7348396658017</v>
          </cell>
          <cell r="BH367">
            <v>5859.1697409381622</v>
          </cell>
          <cell r="BI367">
            <v>5462.6575474972815</v>
          </cell>
          <cell r="BJ367">
            <v>7170.1592431159097</v>
          </cell>
          <cell r="BK367">
            <v>7100.1646407485559</v>
          </cell>
          <cell r="BL367">
            <v>6906.9559893822679</v>
          </cell>
          <cell r="BM367">
            <v>6590.5332890170475</v>
          </cell>
          <cell r="BN367">
            <v>6150.8965396529002</v>
          </cell>
          <cell r="BO367">
            <v>7560.4167220324443</v>
          </cell>
          <cell r="BP367">
            <v>7493.1788133220907</v>
          </cell>
          <cell r="BQ367">
            <v>7295.2205839693424</v>
          </cell>
          <cell r="BR367">
            <v>6966.542033974205</v>
          </cell>
          <cell r="BS367">
            <v>6507.1431633366783</v>
          </cell>
        </row>
        <row r="368">
          <cell r="AO368" t="str">
            <v>NCA955 (100)</v>
          </cell>
          <cell r="AP368">
            <v>27.089623425425437</v>
          </cell>
          <cell r="AQ368">
            <v>26.105953917902827</v>
          </cell>
          <cell r="AR368">
            <v>25.941616793250315</v>
          </cell>
          <cell r="AS368">
            <v>24.713019582310785</v>
          </cell>
          <cell r="AT368">
            <v>23.048026441469947</v>
          </cell>
          <cell r="AU368">
            <v>1236.1226391373536</v>
          </cell>
          <cell r="AV368">
            <v>1222.9559002961664</v>
          </cell>
          <cell r="AW368">
            <v>1189.6051918805069</v>
          </cell>
          <cell r="AX368">
            <v>1136.0705138903772</v>
          </cell>
          <cell r="AY368">
            <v>1062.3518663257746</v>
          </cell>
          <cell r="AZ368">
            <v>4936.8135568750577</v>
          </cell>
          <cell r="BA368">
            <v>4886.8680985930059</v>
          </cell>
          <cell r="BB368">
            <v>4755.8591199902694</v>
          </cell>
          <cell r="BC368">
            <v>4543.7866210668471</v>
          </cell>
          <cell r="BD368">
            <v>4250.650601822741</v>
          </cell>
          <cell r="BE368">
            <v>6689.3212491194699</v>
          </cell>
          <cell r="BF368">
            <v>6624.781676522085</v>
          </cell>
          <cell r="BG368">
            <v>6449.7161288359921</v>
          </cell>
          <cell r="BH368">
            <v>6164.1246060611938</v>
          </cell>
          <cell r="BI368">
            <v>5768.0071081976885</v>
          </cell>
          <cell r="BJ368">
            <v>7501.5198133370268</v>
          </cell>
          <cell r="BK368">
            <v>7437.6628099327954</v>
          </cell>
          <cell r="BL368">
            <v>7248.8055908625965</v>
          </cell>
          <cell r="BM368">
            <v>6934.9481561264238</v>
          </cell>
          <cell r="BN368">
            <v>6496.0905057242926</v>
          </cell>
          <cell r="BO368">
            <v>7910.7977879214641</v>
          </cell>
          <cell r="BP368">
            <v>7850.3343308273861</v>
          </cell>
          <cell r="BQ368">
            <v>7657.2551983511539</v>
          </cell>
          <cell r="BR368">
            <v>7331.5603904927675</v>
          </cell>
          <cell r="BS368">
            <v>6873.2499072522205</v>
          </cell>
        </row>
        <row r="369">
          <cell r="AO369" t="str">
            <v>Li-S (100)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</row>
        <row r="370">
          <cell r="AO370" t="str">
            <v>Li-air (100)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</row>
        <row r="371">
          <cell r="AO371" t="str">
            <v>NMC622 (200)</v>
          </cell>
          <cell r="AP371">
            <v>31.954302471582597</v>
          </cell>
          <cell r="AQ371">
            <v>30.681319393892956</v>
          </cell>
          <cell r="AR371">
            <v>30.274623774810383</v>
          </cell>
          <cell r="AS371">
            <v>28.506394222546867</v>
          </cell>
          <cell r="AT371">
            <v>26.119237867698409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</row>
        <row r="372">
          <cell r="AO372" t="str">
            <v>NMC811 (200)</v>
          </cell>
          <cell r="AP372">
            <v>31.601811774071077</v>
          </cell>
          <cell r="AQ372">
            <v>30.532062103788128</v>
          </cell>
          <cell r="AR372">
            <v>30.314456590756524</v>
          </cell>
          <cell r="AS372">
            <v>28.779190692444487</v>
          </cell>
          <cell r="AT372">
            <v>26.649532589695934</v>
          </cell>
          <cell r="AU372">
            <v>257.03568560458405</v>
          </cell>
          <cell r="AV372">
            <v>254.99059243307062</v>
          </cell>
          <cell r="AW372">
            <v>248.04406423031622</v>
          </cell>
          <cell r="AX372">
            <v>236.19610099632132</v>
          </cell>
          <cell r="AY372">
            <v>219.44670273108542</v>
          </cell>
          <cell r="AZ372">
            <v>31.888939633987469</v>
          </cell>
          <cell r="BA372">
            <v>31.656212901571536</v>
          </cell>
          <cell r="BB372">
            <v>30.811955623683037</v>
          </cell>
          <cell r="BC372">
            <v>29.356167800321973</v>
          </cell>
          <cell r="BD372">
            <v>27.288849431488327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</row>
        <row r="373">
          <cell r="AO373" t="str">
            <v>NCA (I) (200)</v>
          </cell>
          <cell r="AP373">
            <v>330.10328889813508</v>
          </cell>
          <cell r="AQ373">
            <v>319.81764104110636</v>
          </cell>
          <cell r="AR373">
            <v>318.26518741445761</v>
          </cell>
          <cell r="AS373">
            <v>303.35468794644629</v>
          </cell>
          <cell r="AT373">
            <v>282.44988932765295</v>
          </cell>
          <cell r="AU373">
            <v>1744.4661769296215</v>
          </cell>
          <cell r="AV373">
            <v>1734.2367675336538</v>
          </cell>
          <cell r="AW373">
            <v>1691.9025600238463</v>
          </cell>
          <cell r="AX373">
            <v>1617.4635544001992</v>
          </cell>
          <cell r="AY373">
            <v>1510.9197506627106</v>
          </cell>
          <cell r="AZ373">
            <v>569.37065795853778</v>
          </cell>
          <cell r="BA373">
            <v>566.40731924350075</v>
          </cell>
          <cell r="BB373">
            <v>552.90776518095538</v>
          </cell>
          <cell r="BC373">
            <v>528.87199577090155</v>
          </cell>
          <cell r="BD373">
            <v>494.30001101333909</v>
          </cell>
          <cell r="BE373">
            <v>91.047872943220369</v>
          </cell>
          <cell r="BF373">
            <v>90.627639281997844</v>
          </cell>
          <cell r="BG373">
            <v>88.512131580870957</v>
          </cell>
          <cell r="BH373">
            <v>84.701349839839708</v>
          </cell>
          <cell r="BI373">
            <v>79.195294058904082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</row>
        <row r="374">
          <cell r="AO374" t="str">
            <v>LFP(II) (200)</v>
          </cell>
          <cell r="AP374">
            <v>1.1164832469724999</v>
          </cell>
          <cell r="AQ374">
            <v>1.1421667866045648</v>
          </cell>
          <cell r="AR374">
            <v>1.1809954851796978</v>
          </cell>
          <cell r="AS374">
            <v>1.1679689010226848</v>
          </cell>
          <cell r="AT374">
            <v>1.1247538480252626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</row>
        <row r="375">
          <cell r="AO375" t="str">
            <v>NMC955 (200)</v>
          </cell>
          <cell r="AP375">
            <v>4.9020965427792449</v>
          </cell>
          <cell r="AQ375">
            <v>4.7350853437699634</v>
          </cell>
          <cell r="AR375">
            <v>4.6964394580831978</v>
          </cell>
          <cell r="AS375">
            <v>4.4579683034919988</v>
          </cell>
          <cell r="AT375">
            <v>4.1290687407386777</v>
          </cell>
          <cell r="AU375">
            <v>588.33551721493677</v>
          </cell>
          <cell r="AV375">
            <v>583.13955636942558</v>
          </cell>
          <cell r="AW375">
            <v>566.94461401988497</v>
          </cell>
          <cell r="AX375">
            <v>539.75069016631471</v>
          </cell>
          <cell r="AY375">
            <v>501.55778480871493</v>
          </cell>
          <cell r="AZ375">
            <v>2304.0902905796338</v>
          </cell>
          <cell r="BA375">
            <v>2285.2075293061966</v>
          </cell>
          <cell r="BB375">
            <v>2223.0125572219135</v>
          </cell>
          <cell r="BC375">
            <v>2117.5053743267904</v>
          </cell>
          <cell r="BD375">
            <v>1968.6859806208233</v>
          </cell>
          <cell r="BE375">
            <v>3087.0552269811847</v>
          </cell>
          <cell r="BF375">
            <v>3063.505958315116</v>
          </cell>
          <cell r="BG375">
            <v>2981.567743093281</v>
          </cell>
          <cell r="BH375">
            <v>2841.2405813156838</v>
          </cell>
          <cell r="BI375">
            <v>2642.524472982323</v>
          </cell>
          <cell r="BJ375">
            <v>3419.7376609377843</v>
          </cell>
          <cell r="BK375">
            <v>3398.1950597664513</v>
          </cell>
          <cell r="BL375">
            <v>3311.4062344985932</v>
          </cell>
          <cell r="BM375">
            <v>3159.3711851342146</v>
          </cell>
          <cell r="BN375">
            <v>2942.0899116733103</v>
          </cell>
          <cell r="BO375">
            <v>3566.8887082226361</v>
          </cell>
          <cell r="BP375">
            <v>3548.0555275624738</v>
          </cell>
          <cell r="BQ375">
            <v>3460.7429022667584</v>
          </cell>
          <cell r="BR375">
            <v>3304.9508323354867</v>
          </cell>
          <cell r="BS375">
            <v>3080.6793177686618</v>
          </cell>
        </row>
        <row r="376">
          <cell r="AO376" t="str">
            <v>NCA955 (200)</v>
          </cell>
          <cell r="AP376">
            <v>5.1630802357920738</v>
          </cell>
          <cell r="AQ376">
            <v>4.9972509753339578</v>
          </cell>
          <cell r="AR376">
            <v>4.963074092241623</v>
          </cell>
          <cell r="AS376">
            <v>4.725318095567852</v>
          </cell>
          <cell r="AT376">
            <v>4.3957268156283797</v>
          </cell>
          <cell r="AU376">
            <v>619.91688836311994</v>
          </cell>
          <cell r="AV376">
            <v>615.2167709374861</v>
          </cell>
          <cell r="AW376">
            <v>599.34644163728228</v>
          </cell>
          <cell r="AX376">
            <v>572.30590046250836</v>
          </cell>
          <cell r="AY376">
            <v>534.095147413164</v>
          </cell>
          <cell r="AZ376">
            <v>2428.1966515465715</v>
          </cell>
          <cell r="BA376">
            <v>2411.3241042732725</v>
          </cell>
          <cell r="BB376">
            <v>2350.4648822219992</v>
          </cell>
          <cell r="BC376">
            <v>2245.6189853927517</v>
          </cell>
          <cell r="BD376">
            <v>2096.7864137855267</v>
          </cell>
          <cell r="BE376">
            <v>3253.8963131478558</v>
          </cell>
          <cell r="BF376">
            <v>3233.1219031298078</v>
          </cell>
          <cell r="BG376">
            <v>3153.0490355107263</v>
          </cell>
          <cell r="BH376">
            <v>3013.6777102905994</v>
          </cell>
          <cell r="BI376">
            <v>2815.0079274694353</v>
          </cell>
          <cell r="BJ376">
            <v>3605.3477974284046</v>
          </cell>
          <cell r="BK376">
            <v>3587.0937425846105</v>
          </cell>
          <cell r="BL376">
            <v>3502.5768402429003</v>
          </cell>
          <cell r="BM376">
            <v>3351.7970904032754</v>
          </cell>
          <cell r="BN376">
            <v>3134.7544930657359</v>
          </cell>
          <cell r="BO376">
            <v>3761.0510601061869</v>
          </cell>
          <cell r="BP376">
            <v>3745.8156259845578</v>
          </cell>
          <cell r="BQ376">
            <v>3661.0335367818225</v>
          </cell>
          <cell r="BR376">
            <v>3506.7047924979906</v>
          </cell>
          <cell r="BS376">
            <v>3282.8293931330572</v>
          </cell>
        </row>
        <row r="377">
          <cell r="AO377" t="str">
            <v>Li-S (200)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</row>
        <row r="378">
          <cell r="AO378" t="str">
            <v>Li-air (200)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</row>
        <row r="382">
          <cell r="AO382" t="str">
            <v>NMC622 (100)</v>
          </cell>
          <cell r="AP382">
            <v>153.83744582476837</v>
          </cell>
          <cell r="AQ382">
            <v>147.21322978299179</v>
          </cell>
          <cell r="AR382">
            <v>145.47528658260015</v>
          </cell>
          <cell r="AS382">
            <v>137.27564939870729</v>
          </cell>
          <cell r="AT382">
            <v>126.39697383960853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</row>
        <row r="383">
          <cell r="AO383" t="str">
            <v>NMC811 (100)</v>
          </cell>
          <cell r="AP383">
            <v>152.40875684289782</v>
          </cell>
          <cell r="AQ383">
            <v>146.61216223489276</v>
          </cell>
          <cell r="AR383">
            <v>145.64353740913384</v>
          </cell>
          <cell r="AS383">
            <v>138.39303184544198</v>
          </cell>
          <cell r="AT383">
            <v>128.56392905054338</v>
          </cell>
          <cell r="AU383">
            <v>465.03461050812655</v>
          </cell>
          <cell r="AV383">
            <v>459.83706101465532</v>
          </cell>
          <cell r="AW383">
            <v>446.65909619232372</v>
          </cell>
          <cell r="AX383">
            <v>425.5007160411339</v>
          </cell>
          <cell r="AY383">
            <v>396.36192056108484</v>
          </cell>
          <cell r="AZ383">
            <v>54.393990478171119</v>
          </cell>
          <cell r="BA383">
            <v>53.81597268442016</v>
          </cell>
          <cell r="BB383">
            <v>52.298993619187371</v>
          </cell>
          <cell r="BC383">
            <v>49.843053282472709</v>
          </cell>
          <cell r="BD383">
            <v>46.448151674276176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</row>
        <row r="384">
          <cell r="AO384" t="str">
            <v>NCA (I) (100)</v>
          </cell>
          <cell r="AP384">
            <v>1580.0225104058886</v>
          </cell>
          <cell r="AQ384">
            <v>1523.9429699562043</v>
          </cell>
          <cell r="AR384">
            <v>1516.9676847120652</v>
          </cell>
          <cell r="AS384">
            <v>1446.5168829860754</v>
          </cell>
          <cell r="AT384">
            <v>1350.1171553406996</v>
          </cell>
          <cell r="AU384">
            <v>3132.2327783734163</v>
          </cell>
          <cell r="AV384">
            <v>3103.479241849283</v>
          </cell>
          <cell r="AW384">
            <v>3022.5651260833656</v>
          </cell>
          <cell r="AX384">
            <v>2889.4904310756697</v>
          </cell>
          <cell r="AY384">
            <v>2704.2551568261924</v>
          </cell>
          <cell r="AZ384">
            <v>963.82747106409226</v>
          </cell>
          <cell r="BA384">
            <v>955.51634782786221</v>
          </cell>
          <cell r="BB384">
            <v>931.06222514934973</v>
          </cell>
          <cell r="BC384">
            <v>890.46510302855359</v>
          </cell>
          <cell r="BD384">
            <v>833.724981465474</v>
          </cell>
          <cell r="BE384">
            <v>162.99145416743124</v>
          </cell>
          <cell r="BF384">
            <v>161.66580769558013</v>
          </cell>
          <cell r="BG384">
            <v>157.59276889383989</v>
          </cell>
          <cell r="BH384">
            <v>150.77233776221027</v>
          </cell>
          <cell r="BI384">
            <v>141.20451430069141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</row>
        <row r="385">
          <cell r="AO385" t="str">
            <v>LFP(II) (100)</v>
          </cell>
          <cell r="AP385">
            <v>6.1944558753090746</v>
          </cell>
          <cell r="AQ385">
            <v>6.2171858065819823</v>
          </cell>
          <cell r="AR385">
            <v>6.3806373975907276</v>
          </cell>
          <cell r="AS385">
            <v>6.2354640741523477</v>
          </cell>
          <cell r="AT385">
            <v>5.9314480276611636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</row>
        <row r="386">
          <cell r="AO386" t="str">
            <v>NMC955 (100)</v>
          </cell>
          <cell r="AP386">
            <v>23.639965712488845</v>
          </cell>
          <cell r="AQ386">
            <v>22.737035701652584</v>
          </cell>
          <cell r="AR386">
            <v>22.567785460296928</v>
          </cell>
          <cell r="AS386">
            <v>21.443106653484683</v>
          </cell>
          <cell r="AT386">
            <v>19.926035392861593</v>
          </cell>
          <cell r="AU386">
            <v>1064.286210772615</v>
          </cell>
          <cell r="AV386">
            <v>1051.6294805946322</v>
          </cell>
          <cell r="AW386">
            <v>1021.0600907105205</v>
          </cell>
          <cell r="AX386">
            <v>972.578041120281</v>
          </cell>
          <cell r="AY386">
            <v>906.18333182391325</v>
          </cell>
          <cell r="AZ386">
            <v>3929.5391184604396</v>
          </cell>
          <cell r="BA386">
            <v>3884.8978643665123</v>
          </cell>
          <cell r="BB386">
            <v>3773.7376825130918</v>
          </cell>
          <cell r="BC386">
            <v>3596.0585729001859</v>
          </cell>
          <cell r="BD386">
            <v>3351.8605355277928</v>
          </cell>
          <cell r="BE386">
            <v>5567.6685997789973</v>
          </cell>
          <cell r="BF386">
            <v>5507.0113529856235</v>
          </cell>
          <cell r="BG386">
            <v>5351.502024057404</v>
          </cell>
          <cell r="BH386">
            <v>5101.1406129943407</v>
          </cell>
          <cell r="BI386">
            <v>4755.9271197964317</v>
          </cell>
          <cell r="BJ386">
            <v>6517.8775851929604</v>
          </cell>
          <cell r="BK386">
            <v>6454.2505115972535</v>
          </cell>
          <cell r="BL386">
            <v>6278.6183819182988</v>
          </cell>
          <cell r="BM386">
            <v>5990.9811961560972</v>
          </cell>
          <cell r="BN386">
            <v>5591.3389543106541</v>
          </cell>
          <cell r="BO386">
            <v>7038.0290257362394</v>
          </cell>
          <cell r="BP386">
            <v>6975.4369265792957</v>
          </cell>
          <cell r="BQ386">
            <v>6791.1566394877327</v>
          </cell>
          <cell r="BR386">
            <v>6485.1881644615542</v>
          </cell>
          <cell r="BS386">
            <v>6057.5315015007636</v>
          </cell>
        </row>
        <row r="387">
          <cell r="AO387" t="str">
            <v>NCA955 (100)</v>
          </cell>
          <cell r="AP387">
            <v>24.71064368599772</v>
          </cell>
          <cell r="AQ387">
            <v>23.813358909334557</v>
          </cell>
          <cell r="AR387">
            <v>23.663453682971824</v>
          </cell>
          <cell r="AS387">
            <v>22.542750473615175</v>
          </cell>
          <cell r="AT387">
            <v>21.023975125696065</v>
          </cell>
          <cell r="AU387">
            <v>1112.9103369678107</v>
          </cell>
          <cell r="AV387">
            <v>1101.0560117604521</v>
          </cell>
          <cell r="AW387">
            <v>1071.0295831797985</v>
          </cell>
          <cell r="AX387">
            <v>1022.8310512258519</v>
          </cell>
          <cell r="AY387">
            <v>956.46041589860999</v>
          </cell>
          <cell r="AZ387">
            <v>4109.73060676149</v>
          </cell>
          <cell r="BA387">
            <v>4068.152699026929</v>
          </cell>
          <cell r="BB387">
            <v>3959.0921475352829</v>
          </cell>
          <cell r="BC387">
            <v>3782.548952286551</v>
          </cell>
          <cell r="BD387">
            <v>3538.5231132807335</v>
          </cell>
          <cell r="BE387">
            <v>5823.8914054375218</v>
          </cell>
          <cell r="BF387">
            <v>5767.7016295002404</v>
          </cell>
          <cell r="BG387">
            <v>5615.2851584432619</v>
          </cell>
          <cell r="BH387">
            <v>5366.6419922665882</v>
          </cell>
          <cell r="BI387">
            <v>5021.7721309702192</v>
          </cell>
          <cell r="BJ387">
            <v>6819.0937172244176</v>
          </cell>
          <cell r="BK387">
            <v>6761.0458947097868</v>
          </cell>
          <cell r="BL387">
            <v>6589.3693400835609</v>
          </cell>
          <cell r="BM387">
            <v>6304.0640533457345</v>
          </cell>
          <cell r="BN387">
            <v>5905.1300344963211</v>
          </cell>
          <cell r="BO387">
            <v>7364.2004793029409</v>
          </cell>
          <cell r="BP387">
            <v>7307.9147503980294</v>
          </cell>
          <cell r="BQ387">
            <v>7128.1764385306933</v>
          </cell>
          <cell r="BR387">
            <v>6824.9855437009319</v>
          </cell>
          <cell r="BS387">
            <v>6398.3420659087387</v>
          </cell>
        </row>
        <row r="388">
          <cell r="AO388" t="str">
            <v>Li-S (100)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</row>
        <row r="389">
          <cell r="AO389" t="str">
            <v>Li-air (100)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</row>
        <row r="390">
          <cell r="AO390" t="str">
            <v>NMC622 (200)</v>
          </cell>
          <cell r="AP390">
            <v>29.812847628404398</v>
          </cell>
          <cell r="AQ390">
            <v>28.625174996136831</v>
          </cell>
          <cell r="AR390">
            <v>28.245734558229255</v>
          </cell>
          <cell r="AS390">
            <v>26.596004971405858</v>
          </cell>
          <cell r="AT390">
            <v>24.368826683425233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</row>
        <row r="391">
          <cell r="AO391" t="str">
            <v>NMC811 (200)</v>
          </cell>
          <cell r="AP391">
            <v>29.483979506038509</v>
          </cell>
          <cell r="AQ391">
            <v>28.485920357382593</v>
          </cell>
          <cell r="AR391">
            <v>28.282897931564307</v>
          </cell>
          <cell r="AS391">
            <v>26.850519667755652</v>
          </cell>
          <cell r="AT391">
            <v>24.863583086232616</v>
          </cell>
          <cell r="AU391">
            <v>240.60158536719774</v>
          </cell>
          <cell r="AV391">
            <v>238.68724939422813</v>
          </cell>
          <cell r="AW391">
            <v>232.18486162480457</v>
          </cell>
          <cell r="AX391">
            <v>221.09442205892739</v>
          </cell>
          <cell r="AY391">
            <v>205.41593069659621</v>
          </cell>
          <cell r="AZ391">
            <v>27.950320909931087</v>
          </cell>
          <cell r="BA391">
            <v>27.746338371470877</v>
          </cell>
          <cell r="BB391">
            <v>27.006355728009819</v>
          </cell>
          <cell r="BC391">
            <v>25.730372979547884</v>
          </cell>
          <cell r="BD391">
            <v>23.91839012608509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</row>
        <row r="392">
          <cell r="AO392" t="str">
            <v>NCA (I) (200)</v>
          </cell>
          <cell r="AP392">
            <v>307.98103204747713</v>
          </cell>
          <cell r="AQ392">
            <v>298.38468887604591</v>
          </cell>
          <cell r="AR392">
            <v>296.93627473955814</v>
          </cell>
          <cell r="AS392">
            <v>283.02501978105772</v>
          </cell>
          <cell r="AT392">
            <v>263.52118061952973</v>
          </cell>
          <cell r="AU392">
            <v>1632.9301777746462</v>
          </cell>
          <cell r="AV392">
            <v>1623.3548065095595</v>
          </cell>
          <cell r="AW392">
            <v>1583.7273228075767</v>
          </cell>
          <cell r="AX392">
            <v>1514.047726668698</v>
          </cell>
          <cell r="AY392">
            <v>1414.3160180929215</v>
          </cell>
          <cell r="AZ392">
            <v>499.04740606923093</v>
          </cell>
          <cell r="BA392">
            <v>496.45007078619034</v>
          </cell>
          <cell r="BB392">
            <v>484.61785333023704</v>
          </cell>
          <cell r="BC392">
            <v>463.55075370137104</v>
          </cell>
          <cell r="BD392">
            <v>433.24877189959199</v>
          </cell>
          <cell r="BE392">
            <v>84.178207630270308</v>
          </cell>
          <cell r="BF392">
            <v>83.789681075567813</v>
          </cell>
          <cell r="BG392">
            <v>81.833790830663915</v>
          </cell>
          <cell r="BH392">
            <v>78.310536895558585</v>
          </cell>
          <cell r="BI392">
            <v>73.219919270251808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</row>
        <row r="393">
          <cell r="AO393" t="str">
            <v>LFP(II) (200)</v>
          </cell>
          <cell r="AP393">
            <v>1.0416608202059372</v>
          </cell>
          <cell r="AQ393">
            <v>1.0656231474790729</v>
          </cell>
          <cell r="AR393">
            <v>1.1018496955396713</v>
          </cell>
          <cell r="AS393">
            <v>1.0896961031107022</v>
          </cell>
          <cell r="AT393">
            <v>1.0493771572845079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</row>
        <row r="394">
          <cell r="AO394" t="str">
            <v>NMC955 (200)</v>
          </cell>
          <cell r="AP394">
            <v>4.5735768264563053</v>
          </cell>
          <cell r="AQ394">
            <v>4.4177580777063117</v>
          </cell>
          <cell r="AR394">
            <v>4.3817020911151827</v>
          </cell>
          <cell r="AS394">
            <v>4.1592123590385803</v>
          </cell>
          <cell r="AT394">
            <v>3.8523543840246157</v>
          </cell>
          <cell r="AU394">
            <v>550.71908726131971</v>
          </cell>
          <cell r="AV394">
            <v>545.85534075859061</v>
          </cell>
          <cell r="AW394">
            <v>530.69585504334964</v>
          </cell>
          <cell r="AX394">
            <v>505.24063011559684</v>
          </cell>
          <cell r="AY394">
            <v>469.48966597533212</v>
          </cell>
          <cell r="AZ394">
            <v>2019.5109579159243</v>
          </cell>
          <cell r="BA394">
            <v>2002.960415837201</v>
          </cell>
          <cell r="BB394">
            <v>1948.4471755509937</v>
          </cell>
          <cell r="BC394">
            <v>1855.9712370573079</v>
          </cell>
          <cell r="BD394">
            <v>1725.5326003561402</v>
          </cell>
          <cell r="BE394">
            <v>2854.1334076523676</v>
          </cell>
          <cell r="BF394">
            <v>2832.3609580252405</v>
          </cell>
          <cell r="BG394">
            <v>2756.6050741058129</v>
          </cell>
          <cell r="BH394">
            <v>2626.8657558940886</v>
          </cell>
          <cell r="BI394">
            <v>2443.143003390067</v>
          </cell>
          <cell r="BJ394">
            <v>3335.9729178733987</v>
          </cell>
          <cell r="BK394">
            <v>3314.9579918137179</v>
          </cell>
          <cell r="BL394">
            <v>3230.2950148916152</v>
          </cell>
          <cell r="BM394">
            <v>3081.9839871070953</v>
          </cell>
          <cell r="BN394">
            <v>2870.0249084601533</v>
          </cell>
          <cell r="BO394">
            <v>3603.5751929797439</v>
          </cell>
          <cell r="BP394">
            <v>3584.5483075948937</v>
          </cell>
          <cell r="BQ394">
            <v>3496.3376466274658</v>
          </cell>
          <cell r="BR394">
            <v>3338.9432100774548</v>
          </cell>
          <cell r="BS394">
            <v>3112.364997944866</v>
          </cell>
        </row>
        <row r="395">
          <cell r="AO395" t="str">
            <v>NCA955 (200)</v>
          </cell>
          <cell r="AP395">
            <v>4.8170703929395406</v>
          </cell>
          <cell r="AQ395">
            <v>4.6623543737504063</v>
          </cell>
          <cell r="AR395">
            <v>4.6304678943333792</v>
          </cell>
          <cell r="AS395">
            <v>4.4086453930323994</v>
          </cell>
          <cell r="AT395">
            <v>4.1011420570661485</v>
          </cell>
          <cell r="AU395">
            <v>580.28123910202601</v>
          </cell>
          <cell r="AV395">
            <v>575.88163325990502</v>
          </cell>
          <cell r="AW395">
            <v>561.02600579733291</v>
          </cell>
          <cell r="AX395">
            <v>535.71435671430925</v>
          </cell>
          <cell r="AY395">
            <v>499.94668601083407</v>
          </cell>
          <cell r="AZ395">
            <v>2128.2888807883601</v>
          </cell>
          <cell r="BA395">
            <v>2113.5002701832573</v>
          </cell>
          <cell r="BB395">
            <v>2060.157800782084</v>
          </cell>
          <cell r="BC395">
            <v>1968.2614725848402</v>
          </cell>
          <cell r="BD395">
            <v>1837.8112855915242</v>
          </cell>
          <cell r="BE395">
            <v>3008.3861445763409</v>
          </cell>
          <cell r="BF395">
            <v>2989.1791873639936</v>
          </cell>
          <cell r="BG395">
            <v>2915.1479084543407</v>
          </cell>
          <cell r="BH395">
            <v>2786.2923078473705</v>
          </cell>
          <cell r="BI395">
            <v>2602.6123855430906</v>
          </cell>
          <cell r="BJ395">
            <v>3517.0366280194271</v>
          </cell>
          <cell r="BK395">
            <v>3499.2296970095281</v>
          </cell>
          <cell r="BL395">
            <v>3416.7829934114575</v>
          </cell>
          <cell r="BM395">
            <v>3269.6965172252171</v>
          </cell>
          <cell r="BN395">
            <v>3057.970268450807</v>
          </cell>
          <cell r="BO395">
            <v>3799.7345609592435</v>
          </cell>
          <cell r="BP395">
            <v>3784.3424259794178</v>
          </cell>
          <cell r="BQ395">
            <v>3698.6883284025375</v>
          </cell>
          <cell r="BR395">
            <v>3542.7722682286135</v>
          </cell>
          <cell r="BS395">
            <v>3316.5942454576402</v>
          </cell>
        </row>
        <row r="396">
          <cell r="AO396" t="str">
            <v>Li-S (200)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</row>
        <row r="397">
          <cell r="AO397" t="str">
            <v>Li-air (200)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</row>
        <row r="401">
          <cell r="AO401" t="str">
            <v>NMC622 (100)</v>
          </cell>
          <cell r="AP401">
            <v>189.50015982336677</v>
          </cell>
          <cell r="AQ401">
            <v>181.34031296754321</v>
          </cell>
          <cell r="AR401">
            <v>179.19947844918221</v>
          </cell>
          <cell r="AS401">
            <v>169.09899512075222</v>
          </cell>
          <cell r="AT401">
            <v>155.69841669809711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</row>
        <row r="402">
          <cell r="AO402" t="str">
            <v>NMC811 (100)</v>
          </cell>
          <cell r="AP402">
            <v>54.094654376759195</v>
          </cell>
          <cell r="AQ402">
            <v>52.037260901622851</v>
          </cell>
          <cell r="AR402">
            <v>51.693465530178493</v>
          </cell>
          <cell r="AS402">
            <v>49.120033395114405</v>
          </cell>
          <cell r="AT402">
            <v>45.631376118867792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</row>
        <row r="403">
          <cell r="AO403" t="str">
            <v>NCA (I) (100)</v>
          </cell>
          <cell r="AP403">
            <v>1780.2333080824874</v>
          </cell>
          <cell r="AQ403">
            <v>1717.0477109451144</v>
          </cell>
          <cell r="AR403">
            <v>1709.188560177824</v>
          </cell>
          <cell r="AS403">
            <v>1629.8106633518455</v>
          </cell>
          <cell r="AT403">
            <v>1521.1957512767683</v>
          </cell>
          <cell r="AU403">
            <v>4871.6578379607745</v>
          </cell>
          <cell r="AV403">
            <v>4826.9365795204521</v>
          </cell>
          <cell r="AW403">
            <v>4701.0883702192905</v>
          </cell>
          <cell r="AX403">
            <v>4494.1132100572977</v>
          </cell>
          <cell r="AY403">
            <v>4206.0110990344692</v>
          </cell>
          <cell r="AZ403">
            <v>3783.7858956643372</v>
          </cell>
          <cell r="BA403">
            <v>3751.1581569637001</v>
          </cell>
          <cell r="BB403">
            <v>3655.1563648798465</v>
          </cell>
          <cell r="BC403">
            <v>3495.7805194127727</v>
          </cell>
          <cell r="BD403">
            <v>3273.0306205624797</v>
          </cell>
          <cell r="BE403">
            <v>1129.5238119728724</v>
          </cell>
          <cell r="BF403">
            <v>1120.3371385741827</v>
          </cell>
          <cell r="BG403">
            <v>1092.1111537386275</v>
          </cell>
          <cell r="BH403">
            <v>1044.8458574662043</v>
          </cell>
          <cell r="BI403">
            <v>978.541249756914</v>
          </cell>
          <cell r="BJ403">
            <v>185.02471733992579</v>
          </cell>
          <cell r="BK403">
            <v>183.73610392641064</v>
          </cell>
          <cell r="BL403">
            <v>179.3016091731279</v>
          </cell>
          <cell r="BM403">
            <v>171.72123308007772</v>
          </cell>
          <cell r="BN403">
            <v>160.99497564726028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</row>
        <row r="404">
          <cell r="AO404" t="str">
            <v>LFP(II) (100)</v>
          </cell>
          <cell r="AP404">
            <v>76.935723118493414</v>
          </cell>
          <cell r="AQ404">
            <v>77.218030997363797</v>
          </cell>
          <cell r="AR404">
            <v>79.248115092280145</v>
          </cell>
          <cell r="AS404">
            <v>77.44504879540554</v>
          </cell>
          <cell r="AT404">
            <v>73.669140976018952</v>
          </cell>
          <cell r="AU404">
            <v>1106.6665749779645</v>
          </cell>
          <cell r="AV404">
            <v>1140.296713283474</v>
          </cell>
          <cell r="AW404">
            <v>1145.153978371967</v>
          </cell>
          <cell r="AX404">
            <v>1121.2383702434445</v>
          </cell>
          <cell r="AY404">
            <v>1068.5498888979066</v>
          </cell>
          <cell r="AZ404">
            <v>5005.8288518644631</v>
          </cell>
          <cell r="BA404">
            <v>5161.1339854308089</v>
          </cell>
          <cell r="BB404">
            <v>5185.559443173709</v>
          </cell>
          <cell r="BC404">
            <v>5079.1052250931625</v>
          </cell>
          <cell r="BD404">
            <v>4841.7713311891739</v>
          </cell>
          <cell r="BE404">
            <v>8517.9282116718132</v>
          </cell>
          <cell r="BF404">
            <v>8787.3335917865115</v>
          </cell>
          <cell r="BG404">
            <v>8832.7170601083981</v>
          </cell>
          <cell r="BH404">
            <v>8654.0786166374728</v>
          </cell>
          <cell r="BI404">
            <v>8251.418261373723</v>
          </cell>
          <cell r="BJ404">
            <v>10163.61610164271</v>
          </cell>
          <cell r="BK404">
            <v>10494.916440477282</v>
          </cell>
          <cell r="BL404">
            <v>10556.989022582058</v>
          </cell>
          <cell r="BM404">
            <v>10349.83384795703</v>
          </cell>
          <cell r="BN404">
            <v>9873.4509166022108</v>
          </cell>
          <cell r="BO404">
            <v>10862.6529127877</v>
          </cell>
          <cell r="BP404">
            <v>11224.771189697911</v>
          </cell>
          <cell r="BQ404">
            <v>11297.692195468979</v>
          </cell>
          <cell r="BR404">
            <v>11081.415930100913</v>
          </cell>
          <cell r="BS404">
            <v>10575.942393593712</v>
          </cell>
        </row>
        <row r="405">
          <cell r="AO405" t="str">
            <v>NMC955 (100)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</row>
        <row r="406">
          <cell r="AO406" t="str">
            <v>NCA955 (100)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</row>
        <row r="407">
          <cell r="AO407" t="str">
            <v>Li-S (100)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</row>
        <row r="408">
          <cell r="AO408" t="str">
            <v>Li-air (100)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</row>
        <row r="409">
          <cell r="AO409" t="str">
            <v>NMC622 (200)</v>
          </cell>
          <cell r="AP409">
            <v>35.905249776390932</v>
          </cell>
          <cell r="AQ409">
            <v>34.474870396142741</v>
          </cell>
          <cell r="AR409">
            <v>34.017889437190185</v>
          </cell>
          <cell r="AS409">
            <v>32.031029489535911</v>
          </cell>
          <cell r="AT409">
            <v>29.348716356512366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</row>
        <row r="410">
          <cell r="AO410" t="str">
            <v>NMC811 (200)</v>
          </cell>
          <cell r="AP410">
            <v>10.231457443859524</v>
          </cell>
          <cell r="AQ410">
            <v>9.8851134334169615</v>
          </cell>
          <cell r="AR410">
            <v>9.8146610947330508</v>
          </cell>
          <cell r="AS410">
            <v>9.3176007421213498</v>
          </cell>
          <cell r="AT410">
            <v>8.6280989374773362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</row>
        <row r="411">
          <cell r="AO411" t="str">
            <v>NCA (I) (200)</v>
          </cell>
          <cell r="AP411">
            <v>339.26932125203962</v>
          </cell>
          <cell r="AQ411">
            <v>328.69807011806967</v>
          </cell>
          <cell r="AR411">
            <v>327.10250925605436</v>
          </cell>
          <cell r="AS411">
            <v>311.77798749522418</v>
          </cell>
          <cell r="AT411">
            <v>290.2927218925019</v>
          </cell>
          <cell r="AU411">
            <v>2442.7775334636767</v>
          </cell>
          <cell r="AV411">
            <v>2428.4532824214161</v>
          </cell>
          <cell r="AW411">
            <v>2369.1726541297512</v>
          </cell>
          <cell r="AX411">
            <v>2264.9356485886815</v>
          </cell>
          <cell r="AY411">
            <v>2115.7422657982052</v>
          </cell>
          <cell r="AZ411">
            <v>1860.7540148311016</v>
          </cell>
          <cell r="BA411">
            <v>1851.0695600137774</v>
          </cell>
          <cell r="BB411">
            <v>1806.9518151507464</v>
          </cell>
          <cell r="BC411">
            <v>1728.4007802420085</v>
          </cell>
          <cell r="BD411">
            <v>1615.4164552875627</v>
          </cell>
          <cell r="BE411">
            <v>549.32779742365722</v>
          </cell>
          <cell r="BF411">
            <v>546.79236167913848</v>
          </cell>
          <cell r="BG411">
            <v>534.02866771983497</v>
          </cell>
          <cell r="BH411">
            <v>511.03671554574663</v>
          </cell>
          <cell r="BI411">
            <v>477.81650515687357</v>
          </cell>
          <cell r="BJ411">
            <v>88.905645965432228</v>
          </cell>
          <cell r="BK411">
            <v>88.616327176909067</v>
          </cell>
          <cell r="BL411">
            <v>86.657175106158661</v>
          </cell>
          <cell r="BM411">
            <v>83.028189753181167</v>
          </cell>
          <cell r="BN411">
            <v>77.729371117976569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</row>
        <row r="412">
          <cell r="AO412" t="str">
            <v>LFP(II) (200)</v>
          </cell>
          <cell r="AP412">
            <v>12.649057817710963</v>
          </cell>
          <cell r="AQ412">
            <v>12.940036279457162</v>
          </cell>
          <cell r="AR412">
            <v>13.379941181384837</v>
          </cell>
          <cell r="AS412">
            <v>13.232358119465957</v>
          </cell>
          <cell r="AT412">
            <v>12.742758561709852</v>
          </cell>
          <cell r="AU412">
            <v>480.03701992640606</v>
          </cell>
          <cell r="AV412">
            <v>501.3574329228141</v>
          </cell>
          <cell r="AW412">
            <v>509.55972567305201</v>
          </cell>
          <cell r="AX412">
            <v>504.64389817711964</v>
          </cell>
          <cell r="AY412">
            <v>486.60995043501725</v>
          </cell>
          <cell r="AZ412">
            <v>2131.3544250188684</v>
          </cell>
          <cell r="BA412">
            <v>2227.2298267647561</v>
          </cell>
          <cell r="BB412">
            <v>2264.5986492065826</v>
          </cell>
          <cell r="BC412">
            <v>2243.4608923443488</v>
          </cell>
          <cell r="BD412">
            <v>2163.8165561780534</v>
          </cell>
          <cell r="BE412">
            <v>3590.9164813118191</v>
          </cell>
          <cell r="BF412">
            <v>3754.3330743545216</v>
          </cell>
          <cell r="BG412">
            <v>3818.732639907219</v>
          </cell>
          <cell r="BH412">
            <v>3784.1151779699162</v>
          </cell>
          <cell r="BI412">
            <v>3650.4806885426083</v>
          </cell>
          <cell r="BJ412">
            <v>4239.7087710555597</v>
          </cell>
          <cell r="BK412">
            <v>4436.1404911000263</v>
          </cell>
          <cell r="BL412">
            <v>4514.9950456039996</v>
          </cell>
          <cell r="BM412">
            <v>4476.2724345674796</v>
          </cell>
          <cell r="BN412">
            <v>4319.9726579904673</v>
          </cell>
          <cell r="BO412">
            <v>4487.874556490724</v>
          </cell>
          <cell r="BP412">
            <v>4698.4551745100634</v>
          </cell>
          <cell r="BQ412">
            <v>4784.0899752300229</v>
          </cell>
          <cell r="BR412">
            <v>4744.7789586506105</v>
          </cell>
          <cell r="BS412">
            <v>4580.5221247718191</v>
          </cell>
        </row>
        <row r="413">
          <cell r="AO413" t="str">
            <v>NMC955 (200)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</row>
        <row r="414">
          <cell r="AO414" t="str">
            <v>NCA955 (200)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</row>
        <row r="415">
          <cell r="AO415" t="str">
            <v>Li-S (200)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</row>
        <row r="416">
          <cell r="AO416" t="str">
            <v>Li-air (200)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</row>
        <row r="420">
          <cell r="AO420" t="str">
            <v>NMC622 (100)</v>
          </cell>
          <cell r="AP420">
            <v>172.85847257071265</v>
          </cell>
          <cell r="AQ420">
            <v>165.41521413112437</v>
          </cell>
          <cell r="AR420">
            <v>163.46238525110934</v>
          </cell>
          <cell r="AS420">
            <v>154.24891481390361</v>
          </cell>
          <cell r="AT420">
            <v>142.02515985842845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</row>
        <row r="421">
          <cell r="AO421" t="str">
            <v>NMC811 (100)</v>
          </cell>
          <cell r="AP421">
            <v>49.344123712207008</v>
          </cell>
          <cell r="AQ421">
            <v>47.467408178454896</v>
          </cell>
          <cell r="AR421">
            <v>47.153804523238215</v>
          </cell>
          <cell r="AS421">
            <v>44.806368254339027</v>
          </cell>
          <cell r="AT421">
            <v>41.624080869163251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</row>
        <row r="422">
          <cell r="AO422" t="str">
            <v>NCA (I) (100)</v>
          </cell>
          <cell r="AP422">
            <v>1623.8952555052172</v>
          </cell>
          <cell r="AQ422">
            <v>1566.2585452258418</v>
          </cell>
          <cell r="AR422">
            <v>1559.08957608828</v>
          </cell>
          <cell r="AS422">
            <v>1486.6825553554017</v>
          </cell>
          <cell r="AT422">
            <v>1387.6060806062496</v>
          </cell>
          <cell r="AU422">
            <v>4386.0683352749111</v>
          </cell>
          <cell r="AV422">
            <v>4345.8047325993894</v>
          </cell>
          <cell r="AW422">
            <v>4232.5006245879922</v>
          </cell>
          <cell r="AX422">
            <v>4046.1560112407287</v>
          </cell>
          <cell r="AY422">
            <v>3786.7708925575926</v>
          </cell>
          <cell r="AZ422">
            <v>3149.8740079395129</v>
          </cell>
          <cell r="BA422">
            <v>3122.712517066379</v>
          </cell>
          <cell r="BB422">
            <v>3042.7942664203683</v>
          </cell>
          <cell r="BC422">
            <v>2910.1192560014774</v>
          </cell>
          <cell r="BD422">
            <v>2724.6874858097062</v>
          </cell>
          <cell r="BE422">
            <v>983.39185334412593</v>
          </cell>
          <cell r="BF422">
            <v>975.39370431544364</v>
          </cell>
          <cell r="BG422">
            <v>950.81945165633567</v>
          </cell>
          <cell r="BH422">
            <v>909.66909536680066</v>
          </cell>
          <cell r="BI422">
            <v>851.94263544683918</v>
          </cell>
          <cell r="BJ422">
            <v>168.19270213760163</v>
          </cell>
          <cell r="BK422">
            <v>167.02131609174873</v>
          </cell>
          <cell r="BL422">
            <v>162.9902349157166</v>
          </cell>
          <cell r="BM422">
            <v>156.09945860950538</v>
          </cell>
          <cell r="BN422">
            <v>146.34898717311526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</row>
        <row r="423">
          <cell r="AO423" t="str">
            <v>LFP(II) (100)</v>
          </cell>
          <cell r="AP423">
            <v>70.179315926604147</v>
          </cell>
          <cell r="AQ423">
            <v>70.436831850504689</v>
          </cell>
          <cell r="AR423">
            <v>72.288636282566529</v>
          </cell>
          <cell r="AS423">
            <v>70.643913205224592</v>
          </cell>
          <cell r="AT423">
            <v>67.199601291000576</v>
          </cell>
          <cell r="AU423">
            <v>996.35799222093715</v>
          </cell>
          <cell r="AV423">
            <v>1026.6359981152209</v>
          </cell>
          <cell r="AW423">
            <v>1031.0091083190348</v>
          </cell>
          <cell r="AX423">
            <v>1009.4773228323793</v>
          </cell>
          <cell r="AY423">
            <v>962.04064165525438</v>
          </cell>
          <cell r="AZ423">
            <v>4167.1835097089061</v>
          </cell>
          <cell r="BA423">
            <v>4296.469789907992</v>
          </cell>
          <cell r="BB423">
            <v>4316.8031588136009</v>
          </cell>
          <cell r="BC423">
            <v>4228.1836164257338</v>
          </cell>
          <cell r="BD423">
            <v>4030.6111627443947</v>
          </cell>
          <cell r="BE423">
            <v>7415.9226409733601</v>
          </cell>
          <cell r="BF423">
            <v>7650.4737440520403</v>
          </cell>
          <cell r="BG423">
            <v>7689.9857335746783</v>
          </cell>
          <cell r="BH423">
            <v>7534.4586095412787</v>
          </cell>
          <cell r="BI423">
            <v>7183.8923719518307</v>
          </cell>
          <cell r="BJ423">
            <v>9239.0145500611434</v>
          </cell>
          <cell r="BK423">
            <v>9540.1759300583726</v>
          </cell>
          <cell r="BL423">
            <v>9596.6016631331586</v>
          </cell>
          <cell r="BM423">
            <v>9408.291749285494</v>
          </cell>
          <cell r="BN423">
            <v>8975.2461885153862</v>
          </cell>
          <cell r="BO423">
            <v>10112.096899884356</v>
          </cell>
          <cell r="BP423">
            <v>10449.194580785539</v>
          </cell>
          <cell r="BQ423">
            <v>10517.077102883435</v>
          </cell>
          <cell r="BR423">
            <v>10315.74446617805</v>
          </cell>
          <cell r="BS423">
            <v>9845.196670669382</v>
          </cell>
        </row>
        <row r="424">
          <cell r="AO424" t="str">
            <v>NMC955 (100)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</row>
        <row r="425">
          <cell r="AO425" t="str">
            <v>NCA955 (100)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</row>
        <row r="426">
          <cell r="AO426" t="str">
            <v>Li-S (100)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</row>
        <row r="427">
          <cell r="AO427" t="str">
            <v>Li-air (100)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</row>
        <row r="428">
          <cell r="AO428" t="str">
            <v>NMC622 (200)</v>
          </cell>
          <cell r="AP428">
            <v>33.499017592241259</v>
          </cell>
          <cell r="AQ428">
            <v>32.164496754176518</v>
          </cell>
          <cell r="AR428">
            <v>31.738140907089868</v>
          </cell>
          <cell r="AS428">
            <v>29.88443269577548</v>
          </cell>
          <cell r="AT428">
            <v>27.381877905301952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</row>
        <row r="429">
          <cell r="AO429" t="str">
            <v>NMC811 (200)</v>
          </cell>
          <cell r="AP429">
            <v>9.5457843919939833</v>
          </cell>
          <cell r="AQ429">
            <v>9.2226510292952604</v>
          </cell>
          <cell r="AR429">
            <v>9.1569201362452208</v>
          </cell>
          <cell r="AS429">
            <v>8.6931708628034947</v>
          </cell>
          <cell r="AT429">
            <v>8.0498768256502018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</row>
        <row r="430">
          <cell r="AO430" t="str">
            <v>NCA (I) (200)</v>
          </cell>
          <cell r="AP430">
            <v>316.53279205434944</v>
          </cell>
          <cell r="AQ430">
            <v>306.66998564263326</v>
          </cell>
          <cell r="AR430">
            <v>305.18135315242597</v>
          </cell>
          <cell r="AS430">
            <v>290.88382208786595</v>
          </cell>
          <cell r="AT430">
            <v>270.83841661424015</v>
          </cell>
          <cell r="AU430">
            <v>2286.5935750061153</v>
          </cell>
          <cell r="AV430">
            <v>2273.1851741381224</v>
          </cell>
          <cell r="AW430">
            <v>2217.6947735931954</v>
          </cell>
          <cell r="AX430">
            <v>2120.1223733713355</v>
          </cell>
          <cell r="AY430">
            <v>1980.4679734725391</v>
          </cell>
          <cell r="AZ430">
            <v>1630.931365103803</v>
          </cell>
          <cell r="BA430">
            <v>1622.4430420962408</v>
          </cell>
          <cell r="BB430">
            <v>1583.774301746219</v>
          </cell>
          <cell r="BC430">
            <v>1514.9251440537375</v>
          </cell>
          <cell r="BD430">
            <v>1415.8955690187956</v>
          </cell>
          <cell r="BE430">
            <v>507.88039186203662</v>
          </cell>
          <cell r="BF430">
            <v>505.53625762104872</v>
          </cell>
          <cell r="BG430">
            <v>493.73559885216662</v>
          </cell>
          <cell r="BH430">
            <v>472.4784155553902</v>
          </cell>
          <cell r="BI430">
            <v>441.76470773071946</v>
          </cell>
          <cell r="BJ430">
            <v>86.727947168143373</v>
          </cell>
          <cell r="BK430">
            <v>86.445715096902987</v>
          </cell>
          <cell r="BL430">
            <v>84.534551464477829</v>
          </cell>
          <cell r="BM430">
            <v>80.994456270868056</v>
          </cell>
          <cell r="BN430">
            <v>75.825429516073655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</row>
        <row r="431">
          <cell r="AO431" t="str">
            <v>LFP(II) (200)</v>
          </cell>
          <cell r="AP431">
            <v>11.801366457542255</v>
          </cell>
          <cell r="AQ431">
            <v>12.07284465835423</v>
          </cell>
          <cell r="AR431">
            <v>12.483268820290517</v>
          </cell>
          <cell r="AS431">
            <v>12.345576209367971</v>
          </cell>
          <cell r="AT431">
            <v>11.888787736914297</v>
          </cell>
          <cell r="AU431">
            <v>449.34487504165679</v>
          </cell>
          <cell r="AV431">
            <v>469.30212399544837</v>
          </cell>
          <cell r="AW431">
            <v>476.97998644754796</v>
          </cell>
          <cell r="AX431">
            <v>472.3784623979555</v>
          </cell>
          <cell r="AY431">
            <v>455.49755184667112</v>
          </cell>
          <cell r="AZ431">
            <v>1868.109784641026</v>
          </cell>
          <cell r="BA431">
            <v>1952.1435680444113</v>
          </cell>
          <cell r="BB431">
            <v>1984.8969487232123</v>
          </cell>
          <cell r="BC431">
            <v>1966.3699266774292</v>
          </cell>
          <cell r="BD431">
            <v>1896.562501907061</v>
          </cell>
          <cell r="BE431">
            <v>3319.9777586823261</v>
          </cell>
          <cell r="BF431">
            <v>3471.0643843738308</v>
          </cell>
          <cell r="BG431">
            <v>3530.604929640328</v>
          </cell>
          <cell r="BH431">
            <v>3498.5993944818242</v>
          </cell>
          <cell r="BI431">
            <v>3375.0477788983135</v>
          </cell>
          <cell r="BJ431">
            <v>4135.8592506868245</v>
          </cell>
          <cell r="BK431">
            <v>4327.4794751750187</v>
          </cell>
          <cell r="BL431">
            <v>4404.4025272795743</v>
          </cell>
          <cell r="BM431">
            <v>4366.6284070004904</v>
          </cell>
          <cell r="BN431">
            <v>4214.1571143377687</v>
          </cell>
          <cell r="BO431">
            <v>4534.0336477819546</v>
          </cell>
          <cell r="BP431">
            <v>4746.7801485257251</v>
          </cell>
          <cell r="BQ431">
            <v>4833.2957280050687</v>
          </cell>
          <cell r="BR431">
            <v>4793.5803862199937</v>
          </cell>
          <cell r="BS431">
            <v>4627.6341231704928</v>
          </cell>
        </row>
        <row r="432">
          <cell r="AO432" t="str">
            <v>NMC955 (200)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</row>
        <row r="433">
          <cell r="AO433" t="str">
            <v>NCA955 (200)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</row>
        <row r="434">
          <cell r="AO434" t="str">
            <v>Li-S (200)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</row>
        <row r="435">
          <cell r="AO435" t="str">
            <v>Li-air (200)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</row>
        <row r="439">
          <cell r="AO439" t="str">
            <v>NMC622 (100)</v>
          </cell>
          <cell r="AP439">
            <v>182.30960873794666</v>
          </cell>
          <cell r="AQ439">
            <v>174.4593858725234</v>
          </cell>
          <cell r="AR439">
            <v>172.39978495303669</v>
          </cell>
          <cell r="AS439">
            <v>162.68256273334777</v>
          </cell>
          <cell r="AT439">
            <v>149.79046696216952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</row>
        <row r="440">
          <cell r="AO440" t="str">
            <v>NMC811 (100)</v>
          </cell>
          <cell r="AP440">
            <v>161.20241780651489</v>
          </cell>
          <cell r="AQ440">
            <v>155.07137202403518</v>
          </cell>
          <cell r="AR440">
            <v>154.04685960693894</v>
          </cell>
          <cell r="AS440">
            <v>146.37801530036469</v>
          </cell>
          <cell r="AT440">
            <v>135.98179418926611</v>
          </cell>
          <cell r="AU440">
            <v>876.41580588595912</v>
          </cell>
          <cell r="AV440">
            <v>866.62037469649272</v>
          </cell>
          <cell r="AW440">
            <v>841.78485407345568</v>
          </cell>
          <cell r="AX440">
            <v>801.90924401685231</v>
          </cell>
          <cell r="AY440">
            <v>746.99354452668047</v>
          </cell>
          <cell r="AZ440">
            <v>1248.2595795424277</v>
          </cell>
          <cell r="BA440">
            <v>1234.9949478827011</v>
          </cell>
          <cell r="BB440">
            <v>1200.1825792093259</v>
          </cell>
          <cell r="BC440">
            <v>1143.8224735223014</v>
          </cell>
          <cell r="BD440">
            <v>1065.9146308216273</v>
          </cell>
          <cell r="BE440">
            <v>843.02215511548138</v>
          </cell>
          <cell r="BF440">
            <v>834.47114322507423</v>
          </cell>
          <cell r="BG440">
            <v>811.27254035272188</v>
          </cell>
          <cell r="BH440">
            <v>773.42634649842557</v>
          </cell>
          <cell r="BI440">
            <v>720.93256166218521</v>
          </cell>
          <cell r="BJ440">
            <v>152.19684321548755</v>
          </cell>
          <cell r="BK440">
            <v>150.83063554666427</v>
          </cell>
          <cell r="BL440">
            <v>146.79651801524895</v>
          </cell>
          <cell r="BM440">
            <v>140.09449062124176</v>
          </cell>
          <cell r="BN440">
            <v>130.72455336464262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</row>
        <row r="441">
          <cell r="AO441" t="str">
            <v>NCA (I) (100)</v>
          </cell>
          <cell r="AP441">
            <v>1788.1188319552168</v>
          </cell>
          <cell r="AQ441">
            <v>1724.6533549097567</v>
          </cell>
          <cell r="AR441">
            <v>1716.7593921205175</v>
          </cell>
          <cell r="AS441">
            <v>1637.029891772941</v>
          </cell>
          <cell r="AT441">
            <v>1527.9338711385453</v>
          </cell>
          <cell r="AU441">
            <v>5503.311456484118</v>
          </cell>
          <cell r="AV441">
            <v>5452.7916905011207</v>
          </cell>
          <cell r="AW441">
            <v>5310.6261454112373</v>
          </cell>
          <cell r="AX441">
            <v>5076.8148212144779</v>
          </cell>
          <cell r="AY441">
            <v>4751.357717910837</v>
          </cell>
          <cell r="AZ441">
            <v>9540.9822490115857</v>
          </cell>
          <cell r="BA441">
            <v>9458.7099734780058</v>
          </cell>
          <cell r="BB441">
            <v>9216.6372401357476</v>
          </cell>
          <cell r="BC441">
            <v>8814.7640489848036</v>
          </cell>
          <cell r="BD441">
            <v>8253.0904000251721</v>
          </cell>
          <cell r="BE441">
            <v>7540.8573326830137</v>
          </cell>
          <cell r="BF441">
            <v>7479.5258293298684</v>
          </cell>
          <cell r="BG441">
            <v>7291.0852471453918</v>
          </cell>
          <cell r="BH441">
            <v>6975.5355861295711</v>
          </cell>
          <cell r="BI441">
            <v>6532.8768462824119</v>
          </cell>
          <cell r="BJ441">
            <v>1553.1460084247403</v>
          </cell>
          <cell r="BK441">
            <v>1542.3290494347334</v>
          </cell>
          <cell r="BL441">
            <v>1505.1047373295132</v>
          </cell>
          <cell r="BM441">
            <v>1441.4730721090814</v>
          </cell>
          <cell r="BN441">
            <v>1351.4340537734388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</row>
        <row r="442">
          <cell r="AO442" t="str">
            <v>LFP(II) (100)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</row>
        <row r="443">
          <cell r="AO443" t="str">
            <v>NMC955 (100)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</row>
        <row r="444">
          <cell r="AO444" t="str">
            <v>NCA955 (100)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</row>
        <row r="445">
          <cell r="AO445" t="str">
            <v>Li-S (100)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48.109117961091023</v>
          </cell>
          <cell r="AV445">
            <v>47.202992811953763</v>
          </cell>
          <cell r="AW445">
            <v>45.790361446214064</v>
          </cell>
          <cell r="AX445">
            <v>43.871223863871897</v>
          </cell>
          <cell r="AY445">
            <v>41.445580064927228</v>
          </cell>
          <cell r="AZ445">
            <v>166.79603257715817</v>
          </cell>
          <cell r="BA445">
            <v>163.77952199835656</v>
          </cell>
          <cell r="BB445">
            <v>158.99518506648556</v>
          </cell>
          <cell r="BC445">
            <v>152.44302178154464</v>
          </cell>
          <cell r="BD445">
            <v>144.12303214353415</v>
          </cell>
          <cell r="BE445">
            <v>3670.6546839827815</v>
          </cell>
          <cell r="BF445">
            <v>3606.3397575268145</v>
          </cell>
          <cell r="BG445">
            <v>3502.8310863753859</v>
          </cell>
          <cell r="BH445">
            <v>3360.1286705284988</v>
          </cell>
          <cell r="BI445">
            <v>3178.2325099861528</v>
          </cell>
          <cell r="BJ445">
            <v>9506.9346966615649</v>
          </cell>
          <cell r="BK445">
            <v>9353.3501153412963</v>
          </cell>
          <cell r="BL445">
            <v>9097.2684438792021</v>
          </cell>
          <cell r="BM445">
            <v>8738.6896822753206</v>
          </cell>
          <cell r="BN445">
            <v>8277.6138305296026</v>
          </cell>
          <cell r="BO445">
            <v>11310.547481737616</v>
          </cell>
          <cell r="BP445">
            <v>11139.813072905505</v>
          </cell>
          <cell r="BQ445">
            <v>10846.288092079176</v>
          </cell>
          <cell r="BR445">
            <v>10429.972539258646</v>
          </cell>
          <cell r="BS445">
            <v>9890.8664144438972</v>
          </cell>
        </row>
        <row r="446">
          <cell r="AO446" t="str">
            <v>Li-air (100)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40.735380609861963</v>
          </cell>
          <cell r="AV446">
            <v>39.029370479065541</v>
          </cell>
          <cell r="AW446">
            <v>36.533528104167885</v>
          </cell>
          <cell r="AX446">
            <v>33.247853485168882</v>
          </cell>
          <cell r="AY446">
            <v>29.172346622068655</v>
          </cell>
          <cell r="AZ446">
            <v>141.40996890632655</v>
          </cell>
          <cell r="BA446">
            <v>135.52871707073871</v>
          </cell>
          <cell r="BB446">
            <v>126.89068024758258</v>
          </cell>
          <cell r="BC446">
            <v>115.49585843685833</v>
          </cell>
          <cell r="BD446">
            <v>101.34425163856606</v>
          </cell>
          <cell r="BE446">
            <v>3117.1528511137435</v>
          </cell>
          <cell r="BF446">
            <v>2987.8977569492176</v>
          </cell>
          <cell r="BG446">
            <v>2797.5211292409513</v>
          </cell>
          <cell r="BH446">
            <v>2546.0229679889462</v>
          </cell>
          <cell r="BI446">
            <v>2233.4032731932029</v>
          </cell>
          <cell r="BJ446">
            <v>8099.218438347405</v>
          </cell>
          <cell r="BK446">
            <v>7766.7957768765991</v>
          </cell>
          <cell r="BL446">
            <v>7274.5266477964196</v>
          </cell>
          <cell r="BM446">
            <v>6622.4110511068575</v>
          </cell>
          <cell r="BN446">
            <v>5810.4489868079181</v>
          </cell>
          <cell r="BO446">
            <v>9658.3253039956198</v>
          </cell>
          <cell r="BP446">
            <v>9265.3952813094838</v>
          </cell>
          <cell r="BQ446">
            <v>8680.9665262173585</v>
          </cell>
          <cell r="BR446">
            <v>7905.0390387192374</v>
          </cell>
          <cell r="BS446">
            <v>6937.6128188151306</v>
          </cell>
        </row>
        <row r="447">
          <cell r="AO447" t="str">
            <v>NMC622 (200)</v>
          </cell>
          <cell r="AP447">
            <v>34.542831227548774</v>
          </cell>
          <cell r="AQ447">
            <v>33.166727347726507</v>
          </cell>
          <cell r="AR447">
            <v>32.72708645293789</v>
          </cell>
          <cell r="AS447">
            <v>30.815617565462667</v>
          </cell>
          <cell r="AT447">
            <v>28.235084344540919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</row>
        <row r="448">
          <cell r="AO448" t="str">
            <v>NMC811 (200)</v>
          </cell>
          <cell r="AP448">
            <v>30.48980895870605</v>
          </cell>
          <cell r="AQ448">
            <v>29.457701581010465</v>
          </cell>
          <cell r="AR448">
            <v>29.247753158808337</v>
          </cell>
          <cell r="AS448">
            <v>27.766510112523338</v>
          </cell>
          <cell r="AT448">
            <v>25.711790302014233</v>
          </cell>
          <cell r="AU448">
            <v>436.13100607165575</v>
          </cell>
          <cell r="AV448">
            <v>432.66094882919748</v>
          </cell>
          <cell r="AW448">
            <v>420.87427287933326</v>
          </cell>
          <cell r="AX448">
            <v>400.770978222064</v>
          </cell>
          <cell r="AY448">
            <v>372.35106485738874</v>
          </cell>
          <cell r="AZ448">
            <v>609.20112110267485</v>
          </cell>
          <cell r="BA448">
            <v>604.75514742259543</v>
          </cell>
          <cell r="BB448">
            <v>588.62659357000518</v>
          </cell>
          <cell r="BC448">
            <v>560.81545954490412</v>
          </cell>
          <cell r="BD448">
            <v>521.32174534729188</v>
          </cell>
          <cell r="BE448">
            <v>406.87539334234077</v>
          </cell>
          <cell r="BF448">
            <v>404.14523883348733</v>
          </cell>
          <cell r="BG448">
            <v>393.56297104653112</v>
          </cell>
          <cell r="BH448">
            <v>375.1285899814722</v>
          </cell>
          <cell r="BI448">
            <v>348.84209563831035</v>
          </cell>
          <cell r="BJ448">
            <v>72.57301068867838</v>
          </cell>
          <cell r="BK448">
            <v>72.185465834426068</v>
          </cell>
          <cell r="BL448">
            <v>70.384824954268893</v>
          </cell>
          <cell r="BM448">
            <v>67.171088048206926</v>
          </cell>
          <cell r="BN448">
            <v>62.544255116240073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</row>
        <row r="449">
          <cell r="AO449" t="str">
            <v>NCA (I) (200)</v>
          </cell>
          <cell r="AP449">
            <v>340.77211098183028</v>
          </cell>
          <cell r="AQ449">
            <v>330.15403460714435</v>
          </cell>
          <cell r="AR449">
            <v>328.55140622582655</v>
          </cell>
          <cell r="AS449">
            <v>313.15900466427894</v>
          </cell>
          <cell r="AT449">
            <v>291.57857031370042</v>
          </cell>
          <cell r="AU449">
            <v>2759.5052921819979</v>
          </cell>
          <cell r="AV449">
            <v>2743.3237750294256</v>
          </cell>
          <cell r="AW449">
            <v>2676.3568878472056</v>
          </cell>
          <cell r="AX449">
            <v>2558.6046306353383</v>
          </cell>
          <cell r="AY449">
            <v>2390.0670033938204</v>
          </cell>
          <cell r="AZ449">
            <v>4691.9729379041746</v>
          </cell>
          <cell r="BA449">
            <v>4667.5531599222013</v>
          </cell>
          <cell r="BB449">
            <v>4556.3083294240168</v>
          </cell>
          <cell r="BC449">
            <v>4358.2384464096203</v>
          </cell>
          <cell r="BD449">
            <v>4073.3435108790104</v>
          </cell>
          <cell r="BE449">
            <v>3667.3884209784883</v>
          </cell>
          <cell r="BF449">
            <v>3650.4615009587974</v>
          </cell>
          <cell r="BG449">
            <v>3565.2493131634615</v>
          </cell>
          <cell r="BH449">
            <v>3411.751857592481</v>
          </cell>
          <cell r="BI449">
            <v>3189.969134245855</v>
          </cell>
          <cell r="BJ449">
            <v>746.29731174753533</v>
          </cell>
          <cell r="BK449">
            <v>743.86869394977657</v>
          </cell>
          <cell r="BL449">
            <v>727.4230575919446</v>
          </cell>
          <cell r="BM449">
            <v>696.96040267404089</v>
          </cell>
          <cell r="BN449">
            <v>652.48072919606511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</row>
        <row r="450">
          <cell r="AO450" t="str">
            <v>LFP(II) (200)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</row>
        <row r="451">
          <cell r="AO451" t="str">
            <v>NMC955 (200)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</row>
        <row r="452">
          <cell r="AO452" t="str">
            <v>NCA955 (200)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</row>
        <row r="453">
          <cell r="AO453" t="str">
            <v>Li-S (200)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24.823502130051523</v>
          </cell>
          <cell r="AV453">
            <v>24.42320322294243</v>
          </cell>
          <cell r="AW453">
            <v>23.778021707948152</v>
          </cell>
          <cell r="AX453">
            <v>22.887957585068698</v>
          </cell>
          <cell r="AY453">
            <v>21.75301085430408</v>
          </cell>
          <cell r="AZ453">
            <v>84.374926112480836</v>
          </cell>
          <cell r="BA453">
            <v>83.088658324056567</v>
          </cell>
          <cell r="BB453">
            <v>80.964376146923286</v>
          </cell>
          <cell r="BC453">
            <v>78.002079581080721</v>
          </cell>
          <cell r="BD453">
            <v>74.201768626529258</v>
          </cell>
          <cell r="BE453">
            <v>1835.6242905866845</v>
          </cell>
          <cell r="BF453">
            <v>1808.8832149634677</v>
          </cell>
          <cell r="BG453">
            <v>1763.7721159946798</v>
          </cell>
          <cell r="BH453">
            <v>1700.2909936803219</v>
          </cell>
          <cell r="BI453">
            <v>1618.4398480203934</v>
          </cell>
          <cell r="BJ453">
            <v>4695.5111372857191</v>
          </cell>
          <cell r="BK453">
            <v>4634.5060411223303</v>
          </cell>
          <cell r="BL453">
            <v>4526.0349586746661</v>
          </cell>
          <cell r="BM453">
            <v>4370.09788994271</v>
          </cell>
          <cell r="BN453">
            <v>4166.6948349264767</v>
          </cell>
          <cell r="BO453">
            <v>5524.615703467719</v>
          </cell>
          <cell r="BP453">
            <v>5459.5714066080027</v>
          </cell>
          <cell r="BQ453">
            <v>5338.2727049211753</v>
          </cell>
          <cell r="BR453">
            <v>5160.7195984072096</v>
          </cell>
          <cell r="BS453">
            <v>4926.9120870661391</v>
          </cell>
        </row>
        <row r="454">
          <cell r="AO454" t="str">
            <v>Li-air (200)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16.598274217768683</v>
          </cell>
          <cell r="AV454">
            <v>16.074916996160969</v>
          </cell>
          <cell r="AW454">
            <v>15.268878285093695</v>
          </cell>
          <cell r="AX454">
            <v>14.180158084566905</v>
          </cell>
          <cell r="AY454">
            <v>12.80875639458058</v>
          </cell>
          <cell r="AZ454">
            <v>56.467937440557478</v>
          </cell>
          <cell r="BA454">
            <v>54.713879032604403</v>
          </cell>
          <cell r="BB454">
            <v>51.992424642791683</v>
          </cell>
          <cell r="BC454">
            <v>48.303574271119324</v>
          </cell>
          <cell r="BD454">
            <v>43.647327917587255</v>
          </cell>
          <cell r="BE454">
            <v>1230.0626111543713</v>
          </cell>
          <cell r="BF454">
            <v>1192.167189048326</v>
          </cell>
          <cell r="BG454">
            <v>1133.064882111835</v>
          </cell>
          <cell r="BH454">
            <v>1052.7556903448969</v>
          </cell>
          <cell r="BI454">
            <v>951.23961374751389</v>
          </cell>
          <cell r="BJ454">
            <v>3156.4134782097481</v>
          </cell>
          <cell r="BK454">
            <v>3061.0372408788771</v>
          </cell>
          <cell r="BL454">
            <v>2910.8631084994213</v>
          </cell>
          <cell r="BM454">
            <v>2705.8910810713801</v>
          </cell>
          <cell r="BN454">
            <v>2446.1211585947544</v>
          </cell>
          <cell r="BO454">
            <v>3722.2079030427299</v>
          </cell>
          <cell r="BP454">
            <v>3611.5980130302573</v>
          </cell>
          <cell r="BQ454">
            <v>3436.0428733747835</v>
          </cell>
          <cell r="BR454">
            <v>3195.5424840762971</v>
          </cell>
          <cell r="BS454">
            <v>2890.0968451348053</v>
          </cell>
        </row>
        <row r="458">
          <cell r="AO458" t="str">
            <v>NMC622 (100)</v>
          </cell>
          <cell r="AP458">
            <v>166.29938745581904</v>
          </cell>
          <cell r="AQ458">
            <v>159.13856218199558</v>
          </cell>
          <cell r="AR458">
            <v>157.25983305913073</v>
          </cell>
          <cell r="AS458">
            <v>148.3959661785367</v>
          </cell>
          <cell r="AT458">
            <v>136.63603950977605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</row>
        <row r="459">
          <cell r="AO459" t="str">
            <v>NMC811 (100)</v>
          </cell>
          <cell r="AP459">
            <v>147.04580588593271</v>
          </cell>
          <cell r="AQ459">
            <v>141.45318153032056</v>
          </cell>
          <cell r="AR459">
            <v>140.51864062167934</v>
          </cell>
          <cell r="AS459">
            <v>133.52326544915891</v>
          </cell>
          <cell r="AT459">
            <v>124.04002858304254</v>
          </cell>
          <cell r="AU459">
            <v>789.0577997448022</v>
          </cell>
          <cell r="AV459">
            <v>780.23874224948611</v>
          </cell>
          <cell r="AW459">
            <v>757.87873786946443</v>
          </cell>
          <cell r="AX459">
            <v>721.97778660474091</v>
          </cell>
          <cell r="AY459">
            <v>672.53588845531385</v>
          </cell>
          <cell r="AZ459">
            <v>1039.1339555622142</v>
          </cell>
          <cell r="BA459">
            <v>1028.0915975530731</v>
          </cell>
          <cell r="BB459">
            <v>999.11147598627929</v>
          </cell>
          <cell r="BC459">
            <v>952.19359086183226</v>
          </cell>
          <cell r="BD459">
            <v>887.33794217973173</v>
          </cell>
          <cell r="BE459">
            <v>733.95630153309514</v>
          </cell>
          <cell r="BF459">
            <v>726.51157540891734</v>
          </cell>
          <cell r="BG459">
            <v>706.31428799291302</v>
          </cell>
          <cell r="BH459">
            <v>673.36443928508311</v>
          </cell>
          <cell r="BI459">
            <v>627.66202928542748</v>
          </cell>
          <cell r="BJ459">
            <v>138.3512359064795</v>
          </cell>
          <cell r="BK459">
            <v>137.10931448752476</v>
          </cell>
          <cell r="BL459">
            <v>133.44218753224956</v>
          </cell>
          <cell r="BM459">
            <v>127.34985504065406</v>
          </cell>
          <cell r="BN459">
            <v>118.83231701273824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</row>
        <row r="460">
          <cell r="AO460" t="str">
            <v>NCA (I) (100)</v>
          </cell>
          <cell r="AP460">
            <v>1631.0882816922685</v>
          </cell>
          <cell r="AQ460">
            <v>1573.1962702381595</v>
          </cell>
          <cell r="AR460">
            <v>1565.9955462305923</v>
          </cell>
          <cell r="AS460">
            <v>1493.2677993951577</v>
          </cell>
          <cell r="AT460">
            <v>1393.7524664899913</v>
          </cell>
          <cell r="AU460">
            <v>4954.7609707631918</v>
          </cell>
          <cell r="AV460">
            <v>4909.2768351252362</v>
          </cell>
          <cell r="AW460">
            <v>4781.2818452417005</v>
          </cell>
          <cell r="AX460">
            <v>4570.7760011125956</v>
          </cell>
          <cell r="AY460">
            <v>4277.7593027379162</v>
          </cell>
          <cell r="AZ460">
            <v>7942.5455945618032</v>
          </cell>
          <cell r="BA460">
            <v>7874.0567029006215</v>
          </cell>
          <cell r="BB460">
            <v>7672.539325382153</v>
          </cell>
          <cell r="BC460">
            <v>7337.9934620063887</v>
          </cell>
          <cell r="BD460">
            <v>6870.4191127733284</v>
          </cell>
          <cell r="BE460">
            <v>6565.2601473167451</v>
          </cell>
          <cell r="BF460">
            <v>6511.8633971893742</v>
          </cell>
          <cell r="BG460">
            <v>6347.8022845369842</v>
          </cell>
          <cell r="BH460">
            <v>6073.0768093595634</v>
          </cell>
          <cell r="BI460">
            <v>5687.6869716571173</v>
          </cell>
          <cell r="BJ460">
            <v>1411.8536578616242</v>
          </cell>
          <cell r="BK460">
            <v>1402.0207361439359</v>
          </cell>
          <cell r="BL460">
            <v>1368.1827834195547</v>
          </cell>
          <cell r="BM460">
            <v>1310.3397996884817</v>
          </cell>
          <cell r="BN460">
            <v>1228.4917849507181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</row>
        <row r="461">
          <cell r="AO461" t="str">
            <v>LFP(II) (100)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</row>
        <row r="462">
          <cell r="AO462" t="str">
            <v>NMC955 (100)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</row>
        <row r="463">
          <cell r="AO463" t="str">
            <v>NCA955 (100)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</row>
        <row r="464">
          <cell r="AO464" t="str">
            <v>Li-S (100)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43.313772425255834</v>
          </cell>
          <cell r="AV464">
            <v>42.497966603784015</v>
          </cell>
          <cell r="AW464">
            <v>41.226141301438766</v>
          </cell>
          <cell r="AX464">
            <v>39.498296518220066</v>
          </cell>
          <cell r="AY464">
            <v>37.31443225412788</v>
          </cell>
          <cell r="AZ464">
            <v>138.85206566371488</v>
          </cell>
          <cell r="BA464">
            <v>136.34092245190439</v>
          </cell>
          <cell r="BB464">
            <v>132.35812348746151</v>
          </cell>
          <cell r="BC464">
            <v>126.90366877038578</v>
          </cell>
          <cell r="BD464">
            <v>119.97755830067749</v>
          </cell>
          <cell r="BE464">
            <v>3195.7643339659121</v>
          </cell>
          <cell r="BF464">
            <v>3139.7701406122055</v>
          </cell>
          <cell r="BG464">
            <v>3049.6528868794126</v>
          </cell>
          <cell r="BH464">
            <v>2925.4125727675355</v>
          </cell>
          <cell r="BI464">
            <v>2767.0491982765739</v>
          </cell>
          <cell r="BJ464">
            <v>8642.0725763875398</v>
          </cell>
          <cell r="BK464">
            <v>8502.4598472867565</v>
          </cell>
          <cell r="BL464">
            <v>8269.674363755963</v>
          </cell>
          <cell r="BM464">
            <v>7943.716125795193</v>
          </cell>
          <cell r="BN464">
            <v>7524.5851334044009</v>
          </cell>
          <cell r="BO464">
            <v>10529.044151952192</v>
          </cell>
          <cell r="BP464">
            <v>10370.10665297141</v>
          </cell>
          <cell r="BQ464">
            <v>10096.862807984116</v>
          </cell>
          <cell r="BR464">
            <v>9709.3126169903262</v>
          </cell>
          <cell r="BS464">
            <v>9207.4560799900246</v>
          </cell>
        </row>
        <row r="465">
          <cell r="AO465" t="str">
            <v>Li-air (100)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36.675022951340075</v>
          </cell>
          <cell r="AV465">
            <v>35.139061834358884</v>
          </cell>
          <cell r="AW465">
            <v>32.891996138349697</v>
          </cell>
          <cell r="AX465">
            <v>29.933825863312414</v>
          </cell>
          <cell r="AY465">
            <v>26.264551009247132</v>
          </cell>
          <cell r="AZ465">
            <v>117.71902475559274</v>
          </cell>
          <cell r="BA465">
            <v>112.82308116843262</v>
          </cell>
          <cell r="BB465">
            <v>105.63220715516958</v>
          </cell>
          <cell r="BC465">
            <v>96.14640271580376</v>
          </cell>
          <cell r="BD465">
            <v>84.365667850335242</v>
          </cell>
          <cell r="BE465">
            <v>2713.8717102913906</v>
          </cell>
          <cell r="BF465">
            <v>2601.3389728162865</v>
          </cell>
          <cell r="BG465">
            <v>2435.5922902134289</v>
          </cell>
          <cell r="BH465">
            <v>2216.6316624828214</v>
          </cell>
          <cell r="BI465">
            <v>1944.4570896244634</v>
          </cell>
          <cell r="BJ465">
            <v>7362.4186753689792</v>
          </cell>
          <cell r="BK465">
            <v>7060.2370723465638</v>
          </cell>
          <cell r="BL465">
            <v>6612.7505084470658</v>
          </cell>
          <cell r="BM465">
            <v>6019.9589836704781</v>
          </cell>
          <cell r="BN465">
            <v>5281.8624980168042</v>
          </cell>
          <cell r="BO465">
            <v>8990.9824191873759</v>
          </cell>
          <cell r="BP465">
            <v>8625.201932949205</v>
          </cell>
          <cell r="BQ465">
            <v>8081.1543370241588</v>
          </cell>
          <cell r="BR465">
            <v>7358.8396314122301</v>
          </cell>
          <cell r="BS465">
            <v>6458.2578161134279</v>
          </cell>
        </row>
        <row r="466">
          <cell r="AO466" t="str">
            <v>NMC622 (200)</v>
          </cell>
          <cell r="AP466">
            <v>32.227903111214339</v>
          </cell>
          <cell r="AQ466">
            <v>30.944020437621891</v>
          </cell>
          <cell r="AR466">
            <v>30.533842590078365</v>
          </cell>
          <cell r="AS466">
            <v>28.75047301912894</v>
          </cell>
          <cell r="AT466">
            <v>26.342877241258545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</row>
        <row r="467">
          <cell r="AO467" t="str">
            <v>NMC811 (200)</v>
          </cell>
          <cell r="AP467">
            <v>28.446498856091079</v>
          </cell>
          <cell r="AQ467">
            <v>27.483559357888776</v>
          </cell>
          <cell r="AR467">
            <v>27.287680874028823</v>
          </cell>
          <cell r="AS467">
            <v>25.905705057820651</v>
          </cell>
          <cell r="AT467">
            <v>23.988684691494431</v>
          </cell>
          <cell r="AU467">
            <v>408.24608163575522</v>
          </cell>
          <cell r="AV467">
            <v>404.99788957290372</v>
          </cell>
          <cell r="AW467">
            <v>393.96481876378118</v>
          </cell>
          <cell r="AX467">
            <v>375.14686920838824</v>
          </cell>
          <cell r="AY467">
            <v>348.54404090672415</v>
          </cell>
          <cell r="AZ467">
            <v>533.95838898831425</v>
          </cell>
          <cell r="BA467">
            <v>530.06153971889285</v>
          </cell>
          <cell r="BB467">
            <v>515.92503153871689</v>
          </cell>
          <cell r="BC467">
            <v>491.54886444778612</v>
          </cell>
          <cell r="BD467">
            <v>456.93303844610074</v>
          </cell>
          <cell r="BE467">
            <v>376.17618328962618</v>
          </cell>
          <cell r="BF467">
            <v>373.65202203599307</v>
          </cell>
          <cell r="BG467">
            <v>363.86819835979315</v>
          </cell>
          <cell r="BH467">
            <v>346.82471226102649</v>
          </cell>
          <cell r="BI467">
            <v>322.52156373969279</v>
          </cell>
          <cell r="BJ467">
            <v>70.795371525538883</v>
          </cell>
          <cell r="BK467">
            <v>70.41731938633113</v>
          </cell>
          <cell r="BL467">
            <v>68.660784293117914</v>
          </cell>
          <cell r="BM467">
            <v>65.525766245899348</v>
          </cell>
          <cell r="BN467">
            <v>61.012265244675319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</row>
        <row r="468">
          <cell r="AO468" t="str">
            <v>NCA (I) (200)</v>
          </cell>
          <cell r="AP468">
            <v>317.93487057794181</v>
          </cell>
          <cell r="AQ468">
            <v>308.02837697362082</v>
          </cell>
          <cell r="AR468">
            <v>306.53315060215874</v>
          </cell>
          <cell r="AS468">
            <v>292.17228878088343</v>
          </cell>
          <cell r="AT468">
            <v>272.03809240401864</v>
          </cell>
          <cell r="AU468">
            <v>2583.070699177345</v>
          </cell>
          <cell r="AV468">
            <v>2567.9237802917514</v>
          </cell>
          <cell r="AW468">
            <v>2505.2385574782343</v>
          </cell>
          <cell r="AX468">
            <v>2395.0150307367944</v>
          </cell>
          <cell r="AY468">
            <v>2237.2532000674278</v>
          </cell>
          <cell r="AZ468">
            <v>4112.4650371052649</v>
          </cell>
          <cell r="BA468">
            <v>4091.0613579933397</v>
          </cell>
          <cell r="BB468">
            <v>3993.5564315930528</v>
          </cell>
          <cell r="BC468">
            <v>3819.9502579044033</v>
          </cell>
          <cell r="BD468">
            <v>3570.2428369273894</v>
          </cell>
          <cell r="BE468">
            <v>3390.6798037390495</v>
          </cell>
          <cell r="BF468">
            <v>3375.0300390394705</v>
          </cell>
          <cell r="BG468">
            <v>3296.247207491735</v>
          </cell>
          <cell r="BH468">
            <v>3154.3313090958422</v>
          </cell>
          <cell r="BI468">
            <v>2949.2823438517926</v>
          </cell>
          <cell r="BJ468">
            <v>728.01713684340803</v>
          </cell>
          <cell r="BK468">
            <v>725.64800680933206</v>
          </cell>
          <cell r="BL468">
            <v>709.60519798993369</v>
          </cell>
          <cell r="BM468">
            <v>679.88871038521415</v>
          </cell>
          <cell r="BN468">
            <v>636.49854399517358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</row>
        <row r="469">
          <cell r="AO469" t="str">
            <v>LFP(II) (200)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</row>
        <row r="470">
          <cell r="AO470" t="str">
            <v>NMC955 (200)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</row>
        <row r="471">
          <cell r="AO471" t="str">
            <v>NCA955 (200)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</row>
        <row r="472">
          <cell r="AO472" t="str">
            <v>Li-S (200)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23.236360946566911</v>
          </cell>
          <cell r="AV472">
            <v>22.861655965643099</v>
          </cell>
          <cell r="AW472">
            <v>22.257725445287118</v>
          </cell>
          <cell r="AX472">
            <v>21.424569385498963</v>
          </cell>
          <cell r="AY472">
            <v>20.36218778627866</v>
          </cell>
          <cell r="AZ472">
            <v>73.953737209940428</v>
          </cell>
          <cell r="BA472">
            <v>72.826336992962126</v>
          </cell>
          <cell r="BB472">
            <v>70.964425959368498</v>
          </cell>
          <cell r="BC472">
            <v>68.368004109159315</v>
          </cell>
          <cell r="BD472">
            <v>65.037071442334934</v>
          </cell>
          <cell r="BE472">
            <v>1697.1243552338194</v>
          </cell>
          <cell r="BF472">
            <v>1672.4009241057609</v>
          </cell>
          <cell r="BG472">
            <v>1630.6935087354705</v>
          </cell>
          <cell r="BH472">
            <v>1572.0021091229494</v>
          </cell>
          <cell r="BI472">
            <v>1496.3267252681965</v>
          </cell>
          <cell r="BJ472">
            <v>4580.4969686658842</v>
          </cell>
          <cell r="BK472">
            <v>4520.9861614545744</v>
          </cell>
          <cell r="BL472">
            <v>4415.1720232675552</v>
          </cell>
          <cell r="BM472">
            <v>4263.0545541048141</v>
          </cell>
          <cell r="BN472">
            <v>4064.6337539663641</v>
          </cell>
          <cell r="BO472">
            <v>5581.4379781091784</v>
          </cell>
          <cell r="BP472">
            <v>5515.7246817934993</v>
          </cell>
          <cell r="BQ472">
            <v>5393.1783877833586</v>
          </cell>
          <cell r="BR472">
            <v>5213.7990960787283</v>
          </cell>
          <cell r="BS472">
            <v>4977.5868066796447</v>
          </cell>
        </row>
        <row r="473">
          <cell r="AO473" t="str">
            <v>Li-air (200)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15.537029738735264</v>
          </cell>
          <cell r="AV473">
            <v>15.047134427366316</v>
          </cell>
          <cell r="AW473">
            <v>14.292631443494805</v>
          </cell>
          <cell r="AX473">
            <v>13.273520787120765</v>
          </cell>
          <cell r="AY473">
            <v>11.989802458244178</v>
          </cell>
          <cell r="AZ473">
            <v>49.493554527079134</v>
          </cell>
          <cell r="BA473">
            <v>47.956140741617354</v>
          </cell>
          <cell r="BB473">
            <v>45.570814531023167</v>
          </cell>
          <cell r="BC473">
            <v>42.337575895296574</v>
          </cell>
          <cell r="BD473">
            <v>38.256424834437539</v>
          </cell>
          <cell r="BE473">
            <v>1137.2529915614605</v>
          </cell>
          <cell r="BF473">
            <v>1102.2168220479919</v>
          </cell>
          <cell r="BG473">
            <v>1047.5738512250434</v>
          </cell>
          <cell r="BH473">
            <v>973.32407909261383</v>
          </cell>
          <cell r="BI473">
            <v>879.46750565070522</v>
          </cell>
          <cell r="BJ473">
            <v>3079.0987277166655</v>
          </cell>
          <cell r="BK473">
            <v>2986.0586830434145</v>
          </cell>
          <cell r="BL473">
            <v>2839.5629900241966</v>
          </cell>
          <cell r="BM473">
            <v>2639.6116486590122</v>
          </cell>
          <cell r="BN473">
            <v>2386.2046589478609</v>
          </cell>
          <cell r="BO473">
            <v>3760.491890760924</v>
          </cell>
          <cell r="BP473">
            <v>3648.7443459529509</v>
          </cell>
          <cell r="BQ473">
            <v>3471.3835707753606</v>
          </cell>
          <cell r="BR473">
            <v>3228.4095652281426</v>
          </cell>
          <cell r="BS473">
            <v>2919.8223293113037</v>
          </cell>
        </row>
      </sheetData>
      <sheetData sheetId="19">
        <row r="64">
          <cell r="R64" t="str">
            <v>BEV-100 PC</v>
          </cell>
          <cell r="X64" t="str">
            <v>BEV-200 PC</v>
          </cell>
        </row>
        <row r="65">
          <cell r="X65">
            <v>54.646650164176862</v>
          </cell>
          <cell r="Y65">
            <v>54.646650164176862</v>
          </cell>
          <cell r="Z65">
            <v>54.646650164176862</v>
          </cell>
          <cell r="AA65">
            <v>54.646650164176862</v>
          </cell>
          <cell r="AB65">
            <v>54.646650164176862</v>
          </cell>
          <cell r="AC65">
            <v>54.646650164176862</v>
          </cell>
          <cell r="AF65">
            <v>27.796163835054116</v>
          </cell>
        </row>
        <row r="66">
          <cell r="R66">
            <v>29.5</v>
          </cell>
          <cell r="S66">
            <v>29.5</v>
          </cell>
          <cell r="T66">
            <v>29.5</v>
          </cell>
          <cell r="U66">
            <v>28.85</v>
          </cell>
          <cell r="V66">
            <v>29.5</v>
          </cell>
          <cell r="W66">
            <v>29.5</v>
          </cell>
          <cell r="AG66">
            <v>67.400000000000006</v>
          </cell>
          <cell r="AJ66">
            <v>31.88</v>
          </cell>
          <cell r="AK66">
            <v>63.76</v>
          </cell>
        </row>
        <row r="68">
          <cell r="R68" t="str">
            <v>NMC622</v>
          </cell>
          <cell r="S68" t="str">
            <v>NMC811</v>
          </cell>
          <cell r="T68" t="str">
            <v>NCA (I)</v>
          </cell>
          <cell r="U68" t="str">
            <v>LFP(II)</v>
          </cell>
          <cell r="V68" t="str">
            <v>NMC955</v>
          </cell>
          <cell r="W68" t="str">
            <v>NCA955</v>
          </cell>
          <cell r="X68" t="str">
            <v>NMC622</v>
          </cell>
          <cell r="Y68" t="str">
            <v>NMC811</v>
          </cell>
          <cell r="Z68" t="str">
            <v>NCA (I)</v>
          </cell>
          <cell r="AA68" t="str">
            <v>LFP(II)</v>
          </cell>
          <cell r="AB68" t="str">
            <v>NMC955</v>
          </cell>
          <cell r="AC68" t="str">
            <v>NCA955</v>
          </cell>
          <cell r="AF68" t="str">
            <v>Li-S</v>
          </cell>
          <cell r="AG68" t="str">
            <v>Li-S</v>
          </cell>
          <cell r="AJ68" t="str">
            <v>Li-air</v>
          </cell>
          <cell r="AK68" t="str">
            <v>Li-air</v>
          </cell>
        </row>
        <row r="72">
          <cell r="J72" t="str">
            <v>Cathode</v>
          </cell>
          <cell r="K72" t="str">
            <v>Active material (kg)</v>
          </cell>
          <cell r="R72">
            <v>44.181600000000003</v>
          </cell>
          <cell r="S72">
            <v>37.478400000000001</v>
          </cell>
          <cell r="T72">
            <v>40.591200000000001</v>
          </cell>
          <cell r="U72">
            <v>59.915399999999998</v>
          </cell>
          <cell r="V72">
            <v>36.136799999999994</v>
          </cell>
          <cell r="W72">
            <v>39.607200000000006</v>
          </cell>
          <cell r="X72">
            <v>86.899199999999993</v>
          </cell>
          <cell r="Y72">
            <v>73.713599999999985</v>
          </cell>
          <cell r="Z72">
            <v>79.838400000000007</v>
          </cell>
          <cell r="AA72">
            <v>117.79249999999999</v>
          </cell>
          <cell r="AB72">
            <v>71.078400000000002</v>
          </cell>
          <cell r="AC72">
            <v>77.903999999999996</v>
          </cell>
          <cell r="AF72">
            <v>16.495942636799899</v>
          </cell>
          <cell r="AG72">
            <v>33.598604715079929</v>
          </cell>
          <cell r="AJ72">
            <v>7.0355063115274463</v>
          </cell>
          <cell r="AK72">
            <v>14.452669397830256</v>
          </cell>
        </row>
        <row r="73">
          <cell r="R73">
            <v>0.92159999999999997</v>
          </cell>
          <cell r="S73">
            <v>2.0832000000000002</v>
          </cell>
          <cell r="T73">
            <v>0.8448</v>
          </cell>
          <cell r="U73">
            <v>1.2483</v>
          </cell>
          <cell r="V73">
            <v>2.0087999999999999</v>
          </cell>
          <cell r="W73">
            <v>0.8256</v>
          </cell>
          <cell r="X73">
            <v>1.8095999999999999</v>
          </cell>
          <cell r="Y73">
            <v>4.0943999999999994</v>
          </cell>
          <cell r="Z73">
            <v>1.6631999999999998</v>
          </cell>
          <cell r="AA73">
            <v>2.4539999999999997</v>
          </cell>
          <cell r="AB73">
            <v>3.948</v>
          </cell>
          <cell r="AC73">
            <v>1.6223999999999998</v>
          </cell>
          <cell r="AF73">
            <v>4.7131264676571218</v>
          </cell>
          <cell r="AG73">
            <v>9.599601347165704</v>
          </cell>
          <cell r="AJ73">
            <v>1.6315141859430531</v>
          </cell>
          <cell r="AK73">
            <v>3.3416326856388796</v>
          </cell>
        </row>
        <row r="74">
          <cell r="R74">
            <v>0.92159999999999997</v>
          </cell>
          <cell r="S74">
            <v>2.0832000000000002</v>
          </cell>
          <cell r="T74">
            <v>0.8448</v>
          </cell>
          <cell r="U74">
            <v>1.2483</v>
          </cell>
          <cell r="V74">
            <v>2.0087999999999999</v>
          </cell>
          <cell r="W74">
            <v>0.8256</v>
          </cell>
          <cell r="X74">
            <v>1.8095999999999999</v>
          </cell>
          <cell r="Y74">
            <v>4.0943999999999994</v>
          </cell>
          <cell r="Z74">
            <v>1.6631999999999998</v>
          </cell>
          <cell r="AA74">
            <v>2.4539999999999997</v>
          </cell>
          <cell r="AB74">
            <v>3.948</v>
          </cell>
          <cell r="AC74">
            <v>1.6223999999999998</v>
          </cell>
          <cell r="AF74">
            <v>2.3565632370385976</v>
          </cell>
          <cell r="AG74">
            <v>4.7998006739937544</v>
          </cell>
          <cell r="AJ74">
            <v>5.4664536719744401E-3</v>
          </cell>
          <cell r="AK74">
            <v>1.0999999999999999E-2</v>
          </cell>
        </row>
        <row r="75">
          <cell r="R75">
            <v>0.44236800000000004</v>
          </cell>
          <cell r="S75">
            <v>0.99993600000000016</v>
          </cell>
          <cell r="T75">
            <v>0.40550399999999998</v>
          </cell>
          <cell r="U75">
            <v>0.59918400000000005</v>
          </cell>
          <cell r="V75">
            <v>0.96422399999999997</v>
          </cell>
          <cell r="W75">
            <v>0.39628799999999997</v>
          </cell>
          <cell r="X75">
            <v>0.86860800000000005</v>
          </cell>
          <cell r="Y75">
            <v>1.9653119999999995</v>
          </cell>
          <cell r="Z75">
            <v>0.79833599999999993</v>
          </cell>
          <cell r="AA75">
            <v>1.1779199999999999</v>
          </cell>
          <cell r="AB75">
            <v>1.8950399999999998</v>
          </cell>
          <cell r="AC75">
            <v>0.77875199999999989</v>
          </cell>
          <cell r="AF75">
            <v>1.1311503537785268</v>
          </cell>
          <cell r="AG75">
            <v>2.3039043235170023</v>
          </cell>
          <cell r="AJ75">
            <v>0.13119488812738656</v>
          </cell>
          <cell r="AK75">
            <v>0.26400000000000001</v>
          </cell>
        </row>
        <row r="76">
          <cell r="K76" t="str">
            <v>Al current collector (kg)</v>
          </cell>
          <cell r="R76">
            <v>2.8187999999999995</v>
          </cell>
          <cell r="S76">
            <v>2.7799199999999993</v>
          </cell>
          <cell r="T76">
            <v>2.5369199999999998</v>
          </cell>
          <cell r="U76">
            <v>4.0902974999999993</v>
          </cell>
          <cell r="V76">
            <v>2.6244000000000001</v>
          </cell>
          <cell r="W76">
            <v>2.5077600000000002</v>
          </cell>
          <cell r="X76">
            <v>5.2974000000000006</v>
          </cell>
          <cell r="Y76">
            <v>5.2099200000000003</v>
          </cell>
          <cell r="Z76">
            <v>4.7627999999999995</v>
          </cell>
          <cell r="AA76">
            <v>6.8171624999999985</v>
          </cell>
          <cell r="AB76">
            <v>4.9183199999999996</v>
          </cell>
          <cell r="AC76">
            <v>4.7044800000000002</v>
          </cell>
          <cell r="AF76">
            <v>10.603895628819746</v>
          </cell>
          <cell r="AG76">
            <v>14.875435792076395</v>
          </cell>
          <cell r="AJ76">
            <v>22.132672105555315</v>
          </cell>
          <cell r="AK76">
            <v>21.252294057863935</v>
          </cell>
        </row>
        <row r="77">
          <cell r="K77" t="str">
            <v>Graphite (kg)</v>
          </cell>
          <cell r="R77">
            <v>26.805599999999998</v>
          </cell>
          <cell r="S77">
            <v>27.691199999999998</v>
          </cell>
          <cell r="T77">
            <v>27.398399999999999</v>
          </cell>
          <cell r="U77">
            <v>30.584850000000003</v>
          </cell>
          <cell r="V77">
            <v>27.729600000000001</v>
          </cell>
          <cell r="W77">
            <v>27.412800000000001</v>
          </cell>
          <cell r="X77">
            <v>51.926400000000008</v>
          </cell>
          <cell r="Y77">
            <v>53.647199999999998</v>
          </cell>
          <cell r="Z77">
            <v>53.056799999999996</v>
          </cell>
          <cell r="AA77">
            <v>16.836120000000001</v>
          </cell>
          <cell r="AB77">
            <v>53.709599999999995</v>
          </cell>
          <cell r="AC77">
            <v>53.078400000000002</v>
          </cell>
          <cell r="AE77" t="str">
            <v>Lithium anode (kg)</v>
          </cell>
          <cell r="AF77">
            <v>6.3845085274565418</v>
          </cell>
          <cell r="AG77">
            <v>12.874969754472433</v>
          </cell>
          <cell r="AJ77">
            <v>9.5546030095741106</v>
          </cell>
          <cell r="AK77">
            <v>19.441450217426755</v>
          </cell>
        </row>
        <row r="78">
          <cell r="K78" t="str">
            <v>PVDF (kg)</v>
          </cell>
          <cell r="R78">
            <v>0.54720000000000002</v>
          </cell>
          <cell r="S78">
            <v>0.56400000000000006</v>
          </cell>
          <cell r="T78">
            <v>0.55920000000000003</v>
          </cell>
          <cell r="U78">
            <v>0.62414999999999998</v>
          </cell>
          <cell r="V78">
            <v>0.5663999999999999</v>
          </cell>
          <cell r="W78">
            <v>0.55920000000000003</v>
          </cell>
          <cell r="X78">
            <v>1.0608</v>
          </cell>
          <cell r="Y78">
            <v>1.0944</v>
          </cell>
          <cell r="Z78">
            <v>1.0824</v>
          </cell>
          <cell r="AA78">
            <v>0.34355999999999998</v>
          </cell>
          <cell r="AB78">
            <v>1.0968</v>
          </cell>
          <cell r="AC78">
            <v>1.0824</v>
          </cell>
          <cell r="AF78">
            <v>1.4707099200801956</v>
          </cell>
          <cell r="AG78">
            <v>2.0912774951291793</v>
          </cell>
          <cell r="AJ78">
            <v>2.7830730461931141</v>
          </cell>
          <cell r="AK78">
            <v>2.7132337891454736</v>
          </cell>
        </row>
        <row r="79">
          <cell r="K79" t="str">
            <v>NMP (kg)</v>
          </cell>
          <cell r="R79">
            <v>0.262656</v>
          </cell>
          <cell r="S79">
            <v>0.27072000000000002</v>
          </cell>
          <cell r="T79">
            <v>0.26841599999999999</v>
          </cell>
          <cell r="U79">
            <v>0.29959200000000002</v>
          </cell>
          <cell r="V79">
            <v>0.271872</v>
          </cell>
          <cell r="W79">
            <v>0.26841599999999999</v>
          </cell>
          <cell r="X79">
            <v>0.50918399999999997</v>
          </cell>
          <cell r="Y79">
            <v>0.525312</v>
          </cell>
          <cell r="Z79">
            <v>0.51955200000000001</v>
          </cell>
          <cell r="AA79">
            <v>0.16490879999999997</v>
          </cell>
          <cell r="AB79">
            <v>0.52646400000000004</v>
          </cell>
          <cell r="AC79">
            <v>0.51955200000000001</v>
          </cell>
          <cell r="AF79">
            <v>0</v>
          </cell>
          <cell r="AG79">
            <v>0</v>
          </cell>
          <cell r="AJ79">
            <v>0</v>
          </cell>
          <cell r="AK79">
            <v>0</v>
          </cell>
        </row>
        <row r="80">
          <cell r="K80" t="str">
            <v>Cu current collector (kg)</v>
          </cell>
          <cell r="R80">
            <v>6.7737600000000002</v>
          </cell>
          <cell r="S80">
            <v>6.6662400000000002</v>
          </cell>
          <cell r="T80">
            <v>6.1071360000000006</v>
          </cell>
          <cell r="U80">
            <v>9.3717120000000005</v>
          </cell>
          <cell r="V80">
            <v>6.3006719999999996</v>
          </cell>
          <cell r="W80">
            <v>6.0426240000000009</v>
          </cell>
          <cell r="X80">
            <v>12.515328</v>
          </cell>
          <cell r="Y80">
            <v>12.321792</v>
          </cell>
          <cell r="Z80">
            <v>11.289600000000002</v>
          </cell>
          <cell r="AA80">
            <v>4.3734656000000003</v>
          </cell>
          <cell r="AB80">
            <v>11.655168000000002</v>
          </cell>
          <cell r="AC80">
            <v>11.160576000000001</v>
          </cell>
          <cell r="AF80">
            <v>19.516357390689471</v>
          </cell>
          <cell r="AG80">
            <v>27.392273072142707</v>
          </cell>
          <cell r="AJ80">
            <v>40.672163596178748</v>
          </cell>
          <cell r="AK80">
            <v>39.048515344310474</v>
          </cell>
        </row>
        <row r="81">
          <cell r="K81" t="str">
            <v>LiPF6 (kg)</v>
          </cell>
          <cell r="R81">
            <v>2.3910829714285713</v>
          </cell>
          <cell r="S81">
            <v>2.360349257142857</v>
          </cell>
          <cell r="T81">
            <v>2.2865883428571427</v>
          </cell>
          <cell r="U81">
            <v>4.0153597714285718</v>
          </cell>
          <cell r="V81">
            <v>2.2927350857142863</v>
          </cell>
          <cell r="W81">
            <v>2.274294857142857</v>
          </cell>
          <cell r="X81">
            <v>4.6592310857142873</v>
          </cell>
          <cell r="Y81">
            <v>4.597763657142858</v>
          </cell>
          <cell r="Z81">
            <v>4.4563885714285716</v>
          </cell>
          <cell r="AA81">
            <v>7.7327305714285721</v>
          </cell>
          <cell r="AB81">
            <v>4.4686820571428578</v>
          </cell>
          <cell r="AC81">
            <v>4.4256548571428569</v>
          </cell>
          <cell r="AF81">
            <v>5.8146519480889651</v>
          </cell>
          <cell r="AG81">
            <v>11.182225099682723</v>
          </cell>
          <cell r="AI81" t="str">
            <v>LiClO4 (kg)</v>
          </cell>
          <cell r="AJ81">
            <v>4.4338053063693703</v>
          </cell>
          <cell r="AK81">
            <v>7.5744627165949323</v>
          </cell>
        </row>
        <row r="82">
          <cell r="K82" t="str">
            <v>EC (kg)</v>
          </cell>
          <cell r="R82">
            <v>4.4060585142857143</v>
          </cell>
          <cell r="S82">
            <v>4.3494253714285707</v>
          </cell>
          <cell r="T82">
            <v>4.213505828571428</v>
          </cell>
          <cell r="U82">
            <v>7.3991201142857133</v>
          </cell>
          <cell r="V82">
            <v>4.224832457142857</v>
          </cell>
          <cell r="W82">
            <v>4.1908525714285707</v>
          </cell>
          <cell r="X82">
            <v>8.5855844571428577</v>
          </cell>
          <cell r="Y82">
            <v>8.4723181714285722</v>
          </cell>
          <cell r="Z82">
            <v>8.2118057142857133</v>
          </cell>
          <cell r="AA82">
            <v>14.249134714285711</v>
          </cell>
          <cell r="AB82">
            <v>8.2344589714285714</v>
          </cell>
          <cell r="AC82">
            <v>8.1551725714285705</v>
          </cell>
          <cell r="AF82">
            <v>10.539056655911265</v>
          </cell>
          <cell r="AG82">
            <v>20.267782993174951</v>
          </cell>
          <cell r="AJ82">
            <v>34.725918752892923</v>
          </cell>
          <cell r="AK82">
            <v>51.749336755483171</v>
          </cell>
        </row>
        <row r="83">
          <cell r="K83" t="str">
            <v>DMC (kg)</v>
          </cell>
          <cell r="R83">
            <v>4.4060585142857143</v>
          </cell>
          <cell r="S83">
            <v>4.3494253714285707</v>
          </cell>
          <cell r="T83">
            <v>4.213505828571428</v>
          </cell>
          <cell r="U83">
            <v>7.3991201142857133</v>
          </cell>
          <cell r="V83">
            <v>4.224832457142857</v>
          </cell>
          <cell r="W83">
            <v>4.1908525714285707</v>
          </cell>
          <cell r="X83">
            <v>8.5855844571428577</v>
          </cell>
          <cell r="Y83">
            <v>8.4723181714285722</v>
          </cell>
          <cell r="Z83">
            <v>8.2118057142857133</v>
          </cell>
          <cell r="AA83">
            <v>14.249134714285711</v>
          </cell>
          <cell r="AB83">
            <v>8.2344589714285714</v>
          </cell>
          <cell r="AC83">
            <v>8.1551725714285705</v>
          </cell>
          <cell r="AF83">
            <v>19.624450324800225</v>
          </cell>
          <cell r="AG83">
            <v>37.740009711429217</v>
          </cell>
          <cell r="AJ83">
            <v>7.3211113293021359</v>
          </cell>
          <cell r="AK83">
            <v>7.0807074328884729</v>
          </cell>
        </row>
        <row r="84">
          <cell r="K84" t="str">
            <v>PP (kg)</v>
          </cell>
          <cell r="R84">
            <v>0.71150400000000014</v>
          </cell>
          <cell r="S84">
            <v>0.85694400000000015</v>
          </cell>
          <cell r="T84">
            <v>0.63892800000000005</v>
          </cell>
          <cell r="U84">
            <v>1.1038679999999998</v>
          </cell>
          <cell r="V84">
            <v>0.80784000000000011</v>
          </cell>
          <cell r="W84">
            <v>0.63115199999999994</v>
          </cell>
          <cell r="X84">
            <v>1.353024</v>
          </cell>
          <cell r="Y84">
            <v>1.6299359999999998</v>
          </cell>
          <cell r="Z84">
            <v>1.2156479999999998</v>
          </cell>
          <cell r="AA84">
            <v>1.83978</v>
          </cell>
          <cell r="AB84">
            <v>1.5364799999999998</v>
          </cell>
          <cell r="AC84">
            <v>1.2000960000000003</v>
          </cell>
          <cell r="AF84">
            <v>0.36341574675555982</v>
          </cell>
          <cell r="AG84">
            <v>0.6988890687301702</v>
          </cell>
          <cell r="AJ84">
            <v>1.830277832325534</v>
          </cell>
          <cell r="AK84">
            <v>1.7701768582221182</v>
          </cell>
        </row>
        <row r="85">
          <cell r="K85" t="str">
            <v>PE (kg)</v>
          </cell>
          <cell r="R85">
            <v>0.17787600000000003</v>
          </cell>
          <cell r="S85">
            <v>0.21423600000000001</v>
          </cell>
          <cell r="T85">
            <v>0.15973200000000001</v>
          </cell>
          <cell r="U85">
            <v>0.27596699999999996</v>
          </cell>
          <cell r="V85">
            <v>0.20196000000000003</v>
          </cell>
          <cell r="W85">
            <v>0.15778799999999998</v>
          </cell>
          <cell r="X85">
            <v>0.338256</v>
          </cell>
          <cell r="Y85">
            <v>0.40748399999999996</v>
          </cell>
          <cell r="Z85">
            <v>0.30391199999999996</v>
          </cell>
          <cell r="AA85">
            <v>0.45994500000000005</v>
          </cell>
          <cell r="AB85">
            <v>0.38411999999999996</v>
          </cell>
          <cell r="AC85">
            <v>0.30002400000000007</v>
          </cell>
          <cell r="AF85">
            <v>4.5752957497328897</v>
          </cell>
          <cell r="AG85">
            <v>6.4281453779789759</v>
          </cell>
          <cell r="AJ85">
            <v>1.8572374800985942</v>
          </cell>
          <cell r="AK85">
            <v>2.4361095773249706</v>
          </cell>
        </row>
        <row r="86">
          <cell r="K86" t="str">
            <v>Al (kg)</v>
          </cell>
          <cell r="R86">
            <v>1.3199999999999998</v>
          </cell>
          <cell r="S86">
            <v>1.3440000000000001</v>
          </cell>
          <cell r="T86">
            <v>1.296</v>
          </cell>
          <cell r="U86">
            <v>9.3800000000000008E-2</v>
          </cell>
          <cell r="V86">
            <v>1.3199999999999998</v>
          </cell>
          <cell r="W86">
            <v>1.296</v>
          </cell>
          <cell r="X86">
            <v>1.9679999999999997</v>
          </cell>
          <cell r="Y86">
            <v>1.9679999999999997</v>
          </cell>
          <cell r="Z86">
            <v>1.92</v>
          </cell>
          <cell r="AA86">
            <v>0.33500000000000002</v>
          </cell>
          <cell r="AB86">
            <v>1.944</v>
          </cell>
          <cell r="AC86">
            <v>1.92</v>
          </cell>
          <cell r="AF86">
            <v>1.1438239374332224</v>
          </cell>
          <cell r="AG86">
            <v>1.607036344494744</v>
          </cell>
          <cell r="AJ86">
            <v>6.1357623416590608</v>
          </cell>
          <cell r="AK86">
            <v>8.048184233236567</v>
          </cell>
        </row>
        <row r="87">
          <cell r="K87" t="str">
            <v>Cu (kg)</v>
          </cell>
          <cell r="R87">
            <v>4.4160000000000004</v>
          </cell>
          <cell r="S87">
            <v>4.4399999999999995</v>
          </cell>
          <cell r="T87">
            <v>4.2959999999999994</v>
          </cell>
          <cell r="U87">
            <v>0.31220000000000003</v>
          </cell>
          <cell r="V87">
            <v>4.3440000000000003</v>
          </cell>
          <cell r="W87">
            <v>4.2959999999999994</v>
          </cell>
          <cell r="X87">
            <v>6.5279999999999996</v>
          </cell>
          <cell r="Y87">
            <v>6.5520000000000005</v>
          </cell>
          <cell r="Z87">
            <v>6.3840000000000003</v>
          </cell>
          <cell r="AA87">
            <v>1.115</v>
          </cell>
          <cell r="AB87">
            <v>6.4560000000000004</v>
          </cell>
          <cell r="AC87">
            <v>6.3599999999999994</v>
          </cell>
          <cell r="AF87">
            <v>1.9494794761839793</v>
          </cell>
          <cell r="AG87">
            <v>2.7636493184761006</v>
          </cell>
          <cell r="AJ87">
            <v>7.3601034393600022</v>
          </cell>
          <cell r="AK87">
            <v>11.04944779008</v>
          </cell>
        </row>
        <row r="88">
          <cell r="K88" t="str">
            <v>Al (kg)</v>
          </cell>
          <cell r="R88">
            <v>2.1534869952000002</v>
          </cell>
          <cell r="S88">
            <v>2.1611764224000005</v>
          </cell>
          <cell r="T88">
            <v>2.0845864512000003</v>
          </cell>
          <cell r="U88">
            <v>1.1324610000000004</v>
          </cell>
          <cell r="V88">
            <v>2.1352092479999998</v>
          </cell>
          <cell r="W88">
            <v>2.0563989696000005</v>
          </cell>
          <cell r="X88">
            <v>3.493318752</v>
          </cell>
          <cell r="Y88">
            <v>3.5012621952000007</v>
          </cell>
          <cell r="Z88">
            <v>3.3626145600000008</v>
          </cell>
          <cell r="AA88">
            <v>1.8874350000000004</v>
          </cell>
          <cell r="AB88">
            <v>3.4251196032000006</v>
          </cell>
          <cell r="AC88">
            <v>3.3116270688</v>
          </cell>
          <cell r="AF88">
            <v>6.4405025657633725</v>
          </cell>
          <cell r="AG88">
            <v>9.1302784891877007</v>
          </cell>
          <cell r="AJ88">
            <v>1.144904979456</v>
          </cell>
          <cell r="AK88">
            <v>1.7188029895680004</v>
          </cell>
        </row>
        <row r="89">
          <cell r="K89" t="str">
            <v>PET (kg)</v>
          </cell>
          <cell r="R89">
            <v>0.33498686591999993</v>
          </cell>
          <cell r="S89">
            <v>0.33618299903999993</v>
          </cell>
          <cell r="T89">
            <v>0.32426900351999999</v>
          </cell>
          <cell r="U89">
            <v>0.17616059999999997</v>
          </cell>
          <cell r="V89">
            <v>0.33214366079999996</v>
          </cell>
          <cell r="W89">
            <v>0.31988428415999998</v>
          </cell>
          <cell r="X89">
            <v>0.5434051392</v>
          </cell>
          <cell r="Y89">
            <v>0.54464078591999987</v>
          </cell>
          <cell r="Z89">
            <v>0.52307337600000003</v>
          </cell>
          <cell r="AA89">
            <v>0.293601</v>
          </cell>
          <cell r="AB89">
            <v>0.53279638271999996</v>
          </cell>
          <cell r="AC89">
            <v>0.51514198847999992</v>
          </cell>
          <cell r="AF89">
            <v>4.4291318400000002</v>
          </cell>
          <cell r="AG89">
            <v>7.4771424000000009</v>
          </cell>
          <cell r="AJ89">
            <v>0.49067356262400003</v>
          </cell>
          <cell r="AK89">
            <v>0.73662985267200021</v>
          </cell>
        </row>
        <row r="90">
          <cell r="K90" t="str">
            <v>PP (kg)</v>
          </cell>
          <cell r="R90">
            <v>0.14356579967999999</v>
          </cell>
          <cell r="S90">
            <v>0.14407842815999999</v>
          </cell>
          <cell r="T90">
            <v>0.13897243008000001</v>
          </cell>
          <cell r="U90">
            <v>7.5497400000000006E-2</v>
          </cell>
          <cell r="V90">
            <v>0.14234728320000004</v>
          </cell>
          <cell r="W90">
            <v>0.13709326464000002</v>
          </cell>
          <cell r="X90">
            <v>0.23288791679999998</v>
          </cell>
          <cell r="Y90">
            <v>0.23341747968000001</v>
          </cell>
          <cell r="Z90">
            <v>0.22417430400000002</v>
          </cell>
          <cell r="AA90">
            <v>0.125829</v>
          </cell>
          <cell r="AB90">
            <v>0.22834130687999996</v>
          </cell>
          <cell r="AC90">
            <v>0.22077513792</v>
          </cell>
          <cell r="AF90">
            <v>0.68897606399999989</v>
          </cell>
          <cell r="AG90">
            <v>1.16311104</v>
          </cell>
          <cell r="AH90" t="str">
            <v>Oxygen tank</v>
          </cell>
          <cell r="AJ90">
            <v>55</v>
          </cell>
          <cell r="AK90">
            <v>55</v>
          </cell>
        </row>
        <row r="91">
          <cell r="K91" t="str">
            <v>Al casing (kg)</v>
          </cell>
          <cell r="R91">
            <v>3.96</v>
          </cell>
          <cell r="S91">
            <v>3.96</v>
          </cell>
          <cell r="T91">
            <v>3.88</v>
          </cell>
          <cell r="U91">
            <v>0</v>
          </cell>
          <cell r="V91">
            <v>3.9000000000000004</v>
          </cell>
          <cell r="W91">
            <v>3.88</v>
          </cell>
          <cell r="X91">
            <v>5.5200000000000005</v>
          </cell>
          <cell r="Y91">
            <v>5.5400000000000009</v>
          </cell>
          <cell r="Z91">
            <v>5.4</v>
          </cell>
          <cell r="AA91">
            <v>0</v>
          </cell>
          <cell r="AB91">
            <v>5.44</v>
          </cell>
          <cell r="AC91">
            <v>5.3800000000000008</v>
          </cell>
          <cell r="AF91">
            <v>0.29527545599999999</v>
          </cell>
          <cell r="AG91">
            <v>0.49847616000000011</v>
          </cell>
          <cell r="AJ91">
            <v>4.3196393179234587</v>
          </cell>
          <cell r="AK91">
            <v>5.5723248925566375</v>
          </cell>
        </row>
        <row r="92">
          <cell r="K92" t="str">
            <v>Al conductor/cooling plates (kg)</v>
          </cell>
          <cell r="R92">
            <v>3.7</v>
          </cell>
          <cell r="S92">
            <v>3.74</v>
          </cell>
          <cell r="T92">
            <v>3.5599999999999996</v>
          </cell>
          <cell r="U92">
            <v>2.25</v>
          </cell>
          <cell r="V92">
            <v>3.66</v>
          </cell>
          <cell r="W92">
            <v>3.54</v>
          </cell>
          <cell r="X92">
            <v>6.32</v>
          </cell>
          <cell r="Y92">
            <v>6.4</v>
          </cell>
          <cell r="Z92">
            <v>6.08</v>
          </cell>
          <cell r="AA92">
            <v>3.657</v>
          </cell>
          <cell r="AB92">
            <v>6.24</v>
          </cell>
          <cell r="AC92">
            <v>6.04</v>
          </cell>
          <cell r="AF92">
            <v>4.427718795100267</v>
          </cell>
          <cell r="AG92">
            <v>6.1362446465761424</v>
          </cell>
          <cell r="AJ92">
            <v>6.6265068702783045</v>
          </cell>
          <cell r="AK92">
            <v>10.243324157570141</v>
          </cell>
        </row>
        <row r="93">
          <cell r="K93" t="str">
            <v>Terminal (kg)</v>
          </cell>
          <cell r="R93">
            <v>0.68</v>
          </cell>
          <cell r="S93">
            <v>0.66</v>
          </cell>
          <cell r="T93">
            <v>0.68</v>
          </cell>
          <cell r="U93">
            <v>0</v>
          </cell>
          <cell r="V93">
            <v>0.68</v>
          </cell>
          <cell r="W93">
            <v>0.68</v>
          </cell>
          <cell r="X93">
            <v>1.1000000000000001</v>
          </cell>
          <cell r="Y93">
            <v>1.1000000000000001</v>
          </cell>
          <cell r="Z93">
            <v>1.1200000000000001</v>
          </cell>
          <cell r="AA93">
            <v>0</v>
          </cell>
          <cell r="AB93">
            <v>1.1000000000000001</v>
          </cell>
          <cell r="AC93">
            <v>1.1200000000000001</v>
          </cell>
          <cell r="AF93">
            <v>7.7687089430381828</v>
          </cell>
          <cell r="AG93">
            <v>13.560417992855175</v>
          </cell>
          <cell r="AJ93">
            <v>0.48254033831713872</v>
          </cell>
          <cell r="AK93">
            <v>0.48254033831713872</v>
          </cell>
        </row>
        <row r="94">
          <cell r="K94" t="str">
            <v>Cell group interconnects (kg)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F94">
            <v>0.64968158281980126</v>
          </cell>
          <cell r="AG94">
            <v>0.64900478864257194</v>
          </cell>
          <cell r="AJ94">
            <v>1.8465061282740516</v>
          </cell>
          <cell r="AK94">
            <v>2.4168776861501375</v>
          </cell>
        </row>
        <row r="95">
          <cell r="K95" t="str">
            <v>Al jacket outer layer (kg)</v>
          </cell>
          <cell r="R95">
            <v>25.90945653206651</v>
          </cell>
          <cell r="S95">
            <v>25.917999049881239</v>
          </cell>
          <cell r="T95">
            <v>25.537857007125893</v>
          </cell>
          <cell r="U95">
            <v>7.9506598574821856</v>
          </cell>
          <cell r="V95">
            <v>25.621146555819482</v>
          </cell>
          <cell r="W95">
            <v>25.569891448931116</v>
          </cell>
          <cell r="X95">
            <v>33.97466116389549</v>
          </cell>
          <cell r="Y95">
            <v>34.004559976247037</v>
          </cell>
          <cell r="Z95">
            <v>33.40017684085511</v>
          </cell>
          <cell r="AA95">
            <v>15.227038004750595</v>
          </cell>
          <cell r="AB95">
            <v>33.574230641330168</v>
          </cell>
          <cell r="AC95">
            <v>33.421533135391932</v>
          </cell>
          <cell r="AF95">
            <v>1.7168471478383063</v>
          </cell>
          <cell r="AG95">
            <v>2.4288341483782099</v>
          </cell>
          <cell r="AJ95">
            <v>31.02322125890737</v>
          </cell>
          <cell r="AK95">
            <v>38.605773634204276</v>
          </cell>
        </row>
        <row r="96">
          <cell r="K96" t="str">
            <v>Fiber glass jacket insulation layer (kg)*</v>
          </cell>
          <cell r="R96">
            <v>1.0235834679334916</v>
          </cell>
          <cell r="S96">
            <v>1.0239209501187649</v>
          </cell>
          <cell r="T96">
            <v>1.0089029928741093</v>
          </cell>
          <cell r="U96">
            <v>0.31410014251781476</v>
          </cell>
          <cell r="V96">
            <v>1.0121934441805227</v>
          </cell>
          <cell r="W96">
            <v>1.0101685510688836</v>
          </cell>
          <cell r="X96">
            <v>1.342208836104513</v>
          </cell>
          <cell r="Y96">
            <v>1.3433900237529692</v>
          </cell>
          <cell r="Z96">
            <v>1.319513159144893</v>
          </cell>
          <cell r="AA96">
            <v>0.60156199524940623</v>
          </cell>
          <cell r="AB96">
            <v>1.3263893586698337</v>
          </cell>
          <cell r="AC96">
            <v>1.3203568646080759</v>
          </cell>
          <cell r="AF96">
            <v>28.523466983372927</v>
          </cell>
          <cell r="AG96">
            <v>37.836947030878861</v>
          </cell>
          <cell r="AJ96">
            <v>1.2256087410926366</v>
          </cell>
          <cell r="AK96">
            <v>1.5251663657957244</v>
          </cell>
        </row>
        <row r="97">
          <cell r="K97" t="str">
            <v>Steel module compression plate (kg)</v>
          </cell>
          <cell r="R97">
            <v>1.1140000000000001</v>
          </cell>
          <cell r="S97">
            <v>1.1220000000000001</v>
          </cell>
          <cell r="T97">
            <v>1.083</v>
          </cell>
          <cell r="U97">
            <v>0</v>
          </cell>
          <cell r="V97">
            <v>1.1020000000000001</v>
          </cell>
          <cell r="W97">
            <v>1.0740000000000001</v>
          </cell>
          <cell r="X97">
            <v>1.8520000000000001</v>
          </cell>
          <cell r="Y97">
            <v>1.873</v>
          </cell>
          <cell r="Z97">
            <v>1.788</v>
          </cell>
          <cell r="AA97">
            <v>0</v>
          </cell>
          <cell r="AB97">
            <v>1.8320000000000001</v>
          </cell>
          <cell r="AC97">
            <v>1.77</v>
          </cell>
          <cell r="AF97">
            <v>1.1268530166270785</v>
          </cell>
          <cell r="AG97">
            <v>1.4947929691211403</v>
          </cell>
          <cell r="AJ97">
            <v>1.5971435402554128</v>
          </cell>
          <cell r="AK97">
            <v>2.4557607097284122</v>
          </cell>
        </row>
        <row r="98">
          <cell r="K98" t="str">
            <v>Steel strap (kg)</v>
          </cell>
          <cell r="AF98">
            <v>1.429</v>
          </cell>
          <cell r="AG98">
            <v>2.4950000000000001</v>
          </cell>
        </row>
        <row r="99">
          <cell r="K99" t="str">
            <v>Cu module interconnects (kg)</v>
          </cell>
          <cell r="R99">
            <v>0.84</v>
          </cell>
          <cell r="S99">
            <v>0.84</v>
          </cell>
          <cell r="T99">
            <v>0.86099999999999999</v>
          </cell>
          <cell r="U99">
            <v>0</v>
          </cell>
          <cell r="V99">
            <v>0.84</v>
          </cell>
          <cell r="W99">
            <v>0.86099999999999999</v>
          </cell>
          <cell r="X99">
            <v>1.3859999999999999</v>
          </cell>
          <cell r="Y99">
            <v>1.3859999999999999</v>
          </cell>
          <cell r="Z99">
            <v>1.407</v>
          </cell>
          <cell r="AA99">
            <v>0</v>
          </cell>
          <cell r="AB99">
            <v>1.3859999999999999</v>
          </cell>
          <cell r="AC99">
            <v>1.407</v>
          </cell>
          <cell r="AJ99">
            <v>0.70370466004582721</v>
          </cell>
          <cell r="AK99">
            <v>0.70370466004582721</v>
          </cell>
        </row>
        <row r="100">
          <cell r="K100" t="str">
            <v>BMS (kg)</v>
          </cell>
          <cell r="R100">
            <v>3.6</v>
          </cell>
          <cell r="S100">
            <v>3.6</v>
          </cell>
          <cell r="T100">
            <v>3.6</v>
          </cell>
          <cell r="U100">
            <v>3.1</v>
          </cell>
          <cell r="V100">
            <v>3.6</v>
          </cell>
          <cell r="W100">
            <v>3.6</v>
          </cell>
          <cell r="X100">
            <v>3.6</v>
          </cell>
          <cell r="Y100">
            <v>3.6</v>
          </cell>
          <cell r="Z100">
            <v>3.6</v>
          </cell>
          <cell r="AA100">
            <v>3.1</v>
          </cell>
          <cell r="AB100">
            <v>3.6</v>
          </cell>
          <cell r="AC100">
            <v>3.6</v>
          </cell>
          <cell r="AF100">
            <v>0.81600000000000006</v>
          </cell>
          <cell r="AG100">
            <v>0.81600000000000006</v>
          </cell>
          <cell r="AJ100">
            <v>4</v>
          </cell>
          <cell r="AK100">
            <v>4</v>
          </cell>
        </row>
        <row r="101">
          <cell r="K101" t="str">
            <v>Coolant EG (kg)</v>
          </cell>
          <cell r="R101">
            <v>5.5650000000000004</v>
          </cell>
          <cell r="S101">
            <v>5.43</v>
          </cell>
          <cell r="T101">
            <v>5.8150000000000004</v>
          </cell>
          <cell r="U101">
            <v>1.135</v>
          </cell>
          <cell r="V101">
            <v>5.4950000000000001</v>
          </cell>
          <cell r="W101">
            <v>5.875</v>
          </cell>
          <cell r="X101">
            <v>5.31</v>
          </cell>
          <cell r="Y101">
            <v>5.19</v>
          </cell>
          <cell r="Z101">
            <v>5.5250000000000004</v>
          </cell>
          <cell r="AA101">
            <v>1.74</v>
          </cell>
          <cell r="AB101">
            <v>5.24</v>
          </cell>
          <cell r="AC101">
            <v>5.5750000000000002</v>
          </cell>
          <cell r="AF101">
            <v>4</v>
          </cell>
          <cell r="AG101">
            <v>4</v>
          </cell>
          <cell r="AJ101">
            <v>9.3858833581094494</v>
          </cell>
          <cell r="AK101">
            <v>10.925179187180349</v>
          </cell>
        </row>
        <row r="102">
          <cell r="K102" t="str">
            <v>Coolant deionised water (kg)</v>
          </cell>
          <cell r="R102">
            <v>5.5650000000000004</v>
          </cell>
          <cell r="S102">
            <v>5.43</v>
          </cell>
          <cell r="T102">
            <v>5.8150000000000004</v>
          </cell>
          <cell r="U102">
            <v>1.135</v>
          </cell>
          <cell r="V102">
            <v>5.4950000000000001</v>
          </cell>
          <cell r="W102">
            <v>5.875</v>
          </cell>
          <cell r="X102">
            <v>5.31</v>
          </cell>
          <cell r="Y102">
            <v>5.19</v>
          </cell>
          <cell r="Z102">
            <v>5.5250000000000004</v>
          </cell>
          <cell r="AA102">
            <v>1.74</v>
          </cell>
          <cell r="AB102">
            <v>5.24</v>
          </cell>
          <cell r="AC102">
            <v>5.5750000000000002</v>
          </cell>
          <cell r="AF102">
            <v>3.585</v>
          </cell>
          <cell r="AG102">
            <v>4.76</v>
          </cell>
          <cell r="AJ102">
            <v>9.3858833581094494</v>
          </cell>
          <cell r="AK102">
            <v>10.925179187180349</v>
          </cell>
        </row>
        <row r="103">
          <cell r="AF103">
            <v>3.585</v>
          </cell>
          <cell r="AG103">
            <v>4.76</v>
          </cell>
        </row>
        <row r="104">
          <cell r="K104" t="str">
            <v>Pack terminal 75% Cu + 25% Ceramic (kg)</v>
          </cell>
          <cell r="R104">
            <v>7.6999999999999999E-2</v>
          </cell>
          <cell r="S104">
            <v>7.5999999999999998E-2</v>
          </cell>
          <cell r="T104">
            <v>7.8E-2</v>
          </cell>
          <cell r="U104">
            <v>1.4750000000000001</v>
          </cell>
          <cell r="V104">
            <v>7.6999999999999999E-2</v>
          </cell>
          <cell r="W104">
            <v>7.9000000000000001E-2</v>
          </cell>
          <cell r="X104">
            <v>0.126</v>
          </cell>
          <cell r="Y104">
            <v>0.125</v>
          </cell>
          <cell r="Z104">
            <v>0.128</v>
          </cell>
          <cell r="AA104">
            <v>1.4750000000000001</v>
          </cell>
          <cell r="AB104">
            <v>0.126</v>
          </cell>
          <cell r="AC104">
            <v>0.128</v>
          </cell>
          <cell r="AJ104">
            <v>0.28722639185543974</v>
          </cell>
          <cell r="AK104">
            <v>0.28722639185543974</v>
          </cell>
        </row>
        <row r="105">
          <cell r="AF105">
            <v>0.19319999999999998</v>
          </cell>
          <cell r="AG105">
            <v>0.19319999999999998</v>
          </cell>
        </row>
        <row r="107">
          <cell r="R107">
            <v>16.789008000000003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33.021695999999999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R108">
            <v>0</v>
          </cell>
          <cell r="S108">
            <v>9.3696000000000002</v>
          </cell>
          <cell r="T108">
            <v>10.1478</v>
          </cell>
          <cell r="U108">
            <v>27.561084000000001</v>
          </cell>
          <cell r="V108">
            <v>9.0341999999999985</v>
          </cell>
          <cell r="W108">
            <v>9.9018000000000015</v>
          </cell>
          <cell r="X108">
            <v>0</v>
          </cell>
          <cell r="Y108">
            <v>18.428399999999996</v>
          </cell>
          <cell r="Z108">
            <v>19.959600000000002</v>
          </cell>
          <cell r="AA108">
            <v>54.184549999999994</v>
          </cell>
          <cell r="AB108">
            <v>17.769600000000001</v>
          </cell>
          <cell r="AC108">
            <v>19.475999999999999</v>
          </cell>
        </row>
        <row r="109">
          <cell r="R109">
            <v>14.579928000000002</v>
          </cell>
          <cell r="S109">
            <v>5.6217600000000001</v>
          </cell>
          <cell r="T109">
            <v>0</v>
          </cell>
          <cell r="U109">
            <v>0</v>
          </cell>
          <cell r="V109">
            <v>2.7994373444037803</v>
          </cell>
          <cell r="W109">
            <v>0</v>
          </cell>
          <cell r="X109">
            <v>28.676735999999998</v>
          </cell>
          <cell r="Y109">
            <v>11.057039999999997</v>
          </cell>
          <cell r="Z109">
            <v>0</v>
          </cell>
          <cell r="AA109">
            <v>0</v>
          </cell>
          <cell r="AB109">
            <v>5.5062852089966379</v>
          </cell>
          <cell r="AC109">
            <v>0</v>
          </cell>
        </row>
        <row r="110"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  <row r="111">
          <cell r="K111" t="str">
            <v>NiSO4 (kg)</v>
          </cell>
          <cell r="R111">
            <v>44.623416000000006</v>
          </cell>
          <cell r="S111">
            <v>47.597568000000003</v>
          </cell>
          <cell r="T111">
            <v>52.362648</v>
          </cell>
          <cell r="U111">
            <v>0</v>
          </cell>
          <cell r="V111">
            <v>51.643079882559313</v>
          </cell>
          <cell r="W111">
            <v>57.426277602713249</v>
          </cell>
          <cell r="X111">
            <v>87.768191999999999</v>
          </cell>
          <cell r="Y111">
            <v>93.616271999999981</v>
          </cell>
          <cell r="Z111">
            <v>102.99153600000001</v>
          </cell>
          <cell r="AA111">
            <v>0</v>
          </cell>
          <cell r="AB111">
            <v>101.57810013959467</v>
          </cell>
          <cell r="AC111">
            <v>112.95261291789807</v>
          </cell>
        </row>
        <row r="112">
          <cell r="K112" t="str">
            <v>CoSO4 (kg)</v>
          </cell>
          <cell r="R112">
            <v>15.021744000000002</v>
          </cell>
          <cell r="S112">
            <v>5.9965440000000001</v>
          </cell>
          <cell r="T112">
            <v>10.1478</v>
          </cell>
          <cell r="U112">
            <v>0</v>
          </cell>
          <cell r="V112">
            <v>2.8735056873416012</v>
          </cell>
          <cell r="W112">
            <v>3.1952922960735766</v>
          </cell>
          <cell r="X112">
            <v>29.545728</v>
          </cell>
          <cell r="Y112">
            <v>11.794175999999998</v>
          </cell>
          <cell r="Z112">
            <v>19.959600000000002</v>
          </cell>
          <cell r="AA112">
            <v>0</v>
          </cell>
          <cell r="AB112">
            <v>5.6519721349743559</v>
          </cell>
          <cell r="AC112">
            <v>6.2848686863326835</v>
          </cell>
        </row>
        <row r="113">
          <cell r="R113">
            <v>0</v>
          </cell>
          <cell r="S113">
            <v>0</v>
          </cell>
          <cell r="T113">
            <v>3.4908431999999996</v>
          </cell>
          <cell r="U113">
            <v>0</v>
          </cell>
          <cell r="V113">
            <v>0</v>
          </cell>
          <cell r="W113">
            <v>3.526758517650729</v>
          </cell>
          <cell r="X113">
            <v>0</v>
          </cell>
          <cell r="Y113">
            <v>0</v>
          </cell>
          <cell r="Z113">
            <v>6.8661023999999999</v>
          </cell>
          <cell r="AA113">
            <v>0</v>
          </cell>
          <cell r="AB113">
            <v>0</v>
          </cell>
          <cell r="AC113">
            <v>6.9368346047956519</v>
          </cell>
        </row>
        <row r="114">
          <cell r="R114">
            <v>0</v>
          </cell>
          <cell r="S114">
            <v>0</v>
          </cell>
          <cell r="T114">
            <v>0</v>
          </cell>
          <cell r="U114">
            <v>57.518783999999997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113.08079999999998</v>
          </cell>
          <cell r="AB114">
            <v>0</v>
          </cell>
          <cell r="AC114">
            <v>0</v>
          </cell>
        </row>
        <row r="115">
          <cell r="R115">
            <v>0</v>
          </cell>
          <cell r="S115">
            <v>0</v>
          </cell>
          <cell r="T115">
            <v>0</v>
          </cell>
          <cell r="U115">
            <v>37.147548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73.031349999999989</v>
          </cell>
          <cell r="AB115">
            <v>0</v>
          </cell>
          <cell r="AC115">
            <v>0</v>
          </cell>
        </row>
        <row r="116">
          <cell r="R116">
            <v>38.437992000000001</v>
          </cell>
          <cell r="S116">
            <v>32.606208000000002</v>
          </cell>
          <cell r="T116">
            <v>34.096607999999996</v>
          </cell>
          <cell r="U116">
            <v>0</v>
          </cell>
          <cell r="V116">
            <v>31.439015999999995</v>
          </cell>
          <cell r="W116">
            <v>33.270048000000003</v>
          </cell>
          <cell r="X116">
            <v>75.60230399999999</v>
          </cell>
          <cell r="Y116">
            <v>64.130831999999984</v>
          </cell>
          <cell r="Z116">
            <v>67.064256</v>
          </cell>
          <cell r="AA116">
            <v>0</v>
          </cell>
          <cell r="AB116">
            <v>61.838208000000002</v>
          </cell>
          <cell r="AC116">
            <v>65.439359999999994</v>
          </cell>
        </row>
        <row r="117">
          <cell r="R117">
            <v>2.6508959999999999</v>
          </cell>
          <cell r="S117">
            <v>2.248704</v>
          </cell>
          <cell r="T117">
            <v>14.206919999999998</v>
          </cell>
          <cell r="U117">
            <v>0</v>
          </cell>
          <cell r="V117">
            <v>2.1682079999999995</v>
          </cell>
          <cell r="W117">
            <v>13.862520000000002</v>
          </cell>
          <cell r="X117">
            <v>5.213951999999999</v>
          </cell>
          <cell r="Y117">
            <v>4.4228159999999992</v>
          </cell>
          <cell r="Z117">
            <v>27.943440000000002</v>
          </cell>
          <cell r="AA117">
            <v>0</v>
          </cell>
          <cell r="AB117">
            <v>4.2647040000000001</v>
          </cell>
          <cell r="AC117">
            <v>27.266399999999997</v>
          </cell>
        </row>
        <row r="118">
          <cell r="R118">
            <v>0</v>
          </cell>
          <cell r="S118">
            <v>0</v>
          </cell>
          <cell r="T118">
            <v>1.623648</v>
          </cell>
          <cell r="U118">
            <v>0</v>
          </cell>
          <cell r="V118">
            <v>0</v>
          </cell>
          <cell r="W118">
            <v>1.5842880000000004</v>
          </cell>
          <cell r="X118">
            <v>0</v>
          </cell>
          <cell r="Y118">
            <v>0</v>
          </cell>
          <cell r="Z118">
            <v>3.1935360000000004</v>
          </cell>
          <cell r="AA118">
            <v>0</v>
          </cell>
          <cell r="AB118">
            <v>0</v>
          </cell>
          <cell r="AC118">
            <v>3.1161599999999998</v>
          </cell>
        </row>
        <row r="119">
          <cell r="R119">
            <v>28.276224000000003</v>
          </cell>
          <cell r="S119">
            <v>23.986176</v>
          </cell>
          <cell r="T119">
            <v>25.978368</v>
          </cell>
          <cell r="U119">
            <v>2756.1084000000001</v>
          </cell>
          <cell r="V119">
            <v>23.127551999999998</v>
          </cell>
          <cell r="W119">
            <v>25.348608000000006</v>
          </cell>
          <cell r="X119">
            <v>55.615487999999999</v>
          </cell>
          <cell r="Y119">
            <v>47.176703999999994</v>
          </cell>
          <cell r="Z119">
            <v>51.096576000000006</v>
          </cell>
          <cell r="AA119">
            <v>5418.4549999999999</v>
          </cell>
          <cell r="AB119">
            <v>45.490176000000005</v>
          </cell>
          <cell r="AC119">
            <v>49.858559999999997</v>
          </cell>
        </row>
        <row r="120">
          <cell r="K120" t="str">
            <v>Electricity (kWh)</v>
          </cell>
          <cell r="R120">
            <v>280.55315999999999</v>
          </cell>
          <cell r="S120">
            <v>272.09318400000001</v>
          </cell>
          <cell r="T120">
            <v>294.69211200000001</v>
          </cell>
          <cell r="U120">
            <v>0</v>
          </cell>
          <cell r="V120">
            <v>262.35316799999993</v>
          </cell>
          <cell r="W120">
            <v>287.54827200000005</v>
          </cell>
          <cell r="X120">
            <v>551.80991999999992</v>
          </cell>
          <cell r="Y120">
            <v>535.16073599999993</v>
          </cell>
          <cell r="Z120">
            <v>579.62678400000004</v>
          </cell>
          <cell r="AA120">
            <v>0</v>
          </cell>
          <cell r="AB120">
            <v>516.02918399999999</v>
          </cell>
          <cell r="AC120">
            <v>565.58303999999998</v>
          </cell>
        </row>
        <row r="121">
          <cell r="K121" t="str">
            <v>Heat (MJ)</v>
          </cell>
          <cell r="R121">
            <v>1708.5024720000001</v>
          </cell>
          <cell r="S121">
            <v>1449.2897280000002</v>
          </cell>
          <cell r="T121">
            <v>1569.6617040000001</v>
          </cell>
          <cell r="U121">
            <v>898.73099999999999</v>
          </cell>
          <cell r="V121">
            <v>1397.4100559999997</v>
          </cell>
          <cell r="W121">
            <v>1531.6104240000002</v>
          </cell>
          <cell r="X121">
            <v>3360.3920639999997</v>
          </cell>
          <cell r="Y121">
            <v>2850.5049119999994</v>
          </cell>
          <cell r="Z121">
            <v>3087.3509280000003</v>
          </cell>
          <cell r="AA121">
            <v>1766.8874999999998</v>
          </cell>
          <cell r="AB121">
            <v>2748.6017280000001</v>
          </cell>
          <cell r="AC121">
            <v>3012.5476800000001</v>
          </cell>
        </row>
        <row r="122">
          <cell r="K122" t="str">
            <v>Cathode active material (kg)</v>
          </cell>
          <cell r="R122">
            <v>44.181600000000003</v>
          </cell>
          <cell r="S122">
            <v>37.478400000000001</v>
          </cell>
          <cell r="T122">
            <v>40.591200000000001</v>
          </cell>
          <cell r="U122">
            <v>59.915399999999998</v>
          </cell>
          <cell r="V122">
            <v>36.136799999999994</v>
          </cell>
          <cell r="W122">
            <v>39.607200000000006</v>
          </cell>
          <cell r="X122">
            <v>86.899199999999993</v>
          </cell>
          <cell r="Y122">
            <v>73.713599999999985</v>
          </cell>
          <cell r="Z122">
            <v>79.838400000000007</v>
          </cell>
          <cell r="AA122">
            <v>117.79249999999999</v>
          </cell>
          <cell r="AB122">
            <v>71.078400000000002</v>
          </cell>
          <cell r="AC122">
            <v>77.903999999999996</v>
          </cell>
        </row>
        <row r="123">
          <cell r="K123" t="str">
            <v>Emitted CO2</v>
          </cell>
          <cell r="R123">
            <v>10.161768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19.986816000000001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</row>
      </sheetData>
      <sheetData sheetId="20">
        <row r="6">
          <cell r="AU6">
            <v>4340.682135159369</v>
          </cell>
          <cell r="AV6">
            <v>5164.5040266501273</v>
          </cell>
          <cell r="AW6">
            <v>5642.1420672357826</v>
          </cell>
          <cell r="AX6">
            <v>4619.1654913264783</v>
          </cell>
          <cell r="AY6">
            <v>5380.2863999436822</v>
          </cell>
          <cell r="AZ6">
            <v>5930.0621134160929</v>
          </cell>
          <cell r="BA6">
            <v>2314.7360835816908</v>
          </cell>
          <cell r="BB6">
            <v>3384.0125668061391</v>
          </cell>
          <cell r="BC6">
            <v>8481.6454709275749</v>
          </cell>
          <cell r="BD6">
            <v>10102.043326379644</v>
          </cell>
          <cell r="BE6">
            <v>11041.587626142584</v>
          </cell>
          <cell r="BF6">
            <v>8949.4034574341003</v>
          </cell>
          <cell r="BG6">
            <v>10527.246189187616</v>
          </cell>
          <cell r="BH6">
            <v>11607.662317143342</v>
          </cell>
          <cell r="BI6">
            <v>4552.0112603272701</v>
          </cell>
          <cell r="BJ6">
            <v>6523.4520594274127</v>
          </cell>
        </row>
        <row r="9">
          <cell r="AU9">
            <v>392.45966005556494</v>
          </cell>
          <cell r="AV9">
            <v>396.24324007550905</v>
          </cell>
          <cell r="AW9">
            <v>398.07597868229055</v>
          </cell>
          <cell r="AX9">
            <v>400.24791827348025</v>
          </cell>
          <cell r="AY9">
            <v>392.16174059110074</v>
          </cell>
          <cell r="AZ9">
            <v>398.69223558508742</v>
          </cell>
          <cell r="BA9">
            <v>413.56543178659615</v>
          </cell>
          <cell r="BB9">
            <v>626.31130782936532</v>
          </cell>
          <cell r="BC9">
            <v>697.52209459981964</v>
          </cell>
          <cell r="BD9">
            <v>705.21814976764517</v>
          </cell>
          <cell r="BE9">
            <v>708.82890684428344</v>
          </cell>
          <cell r="BF9">
            <v>633.27949667186124</v>
          </cell>
          <cell r="BG9">
            <v>697.65935648823393</v>
          </cell>
          <cell r="BH9">
            <v>709.59208923857659</v>
          </cell>
          <cell r="BI9">
            <v>689.29076165354672</v>
          </cell>
          <cell r="BJ9">
            <v>804.76003393577719</v>
          </cell>
        </row>
      </sheetData>
      <sheetData sheetId="21">
        <row r="6">
          <cell r="W6" t="str">
            <v>SO2</v>
          </cell>
          <cell r="Y6">
            <v>0.71799999999999997</v>
          </cell>
          <cell r="AA6" t="str">
            <v>Ethylene glycol</v>
          </cell>
          <cell r="AB6">
            <v>0.874</v>
          </cell>
          <cell r="AE6" t="str">
            <v>Lithium carbonate</v>
          </cell>
          <cell r="AF6">
            <v>0.48399999999999999</v>
          </cell>
        </row>
        <row r="7">
          <cell r="S7" t="str">
            <v>TEOS</v>
          </cell>
          <cell r="W7" t="str">
            <v>Cl2</v>
          </cell>
          <cell r="Y7">
            <v>0.79600000000000004</v>
          </cell>
          <cell r="AA7" t="str">
            <v>Formaldehyde</v>
          </cell>
          <cell r="AB7">
            <v>0.42299999999999999</v>
          </cell>
          <cell r="AE7" t="str">
            <v>Lithium hydroxide</v>
          </cell>
          <cell r="AF7">
            <v>3.3000000000000002E-2</v>
          </cell>
        </row>
        <row r="8">
          <cell r="S8" t="str">
            <v>metal working factory</v>
          </cell>
          <cell r="W8" t="str">
            <v>CH4</v>
          </cell>
          <cell r="Y8">
            <v>0.16500000000000001</v>
          </cell>
          <cell r="AA8" t="str">
            <v>Water</v>
          </cell>
          <cell r="AB8">
            <v>0.72</v>
          </cell>
          <cell r="AE8" t="str">
            <v>Nitric acid</v>
          </cell>
          <cell r="AF8">
            <v>0.91400000000000003</v>
          </cell>
        </row>
        <row r="9">
          <cell r="W9" t="str">
            <v>HF</v>
          </cell>
          <cell r="Y9">
            <v>0.56799999999999995</v>
          </cell>
          <cell r="AA9" t="str">
            <v>Electricity</v>
          </cell>
          <cell r="AB9">
            <v>0.24199999999999999</v>
          </cell>
          <cell r="AE9" t="str">
            <v xml:space="preserve">Water </v>
          </cell>
          <cell r="AF9">
            <v>0.91400000000000003</v>
          </cell>
        </row>
        <row r="10">
          <cell r="W10" t="str">
            <v>Silica</v>
          </cell>
          <cell r="Y10">
            <v>1.343</v>
          </cell>
          <cell r="AA10" t="str">
            <v>Heat</v>
          </cell>
          <cell r="AB10">
            <v>13.6</v>
          </cell>
          <cell r="AE10" t="str">
            <v>Electricity</v>
          </cell>
          <cell r="AF10">
            <v>0.245</v>
          </cell>
        </row>
        <row r="11">
          <cell r="S11" t="str">
            <v>Natural gas</v>
          </cell>
          <cell r="W11" t="str">
            <v>CH3Cl</v>
          </cell>
          <cell r="Y11">
            <v>4.4420000000000002</v>
          </cell>
          <cell r="AE11" t="str">
            <v>Steam</v>
          </cell>
          <cell r="AF11">
            <v>1.99</v>
          </cell>
        </row>
        <row r="12">
          <cell r="S12" t="str">
            <v>Solid waste</v>
          </cell>
          <cell r="W12" t="str">
            <v>NH3</v>
          </cell>
          <cell r="Y12">
            <v>0.56000000000000005</v>
          </cell>
          <cell r="AF12">
            <v>0.28799999999999998</v>
          </cell>
        </row>
        <row r="13">
          <cell r="W13" t="str">
            <v>NaOMe</v>
          </cell>
          <cell r="Y13">
            <v>0.224</v>
          </cell>
        </row>
        <row r="14">
          <cell r="W14" t="str">
            <v>H2SO4</v>
          </cell>
          <cell r="Y14">
            <v>0.38300000000000001</v>
          </cell>
          <cell r="AB14">
            <v>5.2999999999999999E-2</v>
          </cell>
        </row>
        <row r="15">
          <cell r="W15" t="str">
            <v>Li2CO3</v>
          </cell>
          <cell r="Y15">
            <v>0.13100000000000001</v>
          </cell>
        </row>
        <row r="16">
          <cell r="W16" t="str">
            <v>Organic solvent use</v>
          </cell>
          <cell r="Y16">
            <v>0.251</v>
          </cell>
        </row>
        <row r="17">
          <cell r="W17" t="str">
            <v>Steam</v>
          </cell>
          <cell r="Y17">
            <v>37.976999999999997</v>
          </cell>
        </row>
        <row r="18">
          <cell r="W18" t="str">
            <v>Electricity</v>
          </cell>
          <cell r="Y18">
            <v>42.331000000000003</v>
          </cell>
        </row>
        <row r="25">
          <cell r="Y25">
            <v>3.5670000000000002</v>
          </cell>
        </row>
        <row r="31">
          <cell r="C31" t="str">
            <v>Cobalt</v>
          </cell>
          <cell r="D31">
            <v>3.193E-2</v>
          </cell>
          <cell r="H31">
            <v>1.038</v>
          </cell>
          <cell r="K31" t="str">
            <v>LiCl</v>
          </cell>
          <cell r="L31">
            <v>0.39800000000000002</v>
          </cell>
        </row>
        <row r="32">
          <cell r="C32" t="str">
            <v>Silica sand</v>
          </cell>
          <cell r="D32">
            <v>2.1800000000000001E-3</v>
          </cell>
          <cell r="K32" t="str">
            <v>NaClO4</v>
          </cell>
          <cell r="L32">
            <v>1.151</v>
          </cell>
        </row>
        <row r="33">
          <cell r="C33" t="str">
            <v>Hydrochloric acid (HCl)</v>
          </cell>
          <cell r="D33">
            <v>6.5499999999999994E-3</v>
          </cell>
          <cell r="H33">
            <v>4.6000000000000001E-10</v>
          </cell>
          <cell r="K33" t="str">
            <v>Electricity</v>
          </cell>
          <cell r="L33">
            <v>10.8</v>
          </cell>
        </row>
        <row r="34">
          <cell r="C34" t="str">
            <v>Carbon monoxide (CO)</v>
          </cell>
          <cell r="D34">
            <v>5.8336099999999993</v>
          </cell>
          <cell r="H34">
            <v>0.45</v>
          </cell>
          <cell r="K34" t="str">
            <v>Sodium chloride</v>
          </cell>
          <cell r="L34">
            <v>0.54900000000000004</v>
          </cell>
        </row>
        <row r="35">
          <cell r="C35" t="str">
            <v>Ethoxylated alcohols</v>
          </cell>
          <cell r="D35">
            <v>5.6340000000000001E-2</v>
          </cell>
          <cell r="H35">
            <v>13.9</v>
          </cell>
        </row>
        <row r="36">
          <cell r="C36" t="str">
            <v>Molybdenum</v>
          </cell>
          <cell r="D36">
            <v>3.193E-2</v>
          </cell>
          <cell r="H36">
            <v>166.8</v>
          </cell>
        </row>
        <row r="37">
          <cell r="C37" t="str">
            <v>Monoethanolamine</v>
          </cell>
          <cell r="D37">
            <v>1.435E-2</v>
          </cell>
          <cell r="H37">
            <v>3.7999999999999999E-2</v>
          </cell>
        </row>
        <row r="38">
          <cell r="C38" t="str">
            <v>Oxygen</v>
          </cell>
          <cell r="D38">
            <v>1.5130000000000001E-2</v>
          </cell>
        </row>
        <row r="39">
          <cell r="C39" t="str">
            <v>Sodium hydroxide</v>
          </cell>
          <cell r="D39">
            <v>3.066E-2</v>
          </cell>
        </row>
        <row r="40">
          <cell r="C40" t="str">
            <v>Water</v>
          </cell>
          <cell r="D40">
            <v>1.20146</v>
          </cell>
        </row>
        <row r="41">
          <cell r="C41" t="str">
            <v>Electricity</v>
          </cell>
          <cell r="D41">
            <v>0.65</v>
          </cell>
        </row>
        <row r="42">
          <cell r="C42" t="str">
            <v>Heat</v>
          </cell>
          <cell r="D42">
            <v>58.09</v>
          </cell>
        </row>
        <row r="43">
          <cell r="C43" t="str">
            <v>Wastewater</v>
          </cell>
          <cell r="D43">
            <v>0.43697000000000003</v>
          </cell>
        </row>
        <row r="44">
          <cell r="C44" t="str">
            <v>Hazardous waste</v>
          </cell>
          <cell r="D44">
            <v>1.435E-2</v>
          </cell>
        </row>
        <row r="45">
          <cell r="C45" t="str">
            <v>Inert chemical waste</v>
          </cell>
          <cell r="D45">
            <v>0.26802999999999999</v>
          </cell>
        </row>
        <row r="46">
          <cell r="D46">
            <v>5.5049999999999995E-3</v>
          </cell>
        </row>
        <row r="50">
          <cell r="B50" t="str">
            <v>GSC</v>
          </cell>
          <cell r="C50" t="str">
            <v xml:space="preserve">GO </v>
          </cell>
          <cell r="D50" t="str">
            <v>graphite</v>
          </cell>
          <cell r="E50">
            <v>0.224518</v>
          </cell>
        </row>
        <row r="51">
          <cell r="D51" t="str">
            <v>KNO3</v>
          </cell>
          <cell r="E51">
            <v>0.11233800000000001</v>
          </cell>
        </row>
        <row r="52">
          <cell r="D52" t="str">
            <v>KMnO4</v>
          </cell>
          <cell r="E52">
            <v>1.347424</v>
          </cell>
        </row>
        <row r="53">
          <cell r="D53" t="str">
            <v>Sulfuric acid</v>
          </cell>
          <cell r="E53">
            <v>7.2679999999999998</v>
          </cell>
        </row>
        <row r="54">
          <cell r="D54" t="str">
            <v xml:space="preserve">H2O2 </v>
          </cell>
          <cell r="E54">
            <v>0.77420000000000011</v>
          </cell>
        </row>
        <row r="55">
          <cell r="D55" t="str">
            <v>Water</v>
          </cell>
          <cell r="E55">
            <v>15.8</v>
          </cell>
        </row>
        <row r="56">
          <cell r="D56" t="str">
            <v>Electricity</v>
          </cell>
          <cell r="E56">
            <v>0.48980000000000001</v>
          </cell>
        </row>
        <row r="57">
          <cell r="D57" t="str">
            <v>Heat</v>
          </cell>
          <cell r="E57">
            <v>0.47399999999999998</v>
          </cell>
        </row>
        <row r="58">
          <cell r="D58" t="str">
            <v>Wastewater, PV</v>
          </cell>
          <cell r="E58">
            <v>1.5800000000000002E-2</v>
          </cell>
        </row>
        <row r="59">
          <cell r="C59" t="str">
            <v>Na2S2O3</v>
          </cell>
          <cell r="D59" t="str">
            <v>Mirabilite</v>
          </cell>
          <cell r="E59">
            <v>4.1610400000000007</v>
          </cell>
        </row>
        <row r="60">
          <cell r="D60" t="str">
            <v>Coal</v>
          </cell>
          <cell r="E60">
            <v>1.2003000000000001</v>
          </cell>
        </row>
        <row r="61">
          <cell r="D61" t="str">
            <v>Water</v>
          </cell>
          <cell r="E61">
            <v>5.1612900000000002</v>
          </cell>
        </row>
        <row r="62">
          <cell r="D62" t="str">
            <v>Electricity</v>
          </cell>
          <cell r="E62">
            <v>0.27206800000000003</v>
          </cell>
        </row>
        <row r="63">
          <cell r="D63" t="str">
            <v>Coal</v>
          </cell>
          <cell r="E63">
            <v>3.0807700000000002</v>
          </cell>
        </row>
        <row r="64">
          <cell r="E64">
            <v>5.5213799999999997</v>
          </cell>
        </row>
        <row r="65">
          <cell r="D65" t="str">
            <v>Solid waste</v>
          </cell>
          <cell r="E65">
            <v>6.9217300000000002</v>
          </cell>
        </row>
        <row r="66">
          <cell r="C66" t="str">
            <v>PvP</v>
          </cell>
          <cell r="D66" t="str">
            <v>Monoethanolamine</v>
          </cell>
          <cell r="E66">
            <v>3.0869999999999998E-2</v>
          </cell>
        </row>
        <row r="67">
          <cell r="D67" t="str">
            <v>Butyrolactone</v>
          </cell>
          <cell r="E67">
            <v>4.3469999999999995E-2</v>
          </cell>
        </row>
        <row r="68">
          <cell r="D68" t="str">
            <v>Water</v>
          </cell>
          <cell r="E68">
            <v>1.3481999999999999E-2</v>
          </cell>
        </row>
        <row r="69">
          <cell r="D69" t="str">
            <v>Electricity</v>
          </cell>
          <cell r="E69">
            <v>6.6780000000000006E-2</v>
          </cell>
        </row>
        <row r="70">
          <cell r="D70" t="str">
            <v>Heat</v>
          </cell>
          <cell r="E70">
            <v>0.43343999999999999</v>
          </cell>
        </row>
        <row r="71">
          <cell r="D71" t="str">
            <v>PvP emission</v>
          </cell>
          <cell r="E71">
            <v>6.3E-2</v>
          </cell>
        </row>
        <row r="72">
          <cell r="C72" t="str">
            <v>HCl</v>
          </cell>
          <cell r="E72">
            <v>1.85</v>
          </cell>
        </row>
        <row r="73">
          <cell r="C73" t="str">
            <v>Ethanol</v>
          </cell>
          <cell r="E73">
            <v>24.964000000000002</v>
          </cell>
        </row>
        <row r="74">
          <cell r="E74">
            <v>197.5</v>
          </cell>
        </row>
        <row r="75">
          <cell r="C75" t="str">
            <v>Electricity</v>
          </cell>
          <cell r="E75">
            <v>37.5</v>
          </cell>
        </row>
        <row r="76">
          <cell r="C76" t="str">
            <v>Heat</v>
          </cell>
          <cell r="E76">
            <v>112.7</v>
          </cell>
        </row>
        <row r="77">
          <cell r="C77" t="str">
            <v>Wastewater, PV</v>
          </cell>
          <cell r="E77">
            <v>2.2600000000000002E-4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495">
          <cell r="AR495" t="str">
            <v>IPCC 2013 100a</v>
          </cell>
          <cell r="AS495" t="str">
            <v>CED</v>
          </cell>
          <cell r="AT495" t="str">
            <v>Fine particulate matter formation</v>
          </cell>
          <cell r="AU495" t="str">
            <v>Fossil resource scarcity</v>
          </cell>
          <cell r="AV495" t="str">
            <v>Freshwater ecotoxicity</v>
          </cell>
          <cell r="AW495" t="str">
            <v>Freshwater eutrophication</v>
          </cell>
          <cell r="AX495" t="str">
            <v>Global warming</v>
          </cell>
          <cell r="AY495" t="str">
            <v>Human carcinogenic toxicity</v>
          </cell>
          <cell r="AZ495" t="str">
            <v>Human non-carcinogenic toxicity</v>
          </cell>
          <cell r="BA495" t="str">
            <v>Ionizing radiation</v>
          </cell>
          <cell r="BB495" t="str">
            <v>Land use</v>
          </cell>
          <cell r="BC495" t="str">
            <v>Marine ecotoxicity</v>
          </cell>
          <cell r="BD495" t="str">
            <v>Marine eutrophication</v>
          </cell>
          <cell r="BE495" t="str">
            <v>Mineral resource scarcity</v>
          </cell>
          <cell r="BF495" t="str">
            <v>Ozone formation, Human health</v>
          </cell>
          <cell r="BG495" t="str">
            <v>Ozone formation, Terrestrial ecosystems</v>
          </cell>
          <cell r="BH495" t="str">
            <v>Stratospheric ozone depletion</v>
          </cell>
          <cell r="BI495" t="str">
            <v>Terrestrial acidification</v>
          </cell>
          <cell r="BJ495" t="str">
            <v>Terrestrial ecotoxicity</v>
          </cell>
          <cell r="BK495" t="str">
            <v>Water consumption</v>
          </cell>
        </row>
        <row r="496">
          <cell r="AQ496" t="str">
            <v>NMC622 (100)</v>
          </cell>
          <cell r="AR496">
            <v>1</v>
          </cell>
          <cell r="AS496">
            <v>1</v>
          </cell>
          <cell r="AT496">
            <v>1</v>
          </cell>
          <cell r="AU496">
            <v>1</v>
          </cell>
          <cell r="AV496">
            <v>1</v>
          </cell>
          <cell r="AW496">
            <v>1</v>
          </cell>
          <cell r="AX496">
            <v>1</v>
          </cell>
          <cell r="AY496">
            <v>1</v>
          </cell>
          <cell r="AZ496">
            <v>1</v>
          </cell>
          <cell r="BA496">
            <v>1</v>
          </cell>
          <cell r="BB496">
            <v>1</v>
          </cell>
          <cell r="BC496">
            <v>1</v>
          </cell>
          <cell r="BD496">
            <v>1</v>
          </cell>
          <cell r="BE496">
            <v>1</v>
          </cell>
          <cell r="BF496">
            <v>1</v>
          </cell>
          <cell r="BG496">
            <v>1</v>
          </cell>
          <cell r="BH496">
            <v>1</v>
          </cell>
          <cell r="BI496">
            <v>1</v>
          </cell>
          <cell r="BJ496">
            <v>1</v>
          </cell>
          <cell r="BK496">
            <v>1</v>
          </cell>
        </row>
        <row r="497">
          <cell r="AQ497" t="str">
            <v>NMC811 (100)</v>
          </cell>
          <cell r="AR497">
            <v>1.0339740929347319</v>
          </cell>
          <cell r="AS497">
            <v>1.0268530549870647</v>
          </cell>
          <cell r="AT497">
            <v>1.071353267701854</v>
          </cell>
          <cell r="AU497">
            <v>1.0339639871044792</v>
          </cell>
          <cell r="AV497">
            <v>1.0004135226927362</v>
          </cell>
          <cell r="AW497">
            <v>0.9983770184828068</v>
          </cell>
          <cell r="AX497">
            <v>1.0339014463736451</v>
          </cell>
          <cell r="AY497">
            <v>1.0143617978343114</v>
          </cell>
          <cell r="AZ497">
            <v>1.0009699504739076</v>
          </cell>
          <cell r="BA497">
            <v>0.99844176229673576</v>
          </cell>
          <cell r="BB497">
            <v>1.009384891703748</v>
          </cell>
          <cell r="BC497">
            <v>1.0010715418497105</v>
          </cell>
          <cell r="BD497">
            <v>0.95009745767033504</v>
          </cell>
          <cell r="BE497">
            <v>0.94245899481111794</v>
          </cell>
          <cell r="BF497">
            <v>1.1257786038076607</v>
          </cell>
          <cell r="BG497">
            <v>1.1251843121395713</v>
          </cell>
          <cell r="BH497">
            <v>1.0400073871287516</v>
          </cell>
          <cell r="BI497">
            <v>1.0864198658490962</v>
          </cell>
          <cell r="BJ497">
            <v>1.0416145351228838</v>
          </cell>
          <cell r="BK497">
            <v>0.9640472774019031</v>
          </cell>
        </row>
        <row r="498">
          <cell r="AQ498" t="str">
            <v>NCA (I) (100)</v>
          </cell>
          <cell r="AR498">
            <v>1.0858620969929305</v>
          </cell>
          <cell r="AS498">
            <v>1.0715986955345183</v>
          </cell>
          <cell r="AT498">
            <v>1.1234322816155498</v>
          </cell>
          <cell r="AU498">
            <v>1.0872567060619394</v>
          </cell>
          <cell r="AV498">
            <v>0.99182003207505087</v>
          </cell>
          <cell r="AW498">
            <v>1.0008622530446634</v>
          </cell>
          <cell r="AX498">
            <v>1.0850504654880497</v>
          </cell>
          <cell r="AY498">
            <v>1.0433417432167233</v>
          </cell>
          <cell r="AZ498">
            <v>1.0021211115177577</v>
          </cell>
          <cell r="BA498">
            <v>1.009644329266441</v>
          </cell>
          <cell r="BB498">
            <v>1.0794096553970056</v>
          </cell>
          <cell r="BC498">
            <v>0.99419550154953718</v>
          </cell>
          <cell r="BD498">
            <v>1.0003167759124127</v>
          </cell>
          <cell r="BE498">
            <v>0.98374926037199528</v>
          </cell>
          <cell r="BF498">
            <v>1.2058757450238524</v>
          </cell>
          <cell r="BG498">
            <v>1.2050179151824549</v>
          </cell>
          <cell r="BH498">
            <v>1.0828646682702523</v>
          </cell>
          <cell r="BI498">
            <v>1.1467928310573616</v>
          </cell>
          <cell r="BJ498">
            <v>1.1193660132586505</v>
          </cell>
          <cell r="BK498">
            <v>1.0077443100512151</v>
          </cell>
        </row>
        <row r="499">
          <cell r="AQ499" t="str">
            <v>LFP(II) (100)</v>
          </cell>
          <cell r="AR499">
            <v>0.84705418231638208</v>
          </cell>
          <cell r="AS499">
            <v>0.83247357043381076</v>
          </cell>
          <cell r="AT499">
            <v>0.9555711149764583</v>
          </cell>
          <cell r="AU499">
            <v>0.85271323726272996</v>
          </cell>
          <cell r="AV499">
            <v>0.74325787966528623</v>
          </cell>
          <cell r="AW499">
            <v>0.82160023994859199</v>
          </cell>
          <cell r="AX499">
            <v>0.84659589806782753</v>
          </cell>
          <cell r="AY499">
            <v>0.85790936652662264</v>
          </cell>
          <cell r="AZ499">
            <v>0.77530387917944732</v>
          </cell>
          <cell r="BA499">
            <v>0.74219869888844914</v>
          </cell>
          <cell r="BB499">
            <v>1.8764901049026721</v>
          </cell>
          <cell r="BC499">
            <v>0.74087856125110596</v>
          </cell>
          <cell r="BD499">
            <v>1.1235281427567705</v>
          </cell>
          <cell r="BE499">
            <v>1.1599635636213563</v>
          </cell>
          <cell r="BF499">
            <v>0.99544592685032895</v>
          </cell>
          <cell r="BG499">
            <v>0.9947437849163826</v>
          </cell>
          <cell r="BH499">
            <v>0.86094604393971341</v>
          </cell>
          <cell r="BI499">
            <v>0.99277717108852181</v>
          </cell>
          <cell r="BJ499">
            <v>0.28224970108451425</v>
          </cell>
          <cell r="BK499">
            <v>1.0629150570397132</v>
          </cell>
        </row>
        <row r="500">
          <cell r="AQ500" t="str">
            <v>NMC955 (100)</v>
          </cell>
          <cell r="AR500">
            <v>1.0374987291415443</v>
          </cell>
          <cell r="AS500">
            <v>1.0265142370684319</v>
          </cell>
          <cell r="AT500">
            <v>1.0850183614911009</v>
          </cell>
          <cell r="AU500">
            <v>1.0368499286213879</v>
          </cell>
          <cell r="AV500">
            <v>0.9932761046193751</v>
          </cell>
          <cell r="AW500">
            <v>0.99278411450558846</v>
          </cell>
          <cell r="AX500">
            <v>1.037216367938903</v>
          </cell>
          <cell r="AY500">
            <v>1.0189191907398985</v>
          </cell>
          <cell r="AZ500">
            <v>0.99880022379790478</v>
          </cell>
          <cell r="BA500">
            <v>0.98437472239439328</v>
          </cell>
          <cell r="BB500">
            <v>1.0219132158054793</v>
          </cell>
          <cell r="BC500">
            <v>0.99513464917025407</v>
          </cell>
          <cell r="BD500">
            <v>0.93490225698683205</v>
          </cell>
          <cell r="BE500">
            <v>0.92522906803939298</v>
          </cell>
          <cell r="BF500">
            <v>1.157973296305576</v>
          </cell>
          <cell r="BG500">
            <v>1.1571859566866562</v>
          </cell>
          <cell r="BH500">
            <v>1.0438935176128605</v>
          </cell>
          <cell r="BI500">
            <v>1.1058304775960748</v>
          </cell>
          <cell r="BJ500">
            <v>1.098673966663142</v>
          </cell>
          <cell r="BK500">
            <v>0.9394370061634274</v>
          </cell>
        </row>
        <row r="501">
          <cell r="AQ501" t="str">
            <v>NCA955 (100)</v>
          </cell>
          <cell r="AR501">
            <v>1.0956006043499233</v>
          </cell>
          <cell r="AS501">
            <v>1.0767097591872123</v>
          </cell>
          <cell r="AT501">
            <v>1.146942718980859</v>
          </cell>
          <cell r="AU501">
            <v>1.0957684266662184</v>
          </cell>
          <cell r="AV501">
            <v>0.99798081978289954</v>
          </cell>
          <cell r="AW501">
            <v>1.0046530174637514</v>
          </cell>
          <cell r="AX501">
            <v>1.094546941468806</v>
          </cell>
          <cell r="AY501">
            <v>1.0592410412467714</v>
          </cell>
          <cell r="AZ501">
            <v>1.0114059572827818</v>
          </cell>
          <cell r="BA501">
            <v>0.99941351430464009</v>
          </cell>
          <cell r="BB501">
            <v>1.0808556436535197</v>
          </cell>
          <cell r="BC501">
            <v>1.0013170040382922</v>
          </cell>
          <cell r="BD501">
            <v>0.97916002530299084</v>
          </cell>
          <cell r="BE501">
            <v>0.96357525971607116</v>
          </cell>
          <cell r="BF501">
            <v>1.251203402540177</v>
          </cell>
          <cell r="BG501">
            <v>1.2501085562934633</v>
          </cell>
          <cell r="BH501">
            <v>1.0929924013008947</v>
          </cell>
          <cell r="BI501">
            <v>1.17763695574884</v>
          </cell>
          <cell r="BJ501">
            <v>1.1934152274031913</v>
          </cell>
          <cell r="BK501">
            <v>0.97687474541676667</v>
          </cell>
        </row>
        <row r="502">
          <cell r="AQ502" t="str">
            <v>Li-S</v>
          </cell>
          <cell r="AR502">
            <v>1.5843694020425649</v>
          </cell>
          <cell r="AS502">
            <v>1.8964519091329755</v>
          </cell>
          <cell r="AT502">
            <v>1.0250206249831497</v>
          </cell>
          <cell r="AU502">
            <v>1.9325503239192485</v>
          </cell>
          <cell r="AV502">
            <v>1.3354406081038777</v>
          </cell>
          <cell r="AW502">
            <v>1.5187128559590855</v>
          </cell>
          <cell r="AX502">
            <v>1.5917776104096575</v>
          </cell>
          <cell r="AY502">
            <v>1.3185878670136311</v>
          </cell>
          <cell r="AZ502">
            <v>1.2891700409676816</v>
          </cell>
          <cell r="BA502">
            <v>1.5690585876758532</v>
          </cell>
          <cell r="BB502">
            <v>1.1575556486782534</v>
          </cell>
          <cell r="BC502">
            <v>1.3157148416953737</v>
          </cell>
          <cell r="BD502">
            <v>1.0846623939854583</v>
          </cell>
          <cell r="BE502">
            <v>1.3376819587555975</v>
          </cell>
          <cell r="BF502">
            <v>0.83887638855602231</v>
          </cell>
          <cell r="BG502">
            <v>0.84979345754492341</v>
          </cell>
          <cell r="BH502">
            <v>1.5003619943555238</v>
          </cell>
          <cell r="BI502">
            <v>0.92064502959190408</v>
          </cell>
          <cell r="BJ502">
            <v>0.48917611629726954</v>
          </cell>
          <cell r="BK502">
            <v>2.5941677999164856</v>
          </cell>
        </row>
        <row r="503">
          <cell r="AQ503" t="str">
            <v>Li-air</v>
          </cell>
          <cell r="AR503">
            <v>1.1110882640267854</v>
          </cell>
          <cell r="AS503">
            <v>1.191533317862737</v>
          </cell>
          <cell r="AT503">
            <v>0.95160032870423761</v>
          </cell>
          <cell r="AU503">
            <v>1.1029974702432019</v>
          </cell>
          <cell r="AV503">
            <v>1.7767909620030442</v>
          </cell>
          <cell r="AW503">
            <v>1.4252210566123018</v>
          </cell>
          <cell r="AX503">
            <v>1.1124014981083978</v>
          </cell>
          <cell r="AY503">
            <v>1.5108519303742167</v>
          </cell>
          <cell r="AZ503">
            <v>1.4739177608627589</v>
          </cell>
          <cell r="BA503">
            <v>1.2240674222040477</v>
          </cell>
          <cell r="BB503">
            <v>0.49236823383018824</v>
          </cell>
          <cell r="BC503">
            <v>1.7351127205134165</v>
          </cell>
          <cell r="BD503">
            <v>0.84020196296072358</v>
          </cell>
          <cell r="BE503">
            <v>1.8151957960704526</v>
          </cell>
          <cell r="BF503">
            <v>0.88816404786203007</v>
          </cell>
          <cell r="BG503">
            <v>0.89017561957244773</v>
          </cell>
          <cell r="BH503">
            <v>1.1400926497505981</v>
          </cell>
          <cell r="BI503">
            <v>0.87400350019492534</v>
          </cell>
          <cell r="BJ503">
            <v>0.51360197862044565</v>
          </cell>
          <cell r="BK503">
            <v>2.8407803241395797</v>
          </cell>
        </row>
        <row r="506">
          <cell r="AQ506" t="str">
            <v>NMC622 (200)</v>
          </cell>
          <cell r="AR506">
            <v>0.84796255759134609</v>
          </cell>
          <cell r="AS506">
            <v>0.84255445759064429</v>
          </cell>
          <cell r="AT506">
            <v>0.89325018107915499</v>
          </cell>
          <cell r="AU506">
            <v>0.85964798165844081</v>
          </cell>
          <cell r="AV506">
            <v>0.72357645208050547</v>
          </cell>
          <cell r="AW506">
            <v>0.72296938156784352</v>
          </cell>
          <cell r="AX506">
            <v>0.84749839875050326</v>
          </cell>
          <cell r="AY506">
            <v>0.80802472030900185</v>
          </cell>
          <cell r="AZ506">
            <v>0.72527441868737397</v>
          </cell>
          <cell r="BA506">
            <v>0.77238662424488158</v>
          </cell>
          <cell r="BB506">
            <v>0.74420159244669026</v>
          </cell>
          <cell r="BC506">
            <v>0.72310368137726</v>
          </cell>
          <cell r="BD506">
            <v>0.85580382166350943</v>
          </cell>
          <cell r="BE506">
            <v>0.8352166021740266</v>
          </cell>
          <cell r="BF506">
            <v>0.92599170825166599</v>
          </cell>
          <cell r="BG506">
            <v>0.92559290197342425</v>
          </cell>
          <cell r="BH506">
            <v>0.83467055086887154</v>
          </cell>
          <cell r="BI506">
            <v>0.9195111229112708</v>
          </cell>
          <cell r="BJ506">
            <v>0.94996590894462563</v>
          </cell>
          <cell r="BK506">
            <v>0.793001156454196</v>
          </cell>
        </row>
        <row r="507">
          <cell r="AQ507" t="str">
            <v>NMC811 (200)</v>
          </cell>
          <cell r="AR507">
            <v>0.8820093174882041</v>
          </cell>
          <cell r="AS507">
            <v>0.86950772744983529</v>
          </cell>
          <cell r="AT507">
            <v>0.9646748110488278</v>
          </cell>
          <cell r="AU507">
            <v>0.89372183763943847</v>
          </cell>
          <cell r="AV507">
            <v>0.72440772760192773</v>
          </cell>
          <cell r="AW507">
            <v>0.7217018067101385</v>
          </cell>
          <cell r="AX507">
            <v>0.8814730709668992</v>
          </cell>
          <cell r="AY507">
            <v>0.82261177150626374</v>
          </cell>
          <cell r="AZ507">
            <v>0.72669240667944557</v>
          </cell>
          <cell r="BA507">
            <v>0.77088014466455035</v>
          </cell>
          <cell r="BB507">
            <v>0.75293876736968168</v>
          </cell>
          <cell r="BC507">
            <v>0.72458320720309688</v>
          </cell>
          <cell r="BD507">
            <v>0.80595564136339193</v>
          </cell>
          <cell r="BE507">
            <v>0.77791527202637301</v>
          </cell>
          <cell r="BF507">
            <v>1.05188943585406</v>
          </cell>
          <cell r="BG507">
            <v>1.0508970810012097</v>
          </cell>
          <cell r="BH507">
            <v>0.87479176374176926</v>
          </cell>
          <cell r="BI507">
            <v>1.0059881270484325</v>
          </cell>
          <cell r="BJ507">
            <v>0.99171845662692792</v>
          </cell>
          <cell r="BK507">
            <v>0.75720272065984184</v>
          </cell>
        </row>
        <row r="508">
          <cell r="AQ508" t="str">
            <v>NCA (I) (200)</v>
          </cell>
          <cell r="AR508">
            <v>0.9339081788638961</v>
          </cell>
          <cell r="AS508">
            <v>0.91414245327965149</v>
          </cell>
          <cell r="AT508">
            <v>1.017128873697654</v>
          </cell>
          <cell r="AU508">
            <v>0.9467458892166406</v>
          </cell>
          <cell r="AV508">
            <v>0.7182628174034158</v>
          </cell>
          <cell r="AW508">
            <v>0.72570603060525896</v>
          </cell>
          <cell r="AX508">
            <v>0.93263084275238095</v>
          </cell>
          <cell r="AY508">
            <v>0.85303383554935031</v>
          </cell>
          <cell r="AZ508">
            <v>0.72977499941530877</v>
          </cell>
          <cell r="BA508">
            <v>0.78229929950637722</v>
          </cell>
          <cell r="BB508">
            <v>0.82023486469198981</v>
          </cell>
          <cell r="BC508">
            <v>0.72006932524705536</v>
          </cell>
          <cell r="BD508">
            <v>0.85667962012123888</v>
          </cell>
          <cell r="BE508">
            <v>0.82049316272638206</v>
          </cell>
          <cell r="BF508">
            <v>1.1322827624068761</v>
          </cell>
          <cell r="BG508">
            <v>1.1310265005384397</v>
          </cell>
          <cell r="BH508">
            <v>0.91816085655425905</v>
          </cell>
          <cell r="BI508">
            <v>1.0667000558571507</v>
          </cell>
          <cell r="BJ508">
            <v>1.0701631901690338</v>
          </cell>
          <cell r="BK508">
            <v>0.80197191846063109</v>
          </cell>
        </row>
        <row r="509">
          <cell r="AQ509" t="str">
            <v>LFP(II) (200)</v>
          </cell>
          <cell r="AR509">
            <v>0.66196077003771192</v>
          </cell>
          <cell r="AS509">
            <v>0.61987446164468984</v>
          </cell>
          <cell r="AT509">
            <v>0.75402042335167008</v>
          </cell>
          <cell r="AU509">
            <v>0.65250397367331003</v>
          </cell>
          <cell r="AV509">
            <v>0.36539640270757295</v>
          </cell>
          <cell r="AW509">
            <v>0.43956766488359367</v>
          </cell>
          <cell r="AX509">
            <v>0.66074043327769683</v>
          </cell>
          <cell r="AY509">
            <v>0.6327958000505931</v>
          </cell>
          <cell r="AZ509">
            <v>0.37732173204263958</v>
          </cell>
          <cell r="BA509">
            <v>0.453869316070103</v>
          </cell>
          <cell r="BB509">
            <v>1.8646261265974484</v>
          </cell>
          <cell r="BC509">
            <v>0.3653278547150739</v>
          </cell>
          <cell r="BD509">
            <v>0.94932637711239076</v>
          </cell>
          <cell r="BE509">
            <v>0.92972274592124859</v>
          </cell>
          <cell r="BF509">
            <v>0.88766869475395049</v>
          </cell>
          <cell r="BG509">
            <v>0.88609276983817653</v>
          </cell>
          <cell r="BH509">
            <v>0.64644832109649086</v>
          </cell>
          <cell r="BI509">
            <v>0.81594168315775994</v>
          </cell>
          <cell r="BJ509">
            <v>0.19253475565533176</v>
          </cell>
          <cell r="BK509">
            <v>0.84031937083307384</v>
          </cell>
        </row>
        <row r="510">
          <cell r="AQ510" t="str">
            <v>NMC955 (200)</v>
          </cell>
          <cell r="AR510">
            <v>0.88556697574403109</v>
          </cell>
          <cell r="AS510">
            <v>0.86917301356387644</v>
          </cell>
          <cell r="AT510">
            <v>0.97866380945797737</v>
          </cell>
          <cell r="AU510">
            <v>0.896515168427793</v>
          </cell>
          <cell r="AV510">
            <v>0.71903403066359128</v>
          </cell>
          <cell r="AW510">
            <v>0.71724105115191594</v>
          </cell>
          <cell r="AX510">
            <v>0.88481899885200432</v>
          </cell>
          <cell r="AY510">
            <v>0.82825038905564319</v>
          </cell>
          <cell r="AZ510">
            <v>0.72595541254402274</v>
          </cell>
          <cell r="BA510">
            <v>0.75699571992430648</v>
          </cell>
          <cell r="BB510">
            <v>0.76362940115425226</v>
          </cell>
          <cell r="BC510">
            <v>0.72035039580257798</v>
          </cell>
          <cell r="BD510">
            <v>0.79115061450029023</v>
          </cell>
          <cell r="BE510">
            <v>0.76162600852292206</v>
          </cell>
          <cell r="BF510">
            <v>1.084376216418429</v>
          </cell>
          <cell r="BG510">
            <v>1.083191279198501</v>
          </cell>
          <cell r="BH510">
            <v>0.87903140447263395</v>
          </cell>
          <cell r="BI510">
            <v>1.0256984893515477</v>
          </cell>
          <cell r="BJ510">
            <v>1.0493472701747859</v>
          </cell>
          <cell r="BK510">
            <v>0.73342609836888817</v>
          </cell>
        </row>
        <row r="511">
          <cell r="AQ511" t="str">
            <v>NCA955 (200)</v>
          </cell>
          <cell r="AR511">
            <v>0.94345182806003403</v>
          </cell>
          <cell r="AS511">
            <v>0.91902420369088855</v>
          </cell>
          <cell r="AT511">
            <v>1.0404792863036156</v>
          </cell>
          <cell r="AU511">
            <v>0.95503786370723043</v>
          </cell>
          <cell r="AV511">
            <v>0.72392296027381176</v>
          </cell>
          <cell r="AW511">
            <v>0.72915325013141208</v>
          </cell>
          <cell r="AX511">
            <v>0.9419310345607701</v>
          </cell>
          <cell r="AY511">
            <v>0.86857231679973868</v>
          </cell>
          <cell r="AZ511">
            <v>0.73865922207529555</v>
          </cell>
          <cell r="BA511">
            <v>0.77188965225200623</v>
          </cell>
          <cell r="BB511">
            <v>0.82191954584248095</v>
          </cell>
          <cell r="BC511">
            <v>0.72670764581087988</v>
          </cell>
          <cell r="BD511">
            <v>0.83528433465404694</v>
          </cell>
          <cell r="BE511">
            <v>0.80004114425333417</v>
          </cell>
          <cell r="BF511">
            <v>1.1775067811118585</v>
          </cell>
          <cell r="BG511">
            <v>1.176011991058596</v>
          </cell>
          <cell r="BH511">
            <v>0.92809932473739798</v>
          </cell>
          <cell r="BI511">
            <v>1.0974018208890235</v>
          </cell>
          <cell r="BJ511">
            <v>1.1440752175461379</v>
          </cell>
          <cell r="BK511">
            <v>0.77069346577683462</v>
          </cell>
        </row>
        <row r="512">
          <cell r="AQ512" t="str">
            <v>Li-S</v>
          </cell>
          <cell r="AR512">
            <v>1.4240396313880404</v>
          </cell>
          <cell r="AS512">
            <v>1.7334168507071215</v>
          </cell>
          <cell r="AT512">
            <v>0.911983202189803</v>
          </cell>
          <cell r="AU512">
            <v>1.7875949035375611</v>
          </cell>
          <cell r="AV512">
            <v>1.0337759893903233</v>
          </cell>
          <cell r="AW512">
            <v>1.2326371322811498</v>
          </cell>
          <cell r="AX512">
            <v>1.4309926769966801</v>
          </cell>
          <cell r="AY512">
            <v>1.1065307120305099</v>
          </cell>
          <cell r="AZ512">
            <v>1.0006202509177815</v>
          </cell>
          <cell r="BA512">
            <v>1.3381873377367128</v>
          </cell>
          <cell r="BB512">
            <v>0.90187805265528143</v>
          </cell>
          <cell r="BC512">
            <v>1.0146854255831319</v>
          </cell>
          <cell r="BD512">
            <v>0.93859421653160946</v>
          </cell>
          <cell r="BE512">
            <v>1.1634428954569871</v>
          </cell>
          <cell r="BF512">
            <v>0.75801628586841752</v>
          </cell>
          <cell r="BG512">
            <v>0.76856574114826059</v>
          </cell>
          <cell r="BH512">
            <v>1.3149834497264834</v>
          </cell>
          <cell r="BI512">
            <v>0.83379836747655134</v>
          </cell>
          <cell r="BJ512">
            <v>0.43052085077972468</v>
          </cell>
          <cell r="BK512">
            <v>2.3722608217655372</v>
          </cell>
        </row>
        <row r="513">
          <cell r="AQ513" t="str">
            <v>Li-air</v>
          </cell>
          <cell r="AR513">
            <v>0.83511396309390995</v>
          </cell>
          <cell r="AS513">
            <v>0.88992823482728267</v>
          </cell>
          <cell r="AT513">
            <v>0.74154977889232732</v>
          </cell>
          <cell r="AU513">
            <v>0.83227445794024368</v>
          </cell>
          <cell r="AV513">
            <v>1.10737424581938</v>
          </cell>
          <cell r="AW513">
            <v>0.92548895212005688</v>
          </cell>
          <cell r="AX513">
            <v>0.83559464841076991</v>
          </cell>
          <cell r="AY513">
            <v>1.0087394240065166</v>
          </cell>
          <cell r="AZ513">
            <v>0.93705588477970148</v>
          </cell>
          <cell r="BA513">
            <v>0.89796685675957932</v>
          </cell>
          <cell r="BB513">
            <v>0.37162329540627398</v>
          </cell>
          <cell r="BC513">
            <v>1.0804761226918314</v>
          </cell>
          <cell r="BD513">
            <v>0.60779324260130452</v>
          </cell>
          <cell r="BE513">
            <v>1.4819221848924304</v>
          </cell>
          <cell r="BF513">
            <v>0.73504730085934566</v>
          </cell>
          <cell r="BG513">
            <v>0.73584520804281328</v>
          </cell>
          <cell r="BH513">
            <v>0.84136924926262235</v>
          </cell>
          <cell r="BI513">
            <v>0.69964679619711845</v>
          </cell>
          <cell r="BJ513">
            <v>0.34992117365282277</v>
          </cell>
          <cell r="BK513">
            <v>2.3380434193054245</v>
          </cell>
        </row>
      </sheetData>
      <sheetData sheetId="30">
        <row r="111">
          <cell r="I111">
            <v>0.32307692307692304</v>
          </cell>
        </row>
        <row r="112">
          <cell r="I112">
            <v>0.24615384615384614</v>
          </cell>
        </row>
        <row r="113">
          <cell r="I113">
            <v>0.23076923076923075</v>
          </cell>
        </row>
        <row r="114">
          <cell r="I114">
            <v>0.2</v>
          </cell>
        </row>
        <row r="119">
          <cell r="I119">
            <v>0.8089887640449438</v>
          </cell>
        </row>
        <row r="120">
          <cell r="I120">
            <v>0.10112359550561797</v>
          </cell>
        </row>
        <row r="121">
          <cell r="I121">
            <v>4.49438202247191E-2</v>
          </cell>
        </row>
        <row r="122">
          <cell r="I122">
            <v>4.49438202247191E-2</v>
          </cell>
        </row>
        <row r="326">
          <cell r="G326" t="str">
            <v>Poland</v>
          </cell>
          <cell r="H326" t="str">
            <v>2021a648-52c7-32d9-a154-d6be407b47a3</v>
          </cell>
          <cell r="I326">
            <v>5.2207444930577503E-2</v>
          </cell>
        </row>
        <row r="327">
          <cell r="G327" t="str">
            <v>Hungary</v>
          </cell>
          <cell r="H327" t="str">
            <v>4cb21688-49f1-34d7-92a9-9a30881baa53</v>
          </cell>
          <cell r="I327">
            <v>1.43831803940009E-2</v>
          </cell>
        </row>
        <row r="328">
          <cell r="G328" t="str">
            <v>MI, US</v>
          </cell>
          <cell r="H328" t="str">
            <v>b61cac0a-ced2-39d5-a7c7-d5c2ba600709</v>
          </cell>
          <cell r="I328">
            <v>6.8727063945112937E-2</v>
          </cell>
        </row>
        <row r="329">
          <cell r="G329" t="str">
            <v>Korea</v>
          </cell>
          <cell r="H329" t="str">
            <v>2fcc8944-1021-3349-ace4-288efc955cd1</v>
          </cell>
          <cell r="I329">
            <v>2.6977917967250645E-2</v>
          </cell>
        </row>
        <row r="330">
          <cell r="G330" t="str">
            <v>TN, US</v>
          </cell>
          <cell r="H330" t="str">
            <v>c15204bc-dbef-4122-b600-8a21aa62ea84</v>
          </cell>
          <cell r="I330">
            <v>3.4729362908164099E-2</v>
          </cell>
        </row>
        <row r="331">
          <cell r="G331" t="str">
            <v>NV, US</v>
          </cell>
          <cell r="H331" t="str">
            <v>9a6b06ea-3c60-4626-b2d3-7b5b86c39539</v>
          </cell>
          <cell r="I331">
            <v>0.58711020187182972</v>
          </cell>
        </row>
        <row r="332">
          <cell r="G332" t="str">
            <v>Japan</v>
          </cell>
          <cell r="H332" t="str">
            <v>dc1099ef-8bc9-38e6-a899-4ebfe8b58820</v>
          </cell>
          <cell r="I332">
            <v>0.21586482798306408</v>
          </cell>
        </row>
        <row r="333">
          <cell r="G333" t="str">
            <v>Poland</v>
          </cell>
          <cell r="H333" t="str">
            <v>b041ba48-5133-4a02-932b-d41a8932e4c5</v>
          </cell>
        </row>
        <row r="334">
          <cell r="H334" t="str">
            <v>a82e64b0-6fcf-48d0-933b-a3ad4f8dc368</v>
          </cell>
        </row>
        <row r="335">
          <cell r="H335" t="str">
            <v>12d9d314-1e9f-42e9-b1d0-0f90d2f46a6e</v>
          </cell>
        </row>
        <row r="336">
          <cell r="H336" t="str">
            <v>a3a7e5f6-7e8c-43a3-8d7a-39bd79efc2f9</v>
          </cell>
        </row>
        <row r="337">
          <cell r="H337" t="str">
            <v>3e9b7be1-72b1-483d-a0e7-b185ec80fdaf</v>
          </cell>
        </row>
        <row r="338">
          <cell r="H338" t="str">
            <v>c3c27a89-4d26-46eb-af52-0e02e5e26dc3</v>
          </cell>
        </row>
        <row r="339">
          <cell r="H339" t="str">
            <v>4c970fa9-d056-405f-8871-64ebf0f37ffc</v>
          </cell>
        </row>
        <row r="366">
          <cell r="G366" t="str">
            <v>Belgium</v>
          </cell>
          <cell r="H366" t="str">
            <v>122aa6a9-2863-3c48-9440-2249fb8bede9</v>
          </cell>
          <cell r="I366">
            <v>3.5814567727706512E-2</v>
          </cell>
        </row>
        <row r="367">
          <cell r="G367" t="str">
            <v>Hungary</v>
          </cell>
          <cell r="H367" t="str">
            <v>4cb21688-49f1-34d7-92a9-9a30881baa53</v>
          </cell>
          <cell r="I367">
            <v>2.6607649312808002E-2</v>
          </cell>
        </row>
        <row r="368">
          <cell r="G368" t="str">
            <v>MI, US</v>
          </cell>
          <cell r="H368" t="str">
            <v>b61cac0a-ced2-39d5-a7c7-d5c2ba600709</v>
          </cell>
          <cell r="I368">
            <v>6.8727063945112937E-2</v>
          </cell>
        </row>
        <row r="369">
          <cell r="G369" t="str">
            <v>Korea</v>
          </cell>
          <cell r="H369" t="str">
            <v>2fcc8944-1021-3349-ace4-288efc955cd1</v>
          </cell>
          <cell r="I369">
            <v>1.4753449048443543E-2</v>
          </cell>
        </row>
        <row r="370">
          <cell r="G370" t="str">
            <v>Poland</v>
          </cell>
          <cell r="H370" t="str">
            <v>2021a648-52c7-32d9-a154-d6be407b47a3</v>
          </cell>
          <cell r="I370">
            <v>1.6392877202870991E-2</v>
          </cell>
        </row>
        <row r="371">
          <cell r="G371" t="str">
            <v>TN, US</v>
          </cell>
          <cell r="H371" t="str">
            <v>c15204bc-dbef-4122-b600-8a21aa62ea84</v>
          </cell>
          <cell r="I371">
            <v>3.4729362908164099E-2</v>
          </cell>
        </row>
        <row r="372">
          <cell r="G372" t="str">
            <v>NV, US</v>
          </cell>
          <cell r="H372" t="str">
            <v>9a6b06ea-3c60-4626-b2d3-7b5b86c39539</v>
          </cell>
          <cell r="I372">
            <v>0.58711020187182972</v>
          </cell>
        </row>
        <row r="373">
          <cell r="G373" t="str">
            <v>CA, US</v>
          </cell>
          <cell r="H373" t="str">
            <v>9a6b06ea-3c60-4626-b2d3-7b5b86c39539</v>
          </cell>
          <cell r="I373">
            <v>0.21586482798306408</v>
          </cell>
        </row>
      </sheetData>
      <sheetData sheetId="31"/>
      <sheetData sheetId="32">
        <row r="3">
          <cell r="R3" t="str">
            <v>IPCC 2013 100a</v>
          </cell>
          <cell r="S3" t="str">
            <v>CED</v>
          </cell>
          <cell r="T3" t="str">
            <v>Fine particulate matter formation</v>
          </cell>
          <cell r="U3" t="str">
            <v>Fossil resource scarcity</v>
          </cell>
          <cell r="V3" t="str">
            <v>Freshwater ecotoxicity</v>
          </cell>
          <cell r="W3" t="str">
            <v>Freshwater eutrophication</v>
          </cell>
          <cell r="X3" t="str">
            <v>Global warming</v>
          </cell>
          <cell r="Y3" t="str">
            <v>Human carcinogenic toxicity</v>
          </cell>
          <cell r="Z3" t="str">
            <v>Human non-carcinogenic toxicity</v>
          </cell>
          <cell r="AA3" t="str">
            <v>Ionizing radiation</v>
          </cell>
          <cell r="AB3" t="str">
            <v>Land use</v>
          </cell>
          <cell r="AC3" t="str">
            <v>Marine ecotoxicity</v>
          </cell>
          <cell r="AD3" t="str">
            <v>Marine eutrophication</v>
          </cell>
          <cell r="AE3" t="str">
            <v>Mineral resource scarcity</v>
          </cell>
          <cell r="AF3" t="str">
            <v>Ozone formation, Human health</v>
          </cell>
          <cell r="AG3" t="str">
            <v>Ozone formation, Terrestrial ecosystems</v>
          </cell>
          <cell r="AH3" t="str">
            <v>Stratospheric ozone depletion</v>
          </cell>
          <cell r="AI3" t="str">
            <v>Terrestrial acidification</v>
          </cell>
          <cell r="AJ3" t="str">
            <v>Terrestrial ecotoxicity</v>
          </cell>
          <cell r="AK3" t="str">
            <v>Water consumption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35">
          <cell r="Z35">
            <v>2.1848413692517172</v>
          </cell>
          <cell r="AA35">
            <v>38.1945725641433</v>
          </cell>
          <cell r="AB35">
            <v>6.2111693866046432E-3</v>
          </cell>
          <cell r="AC35">
            <v>0.47465507057293604</v>
          </cell>
          <cell r="AD35">
            <v>4.454802303119755</v>
          </cell>
          <cell r="AE35">
            <v>1.045041271821423E-3</v>
          </cell>
          <cell r="AF35">
            <v>2.2202122446083377</v>
          </cell>
          <cell r="AG35">
            <v>0.9756873970554083</v>
          </cell>
          <cell r="AH35">
            <v>9.1215472903694526</v>
          </cell>
          <cell r="AI35">
            <v>6.4144053142725782E-2</v>
          </cell>
          <cell r="AJ35">
            <v>2.1804218218676924E-2</v>
          </cell>
          <cell r="AK35">
            <v>5.3635626832127032</v>
          </cell>
          <cell r="AL35">
            <v>5.2399359048445141E-5</v>
          </cell>
          <cell r="AM35">
            <v>7.6786336473888175E-2</v>
          </cell>
          <cell r="AN35">
            <v>5.7817196909786305E-3</v>
          </cell>
          <cell r="AO35">
            <v>5.871103372397035E-3</v>
          </cell>
          <cell r="AP35">
            <v>8.6873102517182999E-7</v>
          </cell>
          <cell r="AQ35">
            <v>1.7002001784714876E-2</v>
          </cell>
          <cell r="AR35">
            <v>38.854814959270755</v>
          </cell>
          <cell r="AS35">
            <v>8.5192268585598543E-2</v>
          </cell>
        </row>
        <row r="38">
          <cell r="Z38">
            <v>15.21062220884934</v>
          </cell>
          <cell r="AA38">
            <v>147.68062088902829</v>
          </cell>
          <cell r="AB38">
            <v>2.8059526339848921E-2</v>
          </cell>
          <cell r="AC38">
            <v>2.9941852248386174</v>
          </cell>
          <cell r="AD38">
            <v>2.9390767633158057</v>
          </cell>
          <cell r="AE38">
            <v>3.4684977082473042E-3</v>
          </cell>
          <cell r="AF38">
            <v>15.626942723460056</v>
          </cell>
          <cell r="AG38">
            <v>2.6762174587891328</v>
          </cell>
          <cell r="AH38">
            <v>14.410299582479201</v>
          </cell>
          <cell r="AI38">
            <v>0.12383706171820134</v>
          </cell>
          <cell r="AJ38">
            <v>4.5122505118958704E-2</v>
          </cell>
          <cell r="AK38">
            <v>3.5850974112083809</v>
          </cell>
          <cell r="AL38">
            <v>2.424657579395884E-4</v>
          </cell>
          <cell r="AM38">
            <v>0.16447055582979317</v>
          </cell>
          <cell r="AN38">
            <v>4.2417293208971307E-2</v>
          </cell>
          <cell r="AO38">
            <v>4.2619856213667776E-2</v>
          </cell>
          <cell r="AP38">
            <v>3.2817146314926493E-6</v>
          </cell>
          <cell r="AQ38">
            <v>6.8709648474534188E-2</v>
          </cell>
          <cell r="AR38">
            <v>28.142292136905731</v>
          </cell>
          <cell r="AS38">
            <v>4.0070651911004292E-2</v>
          </cell>
        </row>
        <row r="41">
          <cell r="Z41">
            <v>18.594936645005706</v>
          </cell>
          <cell r="AA41">
            <v>218.02836680612191</v>
          </cell>
          <cell r="AB41">
            <v>8.1940022018765296E-2</v>
          </cell>
          <cell r="AC41">
            <v>4.5164389654497636</v>
          </cell>
          <cell r="AD41">
            <v>3.1511117602619358</v>
          </cell>
          <cell r="AE41">
            <v>1.1249500693782156E-2</v>
          </cell>
          <cell r="AF41">
            <v>18.759987605919509</v>
          </cell>
          <cell r="AG41">
            <v>3.05626358107537</v>
          </cell>
          <cell r="AH41">
            <v>25.074549425348138</v>
          </cell>
          <cell r="AI41">
            <v>0.11729807314552217</v>
          </cell>
          <cell r="AJ41">
            <v>9.5157800403921938E-2</v>
          </cell>
          <cell r="AK41">
            <v>3.8774442059745917</v>
          </cell>
          <cell r="AL41">
            <v>7.1316135476222591E-4</v>
          </cell>
          <cell r="AM41">
            <v>0.16461824179891379</v>
          </cell>
          <cell r="AN41">
            <v>4.5951339786040435E-2</v>
          </cell>
          <cell r="AO41">
            <v>4.63182141432616E-2</v>
          </cell>
          <cell r="AP41">
            <v>4.2545725533246946E-6</v>
          </cell>
          <cell r="AQ41">
            <v>8.3620975536322181E-2</v>
          </cell>
          <cell r="AR41">
            <v>31.245496305311175</v>
          </cell>
          <cell r="AS41">
            <v>6.6969876181763255E-2</v>
          </cell>
        </row>
        <row r="44">
          <cell r="Z44">
            <v>18.596519965644834</v>
          </cell>
          <cell r="AA44">
            <v>218.13646750885871</v>
          </cell>
          <cell r="AB44">
            <v>8.1941051586887845E-2</v>
          </cell>
          <cell r="AC44">
            <v>4.5170981853533849</v>
          </cell>
          <cell r="AD44">
            <v>3.1513141873932846</v>
          </cell>
          <cell r="AE44">
            <v>1.1258021536624122E-2</v>
          </cell>
          <cell r="AF44">
            <v>18.761423929794482</v>
          </cell>
          <cell r="AG44">
            <v>3.0567125214649971</v>
          </cell>
          <cell r="AH44">
            <v>25.085759227572982</v>
          </cell>
          <cell r="AI44">
            <v>0.12224035434193704</v>
          </cell>
          <cell r="AJ44">
            <v>9.5343737819733793E-2</v>
          </cell>
          <cell r="AK44">
            <v>3.87773220351988</v>
          </cell>
          <cell r="AL44">
            <v>7.1375384322349517E-4</v>
          </cell>
          <cell r="AM44">
            <v>0.16461895116396827</v>
          </cell>
          <cell r="AN44">
            <v>4.596118014039674E-2</v>
          </cell>
          <cell r="AO44">
            <v>4.6327955367544728E-2</v>
          </cell>
          <cell r="AP44">
            <v>4.2558532447533117E-6</v>
          </cell>
          <cell r="AQ44">
            <v>8.3596578104274163E-2</v>
          </cell>
          <cell r="AR44">
            <v>31.247599571836311</v>
          </cell>
          <cell r="AS44">
            <v>6.7032084217635013E-2</v>
          </cell>
        </row>
        <row r="47">
          <cell r="Z47">
            <v>4.677025743875812</v>
          </cell>
          <cell r="AA47">
            <v>106.26066908039638</v>
          </cell>
          <cell r="AB47">
            <v>6.8083698661173652E-3</v>
          </cell>
          <cell r="AC47">
            <v>1.2176773509900933</v>
          </cell>
          <cell r="AD47">
            <v>2.8263896824764001</v>
          </cell>
          <cell r="AE47">
            <v>2.8353304740493753E-3</v>
          </cell>
          <cell r="AF47">
            <v>4.7333727150678975</v>
          </cell>
          <cell r="AG47">
            <v>1.6320763903897362</v>
          </cell>
          <cell r="AH47">
            <v>9.0868878878980759</v>
          </cell>
          <cell r="AI47">
            <v>1.1535929899241648</v>
          </cell>
          <cell r="AJ47">
            <v>2.9095489529904164E-2</v>
          </cell>
          <cell r="AK47">
            <v>3.4261566159384733</v>
          </cell>
          <cell r="AL47">
            <v>2.4322341208806811E-4</v>
          </cell>
          <cell r="AM47">
            <v>0.13192642385548742</v>
          </cell>
          <cell r="AN47">
            <v>6.7879241170787806E-3</v>
          </cell>
          <cell r="AO47">
            <v>6.9286981577388806E-3</v>
          </cell>
          <cell r="AP47">
            <v>1.9005770844293993E-6</v>
          </cell>
          <cell r="AQ47">
            <v>1.7165088467615604E-2</v>
          </cell>
          <cell r="AR47">
            <v>23.064736665136721</v>
          </cell>
          <cell r="AS47">
            <v>0.20451694245658075</v>
          </cell>
        </row>
        <row r="59">
          <cell r="Z59">
            <v>18.594936645005706</v>
          </cell>
          <cell r="AA59">
            <v>218.02836680612191</v>
          </cell>
          <cell r="AB59">
            <v>8.1940022018765296E-2</v>
          </cell>
          <cell r="AC59">
            <v>4.5164389654497636</v>
          </cell>
          <cell r="AD59">
            <v>3.1511117602619358</v>
          </cell>
          <cell r="AE59">
            <v>1.1249500693782156E-2</v>
          </cell>
          <cell r="AF59">
            <v>18.759987605919509</v>
          </cell>
          <cell r="AG59">
            <v>3.05626358107537</v>
          </cell>
          <cell r="AH59">
            <v>25.074549425348138</v>
          </cell>
          <cell r="AI59">
            <v>0.11729807314552217</v>
          </cell>
          <cell r="AJ59">
            <v>9.5157800403921938E-2</v>
          </cell>
          <cell r="AK59">
            <v>3.8774442059745917</v>
          </cell>
          <cell r="AL59">
            <v>7.1316135476222591E-4</v>
          </cell>
          <cell r="AM59">
            <v>0.16461824179891379</v>
          </cell>
          <cell r="AN59">
            <v>4.5951339786040435E-2</v>
          </cell>
          <cell r="AO59">
            <v>4.63182141432616E-2</v>
          </cell>
          <cell r="AP59">
            <v>4.2545725533246946E-6</v>
          </cell>
          <cell r="AQ59">
            <v>8.3620975536322181E-2</v>
          </cell>
          <cell r="AR59">
            <v>31.245496305311175</v>
          </cell>
          <cell r="AS59">
            <v>6.6969876181763255E-2</v>
          </cell>
        </row>
        <row r="62">
          <cell r="Z62">
            <v>18.596519965644834</v>
          </cell>
          <cell r="AA62">
            <v>218.13646750885871</v>
          </cell>
          <cell r="AB62">
            <v>8.1941051586887845E-2</v>
          </cell>
          <cell r="AC62">
            <v>4.5170981853533849</v>
          </cell>
          <cell r="AD62">
            <v>3.1513141873932846</v>
          </cell>
          <cell r="AE62">
            <v>1.1258021536624122E-2</v>
          </cell>
          <cell r="AF62">
            <v>18.761423929794482</v>
          </cell>
          <cell r="AG62">
            <v>3.0567125214649971</v>
          </cell>
          <cell r="AH62">
            <v>25.085759227572982</v>
          </cell>
          <cell r="AI62">
            <v>0.12224035434193704</v>
          </cell>
          <cell r="AJ62">
            <v>9.5343737819733793E-2</v>
          </cell>
          <cell r="AK62">
            <v>3.87773220351988</v>
          </cell>
          <cell r="AL62">
            <v>7.1375384322349517E-4</v>
          </cell>
          <cell r="AM62">
            <v>0.16461895116396827</v>
          </cell>
          <cell r="AN62">
            <v>4.596118014039674E-2</v>
          </cell>
          <cell r="AO62">
            <v>4.6327955367544728E-2</v>
          </cell>
          <cell r="AP62">
            <v>4.2558532447533117E-6</v>
          </cell>
          <cell r="AQ62">
            <v>8.3596578104274163E-2</v>
          </cell>
          <cell r="AR62">
            <v>31.247599571836311</v>
          </cell>
          <cell r="AS62">
            <v>6.7032084217635013E-2</v>
          </cell>
        </row>
        <row r="65">
          <cell r="Z65">
            <v>4.677025743875812</v>
          </cell>
          <cell r="AA65">
            <v>106.26066908039638</v>
          </cell>
          <cell r="AB65">
            <v>6.8083698661173652E-3</v>
          </cell>
          <cell r="AC65">
            <v>1.2176773509900933</v>
          </cell>
          <cell r="AD65">
            <v>2.8263896824764001</v>
          </cell>
          <cell r="AE65">
            <v>2.8353304740493753E-3</v>
          </cell>
          <cell r="AF65">
            <v>4.7333727150678975</v>
          </cell>
          <cell r="AG65">
            <v>1.6320763903897362</v>
          </cell>
          <cell r="AH65">
            <v>9.0868878878980759</v>
          </cell>
          <cell r="AI65">
            <v>1.1535929899241648</v>
          </cell>
          <cell r="AJ65">
            <v>2.9095489529904164E-2</v>
          </cell>
          <cell r="AK65">
            <v>3.4261566159384733</v>
          </cell>
          <cell r="AL65">
            <v>2.4322341208806811E-4</v>
          </cell>
          <cell r="AM65">
            <v>0.13192642385548742</v>
          </cell>
          <cell r="AN65">
            <v>6.7879241170787806E-3</v>
          </cell>
          <cell r="AO65">
            <v>6.9286981577388806E-3</v>
          </cell>
          <cell r="AP65">
            <v>1.9005770844293993E-6</v>
          </cell>
          <cell r="AQ65">
            <v>1.7165088467615604E-2</v>
          </cell>
          <cell r="AR65">
            <v>23.064736665136721</v>
          </cell>
          <cell r="AS65">
            <v>0.20451694245658075</v>
          </cell>
        </row>
        <row r="71">
          <cell r="Z71">
            <v>2.1848413692517172</v>
          </cell>
          <cell r="AA71">
            <v>38.1945725641433</v>
          </cell>
          <cell r="AB71">
            <v>6.2111693866046432E-3</v>
          </cell>
          <cell r="AC71">
            <v>0.47465507057293604</v>
          </cell>
          <cell r="AD71">
            <v>4.454802303119755</v>
          </cell>
          <cell r="AE71">
            <v>1.045041271821423E-3</v>
          </cell>
          <cell r="AF71">
            <v>2.2202122446083377</v>
          </cell>
          <cell r="AG71">
            <v>0.9756873970554083</v>
          </cell>
          <cell r="AH71">
            <v>9.1215472903694526</v>
          </cell>
          <cell r="AI71">
            <v>6.4144053142725782E-2</v>
          </cell>
          <cell r="AJ71">
            <v>2.1804218218676924E-2</v>
          </cell>
          <cell r="AK71">
            <v>5.3635626832127032</v>
          </cell>
          <cell r="AL71">
            <v>5.2399359048445141E-5</v>
          </cell>
          <cell r="AM71">
            <v>7.6786336473888175E-2</v>
          </cell>
          <cell r="AN71">
            <v>5.7817196909786305E-3</v>
          </cell>
          <cell r="AO71">
            <v>5.871103372397035E-3</v>
          </cell>
          <cell r="AP71">
            <v>8.6873102517182999E-7</v>
          </cell>
          <cell r="AQ71">
            <v>1.7002001784714876E-2</v>
          </cell>
          <cell r="AR71">
            <v>38.854814959270755</v>
          </cell>
          <cell r="AS71">
            <v>8.5192268585598543E-2</v>
          </cell>
        </row>
        <row r="83">
          <cell r="Z83">
            <v>15.21062220884934</v>
          </cell>
          <cell r="AA83">
            <v>147.68062088902829</v>
          </cell>
          <cell r="AB83">
            <v>2.8059526339848921E-2</v>
          </cell>
          <cell r="AC83">
            <v>2.9941852248386174</v>
          </cell>
          <cell r="AD83">
            <v>2.9390767633158057</v>
          </cell>
          <cell r="AE83">
            <v>3.4684977082473042E-3</v>
          </cell>
          <cell r="AF83">
            <v>15.626942723460056</v>
          </cell>
          <cell r="AG83">
            <v>2.6762174587891328</v>
          </cell>
          <cell r="AH83">
            <v>14.410299582479201</v>
          </cell>
          <cell r="AI83">
            <v>0.12383706171820134</v>
          </cell>
          <cell r="AJ83">
            <v>4.5122505118958704E-2</v>
          </cell>
          <cell r="AK83">
            <v>3.5850974112083809</v>
          </cell>
          <cell r="AL83">
            <v>2.424657579395884E-4</v>
          </cell>
          <cell r="AM83">
            <v>0.16447055582979317</v>
          </cell>
          <cell r="AN83">
            <v>4.2417293208971307E-2</v>
          </cell>
          <cell r="AO83">
            <v>4.2619856213667776E-2</v>
          </cell>
          <cell r="AP83">
            <v>3.2817146314926493E-6</v>
          </cell>
          <cell r="AQ83">
            <v>6.8709648474534188E-2</v>
          </cell>
          <cell r="AR83">
            <v>28.142292136905731</v>
          </cell>
          <cell r="AS83">
            <v>4.0070651911004292E-2</v>
          </cell>
        </row>
        <row r="86">
          <cell r="Z86">
            <v>5.0922583397020267</v>
          </cell>
          <cell r="AA86">
            <v>90.824093349205853</v>
          </cell>
          <cell r="AB86">
            <v>2.977032438458313E-2</v>
          </cell>
          <cell r="AC86">
            <v>1.3337897697054748</v>
          </cell>
          <cell r="AD86">
            <v>30.8045345123268</v>
          </cell>
          <cell r="AE86">
            <v>3.6996176023587748E-2</v>
          </cell>
          <cell r="AF86">
            <v>5.1771499306742399</v>
          </cell>
          <cell r="AG86">
            <v>3.0054434287447993</v>
          </cell>
          <cell r="AH86">
            <v>382.62612981146367</v>
          </cell>
          <cell r="AI86">
            <v>0.54167545301316611</v>
          </cell>
          <cell r="AJ86">
            <v>-0.58247726174305914</v>
          </cell>
          <cell r="AK86">
            <v>38.362136251949273</v>
          </cell>
          <cell r="AL86">
            <v>6.2614512796955611E-4</v>
          </cell>
          <cell r="AM86">
            <v>1.4010288099807713</v>
          </cell>
          <cell r="AN86">
            <v>5.098827229293746E-2</v>
          </cell>
          <cell r="AO86">
            <v>5.1948539827560467E-2</v>
          </cell>
          <cell r="AP86">
            <v>6.9807153893921938E-6</v>
          </cell>
          <cell r="AQ86">
            <v>6.4005562548869965E-2</v>
          </cell>
          <cell r="AR86">
            <v>373.60790282919533</v>
          </cell>
          <cell r="AS86">
            <v>0.17291045353787104</v>
          </cell>
        </row>
        <row r="89">
          <cell r="Z89">
            <v>7.3654888035755146</v>
          </cell>
          <cell r="AA89">
            <v>117.22308830683109</v>
          </cell>
          <cell r="AB89">
            <v>3.8016572187863862E-2</v>
          </cell>
          <cell r="AC89">
            <v>1.7780797673434177</v>
          </cell>
          <cell r="AD89">
            <v>40.859765968229574</v>
          </cell>
          <cell r="AE89">
            <v>4.8385001764827844E-2</v>
          </cell>
          <cell r="AF89">
            <v>7.5228220644296089</v>
          </cell>
          <cell r="AG89">
            <v>3.9261519592022607</v>
          </cell>
          <cell r="AH89">
            <v>501.11919973936182</v>
          </cell>
          <cell r="AI89">
            <v>0.69429350993983174</v>
          </cell>
          <cell r="AJ89">
            <v>-0.77585266984058199</v>
          </cell>
          <cell r="AK89">
            <v>50.833604457948745</v>
          </cell>
          <cell r="AL89">
            <v>7.7722860778172982E-4</v>
          </cell>
          <cell r="AM89">
            <v>1.8248976665022378</v>
          </cell>
          <cell r="AN89">
            <v>7.1420970012888288E-2</v>
          </cell>
          <cell r="AO89">
            <v>7.265846256470318E-2</v>
          </cell>
          <cell r="AP89">
            <v>9.1091489879653487E-6</v>
          </cell>
          <cell r="AQ89">
            <v>8.5747501914575933E-2</v>
          </cell>
          <cell r="AR89">
            <v>405.60810608378694</v>
          </cell>
          <cell r="AS89">
            <v>0.21729841519628454</v>
          </cell>
        </row>
        <row r="92">
          <cell r="Z92">
            <v>6.2375972575229701</v>
          </cell>
          <cell r="AA92">
            <v>111.78173965308275</v>
          </cell>
          <cell r="AB92">
            <v>3.5820658656368645E-2</v>
          </cell>
          <cell r="AC92">
            <v>1.626054674307911</v>
          </cell>
          <cell r="AD92">
            <v>40.855897500696138</v>
          </cell>
          <cell r="AE92">
            <v>4.8268026180155639E-2</v>
          </cell>
          <cell r="AF92">
            <v>6.3446548356363008</v>
          </cell>
          <cell r="AG92">
            <v>3.9009429217922507</v>
          </cell>
          <cell r="AH92">
            <v>500.85196893923097</v>
          </cell>
          <cell r="AI92">
            <v>0.66956317808995158</v>
          </cell>
          <cell r="AJ92">
            <v>-0.75951416957395546</v>
          </cell>
          <cell r="AK92">
            <v>50.8280289963472</v>
          </cell>
          <cell r="AL92">
            <v>7.7220040170677062E-4</v>
          </cell>
          <cell r="AM92">
            <v>1.825475162128255</v>
          </cell>
          <cell r="AN92">
            <v>6.6892096468225887E-2</v>
          </cell>
          <cell r="AO92">
            <v>6.8163399536336156E-2</v>
          </cell>
          <cell r="AP92">
            <v>8.9475051254430153E-6</v>
          </cell>
          <cell r="AQ92">
            <v>8.2132674930023963E-2</v>
          </cell>
          <cell r="AR92">
            <v>405.03869564936241</v>
          </cell>
          <cell r="AS92">
            <v>0.21570195597569608</v>
          </cell>
        </row>
        <row r="95">
          <cell r="Z95">
            <v>6.3730959225200818</v>
          </cell>
          <cell r="AA95">
            <v>121.5532213646252</v>
          </cell>
          <cell r="AB95">
            <v>3.5903641365220562E-2</v>
          </cell>
          <cell r="AC95">
            <v>1.6840480980513231</v>
          </cell>
          <cell r="AD95">
            <v>40.874406786755856</v>
          </cell>
          <cell r="AE95">
            <v>4.9053120123629036E-2</v>
          </cell>
          <cell r="AF95">
            <v>6.4663912383842321</v>
          </cell>
          <cell r="AG95">
            <v>3.9420585820765028</v>
          </cell>
          <cell r="AH95">
            <v>501.8836933508303</v>
          </cell>
          <cell r="AI95">
            <v>1.1240447760453427</v>
          </cell>
          <cell r="AJ95">
            <v>-0.74246054109872484</v>
          </cell>
          <cell r="AK95">
            <v>50.854385609760712</v>
          </cell>
          <cell r="AL95">
            <v>8.2674196519323597E-4</v>
          </cell>
          <cell r="AM95">
            <v>1.8255275253111489</v>
          </cell>
          <cell r="AN95">
            <v>6.7782053139661069E-2</v>
          </cell>
          <cell r="AO95">
            <v>6.9043807070950924E-2</v>
          </cell>
          <cell r="AP95">
            <v>9.0623441870345072E-6</v>
          </cell>
          <cell r="AQ95">
            <v>7.9843163399705541E-2</v>
          </cell>
          <cell r="AR95">
            <v>405.22453107547716</v>
          </cell>
          <cell r="AS95">
            <v>0.22140663370643099</v>
          </cell>
        </row>
        <row r="98">
          <cell r="Z98">
            <v>5.4321621673938809</v>
          </cell>
          <cell r="AA98">
            <v>113.45681343382606</v>
          </cell>
          <cell r="AB98">
            <v>3.4105822229975866E-2</v>
          </cell>
          <cell r="AC98">
            <v>1.4423996190024011</v>
          </cell>
          <cell r="AD98">
            <v>40.856226171038109</v>
          </cell>
          <cell r="AE98">
            <v>4.879432288099593E-2</v>
          </cell>
          <cell r="AF98">
            <v>5.5190236755931812</v>
          </cell>
          <cell r="AG98">
            <v>3.9103744355276904</v>
          </cell>
          <cell r="AH98">
            <v>501.2406535004892</v>
          </cell>
          <cell r="AI98">
            <v>1.1049479640125819</v>
          </cell>
          <cell r="AJ98">
            <v>-0.75558667846006899</v>
          </cell>
          <cell r="AK98">
            <v>50.830358237911263</v>
          </cell>
          <cell r="AL98">
            <v>8.0976657058066449E-4</v>
          </cell>
          <cell r="AM98">
            <v>1.825081061688492</v>
          </cell>
          <cell r="AN98">
            <v>6.366401651105956E-2</v>
          </cell>
          <cell r="AO98">
            <v>6.4893851216083098E-2</v>
          </cell>
          <cell r="AP98">
            <v>9.0089951989619179E-6</v>
          </cell>
          <cell r="AQ98">
            <v>7.6346642716281873E-2</v>
          </cell>
          <cell r="AR98">
            <v>404.82963323913026</v>
          </cell>
          <cell r="AS98">
            <v>0.23291840590104568</v>
          </cell>
        </row>
        <row r="134">
          <cell r="Z134">
            <v>1.4433497092009802</v>
          </cell>
          <cell r="AA134">
            <v>18.519515795654815</v>
          </cell>
          <cell r="AB134">
            <v>2.8534599909504953E-3</v>
          </cell>
          <cell r="AC134">
            <v>0.35425566160941074</v>
          </cell>
          <cell r="AD134">
            <v>0.1599418478157178</v>
          </cell>
          <cell r="AE134">
            <v>6.6283988499342146E-4</v>
          </cell>
          <cell r="AF134">
            <v>1.4688967775067938</v>
          </cell>
          <cell r="AG134">
            <v>3.3356897839223922</v>
          </cell>
          <cell r="AH134">
            <v>1.7801484472389566</v>
          </cell>
          <cell r="AI134">
            <v>5.826252545504839E-2</v>
          </cell>
          <cell r="AJ134">
            <v>1.1967301586622753E-2</v>
          </cell>
          <cell r="AK134">
            <v>0.22244021281695828</v>
          </cell>
          <cell r="AL134">
            <v>4.2754146755689067E-5</v>
          </cell>
          <cell r="AM134">
            <v>5.4329660282703265E-2</v>
          </cell>
          <cell r="AN134">
            <v>3.7983389958286496E-3</v>
          </cell>
          <cell r="AO134">
            <v>4.0801799382310256E-3</v>
          </cell>
          <cell r="AP134">
            <v>3.3995909934367117E-7</v>
          </cell>
          <cell r="AQ134">
            <v>4.124792532923055E-3</v>
          </cell>
          <cell r="AR134">
            <v>8.254017724511062</v>
          </cell>
          <cell r="AS134">
            <v>1.6866469832068343E-2</v>
          </cell>
        </row>
        <row r="136">
          <cell r="Z136">
            <v>0.27605882316397123</v>
          </cell>
          <cell r="AA136">
            <v>3.6030092069084039</v>
          </cell>
          <cell r="AB136">
            <v>5.1718025572139871E-4</v>
          </cell>
          <cell r="AC136">
            <v>6.7570966816119724E-2</v>
          </cell>
          <cell r="AD136">
            <v>2.9818560972889728E-2</v>
          </cell>
          <cell r="AE136">
            <v>1.1786390762846005E-4</v>
          </cell>
          <cell r="AF136">
            <v>0.28102238528682011</v>
          </cell>
          <cell r="AG136">
            <v>0.62577378834457875</v>
          </cell>
          <cell r="AH136">
            <v>0.33266228719289886</v>
          </cell>
          <cell r="AI136">
            <v>1.2075495784650806E-2</v>
          </cell>
          <cell r="AJ136">
            <v>3.0351547770439986E-3</v>
          </cell>
          <cell r="AK136">
            <v>4.1604040460560418E-2</v>
          </cell>
          <cell r="AL136">
            <v>7.7153751877938272E-6</v>
          </cell>
          <cell r="AM136">
            <v>1.0215468548179918E-2</v>
          </cell>
          <cell r="AN136">
            <v>7.6752060032974159E-4</v>
          </cell>
          <cell r="AO136">
            <v>8.2083774248250814E-4</v>
          </cell>
          <cell r="AP136">
            <v>6.6863399807746473E-8</v>
          </cell>
          <cell r="AQ136">
            <v>8.1073638578958989E-4</v>
          </cell>
          <cell r="AR136">
            <v>1.7453066522010117</v>
          </cell>
          <cell r="AS136">
            <v>3.7191827039284079E-3</v>
          </cell>
        </row>
        <row r="138">
          <cell r="Z138">
            <v>1.4082974459094721</v>
          </cell>
          <cell r="AA138">
            <v>17.970789980943749</v>
          </cell>
          <cell r="AB138">
            <v>2.6571775857585833E-3</v>
          </cell>
          <cell r="AC138">
            <v>0.34156237269082884</v>
          </cell>
          <cell r="AD138">
            <v>0.15734216498998196</v>
          </cell>
          <cell r="AE138">
            <v>6.0169264420693066E-4</v>
          </cell>
          <cell r="AF138">
            <v>1.4336747771514593</v>
          </cell>
          <cell r="AG138">
            <v>3.3351343912843086</v>
          </cell>
          <cell r="AH138">
            <v>1.7076199737256295</v>
          </cell>
          <cell r="AI138">
            <v>5.0841960914278027E-2</v>
          </cell>
          <cell r="AJ138">
            <v>1.277772268447315E-2</v>
          </cell>
          <cell r="AK138">
            <v>0.21908748782032944</v>
          </cell>
          <cell r="AL138">
            <v>3.8909485244019265E-5</v>
          </cell>
          <cell r="AM138">
            <v>5.4407276839203995E-2</v>
          </cell>
          <cell r="AN138">
            <v>3.7187844749616856E-3</v>
          </cell>
          <cell r="AO138">
            <v>3.999048407145398E-3</v>
          </cell>
          <cell r="AP138">
            <v>3.1493481707713662E-7</v>
          </cell>
          <cell r="AQ138">
            <v>4.1390403830326205E-3</v>
          </cell>
          <cell r="AR138">
            <v>8.2848907565627297</v>
          </cell>
          <cell r="AS138">
            <v>1.6108822899469296E-2</v>
          </cell>
        </row>
        <row r="140">
          <cell r="Z140">
            <v>1.4201718721646084</v>
          </cell>
          <cell r="AA140">
            <v>18.704310370208631</v>
          </cell>
          <cell r="AB140">
            <v>2.6667166155728791E-3</v>
          </cell>
          <cell r="AC140">
            <v>0.34636691150853682</v>
          </cell>
          <cell r="AD140">
            <v>0.15867855244995557</v>
          </cell>
          <cell r="AE140">
            <v>6.5798220371060426E-4</v>
          </cell>
          <cell r="AF140">
            <v>1.4445789056456593</v>
          </cell>
          <cell r="AG140">
            <v>3.338165002991957</v>
          </cell>
          <cell r="AH140">
            <v>1.7821962453961575</v>
          </cell>
          <cell r="AI140">
            <v>8.3482882066566275E-2</v>
          </cell>
          <cell r="AJ140">
            <v>1.409165203187995E-2</v>
          </cell>
          <cell r="AK140">
            <v>0.22100244415982145</v>
          </cell>
          <cell r="AL140">
            <v>4.2831624298293424E-5</v>
          </cell>
          <cell r="AM140">
            <v>5.4414403962456802E-2</v>
          </cell>
          <cell r="AN140">
            <v>3.7943476813438932E-3</v>
          </cell>
          <cell r="AO140">
            <v>4.0741141408653023E-3</v>
          </cell>
          <cell r="AP140">
            <v>3.2431370173512306E-7</v>
          </cell>
          <cell r="AQ140">
            <v>3.9850414065395572E-3</v>
          </cell>
          <cell r="AR140">
            <v>8.3190407452316109</v>
          </cell>
          <cell r="AS140">
            <v>1.6521000548578735E-2</v>
          </cell>
        </row>
        <row r="142">
          <cell r="Z142">
            <v>1.3402872184773362</v>
          </cell>
          <cell r="AA142">
            <v>18.508175072054375</v>
          </cell>
          <cell r="AB142">
            <v>2.3416147610397699E-3</v>
          </cell>
          <cell r="AC142">
            <v>0.33170629765740356</v>
          </cell>
          <cell r="AD142">
            <v>0.15734342355913111</v>
          </cell>
          <cell r="AE142">
            <v>6.6038086606086768E-4</v>
          </cell>
          <cell r="AF142">
            <v>1.3621524317735538</v>
          </cell>
          <cell r="AG142">
            <v>3.329961899697309</v>
          </cell>
          <cell r="AH142">
            <v>1.7786147268850983</v>
          </cell>
          <cell r="AI142">
            <v>9.2104562626357564E-2</v>
          </cell>
          <cell r="AJ142">
            <v>1.2630455181845558E-2</v>
          </cell>
          <cell r="AK142">
            <v>0.21919282959744452</v>
          </cell>
          <cell r="AL142">
            <v>3.7233256537590359E-5</v>
          </cell>
          <cell r="AM142">
            <v>5.4053916042388211E-2</v>
          </cell>
          <cell r="AN142">
            <v>3.2875728691440578E-3</v>
          </cell>
          <cell r="AO142">
            <v>3.5584838227680038E-3</v>
          </cell>
          <cell r="AP142">
            <v>3.0364619015952261E-7</v>
          </cell>
          <cell r="AQ142">
            <v>3.4315336488607039E-3</v>
          </cell>
          <cell r="AR142">
            <v>7.9034322342944625</v>
          </cell>
          <cell r="AS142">
            <v>1.6863531584005935E-2</v>
          </cell>
        </row>
        <row r="166">
          <cell r="C166" t="str">
            <v>Russia</v>
          </cell>
          <cell r="Z166">
            <v>11.818036134155342</v>
          </cell>
          <cell r="AA166">
            <v>151.13800574255967</v>
          </cell>
          <cell r="AB166">
            <v>0.34704000155654358</v>
          </cell>
          <cell r="AC166">
            <v>3.122682791821449</v>
          </cell>
          <cell r="AD166">
            <v>10.037434450002689</v>
          </cell>
          <cell r="AE166">
            <v>1.7838596187851951E-2</v>
          </cell>
          <cell r="AF166">
            <v>11.993381341765119</v>
          </cell>
          <cell r="AG166">
            <v>2.7519453663178415</v>
          </cell>
          <cell r="AH166">
            <v>117.15014205755577</v>
          </cell>
          <cell r="AI166">
            <v>0.20337861444290958</v>
          </cell>
          <cell r="AJ166">
            <v>0.18467278768716</v>
          </cell>
          <cell r="AK166">
            <v>14.094862094346066</v>
          </cell>
          <cell r="AL166">
            <v>1.7491043931870192E-3</v>
          </cell>
          <cell r="AM166">
            <v>1.189757241222041</v>
          </cell>
          <cell r="AN166">
            <v>5.8470091022806918E-2</v>
          </cell>
          <cell r="AO166">
            <v>5.9435112452463294E-2</v>
          </cell>
          <cell r="AP166">
            <v>3.5763771131332756E-6</v>
          </cell>
          <cell r="AQ166">
            <v>1.1890952620526865</v>
          </cell>
          <cell r="AR166">
            <v>3355.8109680970247</v>
          </cell>
          <cell r="AS166">
            <v>7.0070850889046049E-2</v>
          </cell>
        </row>
        <row r="168">
          <cell r="C168" t="str">
            <v>China</v>
          </cell>
          <cell r="Z168">
            <v>12.600051627960209</v>
          </cell>
          <cell r="AA168">
            <v>143.87724849688155</v>
          </cell>
          <cell r="AB168">
            <v>2.4716971826476943E-2</v>
          </cell>
          <cell r="AC168">
            <v>2.9913701198855134</v>
          </cell>
          <cell r="AD168">
            <v>10.467257473541393</v>
          </cell>
          <cell r="AE168">
            <v>1.4886337634586664E-2</v>
          </cell>
          <cell r="AF168">
            <v>12.870635117287835</v>
          </cell>
          <cell r="AG168">
            <v>2.6659870323324717</v>
          </cell>
          <cell r="AH168">
            <v>119.30810033806259</v>
          </cell>
          <cell r="AI168">
            <v>0.12815463861020648</v>
          </cell>
          <cell r="AJ168">
            <v>0.17847551264531628</v>
          </cell>
          <cell r="AK168">
            <v>14.663549940911338</v>
          </cell>
          <cell r="AL168">
            <v>1.5432604735618346E-3</v>
          </cell>
          <cell r="AM168">
            <v>1.3537574443497342</v>
          </cell>
          <cell r="AN168">
            <v>6.0576047603762888E-2</v>
          </cell>
          <cell r="AO168">
            <v>6.1525595053082312E-2</v>
          </cell>
          <cell r="AP168">
            <v>3.1872676154158524E-6</v>
          </cell>
          <cell r="AQ168">
            <v>7.1956055960188434E-2</v>
          </cell>
          <cell r="AR168">
            <v>3447.4765323371821</v>
          </cell>
          <cell r="AS168">
            <v>6.9679644405535979E-2</v>
          </cell>
        </row>
        <row r="170">
          <cell r="C170" t="str">
            <v>Japan</v>
          </cell>
          <cell r="Z170">
            <v>12.051006796084135</v>
          </cell>
          <cell r="AA170">
            <v>151.64285122290934</v>
          </cell>
          <cell r="AB170">
            <v>2.4205231588547184E-2</v>
          </cell>
          <cell r="AC170">
            <v>3.1633495470407547</v>
          </cell>
          <cell r="AD170">
            <v>10.505933623028856</v>
          </cell>
          <cell r="AE170">
            <v>1.6291904120262428E-2</v>
          </cell>
          <cell r="AF170">
            <v>12.238955781499136</v>
          </cell>
          <cell r="AG170">
            <v>2.7382087956744803</v>
          </cell>
          <cell r="AH170">
            <v>120.77816831356859</v>
          </cell>
          <cell r="AI170">
            <v>0.13035288105403875</v>
          </cell>
          <cell r="AJ170">
            <v>0.18303395880293399</v>
          </cell>
          <cell r="AK170">
            <v>14.717064915860529</v>
          </cell>
          <cell r="AL170">
            <v>1.6308525282597926E-3</v>
          </cell>
          <cell r="AM170">
            <v>1.3540707838187342</v>
          </cell>
          <cell r="AN170">
            <v>6.3124729864073206E-2</v>
          </cell>
          <cell r="AO170">
            <v>6.411667861543173E-2</v>
          </cell>
          <cell r="AP170">
            <v>3.356597702921325E-6</v>
          </cell>
          <cell r="AQ170">
            <v>7.6790312586908133E-2</v>
          </cell>
          <cell r="AR170">
            <v>3447.9222718677133</v>
          </cell>
          <cell r="AS170">
            <v>6.3847602445446863E-2</v>
          </cell>
        </row>
        <row r="172">
          <cell r="C172" t="str">
            <v>Canada</v>
          </cell>
          <cell r="Z172">
            <v>4.0734536694493251</v>
          </cell>
          <cell r="AA172">
            <v>71.381115526474503</v>
          </cell>
          <cell r="AB172">
            <v>0.15853436548939495</v>
          </cell>
          <cell r="AC172">
            <v>1.0465750962553046</v>
          </cell>
          <cell r="AD172">
            <v>3.5492735593068216</v>
          </cell>
          <cell r="AE172">
            <v>4.8950125522870883E-3</v>
          </cell>
          <cell r="AF172">
            <v>4.1171907271760189</v>
          </cell>
          <cell r="AG172">
            <v>0.64738434493514674</v>
          </cell>
          <cell r="AH172">
            <v>40.823232624961776</v>
          </cell>
          <cell r="AI172">
            <v>0.65180451467255096</v>
          </cell>
          <cell r="AJ172">
            <v>0.26820821461349786</v>
          </cell>
          <cell r="AK172">
            <v>4.4920486348994384</v>
          </cell>
          <cell r="AL172">
            <v>1.9357838275940389E-4</v>
          </cell>
          <cell r="AM172">
            <v>1.5346068912971491</v>
          </cell>
          <cell r="AN172">
            <v>1.3814252747332716E-2</v>
          </cell>
          <cell r="AO172">
            <v>1.404777566125605E-2</v>
          </cell>
          <cell r="AP172">
            <v>3.3326085121806158E-6</v>
          </cell>
          <cell r="AQ172">
            <v>0.54148799596627373</v>
          </cell>
          <cell r="AR172">
            <v>65.763709629361301</v>
          </cell>
          <cell r="AS172">
            <v>0.10788680938829982</v>
          </cell>
        </row>
        <row r="176">
          <cell r="C176" t="str">
            <v>US, Michigan</v>
          </cell>
          <cell r="Z176">
            <v>3.3298432865952883</v>
          </cell>
          <cell r="AA176">
            <v>44.448391610715568</v>
          </cell>
          <cell r="AB176">
            <v>7.0040628199593401E-3</v>
          </cell>
          <cell r="AC176">
            <v>0.89873876583967882</v>
          </cell>
          <cell r="AD176">
            <v>2.7001063166911172</v>
          </cell>
          <cell r="AE176">
            <v>4.2894214077476229E-3</v>
          </cell>
          <cell r="AF176">
            <v>3.3639600215394814</v>
          </cell>
          <cell r="AG176">
            <v>0.9963530033254745</v>
          </cell>
          <cell r="AH176">
            <v>50.021050877091263</v>
          </cell>
          <cell r="AI176">
            <v>8.7237143904452225E-2</v>
          </cell>
          <cell r="AJ176">
            <v>4.7402780610343184E-2</v>
          </cell>
          <cell r="AK176">
            <v>3.750688290691655</v>
          </cell>
          <cell r="AL176">
            <v>4.0544746932080896E-4</v>
          </cell>
          <cell r="AM176">
            <v>0.32222561075799144</v>
          </cell>
          <cell r="AN176">
            <v>1.5425451221169232E-2</v>
          </cell>
          <cell r="AO176">
            <v>1.5682848566205821E-2</v>
          </cell>
          <cell r="AP176">
            <v>9.996335881733544E-7</v>
          </cell>
          <cell r="AQ176">
            <v>2.0977023306743222E-2</v>
          </cell>
          <cell r="AR176">
            <v>811.28139329317753</v>
          </cell>
          <cell r="AS176">
            <v>2.5818460533253308E-2</v>
          </cell>
        </row>
        <row r="180">
          <cell r="C180" t="str">
            <v>Norway</v>
          </cell>
          <cell r="Z180">
            <v>9.0256077296280957</v>
          </cell>
          <cell r="AA180">
            <v>121.7984693928676</v>
          </cell>
          <cell r="AB180">
            <v>1.764199397418988E-2</v>
          </cell>
          <cell r="AC180">
            <v>2.5053701087415674</v>
          </cell>
          <cell r="AD180">
            <v>8.0020956353501465</v>
          </cell>
          <cell r="AE180">
            <v>1.3020244267353841E-2</v>
          </cell>
          <cell r="AF180">
            <v>9.1416555669187254</v>
          </cell>
          <cell r="AG180">
            <v>2.2290375376895595</v>
          </cell>
          <cell r="AH180">
            <v>98.121896718059276</v>
          </cell>
          <cell r="AI180">
            <v>0.12630508957564615</v>
          </cell>
          <cell r="AJ180">
            <v>0.15320688907825106</v>
          </cell>
          <cell r="AK180">
            <v>11.217501494274716</v>
          </cell>
          <cell r="AL180">
            <v>1.2865463701274467E-3</v>
          </cell>
          <cell r="AM180">
            <v>1.0320556698800054</v>
          </cell>
          <cell r="AN180">
            <v>4.7813234930736491E-2</v>
          </cell>
          <cell r="AO180">
            <v>4.8578759712297817E-2</v>
          </cell>
          <cell r="AP180">
            <v>2.6362177147515757E-6</v>
          </cell>
          <cell r="AQ180">
            <v>5.6422600141858868E-2</v>
          </cell>
          <cell r="AR180">
            <v>2634.981841224751</v>
          </cell>
          <cell r="AS180">
            <v>6.9517368556344009E-2</v>
          </cell>
        </row>
        <row r="182">
          <cell r="C182" t="str">
            <v>Australia</v>
          </cell>
          <cell r="Z182">
            <v>9.1006470600510276</v>
          </cell>
          <cell r="AA182">
            <v>121.24233283784885</v>
          </cell>
          <cell r="AB182">
            <v>1.7500824589573295E-2</v>
          </cell>
          <cell r="AC182">
            <v>2.5729000720219655</v>
          </cell>
          <cell r="AD182">
            <v>8.2829069953301548</v>
          </cell>
          <cell r="AE182">
            <v>1.7970036697990403E-2</v>
          </cell>
          <cell r="AF182">
            <v>9.1757274540332183</v>
          </cell>
          <cell r="AG182">
            <v>2.4666095541844744</v>
          </cell>
          <cell r="AH182">
            <v>104.92951441449021</v>
          </cell>
          <cell r="AI182">
            <v>6.6636395926476813E-2</v>
          </cell>
          <cell r="AJ182">
            <v>0.14426803857033205</v>
          </cell>
          <cell r="AK182">
            <v>11.590595653744645</v>
          </cell>
          <cell r="AL182">
            <v>1.5824208110281114E-3</v>
          </cell>
          <cell r="AM182">
            <v>1.041460853095781</v>
          </cell>
          <cell r="AN182">
            <v>4.704629074236788E-2</v>
          </cell>
          <cell r="AO182">
            <v>4.7798269919734272E-2</v>
          </cell>
          <cell r="AP182">
            <v>2.8938151910040534E-6</v>
          </cell>
          <cell r="AQ182">
            <v>5.5507626790282351E-2</v>
          </cell>
          <cell r="AR182">
            <v>2650.8857771455587</v>
          </cell>
          <cell r="AS182">
            <v>5.1336487825421606E-2</v>
          </cell>
        </row>
        <row r="184">
          <cell r="C184" t="str">
            <v>Finland</v>
          </cell>
          <cell r="Z184">
            <v>9.1290156455771072</v>
          </cell>
          <cell r="AA184">
            <v>124.2361835315957</v>
          </cell>
          <cell r="AB184">
            <v>1.7720937050147254E-2</v>
          </cell>
          <cell r="AC184">
            <v>2.5319315830186651</v>
          </cell>
          <cell r="AD184">
            <v>8.004339522497931</v>
          </cell>
          <cell r="AE184">
            <v>1.3052799049433515E-2</v>
          </cell>
          <cell r="AF184">
            <v>9.246669084872039</v>
          </cell>
          <cell r="AG184">
            <v>2.2319181389936289</v>
          </cell>
          <cell r="AH184">
            <v>98.193275240287846</v>
          </cell>
          <cell r="AI184">
            <v>0.24090176039037337</v>
          </cell>
          <cell r="AJ184">
            <v>0.16192018816853482</v>
          </cell>
          <cell r="AK184">
            <v>11.220441788965767</v>
          </cell>
          <cell r="AL184">
            <v>1.2907384967528457E-3</v>
          </cell>
          <cell r="AM184">
            <v>1.0321945837618163</v>
          </cell>
          <cell r="AN184">
            <v>4.7861019766618419E-2</v>
          </cell>
          <cell r="AO184">
            <v>4.8630237934895869E-2</v>
          </cell>
          <cell r="AP184">
            <v>2.7109325373554992E-6</v>
          </cell>
          <cell r="AQ184">
            <v>5.6496165074293204E-2</v>
          </cell>
          <cell r="AR184">
            <v>2635.1086767946781</v>
          </cell>
          <cell r="AS184">
            <v>6.0313685280196774E-2</v>
          </cell>
        </row>
        <row r="198">
          <cell r="Z198">
            <v>13.701483923416898</v>
          </cell>
          <cell r="AA198">
            <v>228.88221637389663</v>
          </cell>
          <cell r="AB198">
            <v>3.8702593001350517E-2</v>
          </cell>
          <cell r="AC198">
            <v>3.9827109291221343</v>
          </cell>
          <cell r="AD198">
            <v>1.2553503145497591</v>
          </cell>
          <cell r="AE198">
            <v>4.0159194354626717E-3</v>
          </cell>
          <cell r="AF198">
            <v>13.960354303658283</v>
          </cell>
          <cell r="AG198">
            <v>0.89447157803243094</v>
          </cell>
          <cell r="AH198">
            <v>27.897826568681133</v>
          </cell>
          <cell r="AI198">
            <v>1.2012328265951286</v>
          </cell>
          <cell r="AJ198">
            <v>0.10114941088372627</v>
          </cell>
          <cell r="AK198">
            <v>1.6493058386995409</v>
          </cell>
          <cell r="AL198">
            <v>5.0277223252117784E-4</v>
          </cell>
          <cell r="AM198">
            <v>5.9907624270615658</v>
          </cell>
          <cell r="AN198">
            <v>5.1366637938017913E-2</v>
          </cell>
          <cell r="AO198">
            <v>5.2151853175584767E-2</v>
          </cell>
          <cell r="AP198">
            <v>8.3677920190252845E-6</v>
          </cell>
          <cell r="AQ198">
            <v>7.9096777954502762E-2</v>
          </cell>
          <cell r="AR198">
            <v>114.83344842223762</v>
          </cell>
          <cell r="AS198">
            <v>0.34978651836975438</v>
          </cell>
        </row>
        <row r="200">
          <cell r="Z200">
            <v>10.478995541881625</v>
          </cell>
          <cell r="AA200">
            <v>232.98436836988103</v>
          </cell>
          <cell r="AB200">
            <v>3.2303935055351708E-2</v>
          </cell>
          <cell r="AC200">
            <v>3.4589436637717781</v>
          </cell>
          <cell r="AD200">
            <v>0.58293666045723158</v>
          </cell>
          <cell r="AE200">
            <v>2.8996338582605126E-3</v>
          </cell>
          <cell r="AF200">
            <v>10.65032293474369</v>
          </cell>
          <cell r="AG200">
            <v>0.71743066215501206</v>
          </cell>
          <cell r="AH200">
            <v>14.93169099536992</v>
          </cell>
          <cell r="AI200">
            <v>2.5035019258663942</v>
          </cell>
          <cell r="AJ200">
            <v>0.23714680968833973</v>
          </cell>
          <cell r="AK200">
            <v>0.77823012450397056</v>
          </cell>
          <cell r="AL200">
            <v>4.7756354004910772E-4</v>
          </cell>
          <cell r="AM200">
            <v>5.9499027422959729</v>
          </cell>
          <cell r="AN200">
            <v>3.6522394161168432E-2</v>
          </cell>
          <cell r="AO200">
            <v>3.728334539839151E-2</v>
          </cell>
          <cell r="AP200">
            <v>8.8202121895223008E-6</v>
          </cell>
          <cell r="AQ200">
            <v>6.6470977384407812E-2</v>
          </cell>
          <cell r="AR200">
            <v>48.858330061795506</v>
          </cell>
          <cell r="AS200">
            <v>0.39985411867869486</v>
          </cell>
        </row>
        <row r="202">
          <cell r="Z202">
            <v>10.64096093641446</v>
          </cell>
          <cell r="AA202">
            <v>215.5845264391977</v>
          </cell>
          <cell r="AB202">
            <v>3.4430520484525308E-2</v>
          </cell>
          <cell r="AC202">
            <v>3.3756993487981726</v>
          </cell>
          <cell r="AD202">
            <v>1.231557495148216</v>
          </cell>
          <cell r="AE202">
            <v>4.591257055880398E-3</v>
          </cell>
          <cell r="AF202">
            <v>10.786325645231095</v>
          </cell>
          <cell r="AG202">
            <v>0.85262071139793405</v>
          </cell>
          <cell r="AH202">
            <v>27.445392412170179</v>
          </cell>
          <cell r="AI202">
            <v>1.580058202118469</v>
          </cell>
          <cell r="AJ202">
            <v>0.12811422599648861</v>
          </cell>
          <cell r="AK202">
            <v>1.6191022025090107</v>
          </cell>
          <cell r="AL202">
            <v>5.4087481052810568E-4</v>
          </cell>
          <cell r="AM202">
            <v>5.9904851811410182</v>
          </cell>
          <cell r="AN202">
            <v>4.2692010665113286E-2</v>
          </cell>
          <cell r="AO202">
            <v>4.3440680098745098E-2</v>
          </cell>
          <cell r="AP202">
            <v>8.1362076853353361E-6</v>
          </cell>
          <cell r="AQ202">
            <v>7.0448233581525993E-2</v>
          </cell>
          <cell r="AR202">
            <v>112.93068281795277</v>
          </cell>
          <cell r="AS202">
            <v>0.46216530964728852</v>
          </cell>
        </row>
        <row r="204">
          <cell r="Z204">
            <v>8.7746657560074475</v>
          </cell>
          <cell r="AA204">
            <v>198.20179595011038</v>
          </cell>
          <cell r="AB204">
            <v>3.0889823865044585E-2</v>
          </cell>
          <cell r="AC204">
            <v>3.0591057649596003</v>
          </cell>
          <cell r="AD204">
            <v>0.55211215729925534</v>
          </cell>
          <cell r="AE204">
            <v>2.4551346096514577E-3</v>
          </cell>
          <cell r="AF204">
            <v>8.8925511845999985</v>
          </cell>
          <cell r="AG204">
            <v>0.67526134752236633</v>
          </cell>
          <cell r="AH204">
            <v>13.959441121539456</v>
          </cell>
          <cell r="AI204">
            <v>0.95678245228951841</v>
          </cell>
          <cell r="AJ204">
            <v>0.1194985555717179</v>
          </cell>
          <cell r="AK204">
            <v>0.74176481879486367</v>
          </cell>
          <cell r="AL204">
            <v>4.2028561890559941E-4</v>
          </cell>
          <cell r="AM204">
            <v>5.9478995098788356</v>
          </cell>
          <cell r="AN204">
            <v>3.5687125559147499E-2</v>
          </cell>
          <cell r="AO204">
            <v>3.6326640159038449E-2</v>
          </cell>
          <cell r="AP204">
            <v>7.5197419114624091E-6</v>
          </cell>
          <cell r="AQ204">
            <v>6.431031091705032E-2</v>
          </cell>
          <cell r="AR204">
            <v>47.13027545826359</v>
          </cell>
          <cell r="AS204">
            <v>0.52414199358271796</v>
          </cell>
        </row>
        <row r="206">
          <cell r="Z206">
            <v>12.234084506550674</v>
          </cell>
          <cell r="AA206">
            <v>234.8989810323547</v>
          </cell>
          <cell r="AB206">
            <v>3.5630188857735681E-2</v>
          </cell>
          <cell r="AC206">
            <v>3.8436837921672877</v>
          </cell>
          <cell r="AD206">
            <v>1.2689176828585149</v>
          </cell>
          <cell r="AE206">
            <v>4.9763942379460408E-3</v>
          </cell>
          <cell r="AF206">
            <v>12.398016804469641</v>
          </cell>
          <cell r="AG206">
            <v>0.91186579537672896</v>
          </cell>
          <cell r="AH206">
            <v>28.470603961931722</v>
          </cell>
          <cell r="AI206">
            <v>1.818666411652452</v>
          </cell>
          <cell r="AJ206">
            <v>0.14924782451864252</v>
          </cell>
          <cell r="AK206">
            <v>1.6687019180538991</v>
          </cell>
          <cell r="AL206">
            <v>5.7393476034465465E-4</v>
          </cell>
          <cell r="AM206">
            <v>5.9916607636351369</v>
          </cell>
          <cell r="AN206">
            <v>4.607267696461987E-2</v>
          </cell>
          <cell r="AO206">
            <v>4.6892735523625904E-2</v>
          </cell>
          <cell r="AP206">
            <v>8.296386666466442E-6</v>
          </cell>
          <cell r="AQ206">
            <v>7.0524950434210532E-2</v>
          </cell>
          <cell r="AR206">
            <v>114.26712407784589</v>
          </cell>
          <cell r="AS206">
            <v>0.35566876532647612</v>
          </cell>
        </row>
        <row r="208">
          <cell r="C208" t="str">
            <v>China</v>
          </cell>
          <cell r="Z208">
            <v>4.3209543119248286</v>
          </cell>
          <cell r="AA208">
            <v>74.486237599354155</v>
          </cell>
          <cell r="AB208">
            <v>1.3433044510770761E-2</v>
          </cell>
          <cell r="AC208">
            <v>1.3219181809335354</v>
          </cell>
          <cell r="AD208">
            <v>0.4582349424004909</v>
          </cell>
          <cell r="AE208">
            <v>1.3745310031289951E-3</v>
          </cell>
          <cell r="AF208">
            <v>4.3946265375716598</v>
          </cell>
          <cell r="AG208">
            <v>0.31160980444420983</v>
          </cell>
          <cell r="AH208">
            <v>10.178375990721159</v>
          </cell>
          <cell r="AI208">
            <v>0.3384862808954569</v>
          </cell>
          <cell r="AJ208">
            <v>3.7012290875221891E-2</v>
          </cell>
          <cell r="AK208">
            <v>0.60245501638503696</v>
          </cell>
          <cell r="AL208">
            <v>1.7918421884297731E-4</v>
          </cell>
          <cell r="AM208">
            <v>2.2772733251390185</v>
          </cell>
          <cell r="AN208">
            <v>1.7181030192722272E-2</v>
          </cell>
          <cell r="AO208">
            <v>1.747037492374106E-2</v>
          </cell>
          <cell r="AP208">
            <v>2.956821991518355E-6</v>
          </cell>
          <cell r="AQ208">
            <v>2.7203455375081773E-2</v>
          </cell>
          <cell r="AR208">
            <v>42.876507421211741</v>
          </cell>
          <cell r="AS208">
            <v>0.13031374224849923</v>
          </cell>
        </row>
        <row r="210">
          <cell r="C210" t="str">
            <v>Finland</v>
          </cell>
          <cell r="Z210">
            <v>3.6545683933215742</v>
          </cell>
          <cell r="AA210">
            <v>75.809108049067063</v>
          </cell>
          <cell r="AB210">
            <v>1.202864724537627E-2</v>
          </cell>
          <cell r="AC210">
            <v>1.2323035882684139</v>
          </cell>
          <cell r="AD210">
            <v>0.20796026560026001</v>
          </cell>
          <cell r="AE210">
            <v>9.9640592171300465E-4</v>
          </cell>
          <cell r="AF210">
            <v>3.7146938539384489</v>
          </cell>
          <cell r="AG210">
            <v>0.25958801347054994</v>
          </cell>
          <cell r="AH210">
            <v>5.4140422756369251</v>
          </cell>
          <cell r="AI210">
            <v>0.59055723291308904</v>
          </cell>
          <cell r="AJ210">
            <v>6.2087566003140117E-2</v>
          </cell>
          <cell r="AK210">
            <v>0.27842992910005943</v>
          </cell>
          <cell r="AL210">
            <v>1.6820671209532022E-4</v>
          </cell>
          <cell r="AM210">
            <v>2.2616299074414261</v>
          </cell>
          <cell r="AN210">
            <v>1.3713458850870898E-2</v>
          </cell>
          <cell r="AO210">
            <v>1.3992064314814451E-2</v>
          </cell>
          <cell r="AP210">
            <v>3.0502090553471179E-6</v>
          </cell>
          <cell r="AQ210">
            <v>2.5028108275230821E-2</v>
          </cell>
          <cell r="AR210">
            <v>17.952537971337261</v>
          </cell>
          <cell r="AS210">
            <v>0.14311226076560912</v>
          </cell>
        </row>
        <row r="212">
          <cell r="C212" t="str">
            <v>Canada</v>
          </cell>
          <cell r="Z212">
            <v>3.7977971646002078</v>
          </cell>
          <cell r="AA212">
            <v>72.225570487846383</v>
          </cell>
          <cell r="AB212">
            <v>1.2795370483369723E-2</v>
          </cell>
          <cell r="AC212">
            <v>1.2188680879206906</v>
          </cell>
          <cell r="AD212">
            <v>0.45403892419778724</v>
          </cell>
          <cell r="AE212">
            <v>1.4756703962721769E-3</v>
          </cell>
          <cell r="AF212">
            <v>3.8509550496780545</v>
          </cell>
          <cell r="AG212">
            <v>0.30531451134170856</v>
          </cell>
          <cell r="AH212">
            <v>10.094434247671455</v>
          </cell>
          <cell r="AI212">
            <v>0.40253611752895807</v>
          </cell>
          <cell r="AJ212">
            <v>4.1633484563891168E-2</v>
          </cell>
          <cell r="AK212">
            <v>0.5970676304332142</v>
          </cell>
          <cell r="AL212">
            <v>1.8551165879317688E-4</v>
          </cell>
          <cell r="AM212">
            <v>2.2772493632285142</v>
          </cell>
          <cell r="AN212">
            <v>1.5849999625189192E-2</v>
          </cell>
          <cell r="AO212">
            <v>1.612998313828564E-2</v>
          </cell>
          <cell r="AP212">
            <v>2.9542853691845566E-6</v>
          </cell>
          <cell r="AQ212">
            <v>2.603111541373139E-2</v>
          </cell>
          <cell r="AR212">
            <v>42.553566494370592</v>
          </cell>
          <cell r="AS212">
            <v>0.1494414706409459</v>
          </cell>
        </row>
        <row r="214">
          <cell r="C214" t="str">
            <v>Norway</v>
          </cell>
          <cell r="Z214">
            <v>3.279267240720221</v>
          </cell>
          <cell r="AA214">
            <v>69.140589915624901</v>
          </cell>
          <cell r="AB214">
            <v>1.1698401603375659E-2</v>
          </cell>
          <cell r="AC214">
            <v>1.1512089012621927</v>
          </cell>
          <cell r="AD214">
            <v>0.20229760844563471</v>
          </cell>
          <cell r="AE214">
            <v>9.1545211883306001E-4</v>
          </cell>
          <cell r="AF214">
            <v>3.3227308098376431</v>
          </cell>
          <cell r="AG214">
            <v>0.25121732060566238</v>
          </cell>
          <cell r="AH214">
            <v>5.2374227895663763</v>
          </cell>
          <cell r="AI214">
            <v>0.31298881707559217</v>
          </cell>
          <cell r="AJ214">
            <v>4.0961272236106273E-2</v>
          </cell>
          <cell r="AK214">
            <v>0.27256557972867013</v>
          </cell>
          <cell r="AL214">
            <v>1.5776622252971996E-4</v>
          </cell>
          <cell r="AM214">
            <v>2.2612387001697916</v>
          </cell>
          <cell r="AN214">
            <v>1.3519450622209645E-2</v>
          </cell>
          <cell r="AO214">
            <v>1.3760606670504039E-2</v>
          </cell>
          <cell r="AP214">
            <v>2.7483333892418147E-6</v>
          </cell>
          <cell r="AQ214">
            <v>2.4384504931681959E-2</v>
          </cell>
          <cell r="AR214">
            <v>17.638003899764868</v>
          </cell>
          <cell r="AS214">
            <v>0.16541097866069038</v>
          </cell>
        </row>
        <row r="216">
          <cell r="Z216">
            <v>4.0715141585620849</v>
          </cell>
          <cell r="AA216">
            <v>75.508668757736629</v>
          </cell>
          <cell r="AB216">
            <v>1.2910710977868211E-2</v>
          </cell>
          <cell r="AC216">
            <v>1.2982877253983409</v>
          </cell>
          <cell r="AD216">
            <v>0.46054160104247382</v>
          </cell>
          <cell r="AE216">
            <v>1.5378702761948231E-3</v>
          </cell>
          <cell r="AF216">
            <v>4.1290486924381424</v>
          </cell>
          <cell r="AG216">
            <v>0.31456769302147258</v>
          </cell>
          <cell r="AH216">
            <v>10.275787792399651</v>
          </cell>
          <cell r="AI216">
            <v>0.44340557689606103</v>
          </cell>
          <cell r="AJ216">
            <v>4.5187996735391499E-2</v>
          </cell>
          <cell r="AK216">
            <v>0.60575281616177634</v>
          </cell>
          <cell r="AL216">
            <v>1.9128484840488639E-4</v>
          </cell>
          <cell r="AM216">
            <v>2.2774259566922264</v>
          </cell>
          <cell r="AN216">
            <v>1.6280837624992484E-2</v>
          </cell>
          <cell r="AO216">
            <v>1.6576103909662306E-2</v>
          </cell>
          <cell r="AP216">
            <v>2.9447263690494593E-6</v>
          </cell>
          <cell r="AQ216">
            <v>2.5746264910955521E-2</v>
          </cell>
          <cell r="AR216">
            <v>42.780240193772322</v>
          </cell>
          <cell r="AS216">
            <v>0.13131511553596489</v>
          </cell>
        </row>
        <row r="217">
          <cell r="C217" t="str">
            <v>KR</v>
          </cell>
        </row>
        <row r="218">
          <cell r="Z218">
            <v>8.5584816139417157</v>
          </cell>
          <cell r="AA218">
            <v>149.89457566592026</v>
          </cell>
          <cell r="AB218">
            <v>2.6671383759867873E-2</v>
          </cell>
          <cell r="AC218">
            <v>2.6283372502739843</v>
          </cell>
          <cell r="AD218">
            <v>1.4853579329080837</v>
          </cell>
          <cell r="AE218">
            <v>4.4629765931312078E-3</v>
          </cell>
          <cell r="AF218">
            <v>8.7094187578858779</v>
          </cell>
          <cell r="AG218">
            <v>0.74452381197057615</v>
          </cell>
          <cell r="AH218">
            <v>30.463239855121508</v>
          </cell>
          <cell r="AI218">
            <v>0.84638681941088945</v>
          </cell>
          <cell r="AJ218">
            <v>0.10011930583314131</v>
          </cell>
          <cell r="AK218">
            <v>1.9457277310135039</v>
          </cell>
          <cell r="AL218">
            <v>1.4965940460665019E-3</v>
          </cell>
          <cell r="AM218">
            <v>1.1062536094340261</v>
          </cell>
          <cell r="AN218">
            <v>2.2284611130779924E-2</v>
          </cell>
          <cell r="AO218">
            <v>2.2869028384569209E-2</v>
          </cell>
          <cell r="AP218">
            <v>4.9246429412041528E-6</v>
          </cell>
          <cell r="AQ218">
            <v>6.2490646195320035E-2</v>
          </cell>
          <cell r="AR218">
            <v>153.95666817737566</v>
          </cell>
          <cell r="AS218">
            <v>0.26343748869635752</v>
          </cell>
        </row>
        <row r="226">
          <cell r="Z226">
            <v>11.856237337465679</v>
          </cell>
          <cell r="AA226">
            <v>217.20436689795937</v>
          </cell>
          <cell r="AB226">
            <v>3.501147425494594E-2</v>
          </cell>
          <cell r="AC226">
            <v>3.701373923039593</v>
          </cell>
          <cell r="AD226">
            <v>1.2519568121322873</v>
          </cell>
          <cell r="AE226">
            <v>3.8328247898480119E-3</v>
          </cell>
          <cell r="AF226">
            <v>12.038016759250803</v>
          </cell>
          <cell r="AG226">
            <v>0.84627002453394651</v>
          </cell>
          <cell r="AH226">
            <v>27.084273596479473</v>
          </cell>
          <cell r="AI226">
            <v>1.1424885984592648</v>
          </cell>
          <cell r="AJ226">
            <v>0.12386278332498296</v>
          </cell>
          <cell r="AK226">
            <v>1.643199406058478</v>
          </cell>
          <cell r="AL226">
            <v>5.3578724699056073E-4</v>
          </cell>
          <cell r="AM226">
            <v>5.781743214083666</v>
          </cell>
          <cell r="AN226">
            <v>4.3820622897168073E-2</v>
          </cell>
          <cell r="AO226">
            <v>4.4643552618651737E-2</v>
          </cell>
          <cell r="AP226">
            <v>7.9763722559368585E-6</v>
          </cell>
          <cell r="AQ226">
            <v>7.3314662721431542E-2</v>
          </cell>
          <cell r="AR226">
            <v>115.72318811518682</v>
          </cell>
          <cell r="AS226">
            <v>0.34335152910875927</v>
          </cell>
        </row>
        <row r="230">
          <cell r="C230" t="str">
            <v>US</v>
          </cell>
          <cell r="Z230">
            <v>2.5902567297950911</v>
          </cell>
          <cell r="AA230">
            <v>44.327481712710743</v>
          </cell>
          <cell r="AB230">
            <v>8.7832203648202448E-3</v>
          </cell>
          <cell r="AC230">
            <v>0.81060289503989125</v>
          </cell>
          <cell r="AD230">
            <v>0.5452245415582383</v>
          </cell>
          <cell r="AE230">
            <v>1.3203534994722893E-3</v>
          </cell>
          <cell r="AF230">
            <v>2.6372450688978835</v>
          </cell>
          <cell r="AG230">
            <v>0.25503179859393993</v>
          </cell>
          <cell r="AH230">
            <v>11.030158679390615</v>
          </cell>
          <cell r="AI230">
            <v>0.18096942619348147</v>
          </cell>
          <cell r="AJ230">
            <v>3.493212432866459E-2</v>
          </cell>
          <cell r="AK230">
            <v>0.7141143174617588</v>
          </cell>
          <cell r="AL230">
            <v>5.4219766475922695E-4</v>
          </cell>
          <cell r="AM230">
            <v>0.42008559813673785</v>
          </cell>
          <cell r="AN230">
            <v>7.7020395409974256E-3</v>
          </cell>
          <cell r="AO230">
            <v>7.907375609254046E-3</v>
          </cell>
          <cell r="AP230">
            <v>1.6173921528186485E-6</v>
          </cell>
          <cell r="AQ230">
            <v>2.2219342438929084E-2</v>
          </cell>
          <cell r="AR230">
            <v>58.073783674056699</v>
          </cell>
          <cell r="AS230">
            <v>9.4820504325797778E-2</v>
          </cell>
        </row>
        <row r="238">
          <cell r="C238" t="str">
            <v>Japan</v>
          </cell>
          <cell r="Z238">
            <v>3.9722111131363782</v>
          </cell>
          <cell r="AA238">
            <v>71.809690009589275</v>
          </cell>
          <cell r="AB238">
            <v>1.2704307059099378E-2</v>
          </cell>
          <cell r="AC238">
            <v>1.2626490319766541</v>
          </cell>
          <cell r="AD238">
            <v>0.45976466465189486</v>
          </cell>
          <cell r="AE238">
            <v>1.3418093551059291E-3</v>
          </cell>
          <cell r="AF238">
            <v>4.0324127359148729</v>
          </cell>
          <cell r="AG238">
            <v>0.30220576845689207</v>
          </cell>
          <cell r="AH238">
            <v>10.062767721335682</v>
          </cell>
          <cell r="AI238">
            <v>0.32478782497343417</v>
          </cell>
          <cell r="AJ238">
            <v>4.0745907339154439E-2</v>
          </cell>
          <cell r="AK238">
            <v>0.60412581395478238</v>
          </cell>
          <cell r="AL238">
            <v>1.9338178008723218E-4</v>
          </cell>
          <cell r="AM238">
            <v>2.1976292745313089</v>
          </cell>
          <cell r="AN238">
            <v>1.570027273780495E-2</v>
          </cell>
          <cell r="AO238">
            <v>1.5993853067324364E-2</v>
          </cell>
          <cell r="AP238">
            <v>2.8589332119622978E-6</v>
          </cell>
          <cell r="AQ238">
            <v>2.6123369261389598E-2</v>
          </cell>
          <cell r="AR238">
            <v>43.392810816277915</v>
          </cell>
          <cell r="AS238">
            <v>0.12837484202895125</v>
          </cell>
        </row>
      </sheetData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79D7-9BC3-4F53-ADC0-B91E740234C7}">
  <dimension ref="A3:DP473"/>
  <sheetViews>
    <sheetView zoomScale="60" zoomScaleNormal="60" workbookViewId="0">
      <selection activeCell="L241" sqref="L241"/>
    </sheetView>
  </sheetViews>
  <sheetFormatPr defaultRowHeight="12.75" x14ac:dyDescent="0.2"/>
  <cols>
    <col min="1" max="1" width="9.140625" style="367"/>
    <col min="2" max="2" width="9.28515625" style="367" bestFit="1" customWidth="1"/>
    <col min="3" max="3" width="12.28515625" style="367" bestFit="1" customWidth="1"/>
    <col min="4" max="5" width="9.28515625" style="367" bestFit="1" customWidth="1"/>
    <col min="6" max="7" width="9.42578125" style="367" bestFit="1" customWidth="1"/>
    <col min="8" max="8" width="9.28515625" style="367" bestFit="1" customWidth="1"/>
    <col min="9" max="9" width="9.42578125" style="367" bestFit="1" customWidth="1"/>
    <col min="10" max="10" width="9.85546875" style="367" bestFit="1" customWidth="1"/>
    <col min="11" max="20" width="9.28515625" style="367" bestFit="1" customWidth="1"/>
    <col min="21" max="21" width="14.42578125" style="367" bestFit="1" customWidth="1"/>
    <col min="22" max="22" width="9.28515625" style="367" bestFit="1" customWidth="1"/>
    <col min="23" max="23" width="9.42578125" style="367" bestFit="1" customWidth="1"/>
    <col min="24" max="24" width="9.28515625" style="367" bestFit="1" customWidth="1"/>
    <col min="25" max="25" width="9.42578125" style="367" bestFit="1" customWidth="1"/>
    <col min="26" max="26" width="9.85546875" style="367" bestFit="1" customWidth="1"/>
    <col min="27" max="28" width="9.7109375" style="367" bestFit="1" customWidth="1"/>
    <col min="29" max="40" width="9.28515625" style="367" bestFit="1" customWidth="1"/>
    <col min="41" max="41" width="14.42578125" style="367" bestFit="1" customWidth="1"/>
    <col min="42" max="44" width="9.28515625" style="367" bestFit="1" customWidth="1"/>
    <col min="45" max="45" width="14.42578125" style="367" bestFit="1" customWidth="1"/>
    <col min="46" max="68" width="9.28515625" style="367" bestFit="1" customWidth="1"/>
    <col min="69" max="69" width="14.42578125" style="367" bestFit="1" customWidth="1"/>
    <col min="70" max="72" width="9.28515625" style="367" bestFit="1" customWidth="1"/>
    <col min="73" max="73" width="9.140625" style="367"/>
    <col min="74" max="92" width="9.28515625" style="367" bestFit="1" customWidth="1"/>
    <col min="93" max="93" width="14.42578125" style="367" bestFit="1" customWidth="1"/>
    <col min="94" max="96" width="9.28515625" style="367" bestFit="1" customWidth="1"/>
    <col min="97" max="99" width="9.140625" style="367"/>
    <col min="100" max="116" width="9.28515625" style="367" bestFit="1" customWidth="1"/>
    <col min="117" max="117" width="14.42578125" style="367" bestFit="1" customWidth="1"/>
    <col min="118" max="120" width="9.28515625" style="367" bestFit="1" customWidth="1"/>
    <col min="121" max="16384" width="9.140625" style="367"/>
  </cols>
  <sheetData>
    <row r="3" spans="3:120" x14ac:dyDescent="0.2">
      <c r="E3" s="367" t="s">
        <v>105</v>
      </c>
      <c r="F3" s="367" t="s">
        <v>106</v>
      </c>
      <c r="G3" s="367" t="s">
        <v>107</v>
      </c>
      <c r="H3" s="367" t="s">
        <v>108</v>
      </c>
      <c r="I3" s="367" t="s">
        <v>109</v>
      </c>
      <c r="J3" s="367" t="s">
        <v>110</v>
      </c>
      <c r="K3" s="367" t="s">
        <v>111</v>
      </c>
      <c r="L3" s="367" t="s">
        <v>112</v>
      </c>
      <c r="M3" s="367" t="s">
        <v>113</v>
      </c>
      <c r="N3" s="367" t="s">
        <v>114</v>
      </c>
      <c r="O3" s="367" t="s">
        <v>115</v>
      </c>
      <c r="P3" s="367" t="s">
        <v>116</v>
      </c>
      <c r="Q3" s="367" t="s">
        <v>117</v>
      </c>
      <c r="R3" s="367" t="s">
        <v>118</v>
      </c>
      <c r="S3" s="367" t="s">
        <v>119</v>
      </c>
      <c r="T3" s="367" t="s">
        <v>120</v>
      </c>
      <c r="U3" s="367" t="s">
        <v>121</v>
      </c>
      <c r="V3" s="367" t="s">
        <v>122</v>
      </c>
      <c r="W3" s="367" t="s">
        <v>123</v>
      </c>
      <c r="X3" s="367" t="s">
        <v>124</v>
      </c>
      <c r="AB3" s="367" t="s">
        <v>4</v>
      </c>
      <c r="AC3" s="367" t="s">
        <v>105</v>
      </c>
      <c r="AD3" s="367" t="s">
        <v>106</v>
      </c>
      <c r="AE3" s="367" t="s">
        <v>107</v>
      </c>
      <c r="AF3" s="367" t="s">
        <v>108</v>
      </c>
      <c r="AG3" s="367" t="s">
        <v>109</v>
      </c>
      <c r="AH3" s="367" t="s">
        <v>110</v>
      </c>
      <c r="AI3" s="367" t="s">
        <v>111</v>
      </c>
      <c r="AJ3" s="367" t="s">
        <v>112</v>
      </c>
      <c r="AK3" s="367" t="s">
        <v>113</v>
      </c>
      <c r="AL3" s="367" t="s">
        <v>114</v>
      </c>
      <c r="AM3" s="367" t="s">
        <v>115</v>
      </c>
      <c r="AN3" s="367" t="s">
        <v>116</v>
      </c>
      <c r="AO3" s="367" t="s">
        <v>117</v>
      </c>
      <c r="AP3" s="367" t="s">
        <v>118</v>
      </c>
      <c r="AQ3" s="367" t="s">
        <v>119</v>
      </c>
      <c r="AR3" s="367" t="s">
        <v>120</v>
      </c>
      <c r="AS3" s="367" t="s">
        <v>121</v>
      </c>
      <c r="AT3" s="367" t="s">
        <v>122</v>
      </c>
      <c r="AU3" s="367" t="s">
        <v>123</v>
      </c>
      <c r="AV3" s="367" t="s">
        <v>124</v>
      </c>
      <c r="AZ3" s="367" t="s">
        <v>14</v>
      </c>
      <c r="BA3" s="367" t="s">
        <v>105</v>
      </c>
      <c r="BB3" s="367" t="s">
        <v>106</v>
      </c>
      <c r="BC3" s="367" t="s">
        <v>107</v>
      </c>
      <c r="BD3" s="367" t="s">
        <v>108</v>
      </c>
      <c r="BE3" s="367" t="s">
        <v>109</v>
      </c>
      <c r="BF3" s="367" t="s">
        <v>110</v>
      </c>
      <c r="BG3" s="367" t="s">
        <v>111</v>
      </c>
      <c r="BH3" s="367" t="s">
        <v>112</v>
      </c>
      <c r="BI3" s="367" t="s">
        <v>113</v>
      </c>
      <c r="BJ3" s="367" t="s">
        <v>114</v>
      </c>
      <c r="BK3" s="367" t="s">
        <v>115</v>
      </c>
      <c r="BL3" s="367" t="s">
        <v>116</v>
      </c>
      <c r="BM3" s="367" t="s">
        <v>117</v>
      </c>
      <c r="BN3" s="367" t="s">
        <v>118</v>
      </c>
      <c r="BO3" s="367" t="s">
        <v>119</v>
      </c>
      <c r="BP3" s="367" t="s">
        <v>120</v>
      </c>
      <c r="BQ3" s="367" t="s">
        <v>121</v>
      </c>
      <c r="BR3" s="367" t="s">
        <v>122</v>
      </c>
      <c r="BS3" s="367" t="s">
        <v>123</v>
      </c>
      <c r="BT3" s="367" t="s">
        <v>124</v>
      </c>
      <c r="BX3" s="367" t="s">
        <v>17</v>
      </c>
      <c r="BY3" s="367" t="s">
        <v>105</v>
      </c>
      <c r="BZ3" s="367" t="s">
        <v>106</v>
      </c>
      <c r="CA3" s="367" t="s">
        <v>107</v>
      </c>
      <c r="CB3" s="367" t="s">
        <v>108</v>
      </c>
      <c r="CC3" s="367" t="s">
        <v>109</v>
      </c>
      <c r="CD3" s="367" t="s">
        <v>110</v>
      </c>
      <c r="CE3" s="367" t="s">
        <v>111</v>
      </c>
      <c r="CF3" s="367" t="s">
        <v>112</v>
      </c>
      <c r="CG3" s="367" t="s">
        <v>113</v>
      </c>
      <c r="CH3" s="367" t="s">
        <v>114</v>
      </c>
      <c r="CI3" s="367" t="s">
        <v>115</v>
      </c>
      <c r="CJ3" s="367" t="s">
        <v>116</v>
      </c>
      <c r="CK3" s="367" t="s">
        <v>117</v>
      </c>
      <c r="CL3" s="367" t="s">
        <v>118</v>
      </c>
      <c r="CM3" s="367" t="s">
        <v>119</v>
      </c>
      <c r="CN3" s="367" t="s">
        <v>120</v>
      </c>
      <c r="CO3" s="367" t="s">
        <v>121</v>
      </c>
      <c r="CP3" s="367" t="s">
        <v>122</v>
      </c>
      <c r="CQ3" s="367" t="s">
        <v>123</v>
      </c>
      <c r="CR3" s="367" t="s">
        <v>124</v>
      </c>
      <c r="CV3" s="367" t="s">
        <v>23</v>
      </c>
      <c r="CW3" s="367" t="s">
        <v>105</v>
      </c>
      <c r="CX3" s="367" t="s">
        <v>106</v>
      </c>
      <c r="CY3" s="367" t="s">
        <v>107</v>
      </c>
      <c r="CZ3" s="367" t="s">
        <v>108</v>
      </c>
      <c r="DA3" s="367" t="s">
        <v>109</v>
      </c>
      <c r="DB3" s="367" t="s">
        <v>110</v>
      </c>
      <c r="DC3" s="367" t="s">
        <v>111</v>
      </c>
      <c r="DD3" s="367" t="s">
        <v>112</v>
      </c>
      <c r="DE3" s="367" t="s">
        <v>113</v>
      </c>
      <c r="DF3" s="367" t="s">
        <v>114</v>
      </c>
      <c r="DG3" s="367" t="s">
        <v>115</v>
      </c>
      <c r="DH3" s="367" t="s">
        <v>116</v>
      </c>
      <c r="DI3" s="367" t="s">
        <v>117</v>
      </c>
      <c r="DJ3" s="367" t="s">
        <v>118</v>
      </c>
      <c r="DK3" s="367" t="s">
        <v>119</v>
      </c>
      <c r="DL3" s="367" t="s">
        <v>120</v>
      </c>
      <c r="DM3" s="367" t="s">
        <v>121</v>
      </c>
      <c r="DN3" s="367" t="s">
        <v>122</v>
      </c>
      <c r="DO3" s="367" t="s">
        <v>123</v>
      </c>
      <c r="DP3" s="367" t="s">
        <v>124</v>
      </c>
    </row>
    <row r="4" spans="3:120" x14ac:dyDescent="0.2">
      <c r="C4" s="368" t="s">
        <v>1</v>
      </c>
      <c r="D4" s="367" t="s">
        <v>6</v>
      </c>
      <c r="E4" s="367">
        <v>67.873311922354787</v>
      </c>
      <c r="F4" s="367">
        <v>1120.2426929759306</v>
      </c>
      <c r="G4" s="367">
        <v>0.24233731900190267</v>
      </c>
      <c r="H4" s="367">
        <v>20.158065499993288</v>
      </c>
      <c r="I4" s="367">
        <v>41.395880755370548</v>
      </c>
      <c r="J4" s="367">
        <v>6.4847585762737248E-2</v>
      </c>
      <c r="K4" s="367">
        <v>68.828401350471609</v>
      </c>
      <c r="L4" s="367">
        <v>8.1640631369592516</v>
      </c>
      <c r="M4" s="367">
        <v>534.32603764408952</v>
      </c>
      <c r="N4" s="367">
        <v>5.2704502408509049</v>
      </c>
      <c r="O4" s="367">
        <v>0.52114228002109775</v>
      </c>
      <c r="P4" s="367">
        <v>53.060881082269042</v>
      </c>
      <c r="Q4" s="367">
        <v>4.1070512865971111E-3</v>
      </c>
      <c r="R4" s="367">
        <v>3.1819236254567826</v>
      </c>
      <c r="S4" s="367">
        <v>0.50717694472725172</v>
      </c>
      <c r="T4" s="367">
        <v>0.51297409029579366</v>
      </c>
      <c r="U4" s="367">
        <v>3.8020865770473323E-5</v>
      </c>
      <c r="V4" s="367">
        <v>0.63445441546886239</v>
      </c>
      <c r="W4" s="367">
        <v>1711.5216153987747</v>
      </c>
      <c r="X4" s="367">
        <v>0.69131986834908699</v>
      </c>
      <c r="AA4" s="369" t="s">
        <v>0</v>
      </c>
      <c r="AB4" s="367">
        <v>2025</v>
      </c>
      <c r="AC4" s="367">
        <v>71.026642216759129</v>
      </c>
      <c r="AD4" s="367">
        <v>1157.242868225429</v>
      </c>
      <c r="AE4" s="367">
        <v>0.26391557252108427</v>
      </c>
      <c r="AF4" s="367">
        <v>21.160043707304705</v>
      </c>
      <c r="AG4" s="367">
        <v>39.05254722783237</v>
      </c>
      <c r="AH4" s="367">
        <v>6.163570390492782E-2</v>
      </c>
      <c r="AI4" s="367">
        <v>71.973478107214277</v>
      </c>
      <c r="AJ4" s="367">
        <v>8.1845209205285947</v>
      </c>
      <c r="AK4" s="367">
        <v>508.79979294617328</v>
      </c>
      <c r="AL4" s="367">
        <v>5.0939473441679972</v>
      </c>
      <c r="AM4" s="367">
        <v>0.53138565730204013</v>
      </c>
      <c r="AN4" s="367">
        <v>50.159421480911845</v>
      </c>
      <c r="AO4" s="367">
        <v>3.9837760242816779E-3</v>
      </c>
      <c r="AP4" s="367">
        <v>3.0291897328102739</v>
      </c>
      <c r="AQ4" s="367">
        <v>0.59235951728801017</v>
      </c>
      <c r="AR4" s="367">
        <v>0.59870252297333004</v>
      </c>
      <c r="AS4" s="367">
        <v>3.9622833435914759E-5</v>
      </c>
      <c r="AT4" s="367">
        <v>0.70707145987577003</v>
      </c>
      <c r="AU4" s="367">
        <v>1871.6889191986309</v>
      </c>
      <c r="AV4" s="367">
        <v>0.66780329062062027</v>
      </c>
      <c r="AY4" s="369" t="s">
        <v>0</v>
      </c>
      <c r="AZ4" s="367">
        <v>2025</v>
      </c>
      <c r="BA4" s="367">
        <v>70.955885208579616</v>
      </c>
      <c r="BB4" s="367">
        <v>1155.9294511196781</v>
      </c>
      <c r="BC4" s="367">
        <v>0.26385439692582924</v>
      </c>
      <c r="BD4" s="367">
        <v>21.138350545902505</v>
      </c>
      <c r="BE4" s="367">
        <v>39.002974895775196</v>
      </c>
      <c r="BF4" s="367">
        <v>6.1573385866278585E-2</v>
      </c>
      <c r="BG4" s="367">
        <v>71.901668695886457</v>
      </c>
      <c r="BH4" s="367">
        <v>8.1788284927860033</v>
      </c>
      <c r="BI4" s="367">
        <v>508.23261001357997</v>
      </c>
      <c r="BJ4" s="367">
        <v>5.085201130828815</v>
      </c>
      <c r="BK4" s="367">
        <v>0.53333560859185625</v>
      </c>
      <c r="BL4" s="367">
        <v>50.096006772035039</v>
      </c>
      <c r="BM4" s="367">
        <v>3.981856806376867E-3</v>
      </c>
      <c r="BN4" s="367">
        <v>3.0283544251501389</v>
      </c>
      <c r="BO4" s="367">
        <v>0.59249883425655658</v>
      </c>
      <c r="BP4" s="367">
        <v>0.59883978379978586</v>
      </c>
      <c r="BQ4" s="367">
        <v>3.9589130299130057E-5</v>
      </c>
      <c r="BR4" s="367">
        <v>0.70708253350327688</v>
      </c>
      <c r="BS4" s="367">
        <v>1867.5555791716945</v>
      </c>
      <c r="BT4" s="367">
        <v>0.66718374768899891</v>
      </c>
      <c r="BW4" s="369" t="s">
        <v>0</v>
      </c>
      <c r="BX4" s="367">
        <v>2025</v>
      </c>
      <c r="BY4" s="367">
        <v>70.332049206199656</v>
      </c>
      <c r="BZ4" s="367">
        <v>1145.1413730510619</v>
      </c>
      <c r="CA4" s="367">
        <v>0.26215514626200337</v>
      </c>
      <c r="CB4" s="367">
        <v>20.954579252167818</v>
      </c>
      <c r="CC4" s="367">
        <v>38.456113641833319</v>
      </c>
      <c r="CD4" s="367">
        <v>6.0972117029240262E-2</v>
      </c>
      <c r="CE4" s="367">
        <v>71.267554393366396</v>
      </c>
      <c r="CF4" s="367">
        <v>8.1146572472153089</v>
      </c>
      <c r="CG4" s="367">
        <v>501.86775679370044</v>
      </c>
      <c r="CH4" s="367">
        <v>5.0203584915721802</v>
      </c>
      <c r="CI4" s="367">
        <v>0.55618793299079738</v>
      </c>
      <c r="CJ4" s="367">
        <v>49.38774765544705</v>
      </c>
      <c r="CK4" s="367">
        <v>4.0206908867897939E-3</v>
      </c>
      <c r="CL4" s="367">
        <v>3.0641465001106813</v>
      </c>
      <c r="CM4" s="367">
        <v>0.58846342709984523</v>
      </c>
      <c r="CN4" s="367">
        <v>0.59475801349889512</v>
      </c>
      <c r="CO4" s="367">
        <v>3.924255333879258E-5</v>
      </c>
      <c r="CP4" s="367">
        <v>0.70314571158288675</v>
      </c>
      <c r="CQ4" s="367">
        <v>1802.8056353218915</v>
      </c>
      <c r="CR4" s="367">
        <v>0.67137607545288736</v>
      </c>
      <c r="CU4" s="369" t="s">
        <v>0</v>
      </c>
      <c r="CV4" s="367">
        <v>2025</v>
      </c>
      <c r="CW4" s="367">
        <v>71.037344373638561</v>
      </c>
      <c r="CX4" s="367">
        <v>1157.3974241025164</v>
      </c>
      <c r="CY4" s="367">
        <v>0.26394631214941217</v>
      </c>
      <c r="CZ4" s="367">
        <v>21.163320373342795</v>
      </c>
      <c r="DA4" s="367">
        <v>39.051317376578169</v>
      </c>
      <c r="DB4" s="367">
        <v>6.1636433591125847E-2</v>
      </c>
      <c r="DC4" s="367">
        <v>71.984152146296964</v>
      </c>
      <c r="DD4" s="367">
        <v>8.1852793200234633</v>
      </c>
      <c r="DE4" s="367">
        <v>508.80220200924356</v>
      </c>
      <c r="DF4" s="367">
        <v>5.0941672946901804</v>
      </c>
      <c r="DG4" s="367">
        <v>0.53151182255340712</v>
      </c>
      <c r="DH4" s="367">
        <v>50.158140112129509</v>
      </c>
      <c r="DI4" s="367">
        <v>3.9846929893474761E-3</v>
      </c>
      <c r="DJ4" s="367">
        <v>3.0298201913303671</v>
      </c>
      <c r="DK4" s="367">
        <v>0.59245145745971162</v>
      </c>
      <c r="DL4" s="367">
        <v>0.59879528683672212</v>
      </c>
      <c r="DM4" s="367">
        <v>3.9627411406643966E-5</v>
      </c>
      <c r="DN4" s="367">
        <v>0.70716272158317706</v>
      </c>
      <c r="DO4" s="367">
        <v>1872.1075697692422</v>
      </c>
      <c r="DP4" s="367">
        <v>0.66793348088613969</v>
      </c>
    </row>
    <row r="5" spans="3:120" x14ac:dyDescent="0.2">
      <c r="C5" s="368"/>
      <c r="D5" s="367" t="s">
        <v>7</v>
      </c>
      <c r="E5" s="367">
        <v>70.179246129392908</v>
      </c>
      <c r="F5" s="367">
        <v>1150.3246316092707</v>
      </c>
      <c r="G5" s="367">
        <v>0.25962887859879502</v>
      </c>
      <c r="H5" s="367">
        <v>20.842713776686306</v>
      </c>
      <c r="I5" s="367">
        <v>41.412998891448694</v>
      </c>
      <c r="J5" s="367">
        <v>6.4742339329609724E-2</v>
      </c>
      <c r="K5" s="367">
        <v>71.161783707838339</v>
      </c>
      <c r="L5" s="367">
        <v>8.2813137612388132</v>
      </c>
      <c r="M5" s="367">
        <v>534.84430743752353</v>
      </c>
      <c r="N5" s="367">
        <v>5.2622376265724329</v>
      </c>
      <c r="O5" s="367">
        <v>0.52603314388134004</v>
      </c>
      <c r="P5" s="367">
        <v>53.1177380369312</v>
      </c>
      <c r="Q5" s="367">
        <v>3.9020989859175938E-3</v>
      </c>
      <c r="R5" s="367">
        <v>2.9988325416137473</v>
      </c>
      <c r="S5" s="367">
        <v>0.57096895271848058</v>
      </c>
      <c r="T5" s="367">
        <v>0.57719039893489488</v>
      </c>
      <c r="U5" s="367">
        <v>3.9541981266322951E-5</v>
      </c>
      <c r="V5" s="367">
        <v>0.6892838809410482</v>
      </c>
      <c r="W5" s="367">
        <v>1782.7457917763618</v>
      </c>
      <c r="X5" s="367">
        <v>0.66646503689577941</v>
      </c>
      <c r="AA5" s="369"/>
      <c r="AB5" s="367">
        <v>2030</v>
      </c>
      <c r="AC5" s="367">
        <v>69.396858576531059</v>
      </c>
      <c r="AD5" s="367">
        <v>1128.2745460241451</v>
      </c>
      <c r="AE5" s="367">
        <v>0.26095298757136548</v>
      </c>
      <c r="AF5" s="367">
        <v>20.720075993147308</v>
      </c>
      <c r="AG5" s="367">
        <v>36.923421618398912</v>
      </c>
      <c r="AH5" s="367">
        <v>5.8290996726395802E-2</v>
      </c>
      <c r="AI5" s="367">
        <v>70.312897603964771</v>
      </c>
      <c r="AJ5" s="367">
        <v>7.9104783441852886</v>
      </c>
      <c r="AK5" s="367">
        <v>481.61763853224068</v>
      </c>
      <c r="AL5" s="367">
        <v>4.870700710427049</v>
      </c>
      <c r="AM5" s="367">
        <v>0.5075951105768074</v>
      </c>
      <c r="AN5" s="367">
        <v>47.430373799737026</v>
      </c>
      <c r="AO5" s="367">
        <v>3.8613713838778199E-3</v>
      </c>
      <c r="AP5" s="367">
        <v>2.9197198064824517</v>
      </c>
      <c r="AQ5" s="367">
        <v>0.59206428157911006</v>
      </c>
      <c r="AR5" s="367">
        <v>0.59833537446952034</v>
      </c>
      <c r="AS5" s="367">
        <v>3.8629040437236444E-5</v>
      </c>
      <c r="AT5" s="367">
        <v>0.70340608740294353</v>
      </c>
      <c r="AU5" s="367">
        <v>1865.8565839927639</v>
      </c>
      <c r="AV5" s="367">
        <v>0.63986641426312096</v>
      </c>
      <c r="AY5" s="369"/>
      <c r="AZ5" s="367">
        <v>2030</v>
      </c>
      <c r="BA5" s="367">
        <v>69.103241712848984</v>
      </c>
      <c r="BB5" s="367">
        <v>1122.6752184274337</v>
      </c>
      <c r="BC5" s="367">
        <v>0.26100192614505052</v>
      </c>
      <c r="BD5" s="367">
        <v>20.622051236131625</v>
      </c>
      <c r="BE5" s="367">
        <v>36.961344379599581</v>
      </c>
      <c r="BF5" s="367">
        <v>5.8246335948990383E-2</v>
      </c>
      <c r="BG5" s="367">
        <v>70.015927457442629</v>
      </c>
      <c r="BH5" s="367">
        <v>7.9109095070188902</v>
      </c>
      <c r="BI5" s="367">
        <v>482.2481889699086</v>
      </c>
      <c r="BJ5" s="367">
        <v>4.8385114154200162</v>
      </c>
      <c r="BK5" s="367">
        <v>0.50418266841344328</v>
      </c>
      <c r="BL5" s="367">
        <v>47.48885239185585</v>
      </c>
      <c r="BM5" s="367">
        <v>3.8057437177687003E-3</v>
      </c>
      <c r="BN5" s="367">
        <v>2.8797222423703621</v>
      </c>
      <c r="BO5" s="367">
        <v>0.5941891062809358</v>
      </c>
      <c r="BP5" s="367">
        <v>0.60046031157251289</v>
      </c>
      <c r="BQ5" s="367">
        <v>3.8515176036904447E-5</v>
      </c>
      <c r="BR5" s="367">
        <v>0.70441994664832153</v>
      </c>
      <c r="BS5" s="367">
        <v>1890.9953864451657</v>
      </c>
      <c r="BT5" s="367">
        <v>0.62857616326718702</v>
      </c>
      <c r="BW5" s="369"/>
      <c r="BX5" s="367">
        <v>2030</v>
      </c>
      <c r="BY5" s="367">
        <v>65.659119368274276</v>
      </c>
      <c r="BZ5" s="367">
        <v>1063.0948304777287</v>
      </c>
      <c r="CA5" s="367">
        <v>0.25051230412422182</v>
      </c>
      <c r="CB5" s="367">
        <v>19.585950267846872</v>
      </c>
      <c r="CC5" s="367">
        <v>33.924223655350978</v>
      </c>
      <c r="CD5" s="367">
        <v>5.4793098463612397E-2</v>
      </c>
      <c r="CE5" s="367">
        <v>66.51953454855601</v>
      </c>
      <c r="CF5" s="367">
        <v>7.54212848884114</v>
      </c>
      <c r="CG5" s="367">
        <v>445.46985220590187</v>
      </c>
      <c r="CH5" s="367">
        <v>4.4991967068334651</v>
      </c>
      <c r="CI5" s="367">
        <v>0.62777735970820892</v>
      </c>
      <c r="CJ5" s="367">
        <v>43.549975702268824</v>
      </c>
      <c r="CK5" s="367">
        <v>4.0049443849274969E-3</v>
      </c>
      <c r="CL5" s="367">
        <v>3.0583599422639445</v>
      </c>
      <c r="CM5" s="367">
        <v>0.56969533884494883</v>
      </c>
      <c r="CN5" s="367">
        <v>0.57568910028966092</v>
      </c>
      <c r="CO5" s="367">
        <v>3.6589229453861623E-5</v>
      </c>
      <c r="CP5" s="367">
        <v>0.67891172248736542</v>
      </c>
      <c r="CQ5" s="367">
        <v>1522.1898148725304</v>
      </c>
      <c r="CR5" s="367">
        <v>0.65259350929847759</v>
      </c>
      <c r="CU5" s="369"/>
      <c r="CV5" s="367">
        <v>2030</v>
      </c>
      <c r="CW5" s="367">
        <v>69.56503638691818</v>
      </c>
      <c r="CX5" s="367">
        <v>1133.4397436071599</v>
      </c>
      <c r="CY5" s="367">
        <v>0.26057191532318286</v>
      </c>
      <c r="CZ5" s="367">
        <v>20.804996624515649</v>
      </c>
      <c r="DA5" s="367">
        <v>37.130646625768058</v>
      </c>
      <c r="DB5" s="367">
        <v>5.8576977645260493E-2</v>
      </c>
      <c r="DC5" s="367">
        <v>70.487035299145504</v>
      </c>
      <c r="DD5" s="367">
        <v>7.936693231248471</v>
      </c>
      <c r="DE5" s="367">
        <v>483.42274222096989</v>
      </c>
      <c r="DF5" s="367">
        <v>4.8907306807725588</v>
      </c>
      <c r="DG5" s="367">
        <v>0.50638990307791887</v>
      </c>
      <c r="DH5" s="367">
        <v>47.679623913843521</v>
      </c>
      <c r="DI5" s="367">
        <v>3.8591759527473188E-3</v>
      </c>
      <c r="DJ5" s="367">
        <v>2.93814188102075</v>
      </c>
      <c r="DK5" s="367">
        <v>0.59021447339625743</v>
      </c>
      <c r="DL5" s="367">
        <v>0.59650229607503225</v>
      </c>
      <c r="DM5" s="367">
        <v>3.8711836793056643E-5</v>
      </c>
      <c r="DN5" s="367">
        <v>0.70167507641879556</v>
      </c>
      <c r="DO5" s="367">
        <v>1854.6284798263118</v>
      </c>
      <c r="DP5" s="367">
        <v>0.65165633651212884</v>
      </c>
    </row>
    <row r="6" spans="3:120" ht="12.75" customHeight="1" x14ac:dyDescent="0.2">
      <c r="C6" s="368"/>
      <c r="D6" s="367" t="s">
        <v>8</v>
      </c>
      <c r="E6" s="367">
        <v>73.701056813863431</v>
      </c>
      <c r="F6" s="367">
        <v>1200.4506084750831</v>
      </c>
      <c r="G6" s="367">
        <v>0.27224956720690285</v>
      </c>
      <c r="H6" s="367">
        <v>21.916991896103521</v>
      </c>
      <c r="I6" s="367">
        <v>41.0572637785666</v>
      </c>
      <c r="J6" s="367">
        <v>6.490350079100024E-2</v>
      </c>
      <c r="K6" s="367">
        <v>74.682288924127533</v>
      </c>
      <c r="L6" s="367">
        <v>8.5179078650464568</v>
      </c>
      <c r="M6" s="367">
        <v>535.45940275677424</v>
      </c>
      <c r="N6" s="367">
        <v>5.3212801983560647</v>
      </c>
      <c r="O6" s="367">
        <v>0.56252600889038296</v>
      </c>
      <c r="P6" s="367">
        <v>52.752889280246819</v>
      </c>
      <c r="Q6" s="367">
        <v>4.108352301515749E-3</v>
      </c>
      <c r="R6" s="367">
        <v>3.1302150131032875</v>
      </c>
      <c r="S6" s="367">
        <v>0.61159237608189587</v>
      </c>
      <c r="T6" s="367">
        <v>0.61814296883085362</v>
      </c>
      <c r="U6" s="367">
        <v>4.1171452199891386E-5</v>
      </c>
      <c r="V6" s="367">
        <v>0.72758777529238028</v>
      </c>
      <c r="W6" s="367">
        <v>1915.8191272349318</v>
      </c>
      <c r="X6" s="367">
        <v>0.69667366375414752</v>
      </c>
      <c r="AA6" s="369"/>
      <c r="AB6" s="367">
        <v>2035</v>
      </c>
      <c r="AC6" s="367">
        <v>69.510307723514828</v>
      </c>
      <c r="AD6" s="367">
        <v>1130.023684555928</v>
      </c>
      <c r="AE6" s="367">
        <v>0.26130896075905086</v>
      </c>
      <c r="AF6" s="367">
        <v>20.753204727525482</v>
      </c>
      <c r="AG6" s="367">
        <v>36.96930879923984</v>
      </c>
      <c r="AH6" s="367">
        <v>5.8376416686900662E-2</v>
      </c>
      <c r="AI6" s="367">
        <v>70.427131962395109</v>
      </c>
      <c r="AJ6" s="367">
        <v>7.922126838220497</v>
      </c>
      <c r="AK6" s="367">
        <v>482.30284873186247</v>
      </c>
      <c r="AL6" s="367">
        <v>4.8773028581745947</v>
      </c>
      <c r="AM6" s="367">
        <v>0.50888896994584121</v>
      </c>
      <c r="AN6" s="367">
        <v>47.491009577939678</v>
      </c>
      <c r="AO6" s="367">
        <v>3.8679662490414229E-3</v>
      </c>
      <c r="AP6" s="367">
        <v>2.9245990505772337</v>
      </c>
      <c r="AQ6" s="367">
        <v>0.59300037637020186</v>
      </c>
      <c r="AR6" s="367">
        <v>0.59928055982086237</v>
      </c>
      <c r="AS6" s="367">
        <v>3.8688493929805578E-5</v>
      </c>
      <c r="AT6" s="367">
        <v>0.7043607674825938</v>
      </c>
      <c r="AU6" s="367">
        <v>1868.7540936884911</v>
      </c>
      <c r="AV6" s="367">
        <v>0.6410911806053472</v>
      </c>
      <c r="AY6" s="369"/>
      <c r="AZ6" s="367">
        <v>2035</v>
      </c>
      <c r="BA6" s="367">
        <v>68.753033642802436</v>
      </c>
      <c r="BB6" s="367">
        <v>1115.9259046388586</v>
      </c>
      <c r="BC6" s="367">
        <v>0.26116889161317136</v>
      </c>
      <c r="BD6" s="367">
        <v>20.502467088814491</v>
      </c>
      <c r="BE6" s="367">
        <v>37.064417980419037</v>
      </c>
      <c r="BF6" s="367">
        <v>5.8268074548637916E-2</v>
      </c>
      <c r="BG6" s="367">
        <v>69.662046046004065</v>
      </c>
      <c r="BH6" s="367">
        <v>7.9182941030316325</v>
      </c>
      <c r="BI6" s="367">
        <v>483.75741607275506</v>
      </c>
      <c r="BJ6" s="367">
        <v>4.8008526073685722</v>
      </c>
      <c r="BK6" s="367">
        <v>0.50018703662600594</v>
      </c>
      <c r="BL6" s="367">
        <v>47.634192450581139</v>
      </c>
      <c r="BM6" s="367">
        <v>3.7337512200017347E-3</v>
      </c>
      <c r="BN6" s="367">
        <v>2.8284168726304157</v>
      </c>
      <c r="BO6" s="367">
        <v>0.59714981288828917</v>
      </c>
      <c r="BP6" s="367">
        <v>0.6034236281839388</v>
      </c>
      <c r="BQ6" s="367">
        <v>3.8389384082352031E-5</v>
      </c>
      <c r="BR6" s="367">
        <v>0.70595912650657322</v>
      </c>
      <c r="BS6" s="367">
        <v>1924.8411670782455</v>
      </c>
      <c r="BT6" s="367">
        <v>0.61408291023863637</v>
      </c>
      <c r="BW6" s="369"/>
      <c r="BX6" s="367">
        <v>2035</v>
      </c>
      <c r="BY6" s="367">
        <v>58.732165316676273</v>
      </c>
      <c r="BZ6" s="367">
        <v>944.99620935114956</v>
      </c>
      <c r="CA6" s="367">
        <v>0.23054332498525146</v>
      </c>
      <c r="CB6" s="367">
        <v>17.483508533478247</v>
      </c>
      <c r="CC6" s="367">
        <v>29.120552377223358</v>
      </c>
      <c r="CD6" s="367">
        <v>4.9085009422413395E-2</v>
      </c>
      <c r="CE6" s="367">
        <v>59.502195322441764</v>
      </c>
      <c r="CF6" s="367">
        <v>6.886880450261522</v>
      </c>
      <c r="CG6" s="367">
        <v>386.5338833971191</v>
      </c>
      <c r="CH6" s="367">
        <v>3.8795429474280172</v>
      </c>
      <c r="CI6" s="367">
        <v>0.81768356739593373</v>
      </c>
      <c r="CJ6" s="367">
        <v>37.312084809505386</v>
      </c>
      <c r="CK6" s="367">
        <v>4.1963701832776982E-3</v>
      </c>
      <c r="CL6" s="367">
        <v>3.25887809927793</v>
      </c>
      <c r="CM6" s="367">
        <v>0.52357077854532919</v>
      </c>
      <c r="CN6" s="367">
        <v>0.52903484961070302</v>
      </c>
      <c r="CO6" s="367">
        <v>3.2880411204184551E-5</v>
      </c>
      <c r="CP6" s="367">
        <v>0.63001401494039955</v>
      </c>
      <c r="CQ6" s="367">
        <v>925.29270741457447</v>
      </c>
      <c r="CR6" s="367">
        <v>0.66714765597561754</v>
      </c>
      <c r="CU6" s="369"/>
      <c r="CV6" s="367">
        <v>2035</v>
      </c>
      <c r="CW6" s="367">
        <v>69.866431362975874</v>
      </c>
      <c r="CX6" s="367">
        <v>1140.7252448263455</v>
      </c>
      <c r="CY6" s="367">
        <v>0.26058625530616647</v>
      </c>
      <c r="CZ6" s="367">
        <v>20.930135146615807</v>
      </c>
      <c r="DA6" s="367">
        <v>37.389919419418284</v>
      </c>
      <c r="DB6" s="367">
        <v>5.8958982474851082E-2</v>
      </c>
      <c r="DC6" s="367">
        <v>70.795366659756056</v>
      </c>
      <c r="DD6" s="367">
        <v>7.9764772204733028</v>
      </c>
      <c r="DE6" s="367">
        <v>485.98155072393519</v>
      </c>
      <c r="DF6" s="367">
        <v>4.9182614805001892</v>
      </c>
      <c r="DG6" s="367">
        <v>0.50657962486681374</v>
      </c>
      <c r="DH6" s="367">
        <v>47.997199448315065</v>
      </c>
      <c r="DI6" s="367">
        <v>3.8643459118292449E-3</v>
      </c>
      <c r="DJ6" s="367">
        <v>2.9625841834993323</v>
      </c>
      <c r="DK6" s="367">
        <v>0.58940567189610138</v>
      </c>
      <c r="DL6" s="367">
        <v>0.59572119984922878</v>
      </c>
      <c r="DM6" s="367">
        <v>3.8863501500010333E-5</v>
      </c>
      <c r="DN6" s="367">
        <v>0.7009992741122264</v>
      </c>
      <c r="DO6" s="367">
        <v>1846.481528223431</v>
      </c>
      <c r="DP6" s="367">
        <v>0.66517721472256897</v>
      </c>
    </row>
    <row r="7" spans="3:120" x14ac:dyDescent="0.2">
      <c r="C7" s="368"/>
      <c r="D7" s="367" t="s">
        <v>12</v>
      </c>
      <c r="E7" s="367">
        <v>57.492372731494982</v>
      </c>
      <c r="F7" s="367">
        <v>932.57243437406021</v>
      </c>
      <c r="G7" s="367">
        <v>0.23157054211905378</v>
      </c>
      <c r="H7" s="367">
        <v>17.189049289453429</v>
      </c>
      <c r="I7" s="367">
        <v>30.767814557113741</v>
      </c>
      <c r="J7" s="367">
        <v>5.327879202275182E-2</v>
      </c>
      <c r="K7" s="367">
        <v>58.269842253875382</v>
      </c>
      <c r="L7" s="367">
        <v>7.0040262341120636</v>
      </c>
      <c r="M7" s="367">
        <v>414.26504973204601</v>
      </c>
      <c r="N7" s="367">
        <v>3.9117213113158549</v>
      </c>
      <c r="O7" s="367">
        <v>0.97791833170600739</v>
      </c>
      <c r="P7" s="367">
        <v>39.311669234947516</v>
      </c>
      <c r="Q7" s="367">
        <v>4.6143877042372572E-3</v>
      </c>
      <c r="R7" s="367">
        <v>3.6909154677558353</v>
      </c>
      <c r="S7" s="367">
        <v>0.50486722382113713</v>
      </c>
      <c r="T7" s="367">
        <v>0.51027778814487601</v>
      </c>
      <c r="U7" s="367">
        <v>3.2733913972251872E-5</v>
      </c>
      <c r="V7" s="367">
        <v>0.62987185977379889</v>
      </c>
      <c r="W7" s="367">
        <v>483.07646434598911</v>
      </c>
      <c r="X7" s="367">
        <v>0.73481429729895686</v>
      </c>
      <c r="AA7" s="369"/>
      <c r="AB7" s="367">
        <v>2040</v>
      </c>
      <c r="AC7" s="367">
        <v>69.577051646390331</v>
      </c>
      <c r="AD7" s="367">
        <v>1131.0505103857315</v>
      </c>
      <c r="AE7" s="367">
        <v>0.26151922505021741</v>
      </c>
      <c r="AF7" s="367">
        <v>20.772718473079568</v>
      </c>
      <c r="AG7" s="367">
        <v>36.995375915532414</v>
      </c>
      <c r="AH7" s="367">
        <v>5.8425365924190634E-2</v>
      </c>
      <c r="AI7" s="367">
        <v>70.494324253787667</v>
      </c>
      <c r="AJ7" s="367">
        <v>7.9289151153416242</v>
      </c>
      <c r="AK7" s="367">
        <v>482.69517253164173</v>
      </c>
      <c r="AL7" s="367">
        <v>4.8811100435172143</v>
      </c>
      <c r="AM7" s="367">
        <v>0.50964806478273517</v>
      </c>
      <c r="AN7" s="367">
        <v>47.525509538817985</v>
      </c>
      <c r="AO7" s="367">
        <v>3.8718471507050169E-3</v>
      </c>
      <c r="AP7" s="367">
        <v>2.9274594383506831</v>
      </c>
      <c r="AQ7" s="367">
        <v>0.59355722175923786</v>
      </c>
      <c r="AR7" s="367">
        <v>0.59984277830067645</v>
      </c>
      <c r="AS7" s="367">
        <v>3.8723359330524511E-5</v>
      </c>
      <c r="AT7" s="367">
        <v>0.70492702396896378</v>
      </c>
      <c r="AU7" s="367">
        <v>1870.481661686817</v>
      </c>
      <c r="AV7" s="367">
        <v>0.64180768616432171</v>
      </c>
      <c r="AY7" s="369"/>
      <c r="AZ7" s="367">
        <v>2040</v>
      </c>
      <c r="BA7" s="367">
        <v>68.674525503263808</v>
      </c>
      <c r="BB7" s="367">
        <v>1114.5246580424007</v>
      </c>
      <c r="BC7" s="367">
        <v>0.26113837491247471</v>
      </c>
      <c r="BD7" s="367">
        <v>20.475558255983188</v>
      </c>
      <c r="BE7" s="367">
        <v>37.106561041877143</v>
      </c>
      <c r="BF7" s="367">
        <v>5.8301742688104646E-2</v>
      </c>
      <c r="BG7" s="367">
        <v>69.583159916259646</v>
      </c>
      <c r="BH7" s="367">
        <v>7.9203751248045409</v>
      </c>
      <c r="BI7" s="367">
        <v>484.2908232583913</v>
      </c>
      <c r="BJ7" s="367">
        <v>4.7952739615316871</v>
      </c>
      <c r="BK7" s="367">
        <v>0.49935668609502371</v>
      </c>
      <c r="BL7" s="367">
        <v>47.69001911601881</v>
      </c>
      <c r="BM7" s="367">
        <v>3.7193244407910369E-3</v>
      </c>
      <c r="BN7" s="367">
        <v>2.8184337460526336</v>
      </c>
      <c r="BO7" s="367">
        <v>0.59743352645565684</v>
      </c>
      <c r="BP7" s="367">
        <v>0.60370614480592732</v>
      </c>
      <c r="BQ7" s="367">
        <v>3.8362508466385563E-5</v>
      </c>
      <c r="BR7" s="367">
        <v>0.70601537027530781</v>
      </c>
      <c r="BS7" s="367">
        <v>1930.2981911014735</v>
      </c>
      <c r="BT7" s="367">
        <v>0.61131469757292933</v>
      </c>
      <c r="BW7" s="369"/>
      <c r="BX7" s="367">
        <v>2040</v>
      </c>
      <c r="BY7" s="367">
        <v>54.367909541988361</v>
      </c>
      <c r="BZ7" s="367">
        <v>870.628639612401</v>
      </c>
      <c r="CA7" s="367">
        <v>0.21799104633530503</v>
      </c>
      <c r="CB7" s="367">
        <v>16.15984194676038</v>
      </c>
      <c r="CC7" s="367">
        <v>26.097574329330037</v>
      </c>
      <c r="CD7" s="367">
        <v>4.5494733116642934E-2</v>
      </c>
      <c r="CE7" s="367">
        <v>55.08102011258363</v>
      </c>
      <c r="CF7" s="367">
        <v>6.4740140942512854</v>
      </c>
      <c r="CG7" s="367">
        <v>349.4671874077091</v>
      </c>
      <c r="CH7" s="367">
        <v>3.4892651509102857</v>
      </c>
      <c r="CI7" s="367">
        <v>0.93710755663175738</v>
      </c>
      <c r="CJ7" s="367">
        <v>33.386207927210435</v>
      </c>
      <c r="CK7" s="367">
        <v>4.3170583411561627E-3</v>
      </c>
      <c r="CL7" s="367">
        <v>3.3854622744021277</v>
      </c>
      <c r="CM7" s="367">
        <v>0.49452280509280566</v>
      </c>
      <c r="CN7" s="367">
        <v>0.49965364631699094</v>
      </c>
      <c r="CO7" s="367">
        <v>3.0544669739909735E-5</v>
      </c>
      <c r="CP7" s="367">
        <v>0.59928889960597387</v>
      </c>
      <c r="CQ7" s="367">
        <v>549.22905185952982</v>
      </c>
      <c r="CR7" s="367">
        <v>0.67630113872419939</v>
      </c>
      <c r="CU7" s="369"/>
      <c r="CV7" s="367">
        <v>2040</v>
      </c>
      <c r="CW7" s="367">
        <v>75.839044928905565</v>
      </c>
      <c r="CX7" s="367">
        <v>1321.7731940844535</v>
      </c>
      <c r="CY7" s="367">
        <v>0.24791040426571662</v>
      </c>
      <c r="CZ7" s="367">
        <v>23.914544889890124</v>
      </c>
      <c r="DA7" s="367">
        <v>44.603510629439128</v>
      </c>
      <c r="DB7" s="367">
        <v>6.8928762087477377E-2</v>
      </c>
      <c r="DC7" s="367">
        <v>76.974846526752401</v>
      </c>
      <c r="DD7" s="367">
        <v>8.8990958231423409</v>
      </c>
      <c r="DE7" s="367">
        <v>549.05871871647162</v>
      </c>
      <c r="DF7" s="367">
        <v>5.6171857591441148</v>
      </c>
      <c r="DG7" s="367">
        <v>0.46629150186314527</v>
      </c>
      <c r="DH7" s="367">
        <v>56.678866491720832</v>
      </c>
      <c r="DI7" s="367">
        <v>3.7970976386838317E-3</v>
      </c>
      <c r="DJ7" s="367">
        <v>3.6065110972082111</v>
      </c>
      <c r="DK7" s="367">
        <v>0.52686139456062131</v>
      </c>
      <c r="DL7" s="367">
        <v>0.53376937268482183</v>
      </c>
      <c r="DM7" s="367">
        <v>4.1805767743384116E-5</v>
      </c>
      <c r="DN7" s="367">
        <v>0.64255349852027133</v>
      </c>
      <c r="DO7" s="367">
        <v>1462.734693880753</v>
      </c>
      <c r="DP7" s="367">
        <v>1.0748221536870881</v>
      </c>
    </row>
    <row r="8" spans="3:120" x14ac:dyDescent="0.2">
      <c r="C8" s="368"/>
      <c r="D8" s="367" t="s">
        <v>9</v>
      </c>
      <c r="E8" s="367">
        <v>70.418474862070724</v>
      </c>
      <c r="F8" s="367">
        <v>1149.945073311673</v>
      </c>
      <c r="G8" s="367">
        <v>0.26294044079159068</v>
      </c>
      <c r="H8" s="367">
        <v>20.900888774813303</v>
      </c>
      <c r="I8" s="367">
        <v>41.117539183982615</v>
      </c>
      <c r="J8" s="367">
        <v>6.4379653009284304E-2</v>
      </c>
      <c r="K8" s="367">
        <v>71.389944459777254</v>
      </c>
      <c r="L8" s="367">
        <v>8.3185206046599571</v>
      </c>
      <c r="M8" s="367">
        <v>533.68496597996432</v>
      </c>
      <c r="N8" s="367">
        <v>5.1880979927310724</v>
      </c>
      <c r="O8" s="367">
        <v>0.53256218326855964</v>
      </c>
      <c r="P8" s="367">
        <v>52.802721280468376</v>
      </c>
      <c r="Q8" s="367">
        <v>3.8396915174003115E-3</v>
      </c>
      <c r="R8" s="367">
        <v>2.9440082305539055</v>
      </c>
      <c r="S8" s="367">
        <v>0.58729735849600662</v>
      </c>
      <c r="T8" s="367">
        <v>0.59360641343440512</v>
      </c>
      <c r="U8" s="367">
        <v>3.9689735311825804E-5</v>
      </c>
      <c r="V8" s="367">
        <v>0.70159902927087059</v>
      </c>
      <c r="W8" s="367">
        <v>1880.4042422198804</v>
      </c>
      <c r="X8" s="367">
        <v>0.64945146742316107</v>
      </c>
      <c r="AA8" s="369"/>
      <c r="AB8" s="367">
        <v>2045</v>
      </c>
      <c r="AC8" s="367">
        <v>69.632117130119255</v>
      </c>
      <c r="AD8" s="367">
        <v>1131.915816949426</v>
      </c>
      <c r="AE8" s="367">
        <v>0.26168580831455085</v>
      </c>
      <c r="AF8" s="367">
        <v>20.788629932678536</v>
      </c>
      <c r="AG8" s="367">
        <v>37.024366529316858</v>
      </c>
      <c r="AH8" s="367">
        <v>5.8476291878246836E-2</v>
      </c>
      <c r="AI8" s="367">
        <v>70.549870218897752</v>
      </c>
      <c r="AJ8" s="367">
        <v>7.9350337302548386</v>
      </c>
      <c r="AK8" s="367">
        <v>483.10592947197989</v>
      </c>
      <c r="AL8" s="367">
        <v>4.8848761875514768</v>
      </c>
      <c r="AM8" s="367">
        <v>0.51029244110328587</v>
      </c>
      <c r="AN8" s="367">
        <v>47.563424962127762</v>
      </c>
      <c r="AO8" s="367">
        <v>3.8750391313342792E-3</v>
      </c>
      <c r="AP8" s="367">
        <v>2.9298990207177704</v>
      </c>
      <c r="AQ8" s="367">
        <v>0.59396671370637388</v>
      </c>
      <c r="AR8" s="367">
        <v>0.60025649908982737</v>
      </c>
      <c r="AS8" s="367">
        <v>3.8753021899889095E-5</v>
      </c>
      <c r="AT8" s="367">
        <v>0.70535661998369992</v>
      </c>
      <c r="AU8" s="367">
        <v>1871.7197618666778</v>
      </c>
      <c r="AV8" s="367">
        <v>0.64243119474846166</v>
      </c>
      <c r="AY8" s="369"/>
      <c r="AZ8" s="367">
        <v>2045</v>
      </c>
      <c r="BA8" s="367">
        <v>68.684937595068078</v>
      </c>
      <c r="BB8" s="367">
        <v>1114.7032007014666</v>
      </c>
      <c r="BC8" s="367">
        <v>0.26118467505208776</v>
      </c>
      <c r="BD8" s="367">
        <v>20.477558571979511</v>
      </c>
      <c r="BE8" s="367">
        <v>37.140049905602964</v>
      </c>
      <c r="BF8" s="367">
        <v>5.834918288549229E-2</v>
      </c>
      <c r="BG8" s="367">
        <v>69.593943979565466</v>
      </c>
      <c r="BH8" s="367">
        <v>7.9241900247428108</v>
      </c>
      <c r="BI8" s="367">
        <v>484.71535604242621</v>
      </c>
      <c r="BJ8" s="367">
        <v>4.7972966183294563</v>
      </c>
      <c r="BK8" s="367">
        <v>0.49952931210938339</v>
      </c>
      <c r="BL8" s="367">
        <v>47.73319401120051</v>
      </c>
      <c r="BM8" s="367">
        <v>3.7184966122723027E-3</v>
      </c>
      <c r="BN8" s="367">
        <v>2.8181377245522357</v>
      </c>
      <c r="BO8" s="367">
        <v>0.59752780088474089</v>
      </c>
      <c r="BP8" s="367">
        <v>0.60380147143865026</v>
      </c>
      <c r="BQ8" s="367">
        <v>3.837224926160729E-5</v>
      </c>
      <c r="BR8" s="367">
        <v>0.70611155841377204</v>
      </c>
      <c r="BS8" s="367">
        <v>1931.162755601207</v>
      </c>
      <c r="BT8" s="367">
        <v>0.61123379629866614</v>
      </c>
      <c r="BW8" s="369"/>
      <c r="BX8" s="367">
        <v>2045</v>
      </c>
      <c r="BY8" s="367">
        <v>53.191993031356837</v>
      </c>
      <c r="BZ8" s="367">
        <v>850.64516772552452</v>
      </c>
      <c r="CA8" s="367">
        <v>0.21463848922147807</v>
      </c>
      <c r="CB8" s="367">
        <v>15.803762321016302</v>
      </c>
      <c r="CC8" s="367">
        <v>25.297857958792306</v>
      </c>
      <c r="CD8" s="367">
        <v>4.4558017157337274E-2</v>
      </c>
      <c r="CE8" s="367">
        <v>53.889905844496376</v>
      </c>
      <c r="CF8" s="367">
        <v>6.36411575722388</v>
      </c>
      <c r="CG8" s="367">
        <v>339.70708212726396</v>
      </c>
      <c r="CH8" s="367">
        <v>3.3849448038876213</v>
      </c>
      <c r="CI8" s="367">
        <v>0.96998812364012887</v>
      </c>
      <c r="CJ8" s="367">
        <v>32.346793198934179</v>
      </c>
      <c r="CK8" s="367">
        <v>4.351794115254902E-3</v>
      </c>
      <c r="CL8" s="367">
        <v>3.4218758194022856</v>
      </c>
      <c r="CM8" s="367">
        <v>0.4866372263104356</v>
      </c>
      <c r="CN8" s="367">
        <v>0.49167857165170409</v>
      </c>
      <c r="CO8" s="367">
        <v>2.9918400760023824E-5</v>
      </c>
      <c r="CP8" s="367">
        <v>0.59106855477799758</v>
      </c>
      <c r="CQ8" s="367">
        <v>445.97192543719842</v>
      </c>
      <c r="CR8" s="367">
        <v>0.67914017806604166</v>
      </c>
      <c r="CU8" s="369"/>
      <c r="CV8" s="367">
        <v>2045</v>
      </c>
      <c r="CW8" s="367">
        <v>84.271652350453337</v>
      </c>
      <c r="CX8" s="367">
        <v>1578.5560958432266</v>
      </c>
      <c r="CY8" s="367">
        <v>0.22961088871450194</v>
      </c>
      <c r="CZ8" s="367">
        <v>28.142343648859356</v>
      </c>
      <c r="DA8" s="367">
        <v>54.890722201931958</v>
      </c>
      <c r="DB8" s="367">
        <v>8.3120751354026801E-2</v>
      </c>
      <c r="DC8" s="367">
        <v>85.702028082668505</v>
      </c>
      <c r="DD8" s="367">
        <v>10.209539393265368</v>
      </c>
      <c r="DE8" s="367">
        <v>638.88635476502657</v>
      </c>
      <c r="DF8" s="367">
        <v>6.6105931665174511</v>
      </c>
      <c r="DG8" s="367">
        <v>0.40797712028057859</v>
      </c>
      <c r="DH8" s="367">
        <v>69.058073831031308</v>
      </c>
      <c r="DI8" s="367">
        <v>3.6969964695953953E-3</v>
      </c>
      <c r="DJ8" s="367">
        <v>4.5208040602031518</v>
      </c>
      <c r="DK8" s="367">
        <v>0.43699550927585928</v>
      </c>
      <c r="DL8" s="367">
        <v>0.44474074877734199</v>
      </c>
      <c r="DM8" s="367">
        <v>4.596249587831821E-5</v>
      </c>
      <c r="DN8" s="367">
        <v>0.55858091417574096</v>
      </c>
      <c r="DO8" s="367">
        <v>913.7963333661869</v>
      </c>
      <c r="DP8" s="367">
        <v>1.6575728801298313</v>
      </c>
    </row>
    <row r="9" spans="3:120" x14ac:dyDescent="0.2">
      <c r="C9" s="368"/>
      <c r="D9" s="367" t="s">
        <v>10</v>
      </c>
      <c r="E9" s="367">
        <v>74.362041561362759</v>
      </c>
      <c r="F9" s="367">
        <v>1206.1762401853484</v>
      </c>
      <c r="G9" s="367">
        <v>0.27794702356657403</v>
      </c>
      <c r="H9" s="367">
        <v>22.088571717562225</v>
      </c>
      <c r="I9" s="367">
        <v>41.312295011879854</v>
      </c>
      <c r="J9" s="367">
        <v>6.5149322711773372E-2</v>
      </c>
      <c r="K9" s="367">
        <v>75.335916184346132</v>
      </c>
      <c r="L9" s="367">
        <v>8.6477107379970999</v>
      </c>
      <c r="M9" s="367">
        <v>540.42053760453609</v>
      </c>
      <c r="N9" s="367">
        <v>5.2673591971765399</v>
      </c>
      <c r="O9" s="367">
        <v>0.5632795745072664</v>
      </c>
      <c r="P9" s="367">
        <v>53.130762476929725</v>
      </c>
      <c r="Q9" s="367">
        <v>4.0214604417051084E-3</v>
      </c>
      <c r="R9" s="367">
        <v>3.0660228837962222</v>
      </c>
      <c r="S9" s="367">
        <v>0.63458151893266868</v>
      </c>
      <c r="T9" s="367">
        <v>0.64127329943562728</v>
      </c>
      <c r="U9" s="367">
        <v>4.1556517378008633E-5</v>
      </c>
      <c r="V9" s="367">
        <v>0.74715696639416085</v>
      </c>
      <c r="W9" s="367">
        <v>2042.5559578466059</v>
      </c>
      <c r="X9" s="367">
        <v>0.67533292039506698</v>
      </c>
      <c r="AA9" s="369"/>
      <c r="AB9" s="367">
        <v>2050</v>
      </c>
      <c r="AC9" s="367">
        <v>69.670887683759361</v>
      </c>
      <c r="AD9" s="367">
        <v>1132.5406527688965</v>
      </c>
      <c r="AE9" s="367">
        <v>0.26179717799885271</v>
      </c>
      <c r="AF9" s="367">
        <v>20.799671375706271</v>
      </c>
      <c r="AG9" s="367">
        <v>37.05121011956944</v>
      </c>
      <c r="AH9" s="367">
        <v>5.85212060728822E-2</v>
      </c>
      <c r="AI9" s="367">
        <v>70.589074060040758</v>
      </c>
      <c r="AJ9" s="367">
        <v>7.9397870376440265</v>
      </c>
      <c r="AK9" s="367">
        <v>483.46996508676159</v>
      </c>
      <c r="AL9" s="367">
        <v>4.8880649397140363</v>
      </c>
      <c r="AM9" s="367">
        <v>0.51076166572474113</v>
      </c>
      <c r="AN9" s="367">
        <v>47.598243062660281</v>
      </c>
      <c r="AO9" s="367">
        <v>3.8772780992841899E-3</v>
      </c>
      <c r="AP9" s="367">
        <v>2.9316852088063898</v>
      </c>
      <c r="AQ9" s="367">
        <v>0.5942121427650312</v>
      </c>
      <c r="AR9" s="367">
        <v>0.60050473026732243</v>
      </c>
      <c r="AS9" s="367">
        <v>3.8774678291894641E-5</v>
      </c>
      <c r="AT9" s="367">
        <v>0.7056268064727671</v>
      </c>
      <c r="AU9" s="367">
        <v>1872.4306800791439</v>
      </c>
      <c r="AV9" s="367">
        <v>0.64289801920519307</v>
      </c>
      <c r="AY9" s="369"/>
      <c r="AZ9" s="367">
        <v>2050</v>
      </c>
      <c r="BA9" s="367">
        <v>68.710471619944016</v>
      </c>
      <c r="BB9" s="367">
        <v>1115.139808225121</v>
      </c>
      <c r="BC9" s="367">
        <v>0.26124848086525981</v>
      </c>
      <c r="BD9" s="367">
        <v>20.484568083306453</v>
      </c>
      <c r="BE9" s="367">
        <v>37.16813054180691</v>
      </c>
      <c r="BF9" s="367">
        <v>5.8393391895660909E-2</v>
      </c>
      <c r="BG9" s="367">
        <v>69.619916736307204</v>
      </c>
      <c r="BH9" s="367">
        <v>7.9280416810069427</v>
      </c>
      <c r="BI9" s="367">
        <v>485.07602236614832</v>
      </c>
      <c r="BJ9" s="367">
        <v>4.800262801808735</v>
      </c>
      <c r="BK9" s="367">
        <v>0.49986278702228493</v>
      </c>
      <c r="BL9" s="367">
        <v>47.76925932248227</v>
      </c>
      <c r="BM9" s="367">
        <v>3.7199580889972807E-3</v>
      </c>
      <c r="BN9" s="367">
        <v>2.8194255330094897</v>
      </c>
      <c r="BO9" s="367">
        <v>0.59762022287176941</v>
      </c>
      <c r="BP9" s="367">
        <v>0.6038954559808245</v>
      </c>
      <c r="BQ9" s="367">
        <v>3.8387760456827402E-5</v>
      </c>
      <c r="BR9" s="367">
        <v>0.70623743570396313</v>
      </c>
      <c r="BS9" s="367">
        <v>1931.3716778260264</v>
      </c>
      <c r="BT9" s="367">
        <v>0.61158633793604289</v>
      </c>
      <c r="BW9" s="369"/>
      <c r="BX9" s="367">
        <v>2050</v>
      </c>
      <c r="BY9" s="367">
        <v>53.012610364409582</v>
      </c>
      <c r="BZ9" s="367">
        <v>847.64685209338347</v>
      </c>
      <c r="CA9" s="367">
        <v>0.21415369396604711</v>
      </c>
      <c r="CB9" s="367">
        <v>15.749926024670101</v>
      </c>
      <c r="CC9" s="367">
        <v>25.190120117624183</v>
      </c>
      <c r="CD9" s="367">
        <v>4.4444755676014178E-2</v>
      </c>
      <c r="CE9" s="367">
        <v>53.70833897224297</v>
      </c>
      <c r="CF9" s="367">
        <v>6.3486766969864998</v>
      </c>
      <c r="CG9" s="367">
        <v>338.43612418393502</v>
      </c>
      <c r="CH9" s="367">
        <v>3.3698432185375782</v>
      </c>
      <c r="CI9" s="367">
        <v>0.97571362092227154</v>
      </c>
      <c r="CJ9" s="367">
        <v>32.205950475208795</v>
      </c>
      <c r="CK9" s="367">
        <v>4.359265856038165E-3</v>
      </c>
      <c r="CL9" s="367">
        <v>3.429677050424754</v>
      </c>
      <c r="CM9" s="367">
        <v>0.48537544373297514</v>
      </c>
      <c r="CN9" s="367">
        <v>0.49040338057135024</v>
      </c>
      <c r="CO9" s="367">
        <v>2.9825811794102775E-5</v>
      </c>
      <c r="CP9" s="367">
        <v>0.58986496692390145</v>
      </c>
      <c r="CQ9" s="367">
        <v>428.3229298391613</v>
      </c>
      <c r="CR9" s="367">
        <v>0.67994103808445827</v>
      </c>
      <c r="CU9" s="369"/>
      <c r="CV9" s="367">
        <v>2050</v>
      </c>
      <c r="CW9" s="367">
        <v>86.194948792932465</v>
      </c>
      <c r="CX9" s="367">
        <v>1636.843056686761</v>
      </c>
      <c r="CY9" s="367">
        <v>0.22554481184759678</v>
      </c>
      <c r="CZ9" s="367">
        <v>29.101417539307853</v>
      </c>
      <c r="DA9" s="367">
        <v>57.249613375968131</v>
      </c>
      <c r="DB9" s="367">
        <v>8.6368080663919433E-2</v>
      </c>
      <c r="DC9" s="367">
        <v>87.692193002289002</v>
      </c>
      <c r="DD9" s="367">
        <v>10.510318924322181</v>
      </c>
      <c r="DE9" s="367">
        <v>659.56059766385692</v>
      </c>
      <c r="DF9" s="367">
        <v>6.8371372819095368</v>
      </c>
      <c r="DG9" s="367">
        <v>0.39494680784725739</v>
      </c>
      <c r="DH9" s="367">
        <v>71.898817816262095</v>
      </c>
      <c r="DI9" s="367">
        <v>3.6756149557881984E-3</v>
      </c>
      <c r="DJ9" s="367">
        <v>4.728188248435842</v>
      </c>
      <c r="DK9" s="367">
        <v>0.41679989880879453</v>
      </c>
      <c r="DL9" s="367">
        <v>0.42473541999622594</v>
      </c>
      <c r="DM9" s="367">
        <v>4.6914524104217828E-5</v>
      </c>
      <c r="DN9" s="367">
        <v>0.53976428893567152</v>
      </c>
      <c r="DO9" s="367">
        <v>790.29171687573262</v>
      </c>
      <c r="DP9" s="367">
        <v>1.7893258812717752</v>
      </c>
    </row>
    <row r="10" spans="3:120" x14ac:dyDescent="0.2">
      <c r="C10" s="368"/>
      <c r="D10" s="367" t="s">
        <v>5</v>
      </c>
      <c r="E10" s="367">
        <v>107.53639862506975</v>
      </c>
      <c r="F10" s="367">
        <v>2124.4863937864693</v>
      </c>
      <c r="G10" s="367">
        <v>0.24840075018007118</v>
      </c>
      <c r="H10" s="367">
        <v>38.956476011597459</v>
      </c>
      <c r="I10" s="367">
        <v>55.28174016894765</v>
      </c>
      <c r="J10" s="367">
        <v>9.8484862175778412E-2</v>
      </c>
      <c r="K10" s="367">
        <v>109.55950822997055</v>
      </c>
      <c r="L10" s="367">
        <v>10.765034597927713</v>
      </c>
      <c r="M10" s="367">
        <v>688.83711983972989</v>
      </c>
      <c r="N10" s="367">
        <v>8.2696452113253809</v>
      </c>
      <c r="O10" s="367">
        <v>0.60325119000348582</v>
      </c>
      <c r="P10" s="367">
        <v>69.812988753374654</v>
      </c>
      <c r="Q10" s="367">
        <v>4.4547640807414786E-3</v>
      </c>
      <c r="R10" s="367">
        <v>4.2564018279117413</v>
      </c>
      <c r="S10" s="367">
        <v>0.42545876375167424</v>
      </c>
      <c r="T10" s="367">
        <v>0.43592202582342426</v>
      </c>
      <c r="U10" s="367">
        <v>5.7045061994511026E-5</v>
      </c>
      <c r="V10" s="367">
        <v>0.58410730410404499</v>
      </c>
      <c r="W10" s="367">
        <v>837.23549677960159</v>
      </c>
      <c r="X10" s="367">
        <v>1.7933997419137055</v>
      </c>
      <c r="AA10" s="370" t="s">
        <v>3</v>
      </c>
      <c r="AB10" s="367">
        <v>2025</v>
      </c>
      <c r="AC10" s="367">
        <v>70.991779045544504</v>
      </c>
      <c r="AD10" s="367">
        <v>1156.6466891267942</v>
      </c>
      <c r="AE10" s="367">
        <v>0.26382843898391722</v>
      </c>
      <c r="AF10" s="367">
        <v>21.150472210931152</v>
      </c>
      <c r="AG10" s="367">
        <v>39.014207011003379</v>
      </c>
      <c r="AH10" s="367">
        <v>6.1575328355761898E-2</v>
      </c>
      <c r="AI10" s="367">
        <v>71.938016079976791</v>
      </c>
      <c r="AJ10" s="367">
        <v>8.1792619773160027</v>
      </c>
      <c r="AK10" s="367">
        <v>508.30724961847892</v>
      </c>
      <c r="AL10" s="367">
        <v>5.0898965087330348</v>
      </c>
      <c r="AM10" s="367">
        <v>0.53093002902258835</v>
      </c>
      <c r="AN10" s="367">
        <v>50.110178061003936</v>
      </c>
      <c r="AO10" s="367">
        <v>3.9817807497643408E-3</v>
      </c>
      <c r="AP10" s="367">
        <v>3.0274312912568</v>
      </c>
      <c r="AQ10" s="367">
        <v>0.59223325139355376</v>
      </c>
      <c r="AR10" s="367">
        <v>0.59857412298040702</v>
      </c>
      <c r="AS10" s="367">
        <v>3.9601654054106382E-5</v>
      </c>
      <c r="AT10" s="367">
        <v>0.70689956415905386</v>
      </c>
      <c r="AU10" s="367">
        <v>1871.4035233362274</v>
      </c>
      <c r="AV10" s="367">
        <v>0.66732199619299115</v>
      </c>
      <c r="AY10" s="370" t="s">
        <v>3</v>
      </c>
      <c r="AZ10" s="367">
        <v>2025</v>
      </c>
      <c r="BA10" s="367">
        <v>70.920986582962499</v>
      </c>
      <c r="BB10" s="367">
        <v>1155.3323025580432</v>
      </c>
      <c r="BC10" s="367">
        <v>0.26376690391932306</v>
      </c>
      <c r="BD10" s="367">
        <v>21.128760158698235</v>
      </c>
      <c r="BE10" s="367">
        <v>38.964568110289427</v>
      </c>
      <c r="BF10" s="367">
        <v>6.1512903124317453E-2</v>
      </c>
      <c r="BG10" s="367">
        <v>71.866170390574055</v>
      </c>
      <c r="BH10" s="367">
        <v>8.1735651949141666</v>
      </c>
      <c r="BI10" s="367">
        <v>507.73902972664951</v>
      </c>
      <c r="BJ10" s="367">
        <v>5.0811452699276147</v>
      </c>
      <c r="BK10" s="367">
        <v>0.53288197313682384</v>
      </c>
      <c r="BL10" s="367">
        <v>50.046680383952989</v>
      </c>
      <c r="BM10" s="367">
        <v>3.9798595684989594E-3</v>
      </c>
      <c r="BN10" s="367">
        <v>3.0265926918485508</v>
      </c>
      <c r="BO10" s="367">
        <v>0.59237230060916601</v>
      </c>
      <c r="BP10" s="367">
        <v>0.59871110917959935</v>
      </c>
      <c r="BQ10" s="367">
        <v>3.9567921402120152E-5</v>
      </c>
      <c r="BR10" s="367">
        <v>0.70690968194014081</v>
      </c>
      <c r="BS10" s="367">
        <v>1867.269117139934</v>
      </c>
      <c r="BT10" s="367">
        <v>0.6667022732519251</v>
      </c>
      <c r="BW10" s="370" t="s">
        <v>3</v>
      </c>
      <c r="BX10" s="367">
        <v>2025</v>
      </c>
      <c r="BY10" s="367">
        <v>70.296788787891742</v>
      </c>
      <c r="BZ10" s="367">
        <v>1144.5342589963414</v>
      </c>
      <c r="CA10" s="367">
        <v>0.26206395139367572</v>
      </c>
      <c r="CB10" s="367">
        <v>20.944794203673588</v>
      </c>
      <c r="CC10" s="367">
        <v>38.417028375602982</v>
      </c>
      <c r="CD10" s="367">
        <v>6.0910534309256387E-2</v>
      </c>
      <c r="CE10" s="367">
        <v>71.23168590013411</v>
      </c>
      <c r="CF10" s="367">
        <v>8.1093501614423733</v>
      </c>
      <c r="CG10" s="367">
        <v>501.36353429709237</v>
      </c>
      <c r="CH10" s="367">
        <v>5.0162510800048983</v>
      </c>
      <c r="CI10" s="367">
        <v>0.55575482442588475</v>
      </c>
      <c r="CJ10" s="367">
        <v>49.337575426701996</v>
      </c>
      <c r="CK10" s="367">
        <v>4.0186738013534527E-3</v>
      </c>
      <c r="CL10" s="367">
        <v>3.0623511217520045</v>
      </c>
      <c r="CM10" s="367">
        <v>0.58833412439635613</v>
      </c>
      <c r="CN10" s="367">
        <v>0.59462649887519958</v>
      </c>
      <c r="CO10" s="367">
        <v>3.9221042917063908E-5</v>
      </c>
      <c r="CP10" s="367">
        <v>0.70296301154942409</v>
      </c>
      <c r="CQ10" s="367">
        <v>1802.5081977907516</v>
      </c>
      <c r="CR10" s="367">
        <v>0.67089285586273373</v>
      </c>
      <c r="CU10" s="370" t="s">
        <v>3</v>
      </c>
      <c r="CV10" s="367">
        <v>2025</v>
      </c>
      <c r="CW10" s="367">
        <v>71.002481197215317</v>
      </c>
      <c r="CX10" s="367">
        <v>1156.8012431715647</v>
      </c>
      <c r="CY10" s="367">
        <v>0.26385917966707084</v>
      </c>
      <c r="CZ10" s="367">
        <v>21.153748804795271</v>
      </c>
      <c r="DA10" s="367">
        <v>39.012978341843898</v>
      </c>
      <c r="DB10" s="367">
        <v>6.1576059172795523E-2</v>
      </c>
      <c r="DC10" s="367">
        <v>71.948690111906771</v>
      </c>
      <c r="DD10" s="367">
        <v>8.1800205146037772</v>
      </c>
      <c r="DE10" s="367">
        <v>508.30967053525853</v>
      </c>
      <c r="DF10" s="367">
        <v>5.090116472343718</v>
      </c>
      <c r="DG10" s="367">
        <v>0.53105617796266757</v>
      </c>
      <c r="DH10" s="367">
        <v>50.108898153183588</v>
      </c>
      <c r="DI10" s="367">
        <v>3.9826977393763391E-3</v>
      </c>
      <c r="DJ10" s="367">
        <v>3.028061797375726</v>
      </c>
      <c r="DK10" s="367">
        <v>0.59232519321723121</v>
      </c>
      <c r="DL10" s="367">
        <v>0.5986668885112636</v>
      </c>
      <c r="DM10" s="367">
        <v>3.9606232248882567E-5</v>
      </c>
      <c r="DN10" s="367">
        <v>0.70699082837576122</v>
      </c>
      <c r="DO10" s="367">
        <v>1871.8221876472969</v>
      </c>
      <c r="DP10" s="367">
        <v>0.66745219515949439</v>
      </c>
    </row>
    <row r="11" spans="3:120" x14ac:dyDescent="0.2">
      <c r="C11" s="368"/>
      <c r="D11" s="367" t="s">
        <v>11</v>
      </c>
      <c r="E11" s="367">
        <v>75.413240317557694</v>
      </c>
      <c r="F11" s="367">
        <v>1334.8064927730979</v>
      </c>
      <c r="G11" s="367">
        <v>0.23060827241951426</v>
      </c>
      <c r="H11" s="367">
        <v>22.234295251489364</v>
      </c>
      <c r="I11" s="367">
        <v>73.551826790298136</v>
      </c>
      <c r="J11" s="367">
        <v>9.2422144699525241E-2</v>
      </c>
      <c r="K11" s="367">
        <v>76.564816774670689</v>
      </c>
      <c r="L11" s="367">
        <v>12.334690550171869</v>
      </c>
      <c r="M11" s="367">
        <v>787.55263697504665</v>
      </c>
      <c r="N11" s="367">
        <v>6.4513864401730698</v>
      </c>
      <c r="O11" s="367">
        <v>0.25659390398822529</v>
      </c>
      <c r="P11" s="367">
        <v>92.066609727494708</v>
      </c>
      <c r="Q11" s="367">
        <v>3.4507525529792579E-3</v>
      </c>
      <c r="R11" s="367">
        <v>5.7758143883464053</v>
      </c>
      <c r="S11" s="367">
        <v>0.45045632821125298</v>
      </c>
      <c r="T11" s="367">
        <v>0.4566370286536709</v>
      </c>
      <c r="U11" s="367">
        <v>4.3347309602070743E-5</v>
      </c>
      <c r="V11" s="367">
        <v>0.55451537983391108</v>
      </c>
      <c r="W11" s="367">
        <v>879.04088812047212</v>
      </c>
      <c r="X11" s="367">
        <v>1.9638878796928509</v>
      </c>
      <c r="AA11" s="370"/>
      <c r="AB11" s="367">
        <v>2030</v>
      </c>
      <c r="AC11" s="367">
        <v>69.30290455251604</v>
      </c>
      <c r="AD11" s="367">
        <v>1126.6678682866475</v>
      </c>
      <c r="AE11" s="367">
        <v>0.26071819506418042</v>
      </c>
      <c r="AF11" s="367">
        <v>20.694280657837869</v>
      </c>
      <c r="AG11" s="367">
        <v>36.820132420760793</v>
      </c>
      <c r="AH11" s="367">
        <v>5.8128324945757155E-2</v>
      </c>
      <c r="AI11" s="367">
        <v>70.217329681646888</v>
      </c>
      <c r="AJ11" s="367">
        <v>7.8963096921035563</v>
      </c>
      <c r="AK11" s="367">
        <v>480.29066262234755</v>
      </c>
      <c r="AL11" s="367">
        <v>4.859784000829328</v>
      </c>
      <c r="AM11" s="367">
        <v>0.50636653514173868</v>
      </c>
      <c r="AN11" s="367">
        <v>47.297709495186318</v>
      </c>
      <c r="AO11" s="367">
        <v>3.8559947214543973E-3</v>
      </c>
      <c r="AP11" s="367">
        <v>2.9149823689932055</v>
      </c>
      <c r="AQ11" s="367">
        <v>0.59172407465873744</v>
      </c>
      <c r="AR11" s="367">
        <v>0.59798941728042954</v>
      </c>
      <c r="AS11" s="367">
        <v>3.8571969294362155E-5</v>
      </c>
      <c r="AT11" s="367">
        <v>0.70294290319666219</v>
      </c>
      <c r="AU11" s="367">
        <v>1865.087918815578</v>
      </c>
      <c r="AV11" s="367">
        <v>0.63856957490663324</v>
      </c>
      <c r="AY11" s="370"/>
      <c r="AZ11" s="367">
        <v>2030</v>
      </c>
      <c r="BA11" s="367">
        <v>69.009267773249391</v>
      </c>
      <c r="BB11" s="367">
        <v>1121.0682527163633</v>
      </c>
      <c r="BC11" s="367">
        <v>0.26076709335627618</v>
      </c>
      <c r="BD11" s="367">
        <v>20.596251492066941</v>
      </c>
      <c r="BE11" s="367">
        <v>36.858024112018605</v>
      </c>
      <c r="BF11" s="367">
        <v>5.8083634541694851E-2</v>
      </c>
      <c r="BG11" s="367">
        <v>69.920339102736904</v>
      </c>
      <c r="BH11" s="367">
        <v>7.8967369136944248</v>
      </c>
      <c r="BI11" s="367">
        <v>480.92092986092888</v>
      </c>
      <c r="BJ11" s="367">
        <v>4.8275933702573584</v>
      </c>
      <c r="BK11" s="367">
        <v>0.50295435601227789</v>
      </c>
      <c r="BL11" s="367">
        <v>47.356149888657022</v>
      </c>
      <c r="BM11" s="367">
        <v>3.8003656466420841E-3</v>
      </c>
      <c r="BN11" s="367">
        <v>2.8749835403822304</v>
      </c>
      <c r="BO11" s="367">
        <v>0.59384888465392083</v>
      </c>
      <c r="BP11" s="367">
        <v>0.60011433880595777</v>
      </c>
      <c r="BQ11" s="367">
        <v>3.8458092357106185E-5</v>
      </c>
      <c r="BR11" s="367">
        <v>0.70395667732845779</v>
      </c>
      <c r="BS11" s="367">
        <v>1890.2265787388815</v>
      </c>
      <c r="BT11" s="367">
        <v>0.62727894303191201</v>
      </c>
      <c r="BW11" s="370"/>
      <c r="BX11" s="367">
        <v>2030</v>
      </c>
      <c r="BY11" s="367">
        <v>65.560072269720379</v>
      </c>
      <c r="BZ11" s="367">
        <v>1061.3480926795719</v>
      </c>
      <c r="CA11" s="367">
        <v>0.25022535434857512</v>
      </c>
      <c r="CB11" s="367">
        <v>19.557422567808189</v>
      </c>
      <c r="CC11" s="367">
        <v>33.811286507957476</v>
      </c>
      <c r="CD11" s="367">
        <v>5.4614857526512517E-2</v>
      </c>
      <c r="CE11" s="367">
        <v>66.418755503063082</v>
      </c>
      <c r="CF11" s="367">
        <v>7.5273314734828434</v>
      </c>
      <c r="CG11" s="367">
        <v>443.99217362218332</v>
      </c>
      <c r="CH11" s="367">
        <v>4.4875535506374717</v>
      </c>
      <c r="CI11" s="367">
        <v>0.62683883929187456</v>
      </c>
      <c r="CJ11" s="367">
        <v>43.40528488311891</v>
      </c>
      <c r="CK11" s="367">
        <v>3.9992861011526101E-3</v>
      </c>
      <c r="CL11" s="367">
        <v>3.0531450797481732</v>
      </c>
      <c r="CM11" s="367">
        <v>0.56931606086099584</v>
      </c>
      <c r="CN11" s="367">
        <v>0.57530307296471239</v>
      </c>
      <c r="CO11" s="367">
        <v>3.6527895786747152E-5</v>
      </c>
      <c r="CP11" s="367">
        <v>0.67830980902120863</v>
      </c>
      <c r="CQ11" s="367">
        <v>1521.265648396168</v>
      </c>
      <c r="CR11" s="367">
        <v>0.65127128567856629</v>
      </c>
      <c r="CU11" s="370"/>
      <c r="CV11" s="367">
        <v>2030</v>
      </c>
      <c r="CW11" s="367">
        <v>69.470660455428742</v>
      </c>
      <c r="CX11" s="367">
        <v>1131.8251900245762</v>
      </c>
      <c r="CY11" s="367">
        <v>0.26033586624204008</v>
      </c>
      <c r="CZ11" s="367">
        <v>20.779073815134826</v>
      </c>
      <c r="DA11" s="367">
        <v>37.026533951179161</v>
      </c>
      <c r="DB11" s="367">
        <v>5.8413589382506556E-2</v>
      </c>
      <c r="DC11" s="367">
        <v>70.391038380231137</v>
      </c>
      <c r="DD11" s="367">
        <v>7.9223967864397524</v>
      </c>
      <c r="DE11" s="367">
        <v>482.08872932326045</v>
      </c>
      <c r="DF11" s="367">
        <v>4.8797886672270412</v>
      </c>
      <c r="DG11" s="367">
        <v>0.50516479278622284</v>
      </c>
      <c r="DH11" s="367">
        <v>47.545945297911018</v>
      </c>
      <c r="DI11" s="367">
        <v>3.8537817146674E-3</v>
      </c>
      <c r="DJ11" s="367">
        <v>2.9333774247386128</v>
      </c>
      <c r="DK11" s="367">
        <v>0.5898722005617022</v>
      </c>
      <c r="DL11" s="367">
        <v>0.59615423046447913</v>
      </c>
      <c r="DM11" s="367">
        <v>3.8654489605009455E-5</v>
      </c>
      <c r="DN11" s="367">
        <v>0.70120888419839744</v>
      </c>
      <c r="DO11" s="367">
        <v>1853.8498621620436</v>
      </c>
      <c r="DP11" s="367">
        <v>0.65034933843681575</v>
      </c>
    </row>
    <row r="12" spans="3:120" x14ac:dyDescent="0.2">
      <c r="AA12" s="370"/>
      <c r="AB12" s="367">
        <v>2035</v>
      </c>
      <c r="AC12" s="367">
        <v>69.3863635164318</v>
      </c>
      <c r="AD12" s="367">
        <v>1127.9041233452308</v>
      </c>
      <c r="AE12" s="367">
        <v>0.26099924246715595</v>
      </c>
      <c r="AF12" s="367">
        <v>20.719174235051238</v>
      </c>
      <c r="AG12" s="367">
        <v>36.833072355995753</v>
      </c>
      <c r="AH12" s="367">
        <v>5.8161841951668937E-2</v>
      </c>
      <c r="AI12" s="367">
        <v>70.30105866639974</v>
      </c>
      <c r="AJ12" s="367">
        <v>7.9034381799796849</v>
      </c>
      <c r="AK12" s="367">
        <v>480.55253222962892</v>
      </c>
      <c r="AL12" s="367">
        <v>4.8629017667604213</v>
      </c>
      <c r="AM12" s="367">
        <v>0.5072679088225317</v>
      </c>
      <c r="AN12" s="367">
        <v>47.316026843538246</v>
      </c>
      <c r="AO12" s="367">
        <v>3.8608738116355048E-3</v>
      </c>
      <c r="AP12" s="367">
        <v>2.9183503378885631</v>
      </c>
      <c r="AQ12" s="367">
        <v>0.59255160854401079</v>
      </c>
      <c r="AR12" s="367">
        <v>0.5988242065717776</v>
      </c>
      <c r="AS12" s="367">
        <v>3.8613209940383774E-5</v>
      </c>
      <c r="AT12" s="367">
        <v>0.70374978238357933</v>
      </c>
      <c r="AU12" s="367">
        <v>1867.7403369711831</v>
      </c>
      <c r="AV12" s="367">
        <v>0.63938055457675913</v>
      </c>
      <c r="AY12" s="370"/>
      <c r="AZ12" s="367">
        <v>2035</v>
      </c>
      <c r="BA12" s="367">
        <v>68.629027834292756</v>
      </c>
      <c r="BB12" s="367">
        <v>1113.8054853004703</v>
      </c>
      <c r="BC12" s="367">
        <v>0.26085902711510756</v>
      </c>
      <c r="BD12" s="367">
        <v>20.46842430809965</v>
      </c>
      <c r="BE12" s="367">
        <v>36.928061209804497</v>
      </c>
      <c r="BF12" s="367">
        <v>5.8053384628341385E-2</v>
      </c>
      <c r="BG12" s="367">
        <v>69.535909587176803</v>
      </c>
      <c r="BH12" s="367">
        <v>7.8995904432631505</v>
      </c>
      <c r="BI12" s="367">
        <v>482.00597666437346</v>
      </c>
      <c r="BJ12" s="367">
        <v>4.7864471208905321</v>
      </c>
      <c r="BK12" s="367">
        <v>0.49856713049257789</v>
      </c>
      <c r="BL12" s="367">
        <v>47.459061606614199</v>
      </c>
      <c r="BM12" s="367">
        <v>3.7266539368733119E-3</v>
      </c>
      <c r="BN12" s="367">
        <v>2.8221632695997454</v>
      </c>
      <c r="BO12" s="367">
        <v>0.59670096339187861</v>
      </c>
      <c r="BP12" s="367">
        <v>0.60296719020954159</v>
      </c>
      <c r="BQ12" s="367">
        <v>3.831405672282678E-5</v>
      </c>
      <c r="BR12" s="367">
        <v>0.70534782691609621</v>
      </c>
      <c r="BS12" s="367">
        <v>1923.8266839576263</v>
      </c>
      <c r="BT12" s="367">
        <v>0.61237093033818102</v>
      </c>
      <c r="BW12" s="370"/>
      <c r="BX12" s="367">
        <v>2035</v>
      </c>
      <c r="BY12" s="367">
        <v>58.590427439422228</v>
      </c>
      <c r="BZ12" s="367">
        <v>942.38775797225958</v>
      </c>
      <c r="CA12" s="367">
        <v>0.23005113255987944</v>
      </c>
      <c r="CB12" s="367">
        <v>17.439949574842736</v>
      </c>
      <c r="CC12" s="367">
        <v>28.950306240710503</v>
      </c>
      <c r="CD12" s="367">
        <v>4.8815749327107229E-2</v>
      </c>
      <c r="CE12" s="367">
        <v>59.357916388757609</v>
      </c>
      <c r="CF12" s="367">
        <v>6.8659611088779586</v>
      </c>
      <c r="CG12" s="367">
        <v>384.25399853400836</v>
      </c>
      <c r="CH12" s="367">
        <v>3.8626007322818916</v>
      </c>
      <c r="CI12" s="367">
        <v>0.81708004956626501</v>
      </c>
      <c r="CJ12" s="367">
        <v>37.094710839737267</v>
      </c>
      <c r="CK12" s="367">
        <v>4.1882876936605393E-3</v>
      </c>
      <c r="CL12" s="367">
        <v>3.2509492116732237</v>
      </c>
      <c r="CM12" s="367">
        <v>0.52298507048515064</v>
      </c>
      <c r="CN12" s="367">
        <v>0.52843806148162387</v>
      </c>
      <c r="CO12" s="367">
        <v>3.2790178188158221E-5</v>
      </c>
      <c r="CP12" s="367">
        <v>0.62891776120120257</v>
      </c>
      <c r="CQ12" s="367">
        <v>923.73215169117748</v>
      </c>
      <c r="CR12" s="367">
        <v>0.66534611196692006</v>
      </c>
      <c r="CU12" s="370"/>
      <c r="CV12" s="367">
        <v>2035</v>
      </c>
      <c r="CW12" s="367">
        <v>69.741356337521253</v>
      </c>
      <c r="CX12" s="367">
        <v>1138.5845677771474</v>
      </c>
      <c r="CY12" s="367">
        <v>0.26027317331364785</v>
      </c>
      <c r="CZ12" s="367">
        <v>20.895762722316157</v>
      </c>
      <c r="DA12" s="367">
        <v>37.251480620785102</v>
      </c>
      <c r="DB12" s="367">
        <v>5.8742492029818946E-2</v>
      </c>
      <c r="DC12" s="367">
        <v>70.668143537743461</v>
      </c>
      <c r="DD12" s="367">
        <v>7.9574465969366805</v>
      </c>
      <c r="DE12" s="367">
        <v>484.21242200308308</v>
      </c>
      <c r="DF12" s="367">
        <v>4.9037926205150075</v>
      </c>
      <c r="DG12" s="367">
        <v>0.50496778360156203</v>
      </c>
      <c r="DH12" s="367">
        <v>47.819504002920844</v>
      </c>
      <c r="DI12" s="367">
        <v>3.8572064647191908E-3</v>
      </c>
      <c r="DJ12" s="367">
        <v>2.9562632469826622</v>
      </c>
      <c r="DK12" s="367">
        <v>0.58895137389846841</v>
      </c>
      <c r="DL12" s="367">
        <v>0.59525920256787435</v>
      </c>
      <c r="DM12" s="367">
        <v>3.8787478545943452E-5</v>
      </c>
      <c r="DN12" s="367">
        <v>0.70038023679337913</v>
      </c>
      <c r="DO12" s="367">
        <v>1845.4411521478205</v>
      </c>
      <c r="DP12" s="367">
        <v>0.66343939530586471</v>
      </c>
    </row>
    <row r="13" spans="3:120" x14ac:dyDescent="0.2">
      <c r="E13" s="367" t="s">
        <v>105</v>
      </c>
      <c r="F13" s="367" t="s">
        <v>106</v>
      </c>
      <c r="G13" s="367" t="s">
        <v>107</v>
      </c>
      <c r="H13" s="367" t="s">
        <v>108</v>
      </c>
      <c r="I13" s="367" t="s">
        <v>109</v>
      </c>
      <c r="J13" s="367" t="s">
        <v>110</v>
      </c>
      <c r="K13" s="367" t="s">
        <v>111</v>
      </c>
      <c r="L13" s="367" t="s">
        <v>112</v>
      </c>
      <c r="M13" s="367" t="s">
        <v>113</v>
      </c>
      <c r="N13" s="367" t="s">
        <v>114</v>
      </c>
      <c r="O13" s="367" t="s">
        <v>115</v>
      </c>
      <c r="P13" s="367" t="s">
        <v>116</v>
      </c>
      <c r="Q13" s="367" t="s">
        <v>117</v>
      </c>
      <c r="R13" s="367" t="s">
        <v>118</v>
      </c>
      <c r="S13" s="367" t="s">
        <v>119</v>
      </c>
      <c r="T13" s="367" t="s">
        <v>120</v>
      </c>
      <c r="U13" s="367" t="s">
        <v>121</v>
      </c>
      <c r="V13" s="367" t="s">
        <v>122</v>
      </c>
      <c r="W13" s="367" t="s">
        <v>123</v>
      </c>
      <c r="X13" s="367" t="s">
        <v>124</v>
      </c>
      <c r="AA13" s="370"/>
      <c r="AB13" s="367">
        <v>2040</v>
      </c>
      <c r="AC13" s="367">
        <v>69.432780755791754</v>
      </c>
      <c r="AD13" s="367">
        <v>1128.5833223762663</v>
      </c>
      <c r="AE13" s="367">
        <v>0.26115872743320434</v>
      </c>
      <c r="AF13" s="367">
        <v>20.733106138539473</v>
      </c>
      <c r="AG13" s="367">
        <v>36.836812753690133</v>
      </c>
      <c r="AH13" s="367">
        <v>5.81756165708599E-2</v>
      </c>
      <c r="AI13" s="367">
        <v>70.347575083322326</v>
      </c>
      <c r="AJ13" s="367">
        <v>7.9071633835261164</v>
      </c>
      <c r="AK13" s="367">
        <v>480.65796776625479</v>
      </c>
      <c r="AL13" s="367">
        <v>4.8643473591561568</v>
      </c>
      <c r="AM13" s="367">
        <v>0.5077609257796053</v>
      </c>
      <c r="AN13" s="367">
        <v>47.321849495258817</v>
      </c>
      <c r="AO13" s="367">
        <v>3.8635918836666091E-3</v>
      </c>
      <c r="AP13" s="367">
        <v>2.9201865861661278</v>
      </c>
      <c r="AQ13" s="367">
        <v>0.59303487990761594</v>
      </c>
      <c r="AR13" s="367">
        <v>0.59931160726108712</v>
      </c>
      <c r="AS13" s="367">
        <v>3.8635731869562362E-5</v>
      </c>
      <c r="AT13" s="367">
        <v>0.70421587151414244</v>
      </c>
      <c r="AU13" s="367">
        <v>1869.3018366071747</v>
      </c>
      <c r="AV13" s="367">
        <v>0.6398166351815272</v>
      </c>
      <c r="AY13" s="370"/>
      <c r="AZ13" s="367">
        <v>2040</v>
      </c>
      <c r="BA13" s="367">
        <v>68.53017491478964</v>
      </c>
      <c r="BB13" s="367">
        <v>1112.0563933579583</v>
      </c>
      <c r="BC13" s="367">
        <v>0.26077766591173263</v>
      </c>
      <c r="BD13" s="367">
        <v>20.435931410425397</v>
      </c>
      <c r="BE13" s="367">
        <v>36.947817288816516</v>
      </c>
      <c r="BF13" s="367">
        <v>5.8051820093895971E-2</v>
      </c>
      <c r="BG13" s="367">
        <v>69.436329066017464</v>
      </c>
      <c r="BH13" s="367">
        <v>7.8986010935031477</v>
      </c>
      <c r="BI13" s="367">
        <v>482.25191172918221</v>
      </c>
      <c r="BJ13" s="367">
        <v>4.7785053194543039</v>
      </c>
      <c r="BK13" s="367">
        <v>0.49747139251843076</v>
      </c>
      <c r="BL13" s="367">
        <v>47.48613664170751</v>
      </c>
      <c r="BM13" s="367">
        <v>3.7110624021491124E-3</v>
      </c>
      <c r="BN13" s="367">
        <v>2.8111535598678103</v>
      </c>
      <c r="BO13" s="367">
        <v>0.59691104172819409</v>
      </c>
      <c r="BP13" s="367">
        <v>0.60317482656606669</v>
      </c>
      <c r="BQ13" s="367">
        <v>3.8274820171726975E-5</v>
      </c>
      <c r="BR13" s="367">
        <v>0.70530375825513336</v>
      </c>
      <c r="BS13" s="367">
        <v>1929.1171325307257</v>
      </c>
      <c r="BT13" s="367">
        <v>0.60932171421234715</v>
      </c>
      <c r="BW13" s="370"/>
      <c r="BX13" s="367">
        <v>2040</v>
      </c>
      <c r="BY13" s="367">
        <v>54.194802976259929</v>
      </c>
      <c r="BZ13" s="367">
        <v>867.36929675764168</v>
      </c>
      <c r="CA13" s="367">
        <v>0.2173347695671721</v>
      </c>
      <c r="CB13" s="367">
        <v>16.104793006926869</v>
      </c>
      <c r="CC13" s="367">
        <v>25.883813449066562</v>
      </c>
      <c r="CD13" s="367">
        <v>4.5156283012936838E-2</v>
      </c>
      <c r="CE13" s="367">
        <v>54.904767775621202</v>
      </c>
      <c r="CF13" s="367">
        <v>6.4486377066887579</v>
      </c>
      <c r="CG13" s="367">
        <v>346.57094724373786</v>
      </c>
      <c r="CH13" s="367">
        <v>3.4683835671752594</v>
      </c>
      <c r="CI13" s="367">
        <v>0.9368705519397359</v>
      </c>
      <c r="CJ13" s="367">
        <v>33.113747759012156</v>
      </c>
      <c r="CK13" s="367">
        <v>4.3071969492259055E-3</v>
      </c>
      <c r="CL13" s="367">
        <v>3.3754632553351795</v>
      </c>
      <c r="CM13" s="367">
        <v>0.49377842356088186</v>
      </c>
      <c r="CN13" s="367">
        <v>0.49889477117142073</v>
      </c>
      <c r="CO13" s="367">
        <v>3.0432800861912393E-5</v>
      </c>
      <c r="CP13" s="367">
        <v>0.59779117919325886</v>
      </c>
      <c r="CQ13" s="367">
        <v>547.16214035486007</v>
      </c>
      <c r="CR13" s="367">
        <v>0.67416213723858331</v>
      </c>
      <c r="CU13" s="370"/>
      <c r="CV13" s="367">
        <v>2040</v>
      </c>
      <c r="CW13" s="367">
        <v>75.671038036457674</v>
      </c>
      <c r="CX13" s="367">
        <v>1318.8628723103598</v>
      </c>
      <c r="CY13" s="367">
        <v>0.24747924435933522</v>
      </c>
      <c r="CZ13" s="367">
        <v>23.867759046040693</v>
      </c>
      <c r="DA13" s="367">
        <v>44.398654618809545</v>
      </c>
      <c r="DB13" s="367">
        <v>6.8638738350023681E-2</v>
      </c>
      <c r="DC13" s="367">
        <v>76.803962477654153</v>
      </c>
      <c r="DD13" s="367">
        <v>8.8701586693509302</v>
      </c>
      <c r="DE13" s="367">
        <v>546.62597837708961</v>
      </c>
      <c r="DF13" s="367">
        <v>5.5989998893882325</v>
      </c>
      <c r="DG13" s="367">
        <v>0.46459881215524451</v>
      </c>
      <c r="DH13" s="367">
        <v>56.418185759316387</v>
      </c>
      <c r="DI13" s="367">
        <v>3.7878543010694452E-3</v>
      </c>
      <c r="DJ13" s="367">
        <v>3.5977196176724386</v>
      </c>
      <c r="DK13" s="367">
        <v>0.5262228781874686</v>
      </c>
      <c r="DL13" s="367">
        <v>0.53311963622442371</v>
      </c>
      <c r="DM13" s="367">
        <v>4.1702616956763179E-5</v>
      </c>
      <c r="DN13" s="367">
        <v>0.64167319225815622</v>
      </c>
      <c r="DO13" s="367">
        <v>1460.9953630626435</v>
      </c>
      <c r="DP13" s="367">
        <v>1.0722598386738491</v>
      </c>
    </row>
    <row r="14" spans="3:120" x14ac:dyDescent="0.2">
      <c r="C14" s="368" t="s">
        <v>2</v>
      </c>
      <c r="D14" s="367" t="s">
        <v>6</v>
      </c>
      <c r="E14" s="367">
        <v>57.55402716987517</v>
      </c>
      <c r="F14" s="367">
        <v>943.86547455021787</v>
      </c>
      <c r="G14" s="367">
        <v>0.2164678540806865</v>
      </c>
      <c r="H14" s="367">
        <v>17.328840321207878</v>
      </c>
      <c r="I14" s="367">
        <v>29.953084527718694</v>
      </c>
      <c r="J14" s="367">
        <v>4.6882818975053843E-2</v>
      </c>
      <c r="K14" s="367">
        <v>58.331959933081663</v>
      </c>
      <c r="L14" s="367">
        <v>6.5967648328265316</v>
      </c>
      <c r="M14" s="367">
        <v>387.53300634184495</v>
      </c>
      <c r="N14" s="367">
        <v>4.0708252697814533</v>
      </c>
      <c r="O14" s="367">
        <v>0.38783491468299991</v>
      </c>
      <c r="P14" s="367">
        <v>38.368518447709754</v>
      </c>
      <c r="Q14" s="367">
        <v>3.5148301868378408E-3</v>
      </c>
      <c r="R14" s="367">
        <v>2.6575954388312741</v>
      </c>
      <c r="S14" s="367">
        <v>0.46964164543384862</v>
      </c>
      <c r="T14" s="367">
        <v>0.47480517687406104</v>
      </c>
      <c r="U14" s="367">
        <v>3.1734896977152389E-5</v>
      </c>
      <c r="V14" s="367">
        <v>0.5833878920037876</v>
      </c>
      <c r="W14" s="367">
        <v>1625.8871870506709</v>
      </c>
      <c r="X14" s="367">
        <v>0.5482174550805885</v>
      </c>
      <c r="AA14" s="370"/>
      <c r="AB14" s="367">
        <v>2045</v>
      </c>
      <c r="AC14" s="367">
        <v>69.462980416931188</v>
      </c>
      <c r="AD14" s="367">
        <v>1129.0233796370733</v>
      </c>
      <c r="AE14" s="367">
        <v>0.26126318808564719</v>
      </c>
      <c r="AF14" s="367">
        <v>20.742189517329798</v>
      </c>
      <c r="AG14" s="367">
        <v>36.838486606714298</v>
      </c>
      <c r="AH14" s="367">
        <v>5.8183508949572083E-2</v>
      </c>
      <c r="AI14" s="367">
        <v>70.377828063531581</v>
      </c>
      <c r="AJ14" s="367">
        <v>7.9095344157969478</v>
      </c>
      <c r="AK14" s="367">
        <v>480.71772815400089</v>
      </c>
      <c r="AL14" s="367">
        <v>4.8652244994813003</v>
      </c>
      <c r="AM14" s="367">
        <v>0.50807986742357747</v>
      </c>
      <c r="AN14" s="367">
        <v>47.324678410854403</v>
      </c>
      <c r="AO14" s="367">
        <v>3.8653612775420079E-3</v>
      </c>
      <c r="AP14" s="367">
        <v>2.9213731564095569</v>
      </c>
      <c r="AQ14" s="367">
        <v>0.59335436178399681</v>
      </c>
      <c r="AR14" s="367">
        <v>0.59963379640694159</v>
      </c>
      <c r="AS14" s="367">
        <v>3.8650293745834322E-5</v>
      </c>
      <c r="AT14" s="367">
        <v>0.70452292287105334</v>
      </c>
      <c r="AU14" s="367">
        <v>1870.336733594753</v>
      </c>
      <c r="AV14" s="367">
        <v>0.64009706619759843</v>
      </c>
      <c r="AY14" s="370"/>
      <c r="AZ14" s="367">
        <v>2045</v>
      </c>
      <c r="BA14" s="367">
        <v>68.51570602675136</v>
      </c>
      <c r="BB14" s="367">
        <v>1111.8095019475115</v>
      </c>
      <c r="BC14" s="367">
        <v>0.26076178998468091</v>
      </c>
      <c r="BD14" s="367">
        <v>20.431101712915773</v>
      </c>
      <c r="BE14" s="367">
        <v>36.953940190146326</v>
      </c>
      <c r="BF14" s="367">
        <v>5.8056179328046457E-2</v>
      </c>
      <c r="BG14" s="367">
        <v>69.421804633016322</v>
      </c>
      <c r="BH14" s="367">
        <v>7.8986624460174673</v>
      </c>
      <c r="BI14" s="367">
        <v>482.32497192166778</v>
      </c>
      <c r="BJ14" s="367">
        <v>4.7776376775807101</v>
      </c>
      <c r="BK14" s="367">
        <v>0.49731914419505036</v>
      </c>
      <c r="BL14" s="367">
        <v>47.494164354900889</v>
      </c>
      <c r="BM14" s="367">
        <v>3.7088103994864993E-3</v>
      </c>
      <c r="BN14" s="367">
        <v>2.8096025309832124</v>
      </c>
      <c r="BO14" s="367">
        <v>0.59691525672502621</v>
      </c>
      <c r="BP14" s="367">
        <v>0.60317857114984064</v>
      </c>
      <c r="BQ14" s="367">
        <v>3.8269445888213588E-5</v>
      </c>
      <c r="BR14" s="367">
        <v>0.70527728291909364</v>
      </c>
      <c r="BS14" s="367">
        <v>1929.7780841311112</v>
      </c>
      <c r="BT14" s="367">
        <v>0.60889726006984812</v>
      </c>
      <c r="BW14" s="370"/>
      <c r="BX14" s="367">
        <v>2045</v>
      </c>
      <c r="BY14" s="367">
        <v>52.986427207166969</v>
      </c>
      <c r="BZ14" s="367">
        <v>846.75201196107582</v>
      </c>
      <c r="CA14" s="367">
        <v>0.21384217881545819</v>
      </c>
      <c r="CB14" s="367">
        <v>15.737821845835613</v>
      </c>
      <c r="CC14" s="367">
        <v>25.042218341567875</v>
      </c>
      <c r="CD14" s="367">
        <v>4.4153149973639054E-2</v>
      </c>
      <c r="CE14" s="367">
        <v>53.680591353252332</v>
      </c>
      <c r="CF14" s="367">
        <v>6.3340341924224601</v>
      </c>
      <c r="CG14" s="367">
        <v>336.23336374610665</v>
      </c>
      <c r="CH14" s="367">
        <v>3.3600892923055254</v>
      </c>
      <c r="CI14" s="367">
        <v>0.96986058782109674</v>
      </c>
      <c r="CJ14" s="367">
        <v>32.021096295947082</v>
      </c>
      <c r="CK14" s="367">
        <v>4.3400866494423132E-3</v>
      </c>
      <c r="CL14" s="367">
        <v>3.4099048259708531</v>
      </c>
      <c r="CM14" s="367">
        <v>0.48574432561983732</v>
      </c>
      <c r="CN14" s="367">
        <v>0.49076816376802429</v>
      </c>
      <c r="CO14" s="367">
        <v>2.9785042586313152E-5</v>
      </c>
      <c r="CP14" s="367">
        <v>0.58924110733099433</v>
      </c>
      <c r="CQ14" s="367">
        <v>443.46790149389841</v>
      </c>
      <c r="CR14" s="367">
        <v>0.67661894300233549</v>
      </c>
      <c r="CU14" s="370"/>
      <c r="CV14" s="367">
        <v>2045</v>
      </c>
      <c r="CW14" s="367">
        <v>84.037265389517231</v>
      </c>
      <c r="CX14" s="367">
        <v>1574.4455194761258</v>
      </c>
      <c r="CY14" s="367">
        <v>0.22899399525128164</v>
      </c>
      <c r="CZ14" s="367">
        <v>28.076184703696793</v>
      </c>
      <c r="DA14" s="367">
        <v>54.577557745776943</v>
      </c>
      <c r="DB14" s="367">
        <v>8.2717229328407957E-2</v>
      </c>
      <c r="DC14" s="367">
        <v>85.463639205165791</v>
      </c>
      <c r="DD14" s="367">
        <v>10.164284408730532</v>
      </c>
      <c r="DE14" s="367">
        <v>635.41056593401447</v>
      </c>
      <c r="DF14" s="367">
        <v>6.5870288626720992</v>
      </c>
      <c r="DG14" s="367">
        <v>0.40629944936981333</v>
      </c>
      <c r="DH14" s="367">
        <v>68.662545881709619</v>
      </c>
      <c r="DI14" s="367">
        <v>3.6846018888821528E-3</v>
      </c>
      <c r="DJ14" s="367">
        <v>4.5081024557691505</v>
      </c>
      <c r="DK14" s="367">
        <v>0.43606375623414362</v>
      </c>
      <c r="DL14" s="367">
        <v>0.44379207202371007</v>
      </c>
      <c r="DM14" s="367">
        <v>4.5817089266585475E-5</v>
      </c>
      <c r="DN14" s="367">
        <v>0.55728215978673112</v>
      </c>
      <c r="DO14" s="367">
        <v>910.87492556561142</v>
      </c>
      <c r="DP14" s="367">
        <v>1.6536681624015368</v>
      </c>
    </row>
    <row r="15" spans="3:120" x14ac:dyDescent="0.2">
      <c r="C15" s="368"/>
      <c r="D15" s="367" t="s">
        <v>7</v>
      </c>
      <c r="E15" s="367">
        <v>59.864893524300129</v>
      </c>
      <c r="F15" s="367">
        <v>974.05967816178497</v>
      </c>
      <c r="G15" s="367">
        <v>0.23377670741823997</v>
      </c>
      <c r="H15" s="367">
        <v>18.015703341910168</v>
      </c>
      <c r="I15" s="367">
        <v>29.987495910078351</v>
      </c>
      <c r="J15" s="367">
        <v>4.6800619805758129E-2</v>
      </c>
      <c r="K15" s="367">
        <v>60.670382308142479</v>
      </c>
      <c r="L15" s="367">
        <v>6.7158544397830351</v>
      </c>
      <c r="M15" s="367">
        <v>388.29067424707546</v>
      </c>
      <c r="N15" s="367">
        <v>4.0628854441144595</v>
      </c>
      <c r="O15" s="367">
        <v>0.39238822594331085</v>
      </c>
      <c r="P15" s="367">
        <v>38.447023391612632</v>
      </c>
      <c r="Q15" s="367">
        <v>3.3101011538017185E-3</v>
      </c>
      <c r="R15" s="367">
        <v>2.4752669826643561</v>
      </c>
      <c r="S15" s="367">
        <v>0.53349407026733464</v>
      </c>
      <c r="T15" s="367">
        <v>0.53908297412110051</v>
      </c>
      <c r="U15" s="367">
        <v>3.326034022634142E-5</v>
      </c>
      <c r="V15" s="367">
        <v>0.63825360911512896</v>
      </c>
      <c r="W15" s="367">
        <v>1697.3475749068994</v>
      </c>
      <c r="X15" s="367">
        <v>0.52346928516013236</v>
      </c>
      <c r="AA15" s="370"/>
      <c r="AB15" s="367">
        <v>2050</v>
      </c>
      <c r="AC15" s="367">
        <v>69.475062635904237</v>
      </c>
      <c r="AD15" s="367">
        <v>1129.1918036758038</v>
      </c>
      <c r="AE15" s="367">
        <v>0.26130787825352519</v>
      </c>
      <c r="AF15" s="367">
        <v>20.74590265651501</v>
      </c>
      <c r="AG15" s="367">
        <v>36.836007108956018</v>
      </c>
      <c r="AH15" s="367">
        <v>5.818223143370118E-2</v>
      </c>
      <c r="AI15" s="367">
        <v>70.389885105434203</v>
      </c>
      <c r="AJ15" s="367">
        <v>7.9102649813457075</v>
      </c>
      <c r="AK15" s="367">
        <v>480.70499889145151</v>
      </c>
      <c r="AL15" s="367">
        <v>4.8653124578490408</v>
      </c>
      <c r="AM15" s="367">
        <v>0.50819986447039278</v>
      </c>
      <c r="AN15" s="367">
        <v>47.321833215355312</v>
      </c>
      <c r="AO15" s="367">
        <v>3.8660733075280163E-3</v>
      </c>
      <c r="AP15" s="367">
        <v>2.9218143256478224</v>
      </c>
      <c r="AQ15" s="367">
        <v>0.59350317745793224</v>
      </c>
      <c r="AR15" s="367">
        <v>0.5997837810436657</v>
      </c>
      <c r="AS15" s="367">
        <v>3.8655741867014897E-5</v>
      </c>
      <c r="AT15" s="367">
        <v>0.70466157414986064</v>
      </c>
      <c r="AU15" s="367">
        <v>1870.8295060363453</v>
      </c>
      <c r="AV15" s="367">
        <v>0.6401956372434352</v>
      </c>
      <c r="AY15" s="370"/>
      <c r="AZ15" s="367">
        <v>2050</v>
      </c>
      <c r="BA15" s="367">
        <v>68.514536696957663</v>
      </c>
      <c r="BB15" s="367">
        <v>1111.789507520936</v>
      </c>
      <c r="BC15" s="367">
        <v>0.26075886799965442</v>
      </c>
      <c r="BD15" s="367">
        <v>20.430780712584895</v>
      </c>
      <c r="BE15" s="367">
        <v>36.952654238374187</v>
      </c>
      <c r="BF15" s="367">
        <v>5.8054154777941597E-2</v>
      </c>
      <c r="BG15" s="367">
        <v>69.420615211511873</v>
      </c>
      <c r="BH15" s="367">
        <v>7.8984860595509145</v>
      </c>
      <c r="BI15" s="367">
        <v>482.3084552197393</v>
      </c>
      <c r="BJ15" s="367">
        <v>4.7775018413099799</v>
      </c>
      <c r="BK15" s="367">
        <v>0.49730387272284793</v>
      </c>
      <c r="BL15" s="367">
        <v>47.492512745207321</v>
      </c>
      <c r="BM15" s="367">
        <v>3.7087434712099899E-3</v>
      </c>
      <c r="BN15" s="367">
        <v>2.8095435558390678</v>
      </c>
      <c r="BO15" s="367">
        <v>0.59691102426329923</v>
      </c>
      <c r="BP15" s="367">
        <v>0.60317426713095423</v>
      </c>
      <c r="BQ15" s="367">
        <v>3.8268735553560321E-5</v>
      </c>
      <c r="BR15" s="367">
        <v>0.70527151837290525</v>
      </c>
      <c r="BS15" s="367">
        <v>1929.7685165449891</v>
      </c>
      <c r="BT15" s="367">
        <v>0.60888111543765211</v>
      </c>
      <c r="BW15" s="370"/>
      <c r="BX15" s="367">
        <v>2050</v>
      </c>
      <c r="BY15" s="367">
        <v>52.774079712562937</v>
      </c>
      <c r="BZ15" s="367">
        <v>843.12488131906184</v>
      </c>
      <c r="CA15" s="367">
        <v>0.21322631170720788</v>
      </c>
      <c r="CB15" s="367">
        <v>15.673298073830873</v>
      </c>
      <c r="CC15" s="367">
        <v>24.893128674455621</v>
      </c>
      <c r="CD15" s="367">
        <v>4.3974376161308948E-2</v>
      </c>
      <c r="CE15" s="367">
        <v>53.465455921310891</v>
      </c>
      <c r="CF15" s="367">
        <v>6.3137817763481836</v>
      </c>
      <c r="CG15" s="367">
        <v>334.39851648118747</v>
      </c>
      <c r="CH15" s="367">
        <v>3.3409902294501421</v>
      </c>
      <c r="CI15" s="367">
        <v>0.97559622828907255</v>
      </c>
      <c r="CJ15" s="367">
        <v>31.827597431294503</v>
      </c>
      <c r="CK15" s="367">
        <v>4.3456815683539851E-3</v>
      </c>
      <c r="CL15" s="367">
        <v>3.4157670782281904</v>
      </c>
      <c r="CM15" s="367">
        <v>0.48433757908099229</v>
      </c>
      <c r="CN15" s="367">
        <v>0.48934514243166444</v>
      </c>
      <c r="CO15" s="367">
        <v>2.9670966190396816E-5</v>
      </c>
      <c r="CP15" s="367">
        <v>0.5877347489686009</v>
      </c>
      <c r="CQ15" s="367">
        <v>425.40750817019472</v>
      </c>
      <c r="CR15" s="367">
        <v>0.67701924152097215</v>
      </c>
      <c r="CU15" s="370"/>
      <c r="CV15" s="367">
        <v>2050</v>
      </c>
      <c r="CW15" s="367">
        <v>85.913815355178329</v>
      </c>
      <c r="CX15" s="367">
        <v>1631.9016221900888</v>
      </c>
      <c r="CY15" s="367">
        <v>0.22480150987372843</v>
      </c>
      <c r="CZ15" s="367">
        <v>29.021869305790524</v>
      </c>
      <c r="DA15" s="367">
        <v>56.867988276993763</v>
      </c>
      <c r="DB15" s="367">
        <v>8.5884315758788785E-2</v>
      </c>
      <c r="DC15" s="367">
        <v>87.406262138042607</v>
      </c>
      <c r="DD15" s="367">
        <v>10.454967098918573</v>
      </c>
      <c r="DE15" s="367">
        <v>655.37361525133872</v>
      </c>
      <c r="DF15" s="367">
        <v>6.8092693248629983</v>
      </c>
      <c r="DG15" s="367">
        <v>0.39308448007754537</v>
      </c>
      <c r="DH15" s="367">
        <v>71.41741924738119</v>
      </c>
      <c r="DI15" s="367">
        <v>3.6608581046084945E-3</v>
      </c>
      <c r="DJ15" s="367">
        <v>4.7128575888640691</v>
      </c>
      <c r="DK15" s="367">
        <v>0.41567333294255165</v>
      </c>
      <c r="DL15" s="367">
        <v>0.42358827657144899</v>
      </c>
      <c r="DM15" s="367">
        <v>4.673978784838898E-5</v>
      </c>
      <c r="DN15" s="367">
        <v>0.53819101847115636</v>
      </c>
      <c r="DO15" s="367">
        <v>786.679144886838</v>
      </c>
      <c r="DP15" s="367">
        <v>1.7845700343747881</v>
      </c>
    </row>
    <row r="16" spans="3:120" x14ac:dyDescent="0.2">
      <c r="C16" s="368"/>
      <c r="D16" s="367" t="s">
        <v>8</v>
      </c>
      <c r="E16" s="367">
        <v>63.387441130867529</v>
      </c>
      <c r="F16" s="367">
        <v>1024.0614036256206</v>
      </c>
      <c r="G16" s="367">
        <v>0.24648828433131434</v>
      </c>
      <c r="H16" s="367">
        <v>19.084565646678431</v>
      </c>
      <c r="I16" s="367">
        <v>29.733121940248292</v>
      </c>
      <c r="J16" s="367">
        <v>4.7060284058210153E-2</v>
      </c>
      <c r="K16" s="367">
        <v>64.191489956789454</v>
      </c>
      <c r="L16" s="367">
        <v>6.9642220913874109</v>
      </c>
      <c r="M16" s="367">
        <v>389.93778380929967</v>
      </c>
      <c r="N16" s="367">
        <v>4.1230695315008798</v>
      </c>
      <c r="O16" s="367">
        <v>0.4274590675383802</v>
      </c>
      <c r="P16" s="367">
        <v>38.207512837923716</v>
      </c>
      <c r="Q16" s="367">
        <v>3.5184271360204585E-3</v>
      </c>
      <c r="R16" s="367">
        <v>2.6107465790048314</v>
      </c>
      <c r="S16" s="367">
        <v>0.57426771200485205</v>
      </c>
      <c r="T16" s="367">
        <v>0.58018729021414106</v>
      </c>
      <c r="U16" s="367">
        <v>3.4909270682752296E-5</v>
      </c>
      <c r="V16" s="367">
        <v>0.67677256041945144</v>
      </c>
      <c r="W16" s="367">
        <v>1831.6074319784109</v>
      </c>
      <c r="X16" s="367">
        <v>0.55441912108986824</v>
      </c>
    </row>
    <row r="17" spans="2:96" x14ac:dyDescent="0.2">
      <c r="C17" s="368"/>
      <c r="D17" s="367" t="s">
        <v>12</v>
      </c>
      <c r="E17" s="367">
        <v>44.92946982513179</v>
      </c>
      <c r="F17" s="367">
        <v>694.40983621985254</v>
      </c>
      <c r="G17" s="367">
        <v>0.18272728786772338</v>
      </c>
      <c r="H17" s="367">
        <v>13.153217840312479</v>
      </c>
      <c r="I17" s="367">
        <v>15.125905914924047</v>
      </c>
      <c r="J17" s="367">
        <v>2.8504901847064987E-2</v>
      </c>
      <c r="K17" s="367">
        <v>45.477707730121821</v>
      </c>
      <c r="L17" s="367">
        <v>5.1661848644156843</v>
      </c>
      <c r="M17" s="367">
        <v>201.6128259993485</v>
      </c>
      <c r="N17" s="367">
        <v>2.3920956461965099</v>
      </c>
      <c r="O17" s="367">
        <v>0.97173551100190236</v>
      </c>
      <c r="P17" s="367">
        <v>19.384617855076996</v>
      </c>
      <c r="Q17" s="367">
        <v>3.8989321185200188E-3</v>
      </c>
      <c r="R17" s="367">
        <v>2.9583067703713746</v>
      </c>
      <c r="S17" s="367">
        <v>0.45020509653533602</v>
      </c>
      <c r="T17" s="367">
        <v>0.45454263252541866</v>
      </c>
      <c r="U17" s="367">
        <v>2.4578524843957517E-5</v>
      </c>
      <c r="V17" s="367">
        <v>0.51767780364453631</v>
      </c>
      <c r="W17" s="367">
        <v>329.52739601962179</v>
      </c>
      <c r="X17" s="367">
        <v>0.58092947681550822</v>
      </c>
    </row>
    <row r="18" spans="2:96" x14ac:dyDescent="0.2">
      <c r="C18" s="368"/>
      <c r="D18" s="367" t="s">
        <v>9</v>
      </c>
      <c r="E18" s="367">
        <v>60.10636357281102</v>
      </c>
      <c r="F18" s="367">
        <v>973.68471737680204</v>
      </c>
      <c r="G18" s="367">
        <v>0.23716676378823515</v>
      </c>
      <c r="H18" s="367">
        <v>18.072011486904966</v>
      </c>
      <c r="I18" s="367">
        <v>29.765046992403473</v>
      </c>
      <c r="J18" s="367">
        <v>4.6511350577129684E-2</v>
      </c>
      <c r="K18" s="367">
        <v>60.900677175508228</v>
      </c>
      <c r="L18" s="367">
        <v>6.7618884694613346</v>
      </c>
      <c r="M18" s="367">
        <v>387.89687909092805</v>
      </c>
      <c r="N18" s="367">
        <v>3.9897082743981653</v>
      </c>
      <c r="O18" s="367">
        <v>0.39795956720867254</v>
      </c>
      <c r="P18" s="367">
        <v>38.222426689246028</v>
      </c>
      <c r="Q18" s="367">
        <v>3.2492961491755118E-3</v>
      </c>
      <c r="R18" s="367">
        <v>2.4234357902814345</v>
      </c>
      <c r="S18" s="367">
        <v>0.54997061637799594</v>
      </c>
      <c r="T18" s="367">
        <v>0.55564906106318812</v>
      </c>
      <c r="U18" s="367">
        <v>3.3421535037484658E-5</v>
      </c>
      <c r="V18" s="367">
        <v>0.65075893550883135</v>
      </c>
      <c r="W18" s="367">
        <v>1795.9805349638441</v>
      </c>
      <c r="X18" s="367">
        <v>0.5070320337681643</v>
      </c>
    </row>
    <row r="19" spans="2:96" x14ac:dyDescent="0.2">
      <c r="C19" s="368"/>
      <c r="D19" s="367" t="s">
        <v>10</v>
      </c>
      <c r="E19" s="367">
        <v>64.035200209634525</v>
      </c>
      <c r="F19" s="367">
        <v>1029.5301488527411</v>
      </c>
      <c r="G19" s="367">
        <v>0.25214696071983134</v>
      </c>
      <c r="H19" s="367">
        <v>19.251715811584013</v>
      </c>
      <c r="I19" s="367">
        <v>29.967428539569561</v>
      </c>
      <c r="J19" s="367">
        <v>4.7283827922075347E-2</v>
      </c>
      <c r="K19" s="367">
        <v>64.831607291213629</v>
      </c>
      <c r="L19" s="367">
        <v>7.0910792333680392</v>
      </c>
      <c r="M19" s="367">
        <v>394.68485530075827</v>
      </c>
      <c r="N19" s="367">
        <v>4.0682060036219072</v>
      </c>
      <c r="O19" s="367">
        <v>0.42833702611425567</v>
      </c>
      <c r="P19" s="367">
        <v>38.559747975946784</v>
      </c>
      <c r="Q19" s="367">
        <v>3.4305556013153153E-3</v>
      </c>
      <c r="R19" s="367">
        <v>2.5456698182371618</v>
      </c>
      <c r="S19" s="367">
        <v>0.59720429163993316</v>
      </c>
      <c r="T19" s="367">
        <v>0.60326368129022834</v>
      </c>
      <c r="U19" s="367">
        <v>3.5287139847507539E-5</v>
      </c>
      <c r="V19" s="367">
        <v>0.69625143080661067</v>
      </c>
      <c r="W19" s="367">
        <v>1958.1094644722707</v>
      </c>
      <c r="X19" s="367">
        <v>0.53279570529834286</v>
      </c>
    </row>
    <row r="20" spans="2:96" x14ac:dyDescent="0.2">
      <c r="C20" s="368"/>
      <c r="D20" s="367" t="s">
        <v>5</v>
      </c>
      <c r="E20" s="367">
        <v>96.654286090995598</v>
      </c>
      <c r="F20" s="367">
        <v>1941.8475608860024</v>
      </c>
      <c r="G20" s="367">
        <v>0.221007564193447</v>
      </c>
      <c r="H20" s="367">
        <v>36.034455152964341</v>
      </c>
      <c r="I20" s="367">
        <v>42.794067584567031</v>
      </c>
      <c r="J20" s="367">
        <v>7.9933542149936365E-2</v>
      </c>
      <c r="K20" s="367">
        <v>98.492938301913284</v>
      </c>
      <c r="L20" s="367">
        <v>9.0337865960015584</v>
      </c>
      <c r="M20" s="367">
        <v>534.6574538593328</v>
      </c>
      <c r="N20" s="367">
        <v>7.0528497764780891</v>
      </c>
      <c r="O20" s="367">
        <v>0.47000678466176099</v>
      </c>
      <c r="P20" s="367">
        <v>53.840102702778111</v>
      </c>
      <c r="Q20" s="367">
        <v>3.854854584598754E-3</v>
      </c>
      <c r="R20" s="367">
        <v>3.7019864359244332</v>
      </c>
      <c r="S20" s="367">
        <v>0.38444838392024305</v>
      </c>
      <c r="T20" s="367">
        <v>0.39425431189804139</v>
      </c>
      <c r="U20" s="367">
        <v>4.9996809232444584E-5</v>
      </c>
      <c r="V20" s="367">
        <v>0.52900705585622709</v>
      </c>
      <c r="W20" s="367">
        <v>736.84574198936923</v>
      </c>
      <c r="X20" s="367">
        <v>1.6399910389926482</v>
      </c>
    </row>
    <row r="21" spans="2:96" x14ac:dyDescent="0.2">
      <c r="C21" s="368"/>
      <c r="D21" s="367" t="s">
        <v>11</v>
      </c>
      <c r="E21" s="367">
        <v>56.681950507786837</v>
      </c>
      <c r="F21" s="367">
        <v>996.93560233823143</v>
      </c>
      <c r="G21" s="367">
        <v>0.1797051853232203</v>
      </c>
      <c r="H21" s="367">
        <v>16.777043037130841</v>
      </c>
      <c r="I21" s="367">
        <v>45.840732231507452</v>
      </c>
      <c r="J21" s="367">
        <v>6.0015724195071216E-2</v>
      </c>
      <c r="K21" s="367">
        <v>57.512643827122687</v>
      </c>
      <c r="L21" s="367">
        <v>8.2354123463291113</v>
      </c>
      <c r="M21" s="367">
        <v>500.69335796541441</v>
      </c>
      <c r="N21" s="367">
        <v>4.7326896364846549</v>
      </c>
      <c r="O21" s="367">
        <v>0.19366861147697956</v>
      </c>
      <c r="P21" s="367">
        <v>57.331015058382398</v>
      </c>
      <c r="Q21" s="367">
        <v>2.4962380190107179E-3</v>
      </c>
      <c r="R21" s="367">
        <v>4.7153632111977588</v>
      </c>
      <c r="S21" s="367">
        <v>0.37279904427985594</v>
      </c>
      <c r="T21" s="367">
        <v>0.37746952619428115</v>
      </c>
      <c r="U21" s="367">
        <v>3.1989587289618075E-5</v>
      </c>
      <c r="V21" s="367">
        <v>0.44389399911590505</v>
      </c>
      <c r="W21" s="367">
        <v>598.89765239251437</v>
      </c>
      <c r="X21" s="367">
        <v>1.6163358688286753</v>
      </c>
    </row>
    <row r="23" spans="2:96" x14ac:dyDescent="0.2">
      <c r="B23" s="371">
        <v>2025</v>
      </c>
      <c r="C23" s="372" t="s">
        <v>0</v>
      </c>
      <c r="D23" s="372" t="s">
        <v>4</v>
      </c>
      <c r="E23" s="372" t="s">
        <v>105</v>
      </c>
      <c r="F23" s="372" t="s">
        <v>106</v>
      </c>
      <c r="G23" s="372" t="s">
        <v>107</v>
      </c>
      <c r="H23" s="372" t="s">
        <v>108</v>
      </c>
      <c r="I23" s="372" t="s">
        <v>109</v>
      </c>
      <c r="J23" s="372" t="s">
        <v>110</v>
      </c>
      <c r="K23" s="372" t="s">
        <v>111</v>
      </c>
      <c r="L23" s="372" t="s">
        <v>112</v>
      </c>
      <c r="M23" s="372" t="s">
        <v>113</v>
      </c>
      <c r="N23" s="372" t="s">
        <v>114</v>
      </c>
      <c r="O23" s="372" t="s">
        <v>115</v>
      </c>
      <c r="P23" s="372" t="s">
        <v>116</v>
      </c>
      <c r="Q23" s="372" t="s">
        <v>117</v>
      </c>
      <c r="R23" s="372" t="s">
        <v>118</v>
      </c>
      <c r="S23" s="372" t="s">
        <v>119</v>
      </c>
      <c r="T23" s="372" t="s">
        <v>120</v>
      </c>
      <c r="U23" s="372" t="s">
        <v>121</v>
      </c>
      <c r="V23" s="372" t="s">
        <v>122</v>
      </c>
      <c r="W23" s="372" t="s">
        <v>123</v>
      </c>
      <c r="X23" s="373" t="s">
        <v>124</v>
      </c>
      <c r="Z23" s="371">
        <v>2025</v>
      </c>
      <c r="AA23" s="372" t="s">
        <v>0</v>
      </c>
      <c r="AB23" s="372" t="s">
        <v>14</v>
      </c>
      <c r="AC23" s="372" t="s">
        <v>105</v>
      </c>
      <c r="AD23" s="372" t="s">
        <v>106</v>
      </c>
      <c r="AE23" s="372" t="s">
        <v>107</v>
      </c>
      <c r="AF23" s="372" t="s">
        <v>108</v>
      </c>
      <c r="AG23" s="372" t="s">
        <v>109</v>
      </c>
      <c r="AH23" s="372" t="s">
        <v>110</v>
      </c>
      <c r="AI23" s="372" t="s">
        <v>111</v>
      </c>
      <c r="AJ23" s="372" t="s">
        <v>112</v>
      </c>
      <c r="AK23" s="372" t="s">
        <v>113</v>
      </c>
      <c r="AL23" s="372" t="s">
        <v>114</v>
      </c>
      <c r="AM23" s="372" t="s">
        <v>115</v>
      </c>
      <c r="AN23" s="372" t="s">
        <v>116</v>
      </c>
      <c r="AO23" s="372" t="s">
        <v>117</v>
      </c>
      <c r="AP23" s="372" t="s">
        <v>118</v>
      </c>
      <c r="AQ23" s="372" t="s">
        <v>119</v>
      </c>
      <c r="AR23" s="372" t="s">
        <v>120</v>
      </c>
      <c r="AS23" s="372" t="s">
        <v>121</v>
      </c>
      <c r="AT23" s="372" t="s">
        <v>122</v>
      </c>
      <c r="AU23" s="372" t="s">
        <v>123</v>
      </c>
      <c r="AV23" s="373" t="s">
        <v>124</v>
      </c>
      <c r="AX23" s="371">
        <v>2025</v>
      </c>
      <c r="AY23" s="372" t="s">
        <v>0</v>
      </c>
      <c r="AZ23" s="372" t="s">
        <v>17</v>
      </c>
      <c r="BA23" s="372" t="s">
        <v>105</v>
      </c>
      <c r="BB23" s="372" t="s">
        <v>106</v>
      </c>
      <c r="BC23" s="372" t="s">
        <v>107</v>
      </c>
      <c r="BD23" s="372" t="s">
        <v>108</v>
      </c>
      <c r="BE23" s="372" t="s">
        <v>109</v>
      </c>
      <c r="BF23" s="372" t="s">
        <v>110</v>
      </c>
      <c r="BG23" s="372" t="s">
        <v>111</v>
      </c>
      <c r="BH23" s="372" t="s">
        <v>112</v>
      </c>
      <c r="BI23" s="372" t="s">
        <v>113</v>
      </c>
      <c r="BJ23" s="372" t="s">
        <v>114</v>
      </c>
      <c r="BK23" s="372" t="s">
        <v>115</v>
      </c>
      <c r="BL23" s="372" t="s">
        <v>116</v>
      </c>
      <c r="BM23" s="372" t="s">
        <v>117</v>
      </c>
      <c r="BN23" s="372" t="s">
        <v>118</v>
      </c>
      <c r="BO23" s="372" t="s">
        <v>119</v>
      </c>
      <c r="BP23" s="372" t="s">
        <v>120</v>
      </c>
      <c r="BQ23" s="372" t="s">
        <v>121</v>
      </c>
      <c r="BR23" s="372" t="s">
        <v>122</v>
      </c>
      <c r="BS23" s="372" t="s">
        <v>123</v>
      </c>
      <c r="BT23" s="373" t="s">
        <v>124</v>
      </c>
      <c r="BV23" s="371">
        <v>2025</v>
      </c>
      <c r="BW23" s="372" t="s">
        <v>0</v>
      </c>
      <c r="BX23" s="372" t="s">
        <v>23</v>
      </c>
      <c r="BY23" s="372" t="s">
        <v>105</v>
      </c>
      <c r="BZ23" s="372" t="s">
        <v>106</v>
      </c>
      <c r="CA23" s="372" t="s">
        <v>107</v>
      </c>
      <c r="CB23" s="372" t="s">
        <v>108</v>
      </c>
      <c r="CC23" s="372" t="s">
        <v>109</v>
      </c>
      <c r="CD23" s="372" t="s">
        <v>110</v>
      </c>
      <c r="CE23" s="372" t="s">
        <v>111</v>
      </c>
      <c r="CF23" s="372" t="s">
        <v>112</v>
      </c>
      <c r="CG23" s="372" t="s">
        <v>113</v>
      </c>
      <c r="CH23" s="372" t="s">
        <v>114</v>
      </c>
      <c r="CI23" s="372" t="s">
        <v>115</v>
      </c>
      <c r="CJ23" s="372" t="s">
        <v>116</v>
      </c>
      <c r="CK23" s="372" t="s">
        <v>117</v>
      </c>
      <c r="CL23" s="372" t="s">
        <v>118</v>
      </c>
      <c r="CM23" s="372" t="s">
        <v>119</v>
      </c>
      <c r="CN23" s="372" t="s">
        <v>120</v>
      </c>
      <c r="CO23" s="372" t="s">
        <v>121</v>
      </c>
      <c r="CP23" s="372" t="s">
        <v>122</v>
      </c>
      <c r="CQ23" s="372" t="s">
        <v>123</v>
      </c>
      <c r="CR23" s="373" t="s">
        <v>124</v>
      </c>
    </row>
    <row r="24" spans="2:96" x14ac:dyDescent="0.2">
      <c r="B24" s="374"/>
      <c r="C24" s="368" t="s">
        <v>1</v>
      </c>
      <c r="D24" s="367" t="s">
        <v>6</v>
      </c>
      <c r="E24" s="367">
        <v>141.22334356159629</v>
      </c>
      <c r="F24" s="367">
        <v>2330.8781348917996</v>
      </c>
      <c r="G24" s="367">
        <v>0.50422891545874204</v>
      </c>
      <c r="H24" s="367">
        <v>41.942691891908311</v>
      </c>
      <c r="I24" s="367">
        <v>86.13200865515897</v>
      </c>
      <c r="J24" s="367">
        <v>0.13492774440987373</v>
      </c>
      <c r="K24" s="367">
        <v>143.21058889586391</v>
      </c>
      <c r="L24" s="367">
        <v>16.986887196079522</v>
      </c>
      <c r="M24" s="367">
        <v>1111.7670178588171</v>
      </c>
      <c r="N24" s="367">
        <v>10.966174833776437</v>
      </c>
      <c r="O24" s="367">
        <v>1.0843357009023897</v>
      </c>
      <c r="P24" s="367">
        <v>110.40326199691818</v>
      </c>
      <c r="Q24" s="367">
        <v>8.5455018835049225E-3</v>
      </c>
      <c r="R24" s="367">
        <v>6.6205977079577467</v>
      </c>
      <c r="S24" s="367">
        <v>1.055278162846609</v>
      </c>
      <c r="T24" s="367">
        <v>1.0673402275538586</v>
      </c>
      <c r="U24" s="367">
        <v>7.9109647623433726E-5</v>
      </c>
      <c r="V24" s="367">
        <v>1.3201031650323856</v>
      </c>
      <c r="W24" s="367">
        <v>3561.1464691905035</v>
      </c>
      <c r="X24" s="375">
        <v>1.4384225627667508</v>
      </c>
      <c r="Z24" s="374"/>
      <c r="AA24" s="368" t="s">
        <v>1</v>
      </c>
      <c r="AB24" s="367" t="s">
        <v>6</v>
      </c>
      <c r="AC24" s="367">
        <v>131.91764090202926</v>
      </c>
      <c r="AD24" s="367">
        <v>2177.288379034414</v>
      </c>
      <c r="AE24" s="367">
        <v>0.47100349931096158</v>
      </c>
      <c r="AF24" s="367">
        <v>39.178940449373634</v>
      </c>
      <c r="AG24" s="367">
        <v>80.456467758008571</v>
      </c>
      <c r="AH24" s="367">
        <v>0.12603688091423149</v>
      </c>
      <c r="AI24" s="367">
        <v>133.77393965391238</v>
      </c>
      <c r="AJ24" s="367">
        <v>15.867561471509235</v>
      </c>
      <c r="AK24" s="367">
        <v>1038.5087799925309</v>
      </c>
      <c r="AL24" s="367">
        <v>10.24357501605267</v>
      </c>
      <c r="AM24" s="367">
        <v>1.0128850089610129</v>
      </c>
      <c r="AN24" s="367">
        <v>103.128402877459</v>
      </c>
      <c r="AO24" s="367">
        <v>7.9824087177494864E-3</v>
      </c>
      <c r="AP24" s="367">
        <v>6.1843432464423662</v>
      </c>
      <c r="AQ24" s="367">
        <v>0.98574217425629829</v>
      </c>
      <c r="AR24" s="367">
        <v>0.99700942710882678</v>
      </c>
      <c r="AS24" s="367">
        <v>7.3896834785832933E-5</v>
      </c>
      <c r="AT24" s="367">
        <v>1.2331169259026862</v>
      </c>
      <c r="AU24" s="367">
        <v>3326.4900070667341</v>
      </c>
      <c r="AV24" s="375">
        <v>1.343639842500101</v>
      </c>
      <c r="AX24" s="374"/>
      <c r="AY24" s="368" t="s">
        <v>1</v>
      </c>
      <c r="AZ24" s="367" t="s">
        <v>6</v>
      </c>
      <c r="BA24" s="367">
        <v>148.22842247024082</v>
      </c>
      <c r="BB24" s="367">
        <v>2446.4963099722499</v>
      </c>
      <c r="BC24" s="367">
        <v>0.52924010165309898</v>
      </c>
      <c r="BD24" s="367">
        <v>44.023168525118969</v>
      </c>
      <c r="BE24" s="367">
        <v>90.404400895513177</v>
      </c>
      <c r="BF24" s="367">
        <v>0.14162054372137237</v>
      </c>
      <c r="BG24" s="367">
        <v>150.31424081677611</v>
      </c>
      <c r="BH24" s="367">
        <v>17.829485043006144</v>
      </c>
      <c r="BI24" s="367">
        <v>1166.913819313299</v>
      </c>
      <c r="BJ24" s="367">
        <v>11.510128248978578</v>
      </c>
      <c r="BK24" s="367">
        <v>1.1381218311321175</v>
      </c>
      <c r="BL24" s="367">
        <v>115.87957733229929</v>
      </c>
      <c r="BM24" s="367">
        <v>8.9693830457705133E-3</v>
      </c>
      <c r="BN24" s="367">
        <v>6.9489981564742962</v>
      </c>
      <c r="BO24" s="367">
        <v>1.1076229566666593</v>
      </c>
      <c r="BP24" s="367">
        <v>1.1202833340391138</v>
      </c>
      <c r="BQ24" s="367">
        <v>8.3033710813422624E-5</v>
      </c>
      <c r="BR24" s="367">
        <v>1.3855840310520309</v>
      </c>
      <c r="BS24" s="367">
        <v>3737.7894475593007</v>
      </c>
      <c r="BT24" s="375">
        <v>1.5097724069358267</v>
      </c>
      <c r="BV24" s="374"/>
      <c r="BW24" s="368" t="s">
        <v>1</v>
      </c>
      <c r="BX24" s="367" t="s">
        <v>6</v>
      </c>
      <c r="BY24" s="367">
        <v>142.60392038498148</v>
      </c>
      <c r="BZ24" s="367">
        <v>2353.6644268036844</v>
      </c>
      <c r="CA24" s="367">
        <v>0.50915817670413499</v>
      </c>
      <c r="CB24" s="367">
        <v>42.35271694071406</v>
      </c>
      <c r="CC24" s="367">
        <v>86.974021398250983</v>
      </c>
      <c r="CD24" s="367">
        <v>0.13624677646269201</v>
      </c>
      <c r="CE24" s="367">
        <v>144.61059271185303</v>
      </c>
      <c r="CF24" s="367">
        <v>17.152948288905421</v>
      </c>
      <c r="CG24" s="367">
        <v>1122.6354744407879</v>
      </c>
      <c r="CH24" s="367">
        <v>11.073378405331152</v>
      </c>
      <c r="CI24" s="367">
        <v>1.0949359933163845</v>
      </c>
      <c r="CJ24" s="367">
        <v>111.48254663142046</v>
      </c>
      <c r="CK24" s="367">
        <v>8.6290413433918467E-3</v>
      </c>
      <c r="CL24" s="367">
        <v>6.685319612439331</v>
      </c>
      <c r="CM24" s="367">
        <v>1.0655943934152126</v>
      </c>
      <c r="CN24" s="367">
        <v>1.0777743749381743</v>
      </c>
      <c r="CO24" s="367">
        <v>7.9883010888037685E-5</v>
      </c>
      <c r="CP24" s="367">
        <v>1.3330082824737259</v>
      </c>
      <c r="CQ24" s="367">
        <v>3595.9596676041215</v>
      </c>
      <c r="CR24" s="375">
        <v>1.4524843517196795</v>
      </c>
    </row>
    <row r="25" spans="2:96" x14ac:dyDescent="0.2">
      <c r="B25" s="374"/>
      <c r="C25" s="368"/>
      <c r="D25" s="367" t="s">
        <v>7</v>
      </c>
      <c r="E25" s="367">
        <v>139.06788434315308</v>
      </c>
      <c r="F25" s="367">
        <v>2279.4946034439836</v>
      </c>
      <c r="G25" s="367">
        <v>0.514483139282364</v>
      </c>
      <c r="H25" s="367">
        <v>41.302126608049512</v>
      </c>
      <c r="I25" s="367">
        <v>82.064405900293679</v>
      </c>
      <c r="J25" s="367">
        <v>0.12829405635670402</v>
      </c>
      <c r="K25" s="367">
        <v>141.01489047186129</v>
      </c>
      <c r="L25" s="367">
        <v>16.41033279602264</v>
      </c>
      <c r="M25" s="367">
        <v>1059.8527398139602</v>
      </c>
      <c r="N25" s="367">
        <v>10.427701834942667</v>
      </c>
      <c r="O25" s="367">
        <v>1.0423924514532004</v>
      </c>
      <c r="P25" s="367">
        <v>105.25863210713509</v>
      </c>
      <c r="Q25" s="367">
        <v>7.7324377276524209E-3</v>
      </c>
      <c r="R25" s="367">
        <v>5.9425160579910621</v>
      </c>
      <c r="S25" s="367">
        <v>1.1314376921887261</v>
      </c>
      <c r="T25" s="367">
        <v>1.1437661711991194</v>
      </c>
      <c r="U25" s="367">
        <v>7.8356778972879168E-5</v>
      </c>
      <c r="V25" s="367">
        <v>1.3658917175823275</v>
      </c>
      <c r="W25" s="367">
        <v>3532.7065942955669</v>
      </c>
      <c r="X25" s="375">
        <v>1.3206736717988063</v>
      </c>
      <c r="Z25" s="374"/>
      <c r="AA25" s="368"/>
      <c r="AB25" s="367" t="s">
        <v>7</v>
      </c>
      <c r="AC25" s="367">
        <v>136.39942309376468</v>
      </c>
      <c r="AD25" s="367">
        <v>2235.7552235993107</v>
      </c>
      <c r="AE25" s="367">
        <v>0.50461113808580393</v>
      </c>
      <c r="AF25" s="367">
        <v>40.509613477563114</v>
      </c>
      <c r="AG25" s="367">
        <v>80.489738333203476</v>
      </c>
      <c r="AH25" s="367">
        <v>0.12583232538602235</v>
      </c>
      <c r="AI25" s="367">
        <v>138.30906969527999</v>
      </c>
      <c r="AJ25" s="367">
        <v>16.095448181486475</v>
      </c>
      <c r="AK25" s="367">
        <v>1039.5160820758365</v>
      </c>
      <c r="AL25" s="367">
        <v>10.22761309124639</v>
      </c>
      <c r="AM25" s="367">
        <v>1.0223908250784566</v>
      </c>
      <c r="AN25" s="367">
        <v>103.23890927703548</v>
      </c>
      <c r="AO25" s="367">
        <v>7.5840662288192669E-3</v>
      </c>
      <c r="AP25" s="367">
        <v>5.8284899196089679</v>
      </c>
      <c r="AQ25" s="367">
        <v>1.1097274486485778</v>
      </c>
      <c r="AR25" s="367">
        <v>1.1218193664381073</v>
      </c>
      <c r="AS25" s="367">
        <v>7.6853254062698753E-5</v>
      </c>
      <c r="AT25" s="367">
        <v>1.3396827252154393</v>
      </c>
      <c r="AU25" s="367">
        <v>3464.920342301717</v>
      </c>
      <c r="AV25" s="375">
        <v>1.2953323319709376</v>
      </c>
      <c r="AX25" s="374"/>
      <c r="AY25" s="368"/>
      <c r="AZ25" s="367" t="s">
        <v>7</v>
      </c>
      <c r="BA25" s="367">
        <v>44.160914023793033</v>
      </c>
      <c r="BB25" s="367">
        <v>723.85199268580186</v>
      </c>
      <c r="BC25" s="367">
        <v>0.16337377812175097</v>
      </c>
      <c r="BD25" s="367">
        <v>13.115462788211245</v>
      </c>
      <c r="BE25" s="367">
        <v>26.059497420943906</v>
      </c>
      <c r="BF25" s="367">
        <v>4.0739692124402455E-2</v>
      </c>
      <c r="BG25" s="367">
        <v>44.779184522835941</v>
      </c>
      <c r="BH25" s="367">
        <v>5.2110902465358953</v>
      </c>
      <c r="BI25" s="367">
        <v>336.55553143611303</v>
      </c>
      <c r="BJ25" s="367">
        <v>3.3113097705748213</v>
      </c>
      <c r="BK25" s="367">
        <v>0.33101102849949299</v>
      </c>
      <c r="BL25" s="367">
        <v>33.424808500540841</v>
      </c>
      <c r="BM25" s="367">
        <v>2.4554304489353101E-3</v>
      </c>
      <c r="BN25" s="367">
        <v>1.8870420152104173</v>
      </c>
      <c r="BO25" s="367">
        <v>0.3592872853716147</v>
      </c>
      <c r="BP25" s="367">
        <v>0.36320218566792395</v>
      </c>
      <c r="BQ25" s="367">
        <v>2.4882142960227159E-5</v>
      </c>
      <c r="BR25" s="367">
        <v>0.43373800493811809</v>
      </c>
      <c r="BS25" s="367">
        <v>1121.8086254697107</v>
      </c>
      <c r="BT25" s="375">
        <v>0.41937904462458742</v>
      </c>
      <c r="BV25" s="374"/>
      <c r="BW25" s="368"/>
      <c r="BX25" s="367" t="s">
        <v>7</v>
      </c>
      <c r="BY25" s="367">
        <v>131.59980769263504</v>
      </c>
      <c r="BZ25" s="367">
        <v>2157.0835917041618</v>
      </c>
      <c r="CA25" s="367">
        <v>0.48685490910033913</v>
      </c>
      <c r="CB25" s="367">
        <v>39.08416342557085</v>
      </c>
      <c r="CC25" s="367">
        <v>77.657469845738021</v>
      </c>
      <c r="CD25" s="367">
        <v>0.12140454443809605</v>
      </c>
      <c r="CE25" s="367">
        <v>133.44225775452094</v>
      </c>
      <c r="CF25" s="367">
        <v>15.529082435739575</v>
      </c>
      <c r="CG25" s="367">
        <v>1002.9376473281809</v>
      </c>
      <c r="CH25" s="367">
        <v>9.8677244040647984</v>
      </c>
      <c r="CI25" s="367">
        <v>0.98641499293254675</v>
      </c>
      <c r="CJ25" s="367">
        <v>99.606144213056709</v>
      </c>
      <c r="CK25" s="367">
        <v>7.3171985233011468E-3</v>
      </c>
      <c r="CL25" s="367">
        <v>5.6233973367447891</v>
      </c>
      <c r="CM25" s="367">
        <v>1.0706784201939001</v>
      </c>
      <c r="CN25" s="367">
        <v>1.0823448482450171</v>
      </c>
      <c r="CO25" s="367">
        <v>7.4148945983824473E-5</v>
      </c>
      <c r="CP25" s="367">
        <v>1.2925420431309467</v>
      </c>
      <c r="CQ25" s="367">
        <v>3342.9969157842406</v>
      </c>
      <c r="CR25" s="375">
        <v>1.2497522490857256</v>
      </c>
    </row>
    <row r="26" spans="2:96" x14ac:dyDescent="0.2">
      <c r="B26" s="374"/>
      <c r="C26" s="368"/>
      <c r="D26" s="367" t="s">
        <v>8</v>
      </c>
      <c r="E26" s="367">
        <v>1465.1143320217129</v>
      </c>
      <c r="F26" s="367">
        <v>23863.937199747103</v>
      </c>
      <c r="G26" s="367">
        <v>5.4120898674347337</v>
      </c>
      <c r="H26" s="367">
        <v>435.69116007227768</v>
      </c>
      <c r="I26" s="367">
        <v>816.18348767366354</v>
      </c>
      <c r="J26" s="367">
        <v>1.2902263999746348</v>
      </c>
      <c r="K26" s="367">
        <v>1484.6203919065615</v>
      </c>
      <c r="L26" s="367">
        <v>169.32876449028825</v>
      </c>
      <c r="M26" s="367">
        <v>10644.477557168049</v>
      </c>
      <c r="N26" s="367">
        <v>105.78252497796349</v>
      </c>
      <c r="O26" s="367">
        <v>11.182538668906105</v>
      </c>
      <c r="P26" s="367">
        <v>1048.6825763603686</v>
      </c>
      <c r="Q26" s="367">
        <v>8.167054989655019E-2</v>
      </c>
      <c r="R26" s="367">
        <v>62.226012438189287</v>
      </c>
      <c r="S26" s="367">
        <v>12.157936321263827</v>
      </c>
      <c r="T26" s="367">
        <v>12.288156534306014</v>
      </c>
      <c r="U26" s="367">
        <v>8.1845345638057636E-4</v>
      </c>
      <c r="V26" s="367">
        <v>14.463826211839907</v>
      </c>
      <c r="W26" s="367">
        <v>38084.854983317433</v>
      </c>
      <c r="X26" s="375">
        <v>13.849279964684019</v>
      </c>
      <c r="Z26" s="374"/>
      <c r="AA26" s="368"/>
      <c r="AB26" s="367" t="s">
        <v>8</v>
      </c>
      <c r="AC26" s="367">
        <v>1425.3899619525921</v>
      </c>
      <c r="AD26" s="367">
        <v>23216.902458560115</v>
      </c>
      <c r="AE26" s="367">
        <v>5.2653491960465493</v>
      </c>
      <c r="AF26" s="367">
        <v>423.87804999596506</v>
      </c>
      <c r="AG26" s="367">
        <v>794.05390078748883</v>
      </c>
      <c r="AH26" s="367">
        <v>1.2552438529710728</v>
      </c>
      <c r="AI26" s="367">
        <v>1444.3671443809033</v>
      </c>
      <c r="AJ26" s="367">
        <v>164.73766988630786</v>
      </c>
      <c r="AK26" s="367">
        <v>10355.868568482565</v>
      </c>
      <c r="AL26" s="367">
        <v>102.91439101924908</v>
      </c>
      <c r="AM26" s="367">
        <v>10.879340962974922</v>
      </c>
      <c r="AN26" s="367">
        <v>1020.2491266029738</v>
      </c>
      <c r="AO26" s="367">
        <v>7.9456175852879257E-2</v>
      </c>
      <c r="AP26" s="367">
        <v>60.538847763054761</v>
      </c>
      <c r="AQ26" s="367">
        <v>11.828292175993441</v>
      </c>
      <c r="AR26" s="367">
        <v>11.954981663944549</v>
      </c>
      <c r="AS26" s="367">
        <v>7.9626232270928882E-4</v>
      </c>
      <c r="AT26" s="367">
        <v>14.071661332624142</v>
      </c>
      <c r="AU26" s="367">
        <v>37052.241459362303</v>
      </c>
      <c r="AV26" s="375">
        <v>13.473777582048248</v>
      </c>
      <c r="AX26" s="374"/>
      <c r="AY26" s="368"/>
      <c r="AZ26" s="367" t="s">
        <v>8</v>
      </c>
      <c r="BA26" s="367">
        <v>1464.9689996283421</v>
      </c>
      <c r="BB26" s="367">
        <v>23861.570010352603</v>
      </c>
      <c r="BC26" s="367">
        <v>5.4115530137869454</v>
      </c>
      <c r="BD26" s="367">
        <v>435.64794157548198</v>
      </c>
      <c r="BE26" s="367">
        <v>816.10252614247042</v>
      </c>
      <c r="BF26" s="367">
        <v>1.2900984156347095</v>
      </c>
      <c r="BG26" s="367">
        <v>1484.4731246045583</v>
      </c>
      <c r="BH26" s="367">
        <v>169.3119678798995</v>
      </c>
      <c r="BI26" s="367">
        <v>10643.421675476256</v>
      </c>
      <c r="BJ26" s="367">
        <v>105.7720318531637</v>
      </c>
      <c r="BK26" s="367">
        <v>11.181429414103803</v>
      </c>
      <c r="BL26" s="367">
        <v>1048.5785520222144</v>
      </c>
      <c r="BM26" s="367">
        <v>8.1662448565326423E-2</v>
      </c>
      <c r="BN26" s="367">
        <v>62.219839912864863</v>
      </c>
      <c r="BO26" s="367">
        <v>12.156730311640276</v>
      </c>
      <c r="BP26" s="367">
        <v>12.286937607454904</v>
      </c>
      <c r="BQ26" s="367">
        <v>8.1837226967925293E-4</v>
      </c>
      <c r="BR26" s="367">
        <v>14.462391468874989</v>
      </c>
      <c r="BS26" s="367">
        <v>38081.077146322095</v>
      </c>
      <c r="BT26" s="375">
        <v>13.847906181792307</v>
      </c>
      <c r="BV26" s="374"/>
      <c r="BW26" s="368"/>
      <c r="BX26" s="367" t="s">
        <v>8</v>
      </c>
      <c r="BY26" s="367">
        <v>1471.4580637116451</v>
      </c>
      <c r="BZ26" s="367">
        <v>23967.264572465985</v>
      </c>
      <c r="CA26" s="367">
        <v>5.4355234283865466</v>
      </c>
      <c r="CB26" s="367">
        <v>437.57763934475867</v>
      </c>
      <c r="CC26" s="367">
        <v>819.71744331275011</v>
      </c>
      <c r="CD26" s="367">
        <v>1.2958128923881052</v>
      </c>
      <c r="CE26" s="367">
        <v>1491.0485819950859</v>
      </c>
      <c r="CF26" s="367">
        <v>170.06193338082241</v>
      </c>
      <c r="CG26" s="367">
        <v>10690.566594812641</v>
      </c>
      <c r="CH26" s="367">
        <v>106.24054790578356</v>
      </c>
      <c r="CI26" s="367">
        <v>11.230957432805534</v>
      </c>
      <c r="CJ26" s="367">
        <v>1053.2232191941309</v>
      </c>
      <c r="CK26" s="367">
        <v>8.202417148374605E-2</v>
      </c>
      <c r="CL26" s="367">
        <v>62.495442009939865</v>
      </c>
      <c r="CM26" s="367">
        <v>12.210578414948728</v>
      </c>
      <c r="CN26" s="367">
        <v>12.341362462549139</v>
      </c>
      <c r="CO26" s="367">
        <v>8.2199724065358352E-4</v>
      </c>
      <c r="CP26" s="367">
        <v>14.526452472939342</v>
      </c>
      <c r="CQ26" s="367">
        <v>38249.756859016619</v>
      </c>
      <c r="CR26" s="375">
        <v>13.909245330030949</v>
      </c>
    </row>
    <row r="27" spans="2:96" x14ac:dyDescent="0.2">
      <c r="B27" s="374"/>
      <c r="C27" s="368"/>
      <c r="D27" s="367" t="s">
        <v>12</v>
      </c>
      <c r="E27" s="367">
        <v>0</v>
      </c>
      <c r="F27" s="367">
        <v>0</v>
      </c>
      <c r="G27" s="367">
        <v>0</v>
      </c>
      <c r="H27" s="367">
        <v>0</v>
      </c>
      <c r="I27" s="367">
        <v>0</v>
      </c>
      <c r="J27" s="367">
        <v>0</v>
      </c>
      <c r="K27" s="367">
        <v>0</v>
      </c>
      <c r="L27" s="367">
        <v>0</v>
      </c>
      <c r="M27" s="367">
        <v>0</v>
      </c>
      <c r="N27" s="367">
        <v>0</v>
      </c>
      <c r="O27" s="367">
        <v>0</v>
      </c>
      <c r="P27" s="367">
        <v>0</v>
      </c>
      <c r="Q27" s="367">
        <v>0</v>
      </c>
      <c r="R27" s="367">
        <v>0</v>
      </c>
      <c r="S27" s="367">
        <v>0</v>
      </c>
      <c r="T27" s="367">
        <v>0</v>
      </c>
      <c r="U27" s="367">
        <v>0</v>
      </c>
      <c r="V27" s="367">
        <v>0</v>
      </c>
      <c r="W27" s="367">
        <v>0</v>
      </c>
      <c r="X27" s="375">
        <v>0</v>
      </c>
      <c r="Z27" s="374"/>
      <c r="AA27" s="368"/>
      <c r="AB27" s="367" t="s">
        <v>12</v>
      </c>
      <c r="AC27" s="367">
        <v>6.3489425822368206</v>
      </c>
      <c r="AD27" s="367">
        <v>102.98494492947262</v>
      </c>
      <c r="AE27" s="367">
        <v>2.5572576079225168E-2</v>
      </c>
      <c r="AF27" s="367">
        <v>1.8982046104038166</v>
      </c>
      <c r="AG27" s="367">
        <v>3.397721797225707</v>
      </c>
      <c r="AH27" s="367">
        <v>5.8836324773578813E-3</v>
      </c>
      <c r="AI27" s="367">
        <v>6.4347993511004962</v>
      </c>
      <c r="AJ27" s="367">
        <v>0.77346190967863315</v>
      </c>
      <c r="AK27" s="367">
        <v>45.747720777845331</v>
      </c>
      <c r="AL27" s="367">
        <v>0.43197545732273163</v>
      </c>
      <c r="AM27" s="367">
        <v>0.10799253958633437</v>
      </c>
      <c r="AN27" s="367">
        <v>4.3412285652256717</v>
      </c>
      <c r="AO27" s="367">
        <v>5.0957163871465994E-4</v>
      </c>
      <c r="AP27" s="367">
        <v>0.407591638113667</v>
      </c>
      <c r="AQ27" s="367">
        <v>5.5753013198179692E-2</v>
      </c>
      <c r="AR27" s="367">
        <v>5.6350507449971089E-2</v>
      </c>
      <c r="AS27" s="367">
        <v>3.6148402027571467E-6</v>
      </c>
      <c r="AT27" s="367">
        <v>6.955740530221434E-2</v>
      </c>
      <c r="AU27" s="367">
        <v>53.346636940633807</v>
      </c>
      <c r="AV27" s="375">
        <v>8.1146307944985424E-2</v>
      </c>
      <c r="AX27" s="374"/>
      <c r="AY27" s="368"/>
      <c r="AZ27" s="367" t="s">
        <v>12</v>
      </c>
      <c r="BA27" s="367">
        <v>71.929553821615713</v>
      </c>
      <c r="BB27" s="367">
        <v>1166.7551002659734</v>
      </c>
      <c r="BC27" s="367">
        <v>0.28972131400185608</v>
      </c>
      <c r="BD27" s="367">
        <v>21.505472591685734</v>
      </c>
      <c r="BE27" s="367">
        <v>38.494065699727756</v>
      </c>
      <c r="BF27" s="367">
        <v>6.6657880972301714E-2</v>
      </c>
      <c r="BG27" s="367">
        <v>72.90225738554588</v>
      </c>
      <c r="BH27" s="367">
        <v>8.7628403219230258</v>
      </c>
      <c r="BI27" s="367">
        <v>518.2931017698611</v>
      </c>
      <c r="BJ27" s="367">
        <v>4.8940121137724093</v>
      </c>
      <c r="BK27" s="367">
        <v>1.2234880199170868</v>
      </c>
      <c r="BL27" s="367">
        <v>49.183408054120569</v>
      </c>
      <c r="BM27" s="367">
        <v>5.7731283813219798E-3</v>
      </c>
      <c r="BN27" s="367">
        <v>4.6177586725959054</v>
      </c>
      <c r="BO27" s="367">
        <v>0.63164681545172141</v>
      </c>
      <c r="BP27" s="367">
        <v>0.6384160521215535</v>
      </c>
      <c r="BQ27" s="367">
        <v>4.0953881619315874E-5</v>
      </c>
      <c r="BR27" s="367">
        <v>0.78804195558102763</v>
      </c>
      <c r="BS27" s="367">
        <v>604.38407550877764</v>
      </c>
      <c r="BT27" s="375">
        <v>0.91933698393880248</v>
      </c>
      <c r="BV27" s="374"/>
      <c r="BW27" s="368"/>
      <c r="BX27" s="367" t="s">
        <v>12</v>
      </c>
      <c r="BY27" s="367">
        <v>0</v>
      </c>
      <c r="BZ27" s="367">
        <v>0</v>
      </c>
      <c r="CA27" s="367">
        <v>0</v>
      </c>
      <c r="CB27" s="367">
        <v>0</v>
      </c>
      <c r="CC27" s="367">
        <v>0</v>
      </c>
      <c r="CD27" s="367">
        <v>0</v>
      </c>
      <c r="CE27" s="367">
        <v>0</v>
      </c>
      <c r="CF27" s="367">
        <v>0</v>
      </c>
      <c r="CG27" s="367">
        <v>0</v>
      </c>
      <c r="CH27" s="367">
        <v>0</v>
      </c>
      <c r="CI27" s="367">
        <v>0</v>
      </c>
      <c r="CJ27" s="367">
        <v>0</v>
      </c>
      <c r="CK27" s="367">
        <v>0</v>
      </c>
      <c r="CL27" s="367">
        <v>0</v>
      </c>
      <c r="CM27" s="367">
        <v>0</v>
      </c>
      <c r="CN27" s="367">
        <v>0</v>
      </c>
      <c r="CO27" s="367">
        <v>0</v>
      </c>
      <c r="CP27" s="367">
        <v>0</v>
      </c>
      <c r="CQ27" s="367">
        <v>0</v>
      </c>
      <c r="CR27" s="375">
        <v>0</v>
      </c>
    </row>
    <row r="28" spans="2:96" x14ac:dyDescent="0.2">
      <c r="B28" s="374"/>
      <c r="C28" s="368"/>
      <c r="D28" s="367" t="s">
        <v>9</v>
      </c>
      <c r="E28" s="367">
        <v>0</v>
      </c>
      <c r="F28" s="367">
        <v>0</v>
      </c>
      <c r="G28" s="367">
        <v>0</v>
      </c>
      <c r="H28" s="367">
        <v>0</v>
      </c>
      <c r="I28" s="367">
        <v>0</v>
      </c>
      <c r="J28" s="367">
        <v>0</v>
      </c>
      <c r="K28" s="367">
        <v>0</v>
      </c>
      <c r="L28" s="367">
        <v>0</v>
      </c>
      <c r="M28" s="367">
        <v>0</v>
      </c>
      <c r="N28" s="367">
        <v>0</v>
      </c>
      <c r="O28" s="367">
        <v>0</v>
      </c>
      <c r="P28" s="367">
        <v>0</v>
      </c>
      <c r="Q28" s="367">
        <v>0</v>
      </c>
      <c r="R28" s="367">
        <v>0</v>
      </c>
      <c r="S28" s="367">
        <v>0</v>
      </c>
      <c r="T28" s="367">
        <v>0</v>
      </c>
      <c r="U28" s="367">
        <v>0</v>
      </c>
      <c r="V28" s="367">
        <v>0</v>
      </c>
      <c r="W28" s="367">
        <v>0</v>
      </c>
      <c r="X28" s="375">
        <v>0</v>
      </c>
      <c r="Z28" s="374"/>
      <c r="AA28" s="368"/>
      <c r="AB28" s="367" t="s">
        <v>9</v>
      </c>
      <c r="AC28" s="367">
        <v>21.255453698013397</v>
      </c>
      <c r="AD28" s="367">
        <v>347.10499352493537</v>
      </c>
      <c r="AE28" s="367">
        <v>7.9367216849384359E-2</v>
      </c>
      <c r="AF28" s="367">
        <v>6.3088255528189698</v>
      </c>
      <c r="AG28" s="367">
        <v>12.411117281555024</v>
      </c>
      <c r="AH28" s="367">
        <v>1.9432666446033441E-2</v>
      </c>
      <c r="AI28" s="367">
        <v>21.548686789095306</v>
      </c>
      <c r="AJ28" s="367">
        <v>2.5109025705916963</v>
      </c>
      <c r="AK28" s="367">
        <v>161.09005635143362</v>
      </c>
      <c r="AL28" s="367">
        <v>1.5660006394806034</v>
      </c>
      <c r="AM28" s="367">
        <v>0.16075115017685462</v>
      </c>
      <c r="AN28" s="367">
        <v>15.938229271571851</v>
      </c>
      <c r="AO28" s="367">
        <v>1.1589910946327069E-3</v>
      </c>
      <c r="AP28" s="367">
        <v>0.88863371087882104</v>
      </c>
      <c r="AQ28" s="367">
        <v>0.17727268071239166</v>
      </c>
      <c r="AR28" s="367">
        <v>0.17917703642847355</v>
      </c>
      <c r="AS28" s="367">
        <v>1.1980142041691941E-5</v>
      </c>
      <c r="AT28" s="367">
        <v>0.21177405092126711</v>
      </c>
      <c r="AU28" s="367">
        <v>567.59032884963722</v>
      </c>
      <c r="AV28" s="375">
        <v>0.19603357814776057</v>
      </c>
      <c r="AX28" s="374"/>
      <c r="AY28" s="368"/>
      <c r="AZ28" s="367" t="s">
        <v>9</v>
      </c>
      <c r="BA28" s="367">
        <v>0</v>
      </c>
      <c r="BB28" s="367">
        <v>0</v>
      </c>
      <c r="BC28" s="367">
        <v>0</v>
      </c>
      <c r="BD28" s="367">
        <v>0</v>
      </c>
      <c r="BE28" s="367">
        <v>0</v>
      </c>
      <c r="BF28" s="367">
        <v>0</v>
      </c>
      <c r="BG28" s="367">
        <v>0</v>
      </c>
      <c r="BH28" s="367">
        <v>0</v>
      </c>
      <c r="BI28" s="367">
        <v>0</v>
      </c>
      <c r="BJ28" s="367">
        <v>0</v>
      </c>
      <c r="BK28" s="367">
        <v>0</v>
      </c>
      <c r="BL28" s="367">
        <v>0</v>
      </c>
      <c r="BM28" s="367">
        <v>0</v>
      </c>
      <c r="BN28" s="367">
        <v>0</v>
      </c>
      <c r="BO28" s="367">
        <v>0</v>
      </c>
      <c r="BP28" s="367">
        <v>0</v>
      </c>
      <c r="BQ28" s="367">
        <v>0</v>
      </c>
      <c r="BR28" s="367">
        <v>0</v>
      </c>
      <c r="BS28" s="367">
        <v>0</v>
      </c>
      <c r="BT28" s="375">
        <v>0</v>
      </c>
      <c r="BV28" s="374"/>
      <c r="BW28" s="368"/>
      <c r="BX28" s="367" t="s">
        <v>9</v>
      </c>
      <c r="BY28" s="367">
        <v>0</v>
      </c>
      <c r="BZ28" s="367">
        <v>0</v>
      </c>
      <c r="CA28" s="367">
        <v>0</v>
      </c>
      <c r="CB28" s="367">
        <v>0</v>
      </c>
      <c r="CC28" s="367">
        <v>0</v>
      </c>
      <c r="CD28" s="367">
        <v>0</v>
      </c>
      <c r="CE28" s="367">
        <v>0</v>
      </c>
      <c r="CF28" s="367">
        <v>0</v>
      </c>
      <c r="CG28" s="367">
        <v>0</v>
      </c>
      <c r="CH28" s="367">
        <v>0</v>
      </c>
      <c r="CI28" s="367">
        <v>0</v>
      </c>
      <c r="CJ28" s="367">
        <v>0</v>
      </c>
      <c r="CK28" s="367">
        <v>0</v>
      </c>
      <c r="CL28" s="367">
        <v>0</v>
      </c>
      <c r="CM28" s="367">
        <v>0</v>
      </c>
      <c r="CN28" s="367">
        <v>0</v>
      </c>
      <c r="CO28" s="367">
        <v>0</v>
      </c>
      <c r="CP28" s="367">
        <v>0</v>
      </c>
      <c r="CQ28" s="367">
        <v>0</v>
      </c>
      <c r="CR28" s="375">
        <v>0</v>
      </c>
    </row>
    <row r="29" spans="2:96" x14ac:dyDescent="0.2">
      <c r="B29" s="374"/>
      <c r="C29" s="368"/>
      <c r="D29" s="367" t="s">
        <v>10</v>
      </c>
      <c r="E29" s="367">
        <v>0</v>
      </c>
      <c r="F29" s="367">
        <v>0</v>
      </c>
      <c r="G29" s="367">
        <v>0</v>
      </c>
      <c r="H29" s="367">
        <v>0</v>
      </c>
      <c r="I29" s="367">
        <v>0</v>
      </c>
      <c r="J29" s="367">
        <v>0</v>
      </c>
      <c r="K29" s="367">
        <v>0</v>
      </c>
      <c r="L29" s="367">
        <v>0</v>
      </c>
      <c r="M29" s="367">
        <v>0</v>
      </c>
      <c r="N29" s="367">
        <v>0</v>
      </c>
      <c r="O29" s="367">
        <v>0</v>
      </c>
      <c r="P29" s="367">
        <v>0</v>
      </c>
      <c r="Q29" s="367">
        <v>0</v>
      </c>
      <c r="R29" s="367">
        <v>0</v>
      </c>
      <c r="S29" s="367">
        <v>0</v>
      </c>
      <c r="T29" s="367">
        <v>0</v>
      </c>
      <c r="U29" s="367">
        <v>0</v>
      </c>
      <c r="V29" s="367">
        <v>0</v>
      </c>
      <c r="W29" s="367">
        <v>0</v>
      </c>
      <c r="X29" s="375">
        <v>0</v>
      </c>
      <c r="Z29" s="374"/>
      <c r="AA29" s="368"/>
      <c r="AB29" s="367" t="s">
        <v>10</v>
      </c>
      <c r="AC29" s="367">
        <v>22.445798980924064</v>
      </c>
      <c r="AD29" s="367">
        <v>364.07808142849706</v>
      </c>
      <c r="AE29" s="367">
        <v>8.3896876515598878E-2</v>
      </c>
      <c r="AF29" s="367">
        <v>6.6673215277313362</v>
      </c>
      <c r="AG29" s="367">
        <v>12.469903324427953</v>
      </c>
      <c r="AH29" s="367">
        <v>1.9664987278827165E-2</v>
      </c>
      <c r="AI29" s="367">
        <v>22.73975801649021</v>
      </c>
      <c r="AJ29" s="367">
        <v>2.6102669156828919</v>
      </c>
      <c r="AK29" s="367">
        <v>163.12315393095608</v>
      </c>
      <c r="AL29" s="367">
        <v>1.5899252255276499</v>
      </c>
      <c r="AM29" s="367">
        <v>0.17002303640382785</v>
      </c>
      <c r="AN29" s="367">
        <v>16.037246815988745</v>
      </c>
      <c r="AO29" s="367">
        <v>1.2138571075911806E-3</v>
      </c>
      <c r="AP29" s="367">
        <v>0.92546320509253532</v>
      </c>
      <c r="AQ29" s="367">
        <v>0.1915451608361021</v>
      </c>
      <c r="AR29" s="367">
        <v>0.19356504029126645</v>
      </c>
      <c r="AS29" s="367">
        <v>1.2543620586913931E-5</v>
      </c>
      <c r="AT29" s="367">
        <v>0.22552547943484721</v>
      </c>
      <c r="AU29" s="367">
        <v>616.53498847636445</v>
      </c>
      <c r="AV29" s="375">
        <v>0.20384576133348256</v>
      </c>
      <c r="AX29" s="374"/>
      <c r="AY29" s="368"/>
      <c r="AZ29" s="367" t="s">
        <v>10</v>
      </c>
      <c r="BA29" s="367">
        <v>0</v>
      </c>
      <c r="BB29" s="367">
        <v>0</v>
      </c>
      <c r="BC29" s="367">
        <v>0</v>
      </c>
      <c r="BD29" s="367">
        <v>0</v>
      </c>
      <c r="BE29" s="367">
        <v>0</v>
      </c>
      <c r="BF29" s="367">
        <v>0</v>
      </c>
      <c r="BG29" s="367">
        <v>0</v>
      </c>
      <c r="BH29" s="367">
        <v>0</v>
      </c>
      <c r="BI29" s="367">
        <v>0</v>
      </c>
      <c r="BJ29" s="367">
        <v>0</v>
      </c>
      <c r="BK29" s="367">
        <v>0</v>
      </c>
      <c r="BL29" s="367">
        <v>0</v>
      </c>
      <c r="BM29" s="367">
        <v>0</v>
      </c>
      <c r="BN29" s="367">
        <v>0</v>
      </c>
      <c r="BO29" s="367">
        <v>0</v>
      </c>
      <c r="BP29" s="367">
        <v>0</v>
      </c>
      <c r="BQ29" s="367">
        <v>0</v>
      </c>
      <c r="BR29" s="367">
        <v>0</v>
      </c>
      <c r="BS29" s="367">
        <v>0</v>
      </c>
      <c r="BT29" s="375">
        <v>0</v>
      </c>
      <c r="BV29" s="374"/>
      <c r="BW29" s="368"/>
      <c r="BX29" s="367" t="s">
        <v>10</v>
      </c>
      <c r="BY29" s="367">
        <v>0</v>
      </c>
      <c r="BZ29" s="367">
        <v>0</v>
      </c>
      <c r="CA29" s="367">
        <v>0</v>
      </c>
      <c r="CB29" s="367">
        <v>0</v>
      </c>
      <c r="CC29" s="367">
        <v>0</v>
      </c>
      <c r="CD29" s="367">
        <v>0</v>
      </c>
      <c r="CE29" s="367">
        <v>0</v>
      </c>
      <c r="CF29" s="367">
        <v>0</v>
      </c>
      <c r="CG29" s="367">
        <v>0</v>
      </c>
      <c r="CH29" s="367">
        <v>0</v>
      </c>
      <c r="CI29" s="367">
        <v>0</v>
      </c>
      <c r="CJ29" s="367">
        <v>0</v>
      </c>
      <c r="CK29" s="367">
        <v>0</v>
      </c>
      <c r="CL29" s="367">
        <v>0</v>
      </c>
      <c r="CM29" s="367">
        <v>0</v>
      </c>
      <c r="CN29" s="367">
        <v>0</v>
      </c>
      <c r="CO29" s="367">
        <v>0</v>
      </c>
      <c r="CP29" s="367">
        <v>0</v>
      </c>
      <c r="CQ29" s="367">
        <v>0</v>
      </c>
      <c r="CR29" s="375">
        <v>0</v>
      </c>
    </row>
    <row r="30" spans="2:96" x14ac:dyDescent="0.2">
      <c r="B30" s="374"/>
      <c r="C30" s="368"/>
      <c r="D30" s="367" t="s">
        <v>5</v>
      </c>
      <c r="E30" s="367">
        <v>0</v>
      </c>
      <c r="F30" s="367">
        <v>0</v>
      </c>
      <c r="G30" s="367">
        <v>0</v>
      </c>
      <c r="H30" s="367">
        <v>0</v>
      </c>
      <c r="I30" s="367">
        <v>0</v>
      </c>
      <c r="J30" s="367">
        <v>0</v>
      </c>
      <c r="K30" s="367">
        <v>0</v>
      </c>
      <c r="L30" s="367">
        <v>0</v>
      </c>
      <c r="M30" s="367">
        <v>0</v>
      </c>
      <c r="N30" s="367">
        <v>0</v>
      </c>
      <c r="O30" s="367">
        <v>0</v>
      </c>
      <c r="P30" s="367">
        <v>0</v>
      </c>
      <c r="Q30" s="367">
        <v>0</v>
      </c>
      <c r="R30" s="367">
        <v>0</v>
      </c>
      <c r="S30" s="367">
        <v>0</v>
      </c>
      <c r="T30" s="367">
        <v>0</v>
      </c>
      <c r="U30" s="367">
        <v>0</v>
      </c>
      <c r="V30" s="367">
        <v>0</v>
      </c>
      <c r="W30" s="367">
        <v>0</v>
      </c>
      <c r="X30" s="375">
        <v>0</v>
      </c>
      <c r="Z30" s="374"/>
      <c r="AA30" s="368"/>
      <c r="AB30" s="367" t="s">
        <v>5</v>
      </c>
      <c r="AC30" s="367">
        <v>0</v>
      </c>
      <c r="AD30" s="367">
        <v>0</v>
      </c>
      <c r="AE30" s="367">
        <v>0</v>
      </c>
      <c r="AF30" s="367">
        <v>0</v>
      </c>
      <c r="AG30" s="367">
        <v>0</v>
      </c>
      <c r="AH30" s="367">
        <v>0</v>
      </c>
      <c r="AI30" s="367">
        <v>0</v>
      </c>
      <c r="AJ30" s="367">
        <v>0</v>
      </c>
      <c r="AK30" s="367">
        <v>0</v>
      </c>
      <c r="AL30" s="367">
        <v>0</v>
      </c>
      <c r="AM30" s="367">
        <v>0</v>
      </c>
      <c r="AN30" s="367">
        <v>0</v>
      </c>
      <c r="AO30" s="367">
        <v>0</v>
      </c>
      <c r="AP30" s="367">
        <v>0</v>
      </c>
      <c r="AQ30" s="367">
        <v>0</v>
      </c>
      <c r="AR30" s="367">
        <v>0</v>
      </c>
      <c r="AS30" s="367">
        <v>0</v>
      </c>
      <c r="AT30" s="367">
        <v>0</v>
      </c>
      <c r="AU30" s="367">
        <v>0</v>
      </c>
      <c r="AV30" s="375">
        <v>0</v>
      </c>
      <c r="AX30" s="374"/>
      <c r="AY30" s="368"/>
      <c r="AZ30" s="367" t="s">
        <v>5</v>
      </c>
      <c r="BA30" s="367">
        <v>0</v>
      </c>
      <c r="BB30" s="367">
        <v>0</v>
      </c>
      <c r="BC30" s="367">
        <v>0</v>
      </c>
      <c r="BD30" s="367">
        <v>0</v>
      </c>
      <c r="BE30" s="367">
        <v>0</v>
      </c>
      <c r="BF30" s="367">
        <v>0</v>
      </c>
      <c r="BG30" s="367">
        <v>0</v>
      </c>
      <c r="BH30" s="367">
        <v>0</v>
      </c>
      <c r="BI30" s="367">
        <v>0</v>
      </c>
      <c r="BJ30" s="367">
        <v>0</v>
      </c>
      <c r="BK30" s="367">
        <v>0</v>
      </c>
      <c r="BL30" s="367">
        <v>0</v>
      </c>
      <c r="BM30" s="367">
        <v>0</v>
      </c>
      <c r="BN30" s="367">
        <v>0</v>
      </c>
      <c r="BO30" s="367">
        <v>0</v>
      </c>
      <c r="BP30" s="367">
        <v>0</v>
      </c>
      <c r="BQ30" s="367">
        <v>0</v>
      </c>
      <c r="BR30" s="367">
        <v>0</v>
      </c>
      <c r="BS30" s="367">
        <v>0</v>
      </c>
      <c r="BT30" s="375">
        <v>0</v>
      </c>
      <c r="BV30" s="374"/>
      <c r="BW30" s="368"/>
      <c r="BX30" s="367" t="s">
        <v>5</v>
      </c>
      <c r="BY30" s="367">
        <v>0</v>
      </c>
      <c r="BZ30" s="367">
        <v>0</v>
      </c>
      <c r="CA30" s="367">
        <v>0</v>
      </c>
      <c r="CB30" s="367">
        <v>0</v>
      </c>
      <c r="CC30" s="367">
        <v>0</v>
      </c>
      <c r="CD30" s="367">
        <v>0</v>
      </c>
      <c r="CE30" s="367">
        <v>0</v>
      </c>
      <c r="CF30" s="367">
        <v>0</v>
      </c>
      <c r="CG30" s="367">
        <v>0</v>
      </c>
      <c r="CH30" s="367">
        <v>0</v>
      </c>
      <c r="CI30" s="367">
        <v>0</v>
      </c>
      <c r="CJ30" s="367">
        <v>0</v>
      </c>
      <c r="CK30" s="367">
        <v>0</v>
      </c>
      <c r="CL30" s="367">
        <v>0</v>
      </c>
      <c r="CM30" s="367">
        <v>0</v>
      </c>
      <c r="CN30" s="367">
        <v>0</v>
      </c>
      <c r="CO30" s="367">
        <v>0</v>
      </c>
      <c r="CP30" s="367">
        <v>0</v>
      </c>
      <c r="CQ30" s="367">
        <v>0</v>
      </c>
      <c r="CR30" s="375">
        <v>0</v>
      </c>
    </row>
    <row r="31" spans="2:96" x14ac:dyDescent="0.2">
      <c r="B31" s="374"/>
      <c r="C31" s="368"/>
      <c r="D31" s="367" t="s">
        <v>11</v>
      </c>
      <c r="E31" s="367">
        <v>0</v>
      </c>
      <c r="F31" s="367">
        <v>0</v>
      </c>
      <c r="G31" s="367">
        <v>0</v>
      </c>
      <c r="H31" s="367">
        <v>0</v>
      </c>
      <c r="I31" s="367">
        <v>0</v>
      </c>
      <c r="J31" s="367">
        <v>0</v>
      </c>
      <c r="K31" s="367">
        <v>0</v>
      </c>
      <c r="L31" s="367">
        <v>0</v>
      </c>
      <c r="M31" s="367">
        <v>0</v>
      </c>
      <c r="N31" s="367">
        <v>0</v>
      </c>
      <c r="O31" s="367">
        <v>0</v>
      </c>
      <c r="P31" s="367">
        <v>0</v>
      </c>
      <c r="Q31" s="367">
        <v>0</v>
      </c>
      <c r="R31" s="367">
        <v>0</v>
      </c>
      <c r="S31" s="367">
        <v>0</v>
      </c>
      <c r="T31" s="367">
        <v>0</v>
      </c>
      <c r="U31" s="367">
        <v>0</v>
      </c>
      <c r="V31" s="367">
        <v>0</v>
      </c>
      <c r="W31" s="367">
        <v>0</v>
      </c>
      <c r="X31" s="375">
        <v>0</v>
      </c>
      <c r="Z31" s="374"/>
      <c r="AA31" s="368"/>
      <c r="AB31" s="367" t="s">
        <v>11</v>
      </c>
      <c r="AC31" s="367">
        <v>0</v>
      </c>
      <c r="AD31" s="367">
        <v>0</v>
      </c>
      <c r="AE31" s="367">
        <v>0</v>
      </c>
      <c r="AF31" s="367">
        <v>0</v>
      </c>
      <c r="AG31" s="367">
        <v>0</v>
      </c>
      <c r="AH31" s="367">
        <v>0</v>
      </c>
      <c r="AI31" s="367">
        <v>0</v>
      </c>
      <c r="AJ31" s="367">
        <v>0</v>
      </c>
      <c r="AK31" s="367">
        <v>0</v>
      </c>
      <c r="AL31" s="367">
        <v>0</v>
      </c>
      <c r="AM31" s="367">
        <v>0</v>
      </c>
      <c r="AN31" s="367">
        <v>0</v>
      </c>
      <c r="AO31" s="367">
        <v>0</v>
      </c>
      <c r="AP31" s="367">
        <v>0</v>
      </c>
      <c r="AQ31" s="367">
        <v>0</v>
      </c>
      <c r="AR31" s="367">
        <v>0</v>
      </c>
      <c r="AS31" s="367">
        <v>0</v>
      </c>
      <c r="AT31" s="367">
        <v>0</v>
      </c>
      <c r="AU31" s="367">
        <v>0</v>
      </c>
      <c r="AV31" s="375">
        <v>0</v>
      </c>
      <c r="AX31" s="374"/>
      <c r="AY31" s="368"/>
      <c r="AZ31" s="367" t="s">
        <v>11</v>
      </c>
      <c r="BA31" s="367">
        <v>0</v>
      </c>
      <c r="BB31" s="367">
        <v>0</v>
      </c>
      <c r="BC31" s="367">
        <v>0</v>
      </c>
      <c r="BD31" s="367">
        <v>0</v>
      </c>
      <c r="BE31" s="367">
        <v>0</v>
      </c>
      <c r="BF31" s="367">
        <v>0</v>
      </c>
      <c r="BG31" s="367">
        <v>0</v>
      </c>
      <c r="BH31" s="367">
        <v>0</v>
      </c>
      <c r="BI31" s="367">
        <v>0</v>
      </c>
      <c r="BJ31" s="367">
        <v>0</v>
      </c>
      <c r="BK31" s="367">
        <v>0</v>
      </c>
      <c r="BL31" s="367">
        <v>0</v>
      </c>
      <c r="BM31" s="367">
        <v>0</v>
      </c>
      <c r="BN31" s="367">
        <v>0</v>
      </c>
      <c r="BO31" s="367">
        <v>0</v>
      </c>
      <c r="BP31" s="367">
        <v>0</v>
      </c>
      <c r="BQ31" s="367">
        <v>0</v>
      </c>
      <c r="BR31" s="367">
        <v>0</v>
      </c>
      <c r="BS31" s="367">
        <v>0</v>
      </c>
      <c r="BT31" s="375">
        <v>0</v>
      </c>
      <c r="BV31" s="374"/>
      <c r="BW31" s="368"/>
      <c r="BX31" s="367" t="s">
        <v>11</v>
      </c>
      <c r="BY31" s="367">
        <v>0</v>
      </c>
      <c r="BZ31" s="367">
        <v>0</v>
      </c>
      <c r="CA31" s="367">
        <v>0</v>
      </c>
      <c r="CB31" s="367">
        <v>0</v>
      </c>
      <c r="CC31" s="367">
        <v>0</v>
      </c>
      <c r="CD31" s="367">
        <v>0</v>
      </c>
      <c r="CE31" s="367">
        <v>0</v>
      </c>
      <c r="CF31" s="367">
        <v>0</v>
      </c>
      <c r="CG31" s="367">
        <v>0</v>
      </c>
      <c r="CH31" s="367">
        <v>0</v>
      </c>
      <c r="CI31" s="367">
        <v>0</v>
      </c>
      <c r="CJ31" s="367">
        <v>0</v>
      </c>
      <c r="CK31" s="367">
        <v>0</v>
      </c>
      <c r="CL31" s="367">
        <v>0</v>
      </c>
      <c r="CM31" s="367">
        <v>0</v>
      </c>
      <c r="CN31" s="367">
        <v>0</v>
      </c>
      <c r="CO31" s="367">
        <v>0</v>
      </c>
      <c r="CP31" s="367">
        <v>0</v>
      </c>
      <c r="CQ31" s="367">
        <v>0</v>
      </c>
      <c r="CR31" s="375">
        <v>0</v>
      </c>
    </row>
    <row r="32" spans="2:96" x14ac:dyDescent="0.2">
      <c r="B32" s="374"/>
      <c r="C32" s="368" t="s">
        <v>2</v>
      </c>
      <c r="D32" s="367" t="s">
        <v>6</v>
      </c>
      <c r="E32" s="367">
        <v>26.631352349776819</v>
      </c>
      <c r="F32" s="367">
        <v>436.74465992351992</v>
      </c>
      <c r="G32" s="367">
        <v>0.10016382828272796</v>
      </c>
      <c r="H32" s="367">
        <v>8.0183868114907391</v>
      </c>
      <c r="I32" s="367">
        <v>13.859866759034562</v>
      </c>
      <c r="J32" s="367">
        <v>2.1693579627195519E-2</v>
      </c>
      <c r="K32" s="367">
        <v>26.991316761306852</v>
      </c>
      <c r="L32" s="367">
        <v>3.052449624647195</v>
      </c>
      <c r="M32" s="367">
        <v>179.31895553713608</v>
      </c>
      <c r="N32" s="367">
        <v>1.8836489372661966</v>
      </c>
      <c r="O32" s="367">
        <v>0.17945865431767324</v>
      </c>
      <c r="P32" s="367">
        <v>17.753849455294105</v>
      </c>
      <c r="Q32" s="367">
        <v>1.6263793475134061E-3</v>
      </c>
      <c r="R32" s="367">
        <v>1.2297203864774997</v>
      </c>
      <c r="S32" s="367">
        <v>0.21731219782000363</v>
      </c>
      <c r="T32" s="367">
        <v>0.21970146286217992</v>
      </c>
      <c r="U32" s="367">
        <v>1.4684345557399605E-5</v>
      </c>
      <c r="V32" s="367">
        <v>0.26994476794281486</v>
      </c>
      <c r="W32" s="367">
        <v>752.32918856454398</v>
      </c>
      <c r="X32" s="375">
        <v>0.25367073215322955</v>
      </c>
      <c r="Z32" s="374"/>
      <c r="AA32" s="368" t="s">
        <v>2</v>
      </c>
      <c r="AB32" s="367" t="s">
        <v>6</v>
      </c>
      <c r="AC32" s="367">
        <v>24.87651890553753</v>
      </c>
      <c r="AD32" s="367">
        <v>407.96601865286249</v>
      </c>
      <c r="AE32" s="367">
        <v>9.3563681453344538E-2</v>
      </c>
      <c r="AF32" s="367">
        <v>7.4900271112080343</v>
      </c>
      <c r="AG32" s="367">
        <v>12.946591405908979</v>
      </c>
      <c r="AH32" s="367">
        <v>2.0264113389241223E-2</v>
      </c>
      <c r="AI32" s="367">
        <v>25.212763996328896</v>
      </c>
      <c r="AJ32" s="367">
        <v>2.8513129862281756</v>
      </c>
      <c r="AK32" s="367">
        <v>167.50299905735702</v>
      </c>
      <c r="AL32" s="367">
        <v>1.7595286857331116</v>
      </c>
      <c r="AM32" s="367">
        <v>0.1676334925940528</v>
      </c>
      <c r="AN32" s="367">
        <v>16.583985890765032</v>
      </c>
      <c r="AO32" s="367">
        <v>1.5192114938290808E-3</v>
      </c>
      <c r="AP32" s="367">
        <v>1.1486897864196823</v>
      </c>
      <c r="AQ32" s="367">
        <v>0.20299273301900253</v>
      </c>
      <c r="AR32" s="367">
        <v>0.20522456098670755</v>
      </c>
      <c r="AS32" s="367">
        <v>1.3716742397317972E-5</v>
      </c>
      <c r="AT32" s="367">
        <v>0.25215715803619909</v>
      </c>
      <c r="AU32" s="367">
        <v>702.75557308190662</v>
      </c>
      <c r="AV32" s="375">
        <v>0.23695547568556896</v>
      </c>
      <c r="AX32" s="374"/>
      <c r="AY32" s="368" t="s">
        <v>2</v>
      </c>
      <c r="AZ32" s="367" t="s">
        <v>6</v>
      </c>
      <c r="BA32" s="367">
        <v>27.952343058177188</v>
      </c>
      <c r="BB32" s="367">
        <v>458.40843539105771</v>
      </c>
      <c r="BC32" s="367">
        <v>0.10513223862635075</v>
      </c>
      <c r="BD32" s="367">
        <v>8.4161215692011595</v>
      </c>
      <c r="BE32" s="367">
        <v>14.547355511685355</v>
      </c>
      <c r="BF32" s="367">
        <v>2.2769642785501826E-2</v>
      </c>
      <c r="BG32" s="367">
        <v>28.330162726801969</v>
      </c>
      <c r="BH32" s="367">
        <v>3.2038597948503216</v>
      </c>
      <c r="BI32" s="367">
        <v>188.21368498960419</v>
      </c>
      <c r="BJ32" s="367">
        <v>1.977083274033467</v>
      </c>
      <c r="BK32" s="367">
        <v>0.18836031322639432</v>
      </c>
      <c r="BL32" s="367">
        <v>18.634490808416341</v>
      </c>
      <c r="BM32" s="367">
        <v>1.7070523819947916E-3</v>
      </c>
      <c r="BN32" s="367">
        <v>1.2907180099977678</v>
      </c>
      <c r="BO32" s="367">
        <v>0.22809149998881348</v>
      </c>
      <c r="BP32" s="367">
        <v>0.23059927936248772</v>
      </c>
      <c r="BQ32" s="367">
        <v>1.5412730799932272E-5</v>
      </c>
      <c r="BR32" s="367">
        <v>0.28333479506386494</v>
      </c>
      <c r="BS32" s="367">
        <v>789.64685289864542</v>
      </c>
      <c r="BT32" s="375">
        <v>0.26625352088158127</v>
      </c>
      <c r="BV32" s="374"/>
      <c r="BW32" s="368" t="s">
        <v>2</v>
      </c>
      <c r="BX32" s="367" t="s">
        <v>6</v>
      </c>
      <c r="BY32" s="367">
        <v>26.891696191681895</v>
      </c>
      <c r="BZ32" s="367">
        <v>441.01420587832644</v>
      </c>
      <c r="CA32" s="367">
        <v>0.10114301385064617</v>
      </c>
      <c r="CB32" s="367">
        <v>8.09677327872555</v>
      </c>
      <c r="CC32" s="367">
        <v>13.995358600115241</v>
      </c>
      <c r="CD32" s="367">
        <v>2.1905652592572555E-2</v>
      </c>
      <c r="CE32" s="367">
        <v>27.255179557736508</v>
      </c>
      <c r="CF32" s="367">
        <v>3.082289884055164</v>
      </c>
      <c r="CG32" s="367">
        <v>181.07194897125791</v>
      </c>
      <c r="CH32" s="367">
        <v>1.9020631880593002</v>
      </c>
      <c r="CI32" s="367">
        <v>0.18121301342473414</v>
      </c>
      <c r="CJ32" s="367">
        <v>17.927408248519804</v>
      </c>
      <c r="CK32" s="367">
        <v>1.6422785719375184E-3</v>
      </c>
      <c r="CL32" s="367">
        <v>1.2417419363289564</v>
      </c>
      <c r="CM32" s="367">
        <v>0.21943660711511664</v>
      </c>
      <c r="CN32" s="367">
        <v>0.2218492292302737</v>
      </c>
      <c r="CO32" s="367">
        <v>1.4827897371369247E-5</v>
      </c>
      <c r="CP32" s="367">
        <v>0.27258370482688171</v>
      </c>
      <c r="CQ32" s="367">
        <v>759.68383840566878</v>
      </c>
      <c r="CR32" s="375">
        <v>0.25615057666582708</v>
      </c>
    </row>
    <row r="33" spans="2:96" x14ac:dyDescent="0.2">
      <c r="B33" s="374"/>
      <c r="C33" s="368"/>
      <c r="D33" s="367" t="s">
        <v>7</v>
      </c>
      <c r="E33" s="367">
        <v>26.381556702934358</v>
      </c>
      <c r="F33" s="367">
        <v>429.2534258168555</v>
      </c>
      <c r="G33" s="367">
        <v>0.10302187307952278</v>
      </c>
      <c r="H33" s="367">
        <v>7.9392490536197533</v>
      </c>
      <c r="I33" s="367">
        <v>13.215037681635851</v>
      </c>
      <c r="J33" s="367">
        <v>2.0624328090334064E-2</v>
      </c>
      <c r="K33" s="367">
        <v>26.736523475169388</v>
      </c>
      <c r="L33" s="367">
        <v>2.9595758763000477</v>
      </c>
      <c r="M33" s="367">
        <v>171.1138504858736</v>
      </c>
      <c r="N33" s="367">
        <v>1.7904524072681101</v>
      </c>
      <c r="O33" s="367">
        <v>0.17291957978819933</v>
      </c>
      <c r="P33" s="367">
        <v>16.943023998750697</v>
      </c>
      <c r="Q33" s="367">
        <v>1.4587117113308086E-3</v>
      </c>
      <c r="R33" s="367">
        <v>1.0908128690073433</v>
      </c>
      <c r="S33" s="367">
        <v>0.2351027996019722</v>
      </c>
      <c r="T33" s="367">
        <v>0.23756574533268704</v>
      </c>
      <c r="U33" s="367">
        <v>1.4657330865942988E-5</v>
      </c>
      <c r="V33" s="367">
        <v>0.28126875015468639</v>
      </c>
      <c r="W33" s="367">
        <v>747.99550547631236</v>
      </c>
      <c r="X33" s="375">
        <v>0.23068502783005654</v>
      </c>
      <c r="Z33" s="374"/>
      <c r="AA33" s="368"/>
      <c r="AB33" s="367" t="s">
        <v>7</v>
      </c>
      <c r="AC33" s="367">
        <v>25.875342330774831</v>
      </c>
      <c r="AD33" s="367">
        <v>421.01682871631232</v>
      </c>
      <c r="AE33" s="367">
        <v>0.1010450696108386</v>
      </c>
      <c r="AF33" s="367">
        <v>7.7869092193805853</v>
      </c>
      <c r="AG33" s="367">
        <v>12.961465002873885</v>
      </c>
      <c r="AH33" s="367">
        <v>2.0228584525501161E-2</v>
      </c>
      <c r="AI33" s="367">
        <v>26.223497932472515</v>
      </c>
      <c r="AJ33" s="367">
        <v>2.9027869664965156</v>
      </c>
      <c r="AK33" s="367">
        <v>167.83048508909732</v>
      </c>
      <c r="AL33" s="367">
        <v>1.7560968629220128</v>
      </c>
      <c r="AM33" s="367">
        <v>0.16960156571108326</v>
      </c>
      <c r="AN33" s="367">
        <v>16.617918003202778</v>
      </c>
      <c r="AO33" s="367">
        <v>1.4307216711133964E-3</v>
      </c>
      <c r="AP33" s="367">
        <v>1.0698821423695681</v>
      </c>
      <c r="AQ33" s="367">
        <v>0.23059160197123413</v>
      </c>
      <c r="AR33" s="367">
        <v>0.23300728822667327</v>
      </c>
      <c r="AS33" s="367">
        <v>1.4376083188810559E-5</v>
      </c>
      <c r="AT33" s="367">
        <v>0.27587171140633188</v>
      </c>
      <c r="AU33" s="367">
        <v>733.64282419042286</v>
      </c>
      <c r="AV33" s="375">
        <v>0.22625859925176853</v>
      </c>
      <c r="AX33" s="374"/>
      <c r="AY33" s="368"/>
      <c r="AZ33" s="367" t="s">
        <v>7</v>
      </c>
      <c r="BA33" s="367">
        <v>8.377445755177801</v>
      </c>
      <c r="BB33" s="367">
        <v>136.30913939225451</v>
      </c>
      <c r="BC33" s="367">
        <v>3.2714527161489232E-2</v>
      </c>
      <c r="BD33" s="367">
        <v>2.5211032477150357</v>
      </c>
      <c r="BE33" s="367">
        <v>4.196426411721986</v>
      </c>
      <c r="BF33" s="367">
        <v>6.5492416448095937E-3</v>
      </c>
      <c r="BG33" s="367">
        <v>8.4901652172161715</v>
      </c>
      <c r="BH33" s="367">
        <v>0.93981134779960551</v>
      </c>
      <c r="BI33" s="367">
        <v>54.33708922284962</v>
      </c>
      <c r="BJ33" s="367">
        <v>0.56855696909833053</v>
      </c>
      <c r="BK33" s="367">
        <v>5.4910497359795772E-2</v>
      </c>
      <c r="BL33" s="367">
        <v>5.3802459830743077</v>
      </c>
      <c r="BM33" s="367">
        <v>4.6321293211469951E-4</v>
      </c>
      <c r="BN33" s="367">
        <v>0.34638689983531046</v>
      </c>
      <c r="BO33" s="367">
        <v>7.4656737384147215E-2</v>
      </c>
      <c r="BP33" s="367">
        <v>7.5438844160079635E-2</v>
      </c>
      <c r="BQ33" s="367">
        <v>4.6544256515186195E-6</v>
      </c>
      <c r="BR33" s="367">
        <v>8.9316704225625015E-2</v>
      </c>
      <c r="BS33" s="367">
        <v>237.52547443675383</v>
      </c>
      <c r="BT33" s="375">
        <v>7.3253876901169634E-2</v>
      </c>
      <c r="BV33" s="374"/>
      <c r="BW33" s="368"/>
      <c r="BX33" s="367" t="s">
        <v>7</v>
      </c>
      <c r="BY33" s="367">
        <v>24.964842207362167</v>
      </c>
      <c r="BZ33" s="367">
        <v>406.20211169326097</v>
      </c>
      <c r="CA33" s="367">
        <v>9.7489501256425456E-2</v>
      </c>
      <c r="CB33" s="367">
        <v>7.5129038858620882</v>
      </c>
      <c r="CC33" s="367">
        <v>12.505377684922168</v>
      </c>
      <c r="CD33" s="367">
        <v>1.951678220530435E-2</v>
      </c>
      <c r="CE33" s="367">
        <v>25.300746928887513</v>
      </c>
      <c r="CF33" s="367">
        <v>2.8006438583030322</v>
      </c>
      <c r="CG33" s="367">
        <v>161.92487520642976</v>
      </c>
      <c r="CH33" s="367">
        <v>1.6943034230526819</v>
      </c>
      <c r="CI33" s="367">
        <v>0.16363363514085616</v>
      </c>
      <c r="CJ33" s="367">
        <v>16.033167618092623</v>
      </c>
      <c r="CK33" s="367">
        <v>1.3803775156056028E-3</v>
      </c>
      <c r="CL33" s="367">
        <v>1.0322351883617011</v>
      </c>
      <c r="CM33" s="367">
        <v>0.22247755735807265</v>
      </c>
      <c r="CN33" s="367">
        <v>0.22480824057836016</v>
      </c>
      <c r="CO33" s="367">
        <v>1.3870218363902143E-5</v>
      </c>
      <c r="CP33" s="367">
        <v>0.26616435279168715</v>
      </c>
      <c r="CQ33" s="367">
        <v>707.82744082555303</v>
      </c>
      <c r="CR33" s="375">
        <v>0.21829702410008847</v>
      </c>
    </row>
    <row r="34" spans="2:96" x14ac:dyDescent="0.2">
      <c r="B34" s="374"/>
      <c r="C34" s="368"/>
      <c r="D34" s="367" t="s">
        <v>8</v>
      </c>
      <c r="E34" s="367">
        <v>280.2277092571664</v>
      </c>
      <c r="F34" s="367">
        <v>4527.2435068678196</v>
      </c>
      <c r="G34" s="367">
        <v>1.0896929430277507</v>
      </c>
      <c r="H34" s="367">
        <v>84.370405523948563</v>
      </c>
      <c r="I34" s="367">
        <v>131.44630074556443</v>
      </c>
      <c r="J34" s="367">
        <v>0.20804745172465824</v>
      </c>
      <c r="K34" s="367">
        <v>283.78230550839913</v>
      </c>
      <c r="L34" s="367">
        <v>30.787928469907889</v>
      </c>
      <c r="M34" s="367">
        <v>1723.8646955963773</v>
      </c>
      <c r="N34" s="367">
        <v>18.227559108043412</v>
      </c>
      <c r="O34" s="367">
        <v>1.8897414560429862</v>
      </c>
      <c r="P34" s="367">
        <v>168.91049091065599</v>
      </c>
      <c r="Q34" s="367">
        <v>1.5554512990667744E-2</v>
      </c>
      <c r="R34" s="367">
        <v>11.541774210053129</v>
      </c>
      <c r="S34" s="367">
        <v>2.538763555752821</v>
      </c>
      <c r="T34" s="367">
        <v>2.564933248230751</v>
      </c>
      <c r="U34" s="367">
        <v>1.5432938734771337E-4</v>
      </c>
      <c r="V34" s="367">
        <v>2.9919242820183323</v>
      </c>
      <c r="W34" s="367">
        <v>8097.3004394046711</v>
      </c>
      <c r="X34" s="375">
        <v>2.4510154929685046</v>
      </c>
      <c r="Z34" s="374"/>
      <c r="AA34" s="368"/>
      <c r="AB34" s="367" t="s">
        <v>8</v>
      </c>
      <c r="AC34" s="367">
        <v>272.62975667226965</v>
      </c>
      <c r="AD34" s="367">
        <v>4404.4941128245046</v>
      </c>
      <c r="AE34" s="367">
        <v>1.0601475589000753</v>
      </c>
      <c r="AF34" s="367">
        <v>82.082828958309264</v>
      </c>
      <c r="AG34" s="367">
        <v>127.88233213170994</v>
      </c>
      <c r="AH34" s="367">
        <v>0.20240655818917314</v>
      </c>
      <c r="AI34" s="367">
        <v>276.08797539593053</v>
      </c>
      <c r="AJ34" s="367">
        <v>29.95316012625748</v>
      </c>
      <c r="AK34" s="367">
        <v>1677.1246988464527</v>
      </c>
      <c r="AL34" s="367">
        <v>17.733346275884752</v>
      </c>
      <c r="AM34" s="367">
        <v>1.8385039605833495</v>
      </c>
      <c r="AN34" s="367">
        <v>164.3307371652723</v>
      </c>
      <c r="AO34" s="367">
        <v>1.5132775780962339E-2</v>
      </c>
      <c r="AP34" s="367">
        <v>11.228836373084654</v>
      </c>
      <c r="AQ34" s="367">
        <v>2.4699288028584458</v>
      </c>
      <c r="AR34" s="367">
        <v>2.4953889435110557</v>
      </c>
      <c r="AS34" s="367">
        <v>1.5014497828041444E-4</v>
      </c>
      <c r="AT34" s="367">
        <v>2.9108027580525673</v>
      </c>
      <c r="AU34" s="367">
        <v>7877.7543246847999</v>
      </c>
      <c r="AV34" s="375">
        <v>2.384559896732902</v>
      </c>
      <c r="AX34" s="374"/>
      <c r="AY34" s="368"/>
      <c r="AZ34" s="367" t="s">
        <v>8</v>
      </c>
      <c r="BA34" s="367">
        <v>280.19991199739962</v>
      </c>
      <c r="BB34" s="367">
        <v>4526.7944257825784</v>
      </c>
      <c r="BC34" s="367">
        <v>1.0895848506557162</v>
      </c>
      <c r="BD34" s="367">
        <v>84.362036379850736</v>
      </c>
      <c r="BE34" s="367">
        <v>131.43326189592003</v>
      </c>
      <c r="BF34" s="367">
        <v>0.20802681440412085</v>
      </c>
      <c r="BG34" s="367">
        <v>283.7541556495421</v>
      </c>
      <c r="BH34" s="367">
        <v>30.784874453416705</v>
      </c>
      <c r="BI34" s="367">
        <v>1723.6936963940741</v>
      </c>
      <c r="BJ34" s="367">
        <v>18.225751020624848</v>
      </c>
      <c r="BK34" s="367">
        <v>1.889554002652724</v>
      </c>
      <c r="BL34" s="367">
        <v>168.89373579102266</v>
      </c>
      <c r="BM34" s="367">
        <v>1.5552970056746994E-2</v>
      </c>
      <c r="BN34" s="367">
        <v>11.540629320788835</v>
      </c>
      <c r="BO34" s="367">
        <v>2.5385117224482818</v>
      </c>
      <c r="BP34" s="367">
        <v>2.5646788190168288</v>
      </c>
      <c r="BQ34" s="367">
        <v>1.5431407860440203E-4</v>
      </c>
      <c r="BR34" s="367">
        <v>2.991627497318881</v>
      </c>
      <c r="BS34" s="367">
        <v>8096.4972256028659</v>
      </c>
      <c r="BT34" s="375">
        <v>2.4507723638556449</v>
      </c>
      <c r="BV34" s="374"/>
      <c r="BW34" s="368"/>
      <c r="BX34" s="367" t="s">
        <v>8</v>
      </c>
      <c r="BY34" s="367">
        <v>281.44105442809155</v>
      </c>
      <c r="BZ34" s="367">
        <v>4546.8458119404386</v>
      </c>
      <c r="CA34" s="367">
        <v>1.0944111547767557</v>
      </c>
      <c r="CB34" s="367">
        <v>84.735717092825325</v>
      </c>
      <c r="CC34" s="367">
        <v>132.01544408498785</v>
      </c>
      <c r="CD34" s="367">
        <v>0.20894826689223231</v>
      </c>
      <c r="CE34" s="367">
        <v>285.01104156342865</v>
      </c>
      <c r="CF34" s="367">
        <v>30.921235716470967</v>
      </c>
      <c r="CG34" s="367">
        <v>1731.3287786782209</v>
      </c>
      <c r="CH34" s="367">
        <v>18.306481784462967</v>
      </c>
      <c r="CI34" s="367">
        <v>1.8979237613405773</v>
      </c>
      <c r="CJ34" s="367">
        <v>169.64184873750443</v>
      </c>
      <c r="CK34" s="367">
        <v>1.5621861766680465E-2</v>
      </c>
      <c r="CL34" s="367">
        <v>11.591748411529487</v>
      </c>
      <c r="CM34" s="367">
        <v>2.5497560322236845</v>
      </c>
      <c r="CN34" s="367">
        <v>2.576039035658896</v>
      </c>
      <c r="CO34" s="367">
        <v>1.5499761111961147E-4</v>
      </c>
      <c r="CP34" s="367">
        <v>3.0048788784391633</v>
      </c>
      <c r="CQ34" s="367">
        <v>8132.3605710801767</v>
      </c>
      <c r="CR34" s="375">
        <v>2.4616280331064493</v>
      </c>
    </row>
    <row r="35" spans="2:96" x14ac:dyDescent="0.2">
      <c r="B35" s="374"/>
      <c r="C35" s="368"/>
      <c r="D35" s="367" t="s">
        <v>12</v>
      </c>
      <c r="E35" s="367">
        <v>0</v>
      </c>
      <c r="F35" s="367">
        <v>0</v>
      </c>
      <c r="G35" s="367">
        <v>0</v>
      </c>
      <c r="H35" s="367">
        <v>0</v>
      </c>
      <c r="I35" s="367">
        <v>0</v>
      </c>
      <c r="J35" s="367">
        <v>0</v>
      </c>
      <c r="K35" s="367">
        <v>0</v>
      </c>
      <c r="L35" s="367">
        <v>0</v>
      </c>
      <c r="M35" s="367">
        <v>0</v>
      </c>
      <c r="N35" s="367">
        <v>0</v>
      </c>
      <c r="O35" s="367">
        <v>0</v>
      </c>
      <c r="P35" s="367">
        <v>0</v>
      </c>
      <c r="Q35" s="367">
        <v>0</v>
      </c>
      <c r="R35" s="367">
        <v>0</v>
      </c>
      <c r="S35" s="367">
        <v>0</v>
      </c>
      <c r="T35" s="367">
        <v>0</v>
      </c>
      <c r="U35" s="367">
        <v>0</v>
      </c>
      <c r="V35" s="367">
        <v>0</v>
      </c>
      <c r="W35" s="367">
        <v>0</v>
      </c>
      <c r="X35" s="375">
        <v>0</v>
      </c>
      <c r="Z35" s="374"/>
      <c r="AA35" s="368"/>
      <c r="AB35" s="367" t="s">
        <v>12</v>
      </c>
      <c r="AC35" s="367">
        <v>1.103398821784896</v>
      </c>
      <c r="AD35" s="367">
        <v>17.053639807079126</v>
      </c>
      <c r="AE35" s="367">
        <v>4.4875017427518484E-3</v>
      </c>
      <c r="AF35" s="367">
        <v>0.32302284278375171</v>
      </c>
      <c r="AG35" s="367">
        <v>0.37146903424221356</v>
      </c>
      <c r="AH35" s="367">
        <v>7.0003664044022257E-4</v>
      </c>
      <c r="AI35" s="367">
        <v>1.1168627033036012</v>
      </c>
      <c r="AJ35" s="367">
        <v>0.12687357128195331</v>
      </c>
      <c r="AK35" s="367">
        <v>4.9513015740054263</v>
      </c>
      <c r="AL35" s="367">
        <v>5.8746197715727574E-2</v>
      </c>
      <c r="AM35" s="367">
        <v>2.3864332744168937E-2</v>
      </c>
      <c r="AN35" s="367">
        <v>0.47605646328099477</v>
      </c>
      <c r="AO35" s="367">
        <v>9.5751788804502279E-5</v>
      </c>
      <c r="AP35" s="367">
        <v>7.2651473912567599E-2</v>
      </c>
      <c r="AQ35" s="367">
        <v>1.1056346202437924E-2</v>
      </c>
      <c r="AR35" s="367">
        <v>1.116286942916493E-2</v>
      </c>
      <c r="AS35" s="367">
        <v>6.0361084739227651E-7</v>
      </c>
      <c r="AT35" s="367">
        <v>1.2713372332875032E-2</v>
      </c>
      <c r="AU35" s="367">
        <v>8.0926870922147351</v>
      </c>
      <c r="AV35" s="375">
        <v>1.4266736348172958E-2</v>
      </c>
      <c r="AX35" s="374"/>
      <c r="AY35" s="368"/>
      <c r="AZ35" s="367" t="s">
        <v>12</v>
      </c>
      <c r="BA35" s="367">
        <v>12.500819453043777</v>
      </c>
      <c r="BB35" s="367">
        <v>193.20708708088148</v>
      </c>
      <c r="BC35" s="367">
        <v>5.0840591791293549E-2</v>
      </c>
      <c r="BD35" s="367">
        <v>3.659647044317607</v>
      </c>
      <c r="BE35" s="367">
        <v>4.2085121333976883</v>
      </c>
      <c r="BF35" s="367">
        <v>7.9309778838648516E-3</v>
      </c>
      <c r="BG35" s="367">
        <v>12.653356820928803</v>
      </c>
      <c r="BH35" s="367">
        <v>1.4373983156815153</v>
      </c>
      <c r="BI35" s="367">
        <v>56.095154183769466</v>
      </c>
      <c r="BJ35" s="367">
        <v>0.66555772645213795</v>
      </c>
      <c r="BK35" s="367">
        <v>0.27036798400748507</v>
      </c>
      <c r="BL35" s="367">
        <v>5.3934223776889496</v>
      </c>
      <c r="BM35" s="367">
        <v>1.084807959296886E-3</v>
      </c>
      <c r="BN35" s="367">
        <v>0.82309582033936468</v>
      </c>
      <c r="BO35" s="367">
        <v>0.12526149653073212</v>
      </c>
      <c r="BP35" s="367">
        <v>0.12646833815370565</v>
      </c>
      <c r="BQ35" s="367">
        <v>6.8385338774818853E-6</v>
      </c>
      <c r="BR35" s="367">
        <v>0.14403456758772501</v>
      </c>
      <c r="BS35" s="367">
        <v>91.685089953336984</v>
      </c>
      <c r="BT35" s="375">
        <v>0.16163321162894553</v>
      </c>
      <c r="BV35" s="374"/>
      <c r="BW35" s="368"/>
      <c r="BX35" s="367" t="s">
        <v>12</v>
      </c>
      <c r="BY35" s="367">
        <v>0</v>
      </c>
      <c r="BZ35" s="367">
        <v>0</v>
      </c>
      <c r="CA35" s="367">
        <v>0</v>
      </c>
      <c r="CB35" s="367">
        <v>0</v>
      </c>
      <c r="CC35" s="367">
        <v>0</v>
      </c>
      <c r="CD35" s="367">
        <v>0</v>
      </c>
      <c r="CE35" s="367">
        <v>0</v>
      </c>
      <c r="CF35" s="367">
        <v>0</v>
      </c>
      <c r="CG35" s="367">
        <v>0</v>
      </c>
      <c r="CH35" s="367">
        <v>0</v>
      </c>
      <c r="CI35" s="367">
        <v>0</v>
      </c>
      <c r="CJ35" s="367">
        <v>0</v>
      </c>
      <c r="CK35" s="367">
        <v>0</v>
      </c>
      <c r="CL35" s="367">
        <v>0</v>
      </c>
      <c r="CM35" s="367">
        <v>0</v>
      </c>
      <c r="CN35" s="367">
        <v>0</v>
      </c>
      <c r="CO35" s="367">
        <v>0</v>
      </c>
      <c r="CP35" s="367">
        <v>0</v>
      </c>
      <c r="CQ35" s="367">
        <v>0</v>
      </c>
      <c r="CR35" s="375">
        <v>0</v>
      </c>
    </row>
    <row r="36" spans="2:96" x14ac:dyDescent="0.2">
      <c r="B36" s="374"/>
      <c r="C36" s="368"/>
      <c r="D36" s="367" t="s">
        <v>9</v>
      </c>
      <c r="E36" s="367">
        <v>0</v>
      </c>
      <c r="F36" s="367">
        <v>0</v>
      </c>
      <c r="G36" s="367">
        <v>0</v>
      </c>
      <c r="H36" s="367">
        <v>0</v>
      </c>
      <c r="I36" s="367">
        <v>0</v>
      </c>
      <c r="J36" s="367">
        <v>0</v>
      </c>
      <c r="K36" s="367">
        <v>0</v>
      </c>
      <c r="L36" s="367">
        <v>0</v>
      </c>
      <c r="M36" s="367">
        <v>0</v>
      </c>
      <c r="N36" s="367">
        <v>0</v>
      </c>
      <c r="O36" s="367">
        <v>0</v>
      </c>
      <c r="P36" s="367">
        <v>0</v>
      </c>
      <c r="Q36" s="367">
        <v>0</v>
      </c>
      <c r="R36" s="367">
        <v>0</v>
      </c>
      <c r="S36" s="367">
        <v>0</v>
      </c>
      <c r="T36" s="367">
        <v>0</v>
      </c>
      <c r="U36" s="367">
        <v>0</v>
      </c>
      <c r="V36" s="367">
        <v>0</v>
      </c>
      <c r="W36" s="367">
        <v>0</v>
      </c>
      <c r="X36" s="375">
        <v>0</v>
      </c>
      <c r="Z36" s="374"/>
      <c r="AA36" s="368"/>
      <c r="AB36" s="367" t="s">
        <v>9</v>
      </c>
      <c r="AC36" s="367">
        <v>4.0347281064476856</v>
      </c>
      <c r="AD36" s="367">
        <v>65.360019513737925</v>
      </c>
      <c r="AE36" s="367">
        <v>1.5920168030336222E-2</v>
      </c>
      <c r="AF36" s="367">
        <v>1.213110365559432</v>
      </c>
      <c r="AG36" s="367">
        <v>1.9980225811616168</v>
      </c>
      <c r="AH36" s="367">
        <v>3.1221428528954431E-3</v>
      </c>
      <c r="AI36" s="367">
        <v>4.0880475759287149</v>
      </c>
      <c r="AJ36" s="367">
        <v>0.45390171420620257</v>
      </c>
      <c r="AK36" s="367">
        <v>26.038148832205479</v>
      </c>
      <c r="AL36" s="367">
        <v>0.26781503911380844</v>
      </c>
      <c r="AM36" s="367">
        <v>2.6713621580209925E-2</v>
      </c>
      <c r="AN36" s="367">
        <v>2.5657366390652334</v>
      </c>
      <c r="AO36" s="367">
        <v>2.1811378562886413E-4</v>
      </c>
      <c r="AP36" s="367">
        <v>0.16267669371438695</v>
      </c>
      <c r="AQ36" s="367">
        <v>3.6917586952879812E-2</v>
      </c>
      <c r="AR36" s="367">
        <v>3.7298760908687327E-2</v>
      </c>
      <c r="AS36" s="367">
        <v>2.2434697220206336E-6</v>
      </c>
      <c r="AT36" s="367">
        <v>4.3683151193115249E-2</v>
      </c>
      <c r="AU36" s="367">
        <v>120.55783634745484</v>
      </c>
      <c r="AV36" s="375">
        <v>3.4035271407420978E-2</v>
      </c>
      <c r="AX36" s="374"/>
      <c r="AY36" s="368"/>
      <c r="AZ36" s="367" t="s">
        <v>9</v>
      </c>
      <c r="BA36" s="367">
        <v>0</v>
      </c>
      <c r="BB36" s="367">
        <v>0</v>
      </c>
      <c r="BC36" s="367">
        <v>0</v>
      </c>
      <c r="BD36" s="367">
        <v>0</v>
      </c>
      <c r="BE36" s="367">
        <v>0</v>
      </c>
      <c r="BF36" s="367">
        <v>0</v>
      </c>
      <c r="BG36" s="367">
        <v>0</v>
      </c>
      <c r="BH36" s="367">
        <v>0</v>
      </c>
      <c r="BI36" s="367">
        <v>0</v>
      </c>
      <c r="BJ36" s="367">
        <v>0</v>
      </c>
      <c r="BK36" s="367">
        <v>0</v>
      </c>
      <c r="BL36" s="367">
        <v>0</v>
      </c>
      <c r="BM36" s="367">
        <v>0</v>
      </c>
      <c r="BN36" s="367">
        <v>0</v>
      </c>
      <c r="BO36" s="367">
        <v>0</v>
      </c>
      <c r="BP36" s="367">
        <v>0</v>
      </c>
      <c r="BQ36" s="367">
        <v>0</v>
      </c>
      <c r="BR36" s="367">
        <v>0</v>
      </c>
      <c r="BS36" s="367">
        <v>0</v>
      </c>
      <c r="BT36" s="375">
        <v>0</v>
      </c>
      <c r="BV36" s="374"/>
      <c r="BW36" s="368"/>
      <c r="BX36" s="367" t="s">
        <v>9</v>
      </c>
      <c r="BY36" s="367">
        <v>0</v>
      </c>
      <c r="BZ36" s="367">
        <v>0</v>
      </c>
      <c r="CA36" s="367">
        <v>0</v>
      </c>
      <c r="CB36" s="367">
        <v>0</v>
      </c>
      <c r="CC36" s="367">
        <v>0</v>
      </c>
      <c r="CD36" s="367">
        <v>0</v>
      </c>
      <c r="CE36" s="367">
        <v>0</v>
      </c>
      <c r="CF36" s="367">
        <v>0</v>
      </c>
      <c r="CG36" s="367">
        <v>0</v>
      </c>
      <c r="CH36" s="367">
        <v>0</v>
      </c>
      <c r="CI36" s="367">
        <v>0</v>
      </c>
      <c r="CJ36" s="367">
        <v>0</v>
      </c>
      <c r="CK36" s="367">
        <v>0</v>
      </c>
      <c r="CL36" s="367">
        <v>0</v>
      </c>
      <c r="CM36" s="367">
        <v>0</v>
      </c>
      <c r="CN36" s="367">
        <v>0</v>
      </c>
      <c r="CO36" s="367">
        <v>0</v>
      </c>
      <c r="CP36" s="367">
        <v>0</v>
      </c>
      <c r="CQ36" s="367">
        <v>0</v>
      </c>
      <c r="CR36" s="375">
        <v>0</v>
      </c>
    </row>
    <row r="37" spans="2:96" x14ac:dyDescent="0.2">
      <c r="B37" s="374"/>
      <c r="C37" s="368"/>
      <c r="D37" s="367" t="s">
        <v>10</v>
      </c>
      <c r="E37" s="367">
        <v>0</v>
      </c>
      <c r="F37" s="367">
        <v>0</v>
      </c>
      <c r="G37" s="367">
        <v>0</v>
      </c>
      <c r="H37" s="367">
        <v>0</v>
      </c>
      <c r="I37" s="367">
        <v>0</v>
      </c>
      <c r="J37" s="367">
        <v>0</v>
      </c>
      <c r="K37" s="367">
        <v>0</v>
      </c>
      <c r="L37" s="367">
        <v>0</v>
      </c>
      <c r="M37" s="367">
        <v>0</v>
      </c>
      <c r="N37" s="367">
        <v>0</v>
      </c>
      <c r="O37" s="367">
        <v>0</v>
      </c>
      <c r="P37" s="367">
        <v>0</v>
      </c>
      <c r="Q37" s="367">
        <v>0</v>
      </c>
      <c r="R37" s="367">
        <v>0</v>
      </c>
      <c r="S37" s="367">
        <v>0</v>
      </c>
      <c r="T37" s="367">
        <v>0</v>
      </c>
      <c r="U37" s="367">
        <v>0</v>
      </c>
      <c r="V37" s="367">
        <v>0</v>
      </c>
      <c r="W37" s="367">
        <v>0</v>
      </c>
      <c r="X37" s="375">
        <v>0</v>
      </c>
      <c r="Z37" s="374"/>
      <c r="AA37" s="368"/>
      <c r="AB37" s="367" t="s">
        <v>10</v>
      </c>
      <c r="AC37" s="367">
        <v>4.2984570473115067</v>
      </c>
      <c r="AD37" s="367">
        <v>69.108726282859351</v>
      </c>
      <c r="AE37" s="367">
        <v>1.6925735794002642E-2</v>
      </c>
      <c r="AF37" s="367">
        <v>1.292299754388696</v>
      </c>
      <c r="AG37" s="367">
        <v>2.0116077403367885</v>
      </c>
      <c r="AH37" s="367">
        <v>3.1739965314409907E-3</v>
      </c>
      <c r="AI37" s="367">
        <v>4.3519170446432156</v>
      </c>
      <c r="AJ37" s="367">
        <v>0.47599912866562877</v>
      </c>
      <c r="AK37" s="367">
        <v>26.493801724374269</v>
      </c>
      <c r="AL37" s="367">
        <v>0.2730843147040326</v>
      </c>
      <c r="AM37" s="367">
        <v>2.8752753212259907E-2</v>
      </c>
      <c r="AN37" s="367">
        <v>2.5883798268319658</v>
      </c>
      <c r="AO37" s="367">
        <v>2.3028109309243842E-4</v>
      </c>
      <c r="AP37" s="367">
        <v>0.17088183271867657</v>
      </c>
      <c r="AQ37" s="367">
        <v>4.0088216913205119E-2</v>
      </c>
      <c r="AR37" s="367">
        <v>4.0494962360388076E-2</v>
      </c>
      <c r="AS37" s="367">
        <v>2.3687011902894644E-6</v>
      </c>
      <c r="AT37" s="367">
        <v>4.673690188605216E-2</v>
      </c>
      <c r="AU37" s="367">
        <v>131.44097932720794</v>
      </c>
      <c r="AV37" s="375">
        <v>3.5764695772316654E-2</v>
      </c>
      <c r="AX37" s="374"/>
      <c r="AY37" s="368"/>
      <c r="AZ37" s="367" t="s">
        <v>10</v>
      </c>
      <c r="BA37" s="367">
        <v>0</v>
      </c>
      <c r="BB37" s="367">
        <v>0</v>
      </c>
      <c r="BC37" s="367">
        <v>0</v>
      </c>
      <c r="BD37" s="367">
        <v>0</v>
      </c>
      <c r="BE37" s="367">
        <v>0</v>
      </c>
      <c r="BF37" s="367">
        <v>0</v>
      </c>
      <c r="BG37" s="367">
        <v>0</v>
      </c>
      <c r="BH37" s="367">
        <v>0</v>
      </c>
      <c r="BI37" s="367">
        <v>0</v>
      </c>
      <c r="BJ37" s="367">
        <v>0</v>
      </c>
      <c r="BK37" s="367">
        <v>0</v>
      </c>
      <c r="BL37" s="367">
        <v>0</v>
      </c>
      <c r="BM37" s="367">
        <v>0</v>
      </c>
      <c r="BN37" s="367">
        <v>0</v>
      </c>
      <c r="BO37" s="367">
        <v>0</v>
      </c>
      <c r="BP37" s="367">
        <v>0</v>
      </c>
      <c r="BQ37" s="367">
        <v>0</v>
      </c>
      <c r="BR37" s="367">
        <v>0</v>
      </c>
      <c r="BS37" s="367">
        <v>0</v>
      </c>
      <c r="BT37" s="375">
        <v>0</v>
      </c>
      <c r="BV37" s="374"/>
      <c r="BW37" s="368"/>
      <c r="BX37" s="367" t="s">
        <v>10</v>
      </c>
      <c r="BY37" s="367">
        <v>0</v>
      </c>
      <c r="BZ37" s="367">
        <v>0</v>
      </c>
      <c r="CA37" s="367">
        <v>0</v>
      </c>
      <c r="CB37" s="367">
        <v>0</v>
      </c>
      <c r="CC37" s="367">
        <v>0</v>
      </c>
      <c r="CD37" s="367">
        <v>0</v>
      </c>
      <c r="CE37" s="367">
        <v>0</v>
      </c>
      <c r="CF37" s="367">
        <v>0</v>
      </c>
      <c r="CG37" s="367">
        <v>0</v>
      </c>
      <c r="CH37" s="367">
        <v>0</v>
      </c>
      <c r="CI37" s="367">
        <v>0</v>
      </c>
      <c r="CJ37" s="367">
        <v>0</v>
      </c>
      <c r="CK37" s="367">
        <v>0</v>
      </c>
      <c r="CL37" s="367">
        <v>0</v>
      </c>
      <c r="CM37" s="367">
        <v>0</v>
      </c>
      <c r="CN37" s="367">
        <v>0</v>
      </c>
      <c r="CO37" s="367">
        <v>0</v>
      </c>
      <c r="CP37" s="367">
        <v>0</v>
      </c>
      <c r="CQ37" s="367">
        <v>0</v>
      </c>
      <c r="CR37" s="375">
        <v>0</v>
      </c>
    </row>
    <row r="38" spans="2:96" x14ac:dyDescent="0.2">
      <c r="B38" s="374"/>
      <c r="C38" s="368"/>
      <c r="D38" s="367" t="s">
        <v>5</v>
      </c>
      <c r="E38" s="367">
        <v>0</v>
      </c>
      <c r="F38" s="367">
        <v>0</v>
      </c>
      <c r="G38" s="367">
        <v>0</v>
      </c>
      <c r="H38" s="367">
        <v>0</v>
      </c>
      <c r="I38" s="367">
        <v>0</v>
      </c>
      <c r="J38" s="367">
        <v>0</v>
      </c>
      <c r="K38" s="367">
        <v>0</v>
      </c>
      <c r="L38" s="367">
        <v>0</v>
      </c>
      <c r="M38" s="367">
        <v>0</v>
      </c>
      <c r="N38" s="367">
        <v>0</v>
      </c>
      <c r="O38" s="367">
        <v>0</v>
      </c>
      <c r="P38" s="367">
        <v>0</v>
      </c>
      <c r="Q38" s="367">
        <v>0</v>
      </c>
      <c r="R38" s="367">
        <v>0</v>
      </c>
      <c r="S38" s="367">
        <v>0</v>
      </c>
      <c r="T38" s="367">
        <v>0</v>
      </c>
      <c r="U38" s="367">
        <v>0</v>
      </c>
      <c r="V38" s="367">
        <v>0</v>
      </c>
      <c r="W38" s="367">
        <v>0</v>
      </c>
      <c r="X38" s="375">
        <v>0</v>
      </c>
      <c r="Z38" s="374"/>
      <c r="AA38" s="368"/>
      <c r="AB38" s="367" t="s">
        <v>5</v>
      </c>
      <c r="AC38" s="367">
        <v>0</v>
      </c>
      <c r="AD38" s="367">
        <v>0</v>
      </c>
      <c r="AE38" s="367">
        <v>0</v>
      </c>
      <c r="AF38" s="367">
        <v>0</v>
      </c>
      <c r="AG38" s="367">
        <v>0</v>
      </c>
      <c r="AH38" s="367">
        <v>0</v>
      </c>
      <c r="AI38" s="367">
        <v>0</v>
      </c>
      <c r="AJ38" s="367">
        <v>0</v>
      </c>
      <c r="AK38" s="367">
        <v>0</v>
      </c>
      <c r="AL38" s="367">
        <v>0</v>
      </c>
      <c r="AM38" s="367">
        <v>0</v>
      </c>
      <c r="AN38" s="367">
        <v>0</v>
      </c>
      <c r="AO38" s="367">
        <v>0</v>
      </c>
      <c r="AP38" s="367">
        <v>0</v>
      </c>
      <c r="AQ38" s="367">
        <v>0</v>
      </c>
      <c r="AR38" s="367">
        <v>0</v>
      </c>
      <c r="AS38" s="367">
        <v>0</v>
      </c>
      <c r="AT38" s="367">
        <v>0</v>
      </c>
      <c r="AU38" s="367">
        <v>0</v>
      </c>
      <c r="AV38" s="375">
        <v>0</v>
      </c>
      <c r="AX38" s="374"/>
      <c r="AY38" s="368"/>
      <c r="AZ38" s="367" t="s">
        <v>5</v>
      </c>
      <c r="BA38" s="367">
        <v>0</v>
      </c>
      <c r="BB38" s="367">
        <v>0</v>
      </c>
      <c r="BC38" s="367">
        <v>0</v>
      </c>
      <c r="BD38" s="367">
        <v>0</v>
      </c>
      <c r="BE38" s="367">
        <v>0</v>
      </c>
      <c r="BF38" s="367">
        <v>0</v>
      </c>
      <c r="BG38" s="367">
        <v>0</v>
      </c>
      <c r="BH38" s="367">
        <v>0</v>
      </c>
      <c r="BI38" s="367">
        <v>0</v>
      </c>
      <c r="BJ38" s="367">
        <v>0</v>
      </c>
      <c r="BK38" s="367">
        <v>0</v>
      </c>
      <c r="BL38" s="367">
        <v>0</v>
      </c>
      <c r="BM38" s="367">
        <v>0</v>
      </c>
      <c r="BN38" s="367">
        <v>0</v>
      </c>
      <c r="BO38" s="367">
        <v>0</v>
      </c>
      <c r="BP38" s="367">
        <v>0</v>
      </c>
      <c r="BQ38" s="367">
        <v>0</v>
      </c>
      <c r="BR38" s="367">
        <v>0</v>
      </c>
      <c r="BS38" s="367">
        <v>0</v>
      </c>
      <c r="BT38" s="375">
        <v>0</v>
      </c>
      <c r="BV38" s="374"/>
      <c r="BW38" s="368"/>
      <c r="BX38" s="367" t="s">
        <v>5</v>
      </c>
      <c r="BY38" s="367">
        <v>0</v>
      </c>
      <c r="BZ38" s="367">
        <v>0</v>
      </c>
      <c r="CA38" s="367">
        <v>0</v>
      </c>
      <c r="CB38" s="367">
        <v>0</v>
      </c>
      <c r="CC38" s="367">
        <v>0</v>
      </c>
      <c r="CD38" s="367">
        <v>0</v>
      </c>
      <c r="CE38" s="367">
        <v>0</v>
      </c>
      <c r="CF38" s="367">
        <v>0</v>
      </c>
      <c r="CG38" s="367">
        <v>0</v>
      </c>
      <c r="CH38" s="367">
        <v>0</v>
      </c>
      <c r="CI38" s="367">
        <v>0</v>
      </c>
      <c r="CJ38" s="367">
        <v>0</v>
      </c>
      <c r="CK38" s="367">
        <v>0</v>
      </c>
      <c r="CL38" s="367">
        <v>0</v>
      </c>
      <c r="CM38" s="367">
        <v>0</v>
      </c>
      <c r="CN38" s="367">
        <v>0</v>
      </c>
      <c r="CO38" s="367">
        <v>0</v>
      </c>
      <c r="CP38" s="367">
        <v>0</v>
      </c>
      <c r="CQ38" s="367">
        <v>0</v>
      </c>
      <c r="CR38" s="375">
        <v>0</v>
      </c>
    </row>
    <row r="39" spans="2:96" x14ac:dyDescent="0.2">
      <c r="B39" s="376"/>
      <c r="C39" s="377"/>
      <c r="D39" s="378" t="s">
        <v>11</v>
      </c>
      <c r="E39" s="378">
        <v>0</v>
      </c>
      <c r="F39" s="378">
        <v>0</v>
      </c>
      <c r="G39" s="378">
        <v>0</v>
      </c>
      <c r="H39" s="378">
        <v>0</v>
      </c>
      <c r="I39" s="378">
        <v>0</v>
      </c>
      <c r="J39" s="378">
        <v>0</v>
      </c>
      <c r="K39" s="378">
        <v>0</v>
      </c>
      <c r="L39" s="378">
        <v>0</v>
      </c>
      <c r="M39" s="378">
        <v>0</v>
      </c>
      <c r="N39" s="378">
        <v>0</v>
      </c>
      <c r="O39" s="378">
        <v>0</v>
      </c>
      <c r="P39" s="378">
        <v>0</v>
      </c>
      <c r="Q39" s="378">
        <v>0</v>
      </c>
      <c r="R39" s="378">
        <v>0</v>
      </c>
      <c r="S39" s="378">
        <v>0</v>
      </c>
      <c r="T39" s="378">
        <v>0</v>
      </c>
      <c r="U39" s="378">
        <v>0</v>
      </c>
      <c r="V39" s="378">
        <v>0</v>
      </c>
      <c r="W39" s="378">
        <v>0</v>
      </c>
      <c r="X39" s="379">
        <v>0</v>
      </c>
      <c r="Z39" s="376"/>
      <c r="AA39" s="377"/>
      <c r="AB39" s="378" t="s">
        <v>11</v>
      </c>
      <c r="AC39" s="378">
        <v>0</v>
      </c>
      <c r="AD39" s="378">
        <v>0</v>
      </c>
      <c r="AE39" s="378">
        <v>0</v>
      </c>
      <c r="AF39" s="378">
        <v>0</v>
      </c>
      <c r="AG39" s="378">
        <v>0</v>
      </c>
      <c r="AH39" s="378">
        <v>0</v>
      </c>
      <c r="AI39" s="378">
        <v>0</v>
      </c>
      <c r="AJ39" s="378">
        <v>0</v>
      </c>
      <c r="AK39" s="378">
        <v>0</v>
      </c>
      <c r="AL39" s="378">
        <v>0</v>
      </c>
      <c r="AM39" s="378">
        <v>0</v>
      </c>
      <c r="AN39" s="378">
        <v>0</v>
      </c>
      <c r="AO39" s="378">
        <v>0</v>
      </c>
      <c r="AP39" s="378">
        <v>0</v>
      </c>
      <c r="AQ39" s="378">
        <v>0</v>
      </c>
      <c r="AR39" s="378">
        <v>0</v>
      </c>
      <c r="AS39" s="378">
        <v>0</v>
      </c>
      <c r="AT39" s="378">
        <v>0</v>
      </c>
      <c r="AU39" s="378">
        <v>0</v>
      </c>
      <c r="AV39" s="379">
        <v>0</v>
      </c>
      <c r="AX39" s="376"/>
      <c r="AY39" s="377"/>
      <c r="AZ39" s="378" t="s">
        <v>11</v>
      </c>
      <c r="BA39" s="378">
        <v>0</v>
      </c>
      <c r="BB39" s="378">
        <v>0</v>
      </c>
      <c r="BC39" s="378">
        <v>0</v>
      </c>
      <c r="BD39" s="378">
        <v>0</v>
      </c>
      <c r="BE39" s="378">
        <v>0</v>
      </c>
      <c r="BF39" s="378">
        <v>0</v>
      </c>
      <c r="BG39" s="378">
        <v>0</v>
      </c>
      <c r="BH39" s="378">
        <v>0</v>
      </c>
      <c r="BI39" s="378">
        <v>0</v>
      </c>
      <c r="BJ39" s="378">
        <v>0</v>
      </c>
      <c r="BK39" s="378">
        <v>0</v>
      </c>
      <c r="BL39" s="378">
        <v>0</v>
      </c>
      <c r="BM39" s="378">
        <v>0</v>
      </c>
      <c r="BN39" s="378">
        <v>0</v>
      </c>
      <c r="BO39" s="378">
        <v>0</v>
      </c>
      <c r="BP39" s="378">
        <v>0</v>
      </c>
      <c r="BQ39" s="378">
        <v>0</v>
      </c>
      <c r="BR39" s="378">
        <v>0</v>
      </c>
      <c r="BS39" s="378">
        <v>0</v>
      </c>
      <c r="BT39" s="379">
        <v>0</v>
      </c>
      <c r="BV39" s="376"/>
      <c r="BW39" s="377"/>
      <c r="BX39" s="378" t="s">
        <v>11</v>
      </c>
      <c r="BY39" s="378">
        <v>0</v>
      </c>
      <c r="BZ39" s="378">
        <v>0</v>
      </c>
      <c r="CA39" s="378">
        <v>0</v>
      </c>
      <c r="CB39" s="378">
        <v>0</v>
      </c>
      <c r="CC39" s="378">
        <v>0</v>
      </c>
      <c r="CD39" s="378">
        <v>0</v>
      </c>
      <c r="CE39" s="378">
        <v>0</v>
      </c>
      <c r="CF39" s="378">
        <v>0</v>
      </c>
      <c r="CG39" s="378">
        <v>0</v>
      </c>
      <c r="CH39" s="378">
        <v>0</v>
      </c>
      <c r="CI39" s="378">
        <v>0</v>
      </c>
      <c r="CJ39" s="378">
        <v>0</v>
      </c>
      <c r="CK39" s="378">
        <v>0</v>
      </c>
      <c r="CL39" s="378">
        <v>0</v>
      </c>
      <c r="CM39" s="378">
        <v>0</v>
      </c>
      <c r="CN39" s="378">
        <v>0</v>
      </c>
      <c r="CO39" s="378">
        <v>0</v>
      </c>
      <c r="CP39" s="378">
        <v>0</v>
      </c>
      <c r="CQ39" s="378">
        <v>0</v>
      </c>
      <c r="CR39" s="379">
        <v>0</v>
      </c>
    </row>
    <row r="41" spans="2:96" x14ac:dyDescent="0.2">
      <c r="B41" s="371">
        <v>2030</v>
      </c>
      <c r="C41" s="372" t="s">
        <v>0</v>
      </c>
      <c r="D41" s="372" t="s">
        <v>4</v>
      </c>
      <c r="E41" s="372" t="s">
        <v>105</v>
      </c>
      <c r="F41" s="372" t="s">
        <v>106</v>
      </c>
      <c r="G41" s="372" t="s">
        <v>107</v>
      </c>
      <c r="H41" s="372" t="s">
        <v>108</v>
      </c>
      <c r="I41" s="372" t="s">
        <v>109</v>
      </c>
      <c r="J41" s="372" t="s">
        <v>110</v>
      </c>
      <c r="K41" s="372" t="s">
        <v>111</v>
      </c>
      <c r="L41" s="372" t="s">
        <v>112</v>
      </c>
      <c r="M41" s="372" t="s">
        <v>113</v>
      </c>
      <c r="N41" s="372" t="s">
        <v>114</v>
      </c>
      <c r="O41" s="372" t="s">
        <v>115</v>
      </c>
      <c r="P41" s="372" t="s">
        <v>116</v>
      </c>
      <c r="Q41" s="372" t="s">
        <v>117</v>
      </c>
      <c r="R41" s="372" t="s">
        <v>118</v>
      </c>
      <c r="S41" s="372" t="s">
        <v>119</v>
      </c>
      <c r="T41" s="372" t="s">
        <v>120</v>
      </c>
      <c r="U41" s="372" t="s">
        <v>121</v>
      </c>
      <c r="V41" s="372" t="s">
        <v>122</v>
      </c>
      <c r="W41" s="372" t="s">
        <v>123</v>
      </c>
      <c r="X41" s="373" t="s">
        <v>124</v>
      </c>
      <c r="Z41" s="371">
        <v>2030</v>
      </c>
      <c r="AA41" s="372" t="s">
        <v>0</v>
      </c>
      <c r="AB41" s="372" t="s">
        <v>14</v>
      </c>
      <c r="AC41" s="372" t="s">
        <v>105</v>
      </c>
      <c r="AD41" s="372" t="s">
        <v>106</v>
      </c>
      <c r="AE41" s="372" t="s">
        <v>107</v>
      </c>
      <c r="AF41" s="372" t="s">
        <v>108</v>
      </c>
      <c r="AG41" s="372" t="s">
        <v>109</v>
      </c>
      <c r="AH41" s="372" t="s">
        <v>110</v>
      </c>
      <c r="AI41" s="372" t="s">
        <v>111</v>
      </c>
      <c r="AJ41" s="372" t="s">
        <v>112</v>
      </c>
      <c r="AK41" s="372" t="s">
        <v>113</v>
      </c>
      <c r="AL41" s="372" t="s">
        <v>114</v>
      </c>
      <c r="AM41" s="372" t="s">
        <v>115</v>
      </c>
      <c r="AN41" s="372" t="s">
        <v>116</v>
      </c>
      <c r="AO41" s="372" t="s">
        <v>117</v>
      </c>
      <c r="AP41" s="372" t="s">
        <v>118</v>
      </c>
      <c r="AQ41" s="372" t="s">
        <v>119</v>
      </c>
      <c r="AR41" s="372" t="s">
        <v>120</v>
      </c>
      <c r="AS41" s="372" t="s">
        <v>121</v>
      </c>
      <c r="AT41" s="372" t="s">
        <v>122</v>
      </c>
      <c r="AU41" s="372" t="s">
        <v>123</v>
      </c>
      <c r="AV41" s="373" t="s">
        <v>124</v>
      </c>
      <c r="AX41" s="371">
        <v>2030</v>
      </c>
      <c r="AY41" s="372" t="s">
        <v>0</v>
      </c>
      <c r="AZ41" s="372" t="s">
        <v>17</v>
      </c>
      <c r="BA41" s="372" t="s">
        <v>105</v>
      </c>
      <c r="BB41" s="372" t="s">
        <v>106</v>
      </c>
      <c r="BC41" s="372" t="s">
        <v>107</v>
      </c>
      <c r="BD41" s="372" t="s">
        <v>108</v>
      </c>
      <c r="BE41" s="372" t="s">
        <v>109</v>
      </c>
      <c r="BF41" s="372" t="s">
        <v>110</v>
      </c>
      <c r="BG41" s="372" t="s">
        <v>111</v>
      </c>
      <c r="BH41" s="372" t="s">
        <v>112</v>
      </c>
      <c r="BI41" s="372" t="s">
        <v>113</v>
      </c>
      <c r="BJ41" s="372" t="s">
        <v>114</v>
      </c>
      <c r="BK41" s="372" t="s">
        <v>115</v>
      </c>
      <c r="BL41" s="372" t="s">
        <v>116</v>
      </c>
      <c r="BM41" s="372" t="s">
        <v>117</v>
      </c>
      <c r="BN41" s="372" t="s">
        <v>118</v>
      </c>
      <c r="BO41" s="372" t="s">
        <v>119</v>
      </c>
      <c r="BP41" s="372" t="s">
        <v>120</v>
      </c>
      <c r="BQ41" s="372" t="s">
        <v>121</v>
      </c>
      <c r="BR41" s="372" t="s">
        <v>122</v>
      </c>
      <c r="BS41" s="372" t="s">
        <v>123</v>
      </c>
      <c r="BT41" s="373" t="s">
        <v>124</v>
      </c>
      <c r="BV41" s="371">
        <v>2030</v>
      </c>
      <c r="BW41" s="372" t="s">
        <v>0</v>
      </c>
      <c r="BX41" s="372" t="s">
        <v>23</v>
      </c>
      <c r="BY41" s="372" t="s">
        <v>105</v>
      </c>
      <c r="BZ41" s="372" t="s">
        <v>106</v>
      </c>
      <c r="CA41" s="372" t="s">
        <v>107</v>
      </c>
      <c r="CB41" s="372" t="s">
        <v>108</v>
      </c>
      <c r="CC41" s="372" t="s">
        <v>109</v>
      </c>
      <c r="CD41" s="372" t="s">
        <v>110</v>
      </c>
      <c r="CE41" s="372" t="s">
        <v>111</v>
      </c>
      <c r="CF41" s="372" t="s">
        <v>112</v>
      </c>
      <c r="CG41" s="372" t="s">
        <v>113</v>
      </c>
      <c r="CH41" s="372" t="s">
        <v>114</v>
      </c>
      <c r="CI41" s="372" t="s">
        <v>115</v>
      </c>
      <c r="CJ41" s="372" t="s">
        <v>116</v>
      </c>
      <c r="CK41" s="372" t="s">
        <v>117</v>
      </c>
      <c r="CL41" s="372" t="s">
        <v>118</v>
      </c>
      <c r="CM41" s="372" t="s">
        <v>119</v>
      </c>
      <c r="CN41" s="372" t="s">
        <v>120</v>
      </c>
      <c r="CO41" s="372" t="s">
        <v>121</v>
      </c>
      <c r="CP41" s="372" t="s">
        <v>122</v>
      </c>
      <c r="CQ41" s="372" t="s">
        <v>123</v>
      </c>
      <c r="CR41" s="373" t="s">
        <v>124</v>
      </c>
    </row>
    <row r="42" spans="2:96" x14ac:dyDescent="0.2">
      <c r="B42" s="374"/>
      <c r="C42" s="368" t="s">
        <v>1</v>
      </c>
      <c r="D42" s="367" t="s">
        <v>6</v>
      </c>
      <c r="E42" s="367">
        <v>0</v>
      </c>
      <c r="F42" s="367">
        <v>0</v>
      </c>
      <c r="G42" s="367">
        <v>0</v>
      </c>
      <c r="H42" s="367">
        <v>0</v>
      </c>
      <c r="I42" s="367">
        <v>0</v>
      </c>
      <c r="J42" s="367">
        <v>0</v>
      </c>
      <c r="K42" s="367">
        <v>0</v>
      </c>
      <c r="L42" s="367">
        <v>0</v>
      </c>
      <c r="M42" s="367">
        <v>0</v>
      </c>
      <c r="N42" s="367">
        <v>0</v>
      </c>
      <c r="O42" s="367">
        <v>0</v>
      </c>
      <c r="P42" s="367">
        <v>0</v>
      </c>
      <c r="Q42" s="367">
        <v>0</v>
      </c>
      <c r="R42" s="367">
        <v>0</v>
      </c>
      <c r="S42" s="367">
        <v>0</v>
      </c>
      <c r="T42" s="367">
        <v>0</v>
      </c>
      <c r="U42" s="367">
        <v>0</v>
      </c>
      <c r="V42" s="367">
        <v>0</v>
      </c>
      <c r="W42" s="367">
        <v>0</v>
      </c>
      <c r="X42" s="375">
        <v>0</v>
      </c>
      <c r="Z42" s="374"/>
      <c r="AA42" s="368" t="s">
        <v>1</v>
      </c>
      <c r="AB42" s="367" t="s">
        <v>6</v>
      </c>
      <c r="AC42" s="367">
        <v>0</v>
      </c>
      <c r="AD42" s="367">
        <v>0</v>
      </c>
      <c r="AE42" s="367">
        <v>0</v>
      </c>
      <c r="AF42" s="367">
        <v>0</v>
      </c>
      <c r="AG42" s="367">
        <v>0</v>
      </c>
      <c r="AH42" s="367">
        <v>0</v>
      </c>
      <c r="AI42" s="367">
        <v>0</v>
      </c>
      <c r="AJ42" s="367">
        <v>0</v>
      </c>
      <c r="AK42" s="367">
        <v>0</v>
      </c>
      <c r="AL42" s="367">
        <v>0</v>
      </c>
      <c r="AM42" s="367">
        <v>0</v>
      </c>
      <c r="AN42" s="367">
        <v>0</v>
      </c>
      <c r="AO42" s="367">
        <v>0</v>
      </c>
      <c r="AP42" s="367">
        <v>0</v>
      </c>
      <c r="AQ42" s="367">
        <v>0</v>
      </c>
      <c r="AR42" s="367">
        <v>0</v>
      </c>
      <c r="AS42" s="367">
        <v>0</v>
      </c>
      <c r="AT42" s="367">
        <v>0</v>
      </c>
      <c r="AU42" s="367">
        <v>0</v>
      </c>
      <c r="AV42" s="375">
        <v>0</v>
      </c>
      <c r="AX42" s="374"/>
      <c r="AY42" s="368" t="s">
        <v>1</v>
      </c>
      <c r="AZ42" s="367" t="s">
        <v>6</v>
      </c>
      <c r="BA42" s="367">
        <v>0</v>
      </c>
      <c r="BB42" s="367">
        <v>0</v>
      </c>
      <c r="BC42" s="367">
        <v>0</v>
      </c>
      <c r="BD42" s="367">
        <v>0</v>
      </c>
      <c r="BE42" s="367">
        <v>0</v>
      </c>
      <c r="BF42" s="367">
        <v>0</v>
      </c>
      <c r="BG42" s="367">
        <v>0</v>
      </c>
      <c r="BH42" s="367">
        <v>0</v>
      </c>
      <c r="BI42" s="367">
        <v>0</v>
      </c>
      <c r="BJ42" s="367">
        <v>0</v>
      </c>
      <c r="BK42" s="367">
        <v>0</v>
      </c>
      <c r="BL42" s="367">
        <v>0</v>
      </c>
      <c r="BM42" s="367">
        <v>0</v>
      </c>
      <c r="BN42" s="367">
        <v>0</v>
      </c>
      <c r="BO42" s="367">
        <v>0</v>
      </c>
      <c r="BP42" s="367">
        <v>0</v>
      </c>
      <c r="BQ42" s="367">
        <v>0</v>
      </c>
      <c r="BR42" s="367">
        <v>0</v>
      </c>
      <c r="BS42" s="367">
        <v>0</v>
      </c>
      <c r="BT42" s="375">
        <v>0</v>
      </c>
      <c r="BV42" s="374"/>
      <c r="BW42" s="368" t="s">
        <v>1</v>
      </c>
      <c r="BX42" s="367" t="s">
        <v>6</v>
      </c>
      <c r="BY42" s="367">
        <v>0</v>
      </c>
      <c r="BZ42" s="367">
        <v>0</v>
      </c>
      <c r="CA42" s="367">
        <v>0</v>
      </c>
      <c r="CB42" s="367">
        <v>0</v>
      </c>
      <c r="CC42" s="367">
        <v>0</v>
      </c>
      <c r="CD42" s="367">
        <v>0</v>
      </c>
      <c r="CE42" s="367">
        <v>0</v>
      </c>
      <c r="CF42" s="367">
        <v>0</v>
      </c>
      <c r="CG42" s="367">
        <v>0</v>
      </c>
      <c r="CH42" s="367">
        <v>0</v>
      </c>
      <c r="CI42" s="367">
        <v>0</v>
      </c>
      <c r="CJ42" s="367">
        <v>0</v>
      </c>
      <c r="CK42" s="367">
        <v>0</v>
      </c>
      <c r="CL42" s="367">
        <v>0</v>
      </c>
      <c r="CM42" s="367">
        <v>0</v>
      </c>
      <c r="CN42" s="367">
        <v>0</v>
      </c>
      <c r="CO42" s="367">
        <v>0</v>
      </c>
      <c r="CP42" s="367">
        <v>0</v>
      </c>
      <c r="CQ42" s="367">
        <v>0</v>
      </c>
      <c r="CR42" s="375">
        <v>0</v>
      </c>
    </row>
    <row r="43" spans="2:96" x14ac:dyDescent="0.2">
      <c r="B43" s="374"/>
      <c r="C43" s="368"/>
      <c r="D43" s="367" t="s">
        <v>7</v>
      </c>
      <c r="E43" s="367">
        <v>729.47980006863781</v>
      </c>
      <c r="F43" s="367">
        <v>11957.076038309096</v>
      </c>
      <c r="G43" s="367">
        <v>2.698718394653294</v>
      </c>
      <c r="H43" s="367">
        <v>216.65007131413165</v>
      </c>
      <c r="I43" s="367">
        <v>430.46837658924352</v>
      </c>
      <c r="J43" s="367">
        <v>0.67296574635559092</v>
      </c>
      <c r="K43" s="367">
        <v>739.6928096949141</v>
      </c>
      <c r="L43" s="367">
        <v>86.080307783813581</v>
      </c>
      <c r="M43" s="367">
        <v>5559.4515469433818</v>
      </c>
      <c r="N43" s="367">
        <v>54.698450944715624</v>
      </c>
      <c r="O43" s="367">
        <v>5.4678637031884634</v>
      </c>
      <c r="P43" s="367">
        <v>552.13355885637031</v>
      </c>
      <c r="Q43" s="367">
        <v>4.0560458327622465E-2</v>
      </c>
      <c r="R43" s="367">
        <v>31.171434342032672</v>
      </c>
      <c r="S43" s="367">
        <v>5.934950009387908</v>
      </c>
      <c r="T43" s="367">
        <v>5.9996189762462864</v>
      </c>
      <c r="U43" s="367">
        <v>4.1102004053010217E-4</v>
      </c>
      <c r="V43" s="367">
        <v>7.1647772723625343</v>
      </c>
      <c r="W43" s="367">
        <v>18530.792441977403</v>
      </c>
      <c r="X43" s="375">
        <v>6.9275862691812051</v>
      </c>
      <c r="Z43" s="374"/>
      <c r="AA43" s="368"/>
      <c r="AB43" s="367" t="s">
        <v>7</v>
      </c>
      <c r="AC43" s="367">
        <v>428.14771377782426</v>
      </c>
      <c r="AD43" s="367">
        <v>7017.8705000302307</v>
      </c>
      <c r="AE43" s="367">
        <v>1.5839370887202771</v>
      </c>
      <c r="AF43" s="367">
        <v>127.15668441294783</v>
      </c>
      <c r="AG43" s="367">
        <v>252.65134315301762</v>
      </c>
      <c r="AH43" s="367">
        <v>0.39497837462507251</v>
      </c>
      <c r="AI43" s="367">
        <v>434.14195340155294</v>
      </c>
      <c r="AJ43" s="367">
        <v>50.522422931332002</v>
      </c>
      <c r="AK43" s="367">
        <v>3262.9641964841721</v>
      </c>
      <c r="AL43" s="367">
        <v>32.103722018025636</v>
      </c>
      <c r="AM43" s="367">
        <v>3.2092092797478635</v>
      </c>
      <c r="AN43" s="367">
        <v>324.05931034982189</v>
      </c>
      <c r="AO43" s="367">
        <v>2.3805823685752903E-2</v>
      </c>
      <c r="AP43" s="367">
        <v>18.295199328975393</v>
      </c>
      <c r="AQ43" s="367">
        <v>3.4833524899058479</v>
      </c>
      <c r="AR43" s="367">
        <v>3.5213081266625932</v>
      </c>
      <c r="AS43" s="367">
        <v>2.412366876413493E-4</v>
      </c>
      <c r="AT43" s="367">
        <v>4.205165117115925</v>
      </c>
      <c r="AU43" s="367">
        <v>10876.129013822585</v>
      </c>
      <c r="AV43" s="375">
        <v>4.065952508718544</v>
      </c>
      <c r="AX43" s="374"/>
      <c r="AY43" s="368"/>
      <c r="AZ43" s="367" t="s">
        <v>7</v>
      </c>
      <c r="BA43" s="367">
        <v>0</v>
      </c>
      <c r="BB43" s="367">
        <v>0</v>
      </c>
      <c r="BC43" s="367">
        <v>0</v>
      </c>
      <c r="BD43" s="367">
        <v>0</v>
      </c>
      <c r="BE43" s="367">
        <v>0</v>
      </c>
      <c r="BF43" s="367">
        <v>0</v>
      </c>
      <c r="BG43" s="367">
        <v>0</v>
      </c>
      <c r="BH43" s="367">
        <v>0</v>
      </c>
      <c r="BI43" s="367">
        <v>0</v>
      </c>
      <c r="BJ43" s="367">
        <v>0</v>
      </c>
      <c r="BK43" s="367">
        <v>0</v>
      </c>
      <c r="BL43" s="367">
        <v>0</v>
      </c>
      <c r="BM43" s="367">
        <v>0</v>
      </c>
      <c r="BN43" s="367">
        <v>0</v>
      </c>
      <c r="BO43" s="367">
        <v>0</v>
      </c>
      <c r="BP43" s="367">
        <v>0</v>
      </c>
      <c r="BQ43" s="367">
        <v>0</v>
      </c>
      <c r="BR43" s="367">
        <v>0</v>
      </c>
      <c r="BS43" s="367">
        <v>0</v>
      </c>
      <c r="BT43" s="375">
        <v>0</v>
      </c>
      <c r="BV43" s="374"/>
      <c r="BW43" s="368"/>
      <c r="BX43" s="367" t="s">
        <v>7</v>
      </c>
      <c r="BY43" s="367">
        <v>726.469138781217</v>
      </c>
      <c r="BZ43" s="367">
        <v>11907.727576657524</v>
      </c>
      <c r="CA43" s="367">
        <v>2.6875804207221878</v>
      </c>
      <c r="CB43" s="367">
        <v>215.75592731924507</v>
      </c>
      <c r="CC43" s="367">
        <v>428.69177567893155</v>
      </c>
      <c r="CD43" s="367">
        <v>0.67018832617188961</v>
      </c>
      <c r="CE43" s="367">
        <v>736.63999794259075</v>
      </c>
      <c r="CF43" s="367">
        <v>85.725042771362766</v>
      </c>
      <c r="CG43" s="367">
        <v>5536.5069423770874</v>
      </c>
      <c r="CH43" s="367">
        <v>54.472703077912939</v>
      </c>
      <c r="CI43" s="367">
        <v>5.4452970939766194</v>
      </c>
      <c r="CJ43" s="367">
        <v>549.85482936861968</v>
      </c>
      <c r="CK43" s="367">
        <v>4.0393059858637399E-2</v>
      </c>
      <c r="CL43" s="367">
        <v>31.042785638342579</v>
      </c>
      <c r="CM43" s="367">
        <v>5.9104556721432564</v>
      </c>
      <c r="CN43" s="367">
        <v>5.9748577414741089</v>
      </c>
      <c r="CO43" s="367">
        <v>4.0932370551950736E-4</v>
      </c>
      <c r="CP43" s="367">
        <v>7.1352072725285911</v>
      </c>
      <c r="CQ43" s="367">
        <v>18454.313368225063</v>
      </c>
      <c r="CR43" s="375">
        <v>6.8989951885317753</v>
      </c>
    </row>
    <row r="44" spans="2:96" x14ac:dyDescent="0.2">
      <c r="B44" s="374"/>
      <c r="C44" s="368"/>
      <c r="D44" s="367" t="s">
        <v>8</v>
      </c>
      <c r="E44" s="367">
        <v>4649.4981817800463</v>
      </c>
      <c r="F44" s="367">
        <v>75731.518145228954</v>
      </c>
      <c r="G44" s="367">
        <v>17.175111490135283</v>
      </c>
      <c r="H44" s="367">
        <v>1382.6533617880634</v>
      </c>
      <c r="I44" s="367">
        <v>2590.1348167832648</v>
      </c>
      <c r="J44" s="367">
        <v>4.0944963609009148</v>
      </c>
      <c r="K44" s="367">
        <v>4711.4001016412403</v>
      </c>
      <c r="L44" s="367">
        <v>537.35996257320699</v>
      </c>
      <c r="M44" s="367">
        <v>33779.943289311763</v>
      </c>
      <c r="N44" s="367">
        <v>335.69779968670355</v>
      </c>
      <c r="O44" s="367">
        <v>35.487464747558995</v>
      </c>
      <c r="P44" s="367">
        <v>3327.96398580291</v>
      </c>
      <c r="Q44" s="367">
        <v>0.25917914045998092</v>
      </c>
      <c r="R44" s="367">
        <v>197.47246024926324</v>
      </c>
      <c r="S44" s="367">
        <v>38.582861135424345</v>
      </c>
      <c r="T44" s="367">
        <v>38.99611123511805</v>
      </c>
      <c r="U44" s="367">
        <v>2.597338497168348E-3</v>
      </c>
      <c r="V44" s="367">
        <v>45.90053636342121</v>
      </c>
      <c r="W44" s="367">
        <v>120861.1915999378</v>
      </c>
      <c r="X44" s="375">
        <v>43.950291528379417</v>
      </c>
      <c r="Z44" s="374"/>
      <c r="AA44" s="368"/>
      <c r="AB44" s="367" t="s">
        <v>8</v>
      </c>
      <c r="AC44" s="367">
        <v>2905.9645573349007</v>
      </c>
      <c r="AD44" s="367">
        <v>47332.65806310004</v>
      </c>
      <c r="AE44" s="367">
        <v>10.734548828127632</v>
      </c>
      <c r="AF44" s="367">
        <v>864.16673527933403</v>
      </c>
      <c r="AG44" s="367">
        <v>1618.8499666021305</v>
      </c>
      <c r="AH44" s="367">
        <v>2.5590850538540271</v>
      </c>
      <c r="AI44" s="367">
        <v>2944.6536326102778</v>
      </c>
      <c r="AJ44" s="367">
        <v>335.85323506260931</v>
      </c>
      <c r="AK44" s="367">
        <v>21112.669391332332</v>
      </c>
      <c r="AL44" s="367">
        <v>209.81316041538801</v>
      </c>
      <c r="AM44" s="367">
        <v>22.179880656840471</v>
      </c>
      <c r="AN44" s="367">
        <v>2079.9976713030464</v>
      </c>
      <c r="AO44" s="367">
        <v>0.16198853440327218</v>
      </c>
      <c r="AP44" s="367">
        <v>123.42148509334143</v>
      </c>
      <c r="AQ44" s="367">
        <v>24.114522169184372</v>
      </c>
      <c r="AR44" s="367">
        <v>24.372805987367364</v>
      </c>
      <c r="AS44" s="367">
        <v>1.6233523105246325E-3</v>
      </c>
      <c r="AT44" s="367">
        <v>28.688113559751447</v>
      </c>
      <c r="AU44" s="367">
        <v>75538.977630531954</v>
      </c>
      <c r="AV44" s="375">
        <v>27.469198711915723</v>
      </c>
      <c r="AX44" s="374"/>
      <c r="AY44" s="368"/>
      <c r="AZ44" s="367" t="s">
        <v>8</v>
      </c>
      <c r="BA44" s="367">
        <v>4069.2247448405533</v>
      </c>
      <c r="BB44" s="367">
        <v>66279.963030962113</v>
      </c>
      <c r="BC44" s="367">
        <v>15.031598236757857</v>
      </c>
      <c r="BD44" s="367">
        <v>1210.0934452179833</v>
      </c>
      <c r="BE44" s="367">
        <v>2266.8770428236553</v>
      </c>
      <c r="BF44" s="367">
        <v>3.5834890687189866</v>
      </c>
      <c r="BG44" s="367">
        <v>4123.4010912341055</v>
      </c>
      <c r="BH44" s="367">
        <v>470.29558268422414</v>
      </c>
      <c r="BI44" s="367">
        <v>29564.089658284924</v>
      </c>
      <c r="BJ44" s="367">
        <v>293.80155446166475</v>
      </c>
      <c r="BK44" s="367">
        <v>31.058506539116081</v>
      </c>
      <c r="BL44" s="367">
        <v>2912.6225823757163</v>
      </c>
      <c r="BM44" s="367">
        <v>0.2268326882757242</v>
      </c>
      <c r="BN44" s="367">
        <v>172.82721494972262</v>
      </c>
      <c r="BO44" s="367">
        <v>33.767586763289749</v>
      </c>
      <c r="BP44" s="367">
        <v>34.12926182277706</v>
      </c>
      <c r="BQ44" s="367">
        <v>2.2731816790082168E-3</v>
      </c>
      <c r="BR44" s="367">
        <v>40.171990840521033</v>
      </c>
      <c r="BS44" s="367">
        <v>105777.29731708243</v>
      </c>
      <c r="BT44" s="375">
        <v>38.46514329892004</v>
      </c>
      <c r="BV44" s="374"/>
      <c r="BW44" s="368"/>
      <c r="BX44" s="367" t="s">
        <v>8</v>
      </c>
      <c r="BY44" s="367">
        <v>4596.8358004928486</v>
      </c>
      <c r="BZ44" s="367">
        <v>74873.747708915878</v>
      </c>
      <c r="CA44" s="367">
        <v>16.980578180392737</v>
      </c>
      <c r="CB44" s="367">
        <v>1366.9927860270395</v>
      </c>
      <c r="CC44" s="367">
        <v>2560.7977438403814</v>
      </c>
      <c r="CD44" s="367">
        <v>4.0481201886546758</v>
      </c>
      <c r="CE44" s="367">
        <v>4658.0365903871761</v>
      </c>
      <c r="CF44" s="367">
        <v>531.27357343375149</v>
      </c>
      <c r="CG44" s="367">
        <v>33397.335923137769</v>
      </c>
      <c r="CH44" s="367">
        <v>331.8955301012133</v>
      </c>
      <c r="CI44" s="367">
        <v>35.085517198299726</v>
      </c>
      <c r="CJ44" s="367">
        <v>3290.2699161467053</v>
      </c>
      <c r="CK44" s="367">
        <v>0.25624355683719818</v>
      </c>
      <c r="CL44" s="367">
        <v>195.23579521815955</v>
      </c>
      <c r="CM44" s="367">
        <v>38.145853685410287</v>
      </c>
      <c r="CN44" s="367">
        <v>38.554423122059035</v>
      </c>
      <c r="CO44" s="367">
        <v>2.5679198319872748E-3</v>
      </c>
      <c r="CP44" s="367">
        <v>45.380645516548796</v>
      </c>
      <c r="CQ44" s="367">
        <v>119492.26146898243</v>
      </c>
      <c r="CR44" s="375">
        <v>43.45249006257373</v>
      </c>
    </row>
    <row r="45" spans="2:96" x14ac:dyDescent="0.2">
      <c r="B45" s="374"/>
      <c r="C45" s="368"/>
      <c r="D45" s="367" t="s">
        <v>12</v>
      </c>
      <c r="E45" s="367">
        <v>0</v>
      </c>
      <c r="F45" s="367">
        <v>0</v>
      </c>
      <c r="G45" s="367">
        <v>0</v>
      </c>
      <c r="H45" s="367">
        <v>0</v>
      </c>
      <c r="I45" s="367">
        <v>0</v>
      </c>
      <c r="J45" s="367">
        <v>0</v>
      </c>
      <c r="K45" s="367">
        <v>0</v>
      </c>
      <c r="L45" s="367">
        <v>0</v>
      </c>
      <c r="M45" s="367">
        <v>0</v>
      </c>
      <c r="N45" s="367">
        <v>0</v>
      </c>
      <c r="O45" s="367">
        <v>0</v>
      </c>
      <c r="P45" s="367">
        <v>0</v>
      </c>
      <c r="Q45" s="367">
        <v>0</v>
      </c>
      <c r="R45" s="367">
        <v>0</v>
      </c>
      <c r="S45" s="367">
        <v>0</v>
      </c>
      <c r="T45" s="367">
        <v>0</v>
      </c>
      <c r="U45" s="367">
        <v>0</v>
      </c>
      <c r="V45" s="367">
        <v>0</v>
      </c>
      <c r="W45" s="367">
        <v>0</v>
      </c>
      <c r="X45" s="375">
        <v>0</v>
      </c>
      <c r="Z45" s="374"/>
      <c r="AA45" s="368"/>
      <c r="AB45" s="367" t="s">
        <v>12</v>
      </c>
      <c r="AC45" s="367">
        <v>0</v>
      </c>
      <c r="AD45" s="367">
        <v>0</v>
      </c>
      <c r="AE45" s="367">
        <v>0</v>
      </c>
      <c r="AF45" s="367">
        <v>0</v>
      </c>
      <c r="AG45" s="367">
        <v>0</v>
      </c>
      <c r="AH45" s="367">
        <v>0</v>
      </c>
      <c r="AI45" s="367">
        <v>0</v>
      </c>
      <c r="AJ45" s="367">
        <v>0</v>
      </c>
      <c r="AK45" s="367">
        <v>0</v>
      </c>
      <c r="AL45" s="367">
        <v>0</v>
      </c>
      <c r="AM45" s="367">
        <v>0</v>
      </c>
      <c r="AN45" s="367">
        <v>0</v>
      </c>
      <c r="AO45" s="367">
        <v>0</v>
      </c>
      <c r="AP45" s="367">
        <v>0</v>
      </c>
      <c r="AQ45" s="367">
        <v>0</v>
      </c>
      <c r="AR45" s="367">
        <v>0</v>
      </c>
      <c r="AS45" s="367">
        <v>0</v>
      </c>
      <c r="AT45" s="367">
        <v>0</v>
      </c>
      <c r="AU45" s="367">
        <v>0</v>
      </c>
      <c r="AV45" s="375">
        <v>0</v>
      </c>
      <c r="AX45" s="374"/>
      <c r="AY45" s="368"/>
      <c r="AZ45" s="367" t="s">
        <v>12</v>
      </c>
      <c r="BA45" s="367">
        <v>1050.2627659376585</v>
      </c>
      <c r="BB45" s="367">
        <v>17036.105101057419</v>
      </c>
      <c r="BC45" s="367">
        <v>4.2302988469704843</v>
      </c>
      <c r="BD45" s="367">
        <v>314.00719074324195</v>
      </c>
      <c r="BE45" s="367">
        <v>562.06220900862377</v>
      </c>
      <c r="BF45" s="367">
        <v>0.97328965247208954</v>
      </c>
      <c r="BG45" s="367">
        <v>1064.4654723526637</v>
      </c>
      <c r="BH45" s="367">
        <v>127.9485889318449</v>
      </c>
      <c r="BI45" s="367">
        <v>7567.7370108702198</v>
      </c>
      <c r="BJ45" s="367">
        <v>71.458787467111819</v>
      </c>
      <c r="BK45" s="367">
        <v>17.864477723251987</v>
      </c>
      <c r="BL45" s="367">
        <v>718.14017238680651</v>
      </c>
      <c r="BM45" s="367">
        <v>8.4295000590679653E-2</v>
      </c>
      <c r="BN45" s="367">
        <v>67.425136654410124</v>
      </c>
      <c r="BO45" s="367">
        <v>9.2228450789122007</v>
      </c>
      <c r="BP45" s="367">
        <v>9.321684524597849</v>
      </c>
      <c r="BQ45" s="367">
        <v>5.9797864299361743E-4</v>
      </c>
      <c r="BR45" s="367">
        <v>11.506412593577528</v>
      </c>
      <c r="BS45" s="367">
        <v>8824.7744787451975</v>
      </c>
      <c r="BT45" s="375">
        <v>13.423486623799873</v>
      </c>
      <c r="BV45" s="374"/>
      <c r="BW45" s="368"/>
      <c r="BX45" s="367" t="s">
        <v>12</v>
      </c>
      <c r="BY45" s="367">
        <v>0</v>
      </c>
      <c r="BZ45" s="367">
        <v>0</v>
      </c>
      <c r="CA45" s="367">
        <v>0</v>
      </c>
      <c r="CB45" s="367">
        <v>0</v>
      </c>
      <c r="CC45" s="367">
        <v>0</v>
      </c>
      <c r="CD45" s="367">
        <v>0</v>
      </c>
      <c r="CE45" s="367">
        <v>0</v>
      </c>
      <c r="CF45" s="367">
        <v>0</v>
      </c>
      <c r="CG45" s="367">
        <v>0</v>
      </c>
      <c r="CH45" s="367">
        <v>0</v>
      </c>
      <c r="CI45" s="367">
        <v>0</v>
      </c>
      <c r="CJ45" s="367">
        <v>0</v>
      </c>
      <c r="CK45" s="367">
        <v>0</v>
      </c>
      <c r="CL45" s="367">
        <v>0</v>
      </c>
      <c r="CM45" s="367">
        <v>0</v>
      </c>
      <c r="CN45" s="367">
        <v>0</v>
      </c>
      <c r="CO45" s="367">
        <v>0</v>
      </c>
      <c r="CP45" s="367">
        <v>0</v>
      </c>
      <c r="CQ45" s="367">
        <v>0</v>
      </c>
      <c r="CR45" s="375">
        <v>0</v>
      </c>
    </row>
    <row r="46" spans="2:96" x14ac:dyDescent="0.2">
      <c r="B46" s="374"/>
      <c r="C46" s="368"/>
      <c r="D46" s="367" t="s">
        <v>9</v>
      </c>
      <c r="E46" s="367">
        <v>0</v>
      </c>
      <c r="F46" s="367">
        <v>0</v>
      </c>
      <c r="G46" s="367">
        <v>0</v>
      </c>
      <c r="H46" s="367">
        <v>0</v>
      </c>
      <c r="I46" s="367">
        <v>0</v>
      </c>
      <c r="J46" s="367">
        <v>0</v>
      </c>
      <c r="K46" s="367">
        <v>0</v>
      </c>
      <c r="L46" s="367">
        <v>0</v>
      </c>
      <c r="M46" s="367">
        <v>0</v>
      </c>
      <c r="N46" s="367">
        <v>0</v>
      </c>
      <c r="O46" s="367">
        <v>0</v>
      </c>
      <c r="P46" s="367">
        <v>0</v>
      </c>
      <c r="Q46" s="367">
        <v>0</v>
      </c>
      <c r="R46" s="367">
        <v>0</v>
      </c>
      <c r="S46" s="367">
        <v>0</v>
      </c>
      <c r="T46" s="367">
        <v>0</v>
      </c>
      <c r="U46" s="367">
        <v>0</v>
      </c>
      <c r="V46" s="367">
        <v>0</v>
      </c>
      <c r="W46" s="367">
        <v>0</v>
      </c>
      <c r="X46" s="375">
        <v>0</v>
      </c>
      <c r="Z46" s="374"/>
      <c r="AA46" s="368"/>
      <c r="AB46" s="367" t="s">
        <v>9</v>
      </c>
      <c r="AC46" s="367">
        <v>984.11870224305164</v>
      </c>
      <c r="AD46" s="367">
        <v>16070.817429870654</v>
      </c>
      <c r="AE46" s="367">
        <v>3.6746692663520575</v>
      </c>
      <c r="AF46" s="367">
        <v>292.09600999005204</v>
      </c>
      <c r="AG46" s="367">
        <v>574.62958947104494</v>
      </c>
      <c r="AH46" s="367">
        <v>0.89972440747194804</v>
      </c>
      <c r="AI46" s="367">
        <v>997.69527290346639</v>
      </c>
      <c r="AJ46" s="367">
        <v>116.25374900656169</v>
      </c>
      <c r="AK46" s="367">
        <v>7458.4028858273605</v>
      </c>
      <c r="AL46" s="367">
        <v>72.505180972988583</v>
      </c>
      <c r="AM46" s="367">
        <v>7.442711670318749</v>
      </c>
      <c r="AN46" s="367">
        <v>737.93341368467202</v>
      </c>
      <c r="AO46" s="367">
        <v>5.3660807629234301E-2</v>
      </c>
      <c r="AP46" s="367">
        <v>41.143372743025864</v>
      </c>
      <c r="AQ46" s="367">
        <v>8.2076516909225585</v>
      </c>
      <c r="AR46" s="367">
        <v>8.2958225717960534</v>
      </c>
      <c r="AS46" s="367">
        <v>5.5467561437464027E-4</v>
      </c>
      <c r="AT46" s="367">
        <v>9.8050508411810622</v>
      </c>
      <c r="AU46" s="367">
        <v>26279.197130730656</v>
      </c>
      <c r="AV46" s="375">
        <v>9.0762734714463882</v>
      </c>
      <c r="AX46" s="374"/>
      <c r="AY46" s="368"/>
      <c r="AZ46" s="367" t="s">
        <v>9</v>
      </c>
      <c r="BA46" s="367">
        <v>0</v>
      </c>
      <c r="BB46" s="367">
        <v>0</v>
      </c>
      <c r="BC46" s="367">
        <v>0</v>
      </c>
      <c r="BD46" s="367">
        <v>0</v>
      </c>
      <c r="BE46" s="367">
        <v>0</v>
      </c>
      <c r="BF46" s="367">
        <v>0</v>
      </c>
      <c r="BG46" s="367">
        <v>0</v>
      </c>
      <c r="BH46" s="367">
        <v>0</v>
      </c>
      <c r="BI46" s="367">
        <v>0</v>
      </c>
      <c r="BJ46" s="367">
        <v>0</v>
      </c>
      <c r="BK46" s="367">
        <v>0</v>
      </c>
      <c r="BL46" s="367">
        <v>0</v>
      </c>
      <c r="BM46" s="367">
        <v>0</v>
      </c>
      <c r="BN46" s="367">
        <v>0</v>
      </c>
      <c r="BO46" s="367">
        <v>0</v>
      </c>
      <c r="BP46" s="367">
        <v>0</v>
      </c>
      <c r="BQ46" s="367">
        <v>0</v>
      </c>
      <c r="BR46" s="367">
        <v>0</v>
      </c>
      <c r="BS46" s="367">
        <v>0</v>
      </c>
      <c r="BT46" s="375">
        <v>0</v>
      </c>
      <c r="BV46" s="374"/>
      <c r="BW46" s="368"/>
      <c r="BX46" s="367" t="s">
        <v>9</v>
      </c>
      <c r="BY46" s="367">
        <v>0</v>
      </c>
      <c r="BZ46" s="367">
        <v>0</v>
      </c>
      <c r="CA46" s="367">
        <v>0</v>
      </c>
      <c r="CB46" s="367">
        <v>0</v>
      </c>
      <c r="CC46" s="367">
        <v>0</v>
      </c>
      <c r="CD46" s="367">
        <v>0</v>
      </c>
      <c r="CE46" s="367">
        <v>0</v>
      </c>
      <c r="CF46" s="367">
        <v>0</v>
      </c>
      <c r="CG46" s="367">
        <v>0</v>
      </c>
      <c r="CH46" s="367">
        <v>0</v>
      </c>
      <c r="CI46" s="367">
        <v>0</v>
      </c>
      <c r="CJ46" s="367">
        <v>0</v>
      </c>
      <c r="CK46" s="367">
        <v>0</v>
      </c>
      <c r="CL46" s="367">
        <v>0</v>
      </c>
      <c r="CM46" s="367">
        <v>0</v>
      </c>
      <c r="CN46" s="367">
        <v>0</v>
      </c>
      <c r="CO46" s="367">
        <v>0</v>
      </c>
      <c r="CP46" s="367">
        <v>0</v>
      </c>
      <c r="CQ46" s="367">
        <v>0</v>
      </c>
      <c r="CR46" s="375">
        <v>0</v>
      </c>
    </row>
    <row r="47" spans="2:96" x14ac:dyDescent="0.2">
      <c r="B47" s="374"/>
      <c r="C47" s="368"/>
      <c r="D47" s="367" t="s">
        <v>10</v>
      </c>
      <c r="E47" s="367">
        <v>0</v>
      </c>
      <c r="F47" s="367">
        <v>0</v>
      </c>
      <c r="G47" s="367">
        <v>0</v>
      </c>
      <c r="H47" s="367">
        <v>0</v>
      </c>
      <c r="I47" s="367">
        <v>0</v>
      </c>
      <c r="J47" s="367">
        <v>0</v>
      </c>
      <c r="K47" s="367">
        <v>0</v>
      </c>
      <c r="L47" s="367">
        <v>0</v>
      </c>
      <c r="M47" s="367">
        <v>0</v>
      </c>
      <c r="N47" s="367">
        <v>0</v>
      </c>
      <c r="O47" s="367">
        <v>0</v>
      </c>
      <c r="P47" s="367">
        <v>0</v>
      </c>
      <c r="Q47" s="367">
        <v>0</v>
      </c>
      <c r="R47" s="367">
        <v>0</v>
      </c>
      <c r="S47" s="367">
        <v>0</v>
      </c>
      <c r="T47" s="367">
        <v>0</v>
      </c>
      <c r="U47" s="367">
        <v>0</v>
      </c>
      <c r="V47" s="367">
        <v>0</v>
      </c>
      <c r="W47" s="367">
        <v>0</v>
      </c>
      <c r="X47" s="375">
        <v>0</v>
      </c>
      <c r="Z47" s="374"/>
      <c r="AA47" s="368"/>
      <c r="AB47" s="367" t="s">
        <v>10</v>
      </c>
      <c r="AC47" s="367">
        <v>1039.231195802701</v>
      </c>
      <c r="AD47" s="367">
        <v>16856.664369579659</v>
      </c>
      <c r="AE47" s="367">
        <v>3.8843906327199922</v>
      </c>
      <c r="AF47" s="367">
        <v>308.6942251400344</v>
      </c>
      <c r="AG47" s="367">
        <v>577.35135890697666</v>
      </c>
      <c r="AH47" s="367">
        <v>0.91048076580337967</v>
      </c>
      <c r="AI47" s="367">
        <v>1052.8413773920506</v>
      </c>
      <c r="AJ47" s="367">
        <v>120.85427702773103</v>
      </c>
      <c r="AK47" s="367">
        <v>7552.5344616534803</v>
      </c>
      <c r="AL47" s="367">
        <v>73.612879397441517</v>
      </c>
      <c r="AM47" s="367">
        <v>7.8719961622271439</v>
      </c>
      <c r="AN47" s="367">
        <v>742.51788497826556</v>
      </c>
      <c r="AO47" s="367">
        <v>5.6201081303796696E-2</v>
      </c>
      <c r="AP47" s="367">
        <v>42.848563070403166</v>
      </c>
      <c r="AQ47" s="367">
        <v>8.8684616090118826</v>
      </c>
      <c r="AR47" s="367">
        <v>8.9619811911551484</v>
      </c>
      <c r="AS47" s="367">
        <v>5.8076443762650502E-4</v>
      </c>
      <c r="AT47" s="367">
        <v>10.441736285540097</v>
      </c>
      <c r="AU47" s="367">
        <v>28545.314598648292</v>
      </c>
      <c r="AV47" s="375">
        <v>9.4379743171515216</v>
      </c>
      <c r="AX47" s="374"/>
      <c r="AY47" s="368"/>
      <c r="AZ47" s="367" t="s">
        <v>10</v>
      </c>
      <c r="BA47" s="367">
        <v>0</v>
      </c>
      <c r="BB47" s="367">
        <v>0</v>
      </c>
      <c r="BC47" s="367">
        <v>0</v>
      </c>
      <c r="BD47" s="367">
        <v>0</v>
      </c>
      <c r="BE47" s="367">
        <v>0</v>
      </c>
      <c r="BF47" s="367">
        <v>0</v>
      </c>
      <c r="BG47" s="367">
        <v>0</v>
      </c>
      <c r="BH47" s="367">
        <v>0</v>
      </c>
      <c r="BI47" s="367">
        <v>0</v>
      </c>
      <c r="BJ47" s="367">
        <v>0</v>
      </c>
      <c r="BK47" s="367">
        <v>0</v>
      </c>
      <c r="BL47" s="367">
        <v>0</v>
      </c>
      <c r="BM47" s="367">
        <v>0</v>
      </c>
      <c r="BN47" s="367">
        <v>0</v>
      </c>
      <c r="BO47" s="367">
        <v>0</v>
      </c>
      <c r="BP47" s="367">
        <v>0</v>
      </c>
      <c r="BQ47" s="367">
        <v>0</v>
      </c>
      <c r="BR47" s="367">
        <v>0</v>
      </c>
      <c r="BS47" s="367">
        <v>0</v>
      </c>
      <c r="BT47" s="375">
        <v>0</v>
      </c>
      <c r="BV47" s="374"/>
      <c r="BW47" s="368"/>
      <c r="BX47" s="367" t="s">
        <v>10</v>
      </c>
      <c r="BY47" s="367">
        <v>0</v>
      </c>
      <c r="BZ47" s="367">
        <v>0</v>
      </c>
      <c r="CA47" s="367">
        <v>0</v>
      </c>
      <c r="CB47" s="367">
        <v>0</v>
      </c>
      <c r="CC47" s="367">
        <v>0</v>
      </c>
      <c r="CD47" s="367">
        <v>0</v>
      </c>
      <c r="CE47" s="367">
        <v>0</v>
      </c>
      <c r="CF47" s="367">
        <v>0</v>
      </c>
      <c r="CG47" s="367">
        <v>0</v>
      </c>
      <c r="CH47" s="367">
        <v>0</v>
      </c>
      <c r="CI47" s="367">
        <v>0</v>
      </c>
      <c r="CJ47" s="367">
        <v>0</v>
      </c>
      <c r="CK47" s="367">
        <v>0</v>
      </c>
      <c r="CL47" s="367">
        <v>0</v>
      </c>
      <c r="CM47" s="367">
        <v>0</v>
      </c>
      <c r="CN47" s="367">
        <v>0</v>
      </c>
      <c r="CO47" s="367">
        <v>0</v>
      </c>
      <c r="CP47" s="367">
        <v>0</v>
      </c>
      <c r="CQ47" s="367">
        <v>0</v>
      </c>
      <c r="CR47" s="375">
        <v>0</v>
      </c>
    </row>
    <row r="48" spans="2:96" x14ac:dyDescent="0.2">
      <c r="B48" s="374"/>
      <c r="C48" s="368"/>
      <c r="D48" s="367" t="s">
        <v>5</v>
      </c>
      <c r="E48" s="367">
        <v>0</v>
      </c>
      <c r="F48" s="367">
        <v>0</v>
      </c>
      <c r="G48" s="367">
        <v>0</v>
      </c>
      <c r="H48" s="367">
        <v>0</v>
      </c>
      <c r="I48" s="367">
        <v>0</v>
      </c>
      <c r="J48" s="367">
        <v>0</v>
      </c>
      <c r="K48" s="367">
        <v>0</v>
      </c>
      <c r="L48" s="367">
        <v>0</v>
      </c>
      <c r="M48" s="367">
        <v>0</v>
      </c>
      <c r="N48" s="367">
        <v>0</v>
      </c>
      <c r="O48" s="367">
        <v>0</v>
      </c>
      <c r="P48" s="367">
        <v>0</v>
      </c>
      <c r="Q48" s="367">
        <v>0</v>
      </c>
      <c r="R48" s="367">
        <v>0</v>
      </c>
      <c r="S48" s="367">
        <v>0</v>
      </c>
      <c r="T48" s="367">
        <v>0</v>
      </c>
      <c r="U48" s="367">
        <v>0</v>
      </c>
      <c r="V48" s="367">
        <v>0</v>
      </c>
      <c r="W48" s="367">
        <v>0</v>
      </c>
      <c r="X48" s="375">
        <v>0</v>
      </c>
      <c r="Z48" s="374"/>
      <c r="AA48" s="368"/>
      <c r="AB48" s="367" t="s">
        <v>5</v>
      </c>
      <c r="AC48" s="367">
        <v>0</v>
      </c>
      <c r="AD48" s="367">
        <v>0</v>
      </c>
      <c r="AE48" s="367">
        <v>0</v>
      </c>
      <c r="AF48" s="367">
        <v>0</v>
      </c>
      <c r="AG48" s="367">
        <v>0</v>
      </c>
      <c r="AH48" s="367">
        <v>0</v>
      </c>
      <c r="AI48" s="367">
        <v>0</v>
      </c>
      <c r="AJ48" s="367">
        <v>0</v>
      </c>
      <c r="AK48" s="367">
        <v>0</v>
      </c>
      <c r="AL48" s="367">
        <v>0</v>
      </c>
      <c r="AM48" s="367">
        <v>0</v>
      </c>
      <c r="AN48" s="367">
        <v>0</v>
      </c>
      <c r="AO48" s="367">
        <v>0</v>
      </c>
      <c r="AP48" s="367">
        <v>0</v>
      </c>
      <c r="AQ48" s="367">
        <v>0</v>
      </c>
      <c r="AR48" s="367">
        <v>0</v>
      </c>
      <c r="AS48" s="367">
        <v>0</v>
      </c>
      <c r="AT48" s="367">
        <v>0</v>
      </c>
      <c r="AU48" s="367">
        <v>0</v>
      </c>
      <c r="AV48" s="375">
        <v>0</v>
      </c>
      <c r="AX48" s="374"/>
      <c r="AY48" s="368"/>
      <c r="AZ48" s="367" t="s">
        <v>5</v>
      </c>
      <c r="BA48" s="367">
        <v>0</v>
      </c>
      <c r="BB48" s="367">
        <v>0</v>
      </c>
      <c r="BC48" s="367">
        <v>0</v>
      </c>
      <c r="BD48" s="367">
        <v>0</v>
      </c>
      <c r="BE48" s="367">
        <v>0</v>
      </c>
      <c r="BF48" s="367">
        <v>0</v>
      </c>
      <c r="BG48" s="367">
        <v>0</v>
      </c>
      <c r="BH48" s="367">
        <v>0</v>
      </c>
      <c r="BI48" s="367">
        <v>0</v>
      </c>
      <c r="BJ48" s="367">
        <v>0</v>
      </c>
      <c r="BK48" s="367">
        <v>0</v>
      </c>
      <c r="BL48" s="367">
        <v>0</v>
      </c>
      <c r="BM48" s="367">
        <v>0</v>
      </c>
      <c r="BN48" s="367">
        <v>0</v>
      </c>
      <c r="BO48" s="367">
        <v>0</v>
      </c>
      <c r="BP48" s="367">
        <v>0</v>
      </c>
      <c r="BQ48" s="367">
        <v>0</v>
      </c>
      <c r="BR48" s="367">
        <v>0</v>
      </c>
      <c r="BS48" s="367">
        <v>0</v>
      </c>
      <c r="BT48" s="375">
        <v>0</v>
      </c>
      <c r="BV48" s="374"/>
      <c r="BW48" s="368"/>
      <c r="BX48" s="367" t="s">
        <v>5</v>
      </c>
      <c r="BY48" s="367">
        <v>40.72618368800174</v>
      </c>
      <c r="BZ48" s="367">
        <v>804.58546336177369</v>
      </c>
      <c r="CA48" s="367">
        <v>9.4074329337941881E-2</v>
      </c>
      <c r="CB48" s="367">
        <v>14.753596160655528</v>
      </c>
      <c r="CC48" s="367">
        <v>20.936300020261964</v>
      </c>
      <c r="CD48" s="367">
        <v>3.7298185904872126E-2</v>
      </c>
      <c r="CE48" s="367">
        <v>41.492375735007322</v>
      </c>
      <c r="CF48" s="367">
        <v>4.0769337828716381</v>
      </c>
      <c r="CG48" s="367">
        <v>260.87638634354272</v>
      </c>
      <c r="CH48" s="367">
        <v>3.1318799422070844</v>
      </c>
      <c r="CI48" s="367">
        <v>0.22846328395044546</v>
      </c>
      <c r="CJ48" s="367">
        <v>26.439574322098437</v>
      </c>
      <c r="CK48" s="367">
        <v>1.6871082029772783E-3</v>
      </c>
      <c r="CL48" s="367">
        <v>1.6119844527978076</v>
      </c>
      <c r="CM48" s="367">
        <v>0.1611297382631646</v>
      </c>
      <c r="CN48" s="367">
        <v>0.16509238475828769</v>
      </c>
      <c r="CO48" s="367">
        <v>2.1604105242374127E-5</v>
      </c>
      <c r="CP48" s="367">
        <v>0.22121311169610877</v>
      </c>
      <c r="CQ48" s="367">
        <v>317.07781800321868</v>
      </c>
      <c r="CR48" s="375">
        <v>0.67919633025691828</v>
      </c>
    </row>
    <row r="49" spans="2:96" x14ac:dyDescent="0.2">
      <c r="B49" s="374"/>
      <c r="C49" s="368"/>
      <c r="D49" s="367" t="s">
        <v>11</v>
      </c>
      <c r="E49" s="367">
        <v>0</v>
      </c>
      <c r="F49" s="367">
        <v>0</v>
      </c>
      <c r="G49" s="367">
        <v>0</v>
      </c>
      <c r="H49" s="367">
        <v>0</v>
      </c>
      <c r="I49" s="367">
        <v>0</v>
      </c>
      <c r="J49" s="367">
        <v>0</v>
      </c>
      <c r="K49" s="367">
        <v>0</v>
      </c>
      <c r="L49" s="367">
        <v>0</v>
      </c>
      <c r="M49" s="367">
        <v>0</v>
      </c>
      <c r="N49" s="367">
        <v>0</v>
      </c>
      <c r="O49" s="367">
        <v>0</v>
      </c>
      <c r="P49" s="367">
        <v>0</v>
      </c>
      <c r="Q49" s="367">
        <v>0</v>
      </c>
      <c r="R49" s="367">
        <v>0</v>
      </c>
      <c r="S49" s="367">
        <v>0</v>
      </c>
      <c r="T49" s="367">
        <v>0</v>
      </c>
      <c r="U49" s="367">
        <v>0</v>
      </c>
      <c r="V49" s="367">
        <v>0</v>
      </c>
      <c r="W49" s="367">
        <v>0</v>
      </c>
      <c r="X49" s="375">
        <v>0</v>
      </c>
      <c r="Z49" s="374"/>
      <c r="AA49" s="368"/>
      <c r="AB49" s="367" t="s">
        <v>11</v>
      </c>
      <c r="AC49" s="367">
        <v>0</v>
      </c>
      <c r="AD49" s="367">
        <v>0</v>
      </c>
      <c r="AE49" s="367">
        <v>0</v>
      </c>
      <c r="AF49" s="367">
        <v>0</v>
      </c>
      <c r="AG49" s="367">
        <v>0</v>
      </c>
      <c r="AH49" s="367">
        <v>0</v>
      </c>
      <c r="AI49" s="367">
        <v>0</v>
      </c>
      <c r="AJ49" s="367">
        <v>0</v>
      </c>
      <c r="AK49" s="367">
        <v>0</v>
      </c>
      <c r="AL49" s="367">
        <v>0</v>
      </c>
      <c r="AM49" s="367">
        <v>0</v>
      </c>
      <c r="AN49" s="367">
        <v>0</v>
      </c>
      <c r="AO49" s="367">
        <v>0</v>
      </c>
      <c r="AP49" s="367">
        <v>0</v>
      </c>
      <c r="AQ49" s="367">
        <v>0</v>
      </c>
      <c r="AR49" s="367">
        <v>0</v>
      </c>
      <c r="AS49" s="367">
        <v>0</v>
      </c>
      <c r="AT49" s="367">
        <v>0</v>
      </c>
      <c r="AU49" s="367">
        <v>0</v>
      </c>
      <c r="AV49" s="375">
        <v>0</v>
      </c>
      <c r="AX49" s="374"/>
      <c r="AY49" s="368"/>
      <c r="AZ49" s="367" t="s">
        <v>11</v>
      </c>
      <c r="BA49" s="367">
        <v>0</v>
      </c>
      <c r="BB49" s="367">
        <v>0</v>
      </c>
      <c r="BC49" s="367">
        <v>0</v>
      </c>
      <c r="BD49" s="367">
        <v>0</v>
      </c>
      <c r="BE49" s="367">
        <v>0</v>
      </c>
      <c r="BF49" s="367">
        <v>0</v>
      </c>
      <c r="BG49" s="367">
        <v>0</v>
      </c>
      <c r="BH49" s="367">
        <v>0</v>
      </c>
      <c r="BI49" s="367">
        <v>0</v>
      </c>
      <c r="BJ49" s="367">
        <v>0</v>
      </c>
      <c r="BK49" s="367">
        <v>0</v>
      </c>
      <c r="BL49" s="367">
        <v>0</v>
      </c>
      <c r="BM49" s="367">
        <v>0</v>
      </c>
      <c r="BN49" s="367">
        <v>0</v>
      </c>
      <c r="BO49" s="367">
        <v>0</v>
      </c>
      <c r="BP49" s="367">
        <v>0</v>
      </c>
      <c r="BQ49" s="367">
        <v>0</v>
      </c>
      <c r="BR49" s="367">
        <v>0</v>
      </c>
      <c r="BS49" s="367">
        <v>0</v>
      </c>
      <c r="BT49" s="375">
        <v>0</v>
      </c>
      <c r="BV49" s="374"/>
      <c r="BW49" s="368"/>
      <c r="BX49" s="367" t="s">
        <v>11</v>
      </c>
      <c r="BY49" s="367">
        <v>28.560501532029814</v>
      </c>
      <c r="BZ49" s="367">
        <v>505.51790005678458</v>
      </c>
      <c r="CA49" s="367">
        <v>8.7335962358891878E-2</v>
      </c>
      <c r="CB49" s="367">
        <v>8.4205720496791781</v>
      </c>
      <c r="CC49" s="367">
        <v>27.855547021745231</v>
      </c>
      <c r="CD49" s="367">
        <v>3.5002113609879135E-2</v>
      </c>
      <c r="CE49" s="367">
        <v>28.996626555024854</v>
      </c>
      <c r="CF49" s="367">
        <v>4.6713938676001758</v>
      </c>
      <c r="CG49" s="367">
        <v>298.26192589211882</v>
      </c>
      <c r="CH49" s="367">
        <v>2.4432690006741584</v>
      </c>
      <c r="CI49" s="367">
        <v>9.717724045679299E-2</v>
      </c>
      <c r="CJ49" s="367">
        <v>34.867465409236786</v>
      </c>
      <c r="CK49" s="367">
        <v>1.3068689683802684E-3</v>
      </c>
      <c r="CL49" s="367">
        <v>2.187416360740587</v>
      </c>
      <c r="CM49" s="367">
        <v>0.17059681559651441</v>
      </c>
      <c r="CN49" s="367">
        <v>0.17293757039913751</v>
      </c>
      <c r="CO49" s="367">
        <v>1.6416492609071413E-5</v>
      </c>
      <c r="CP49" s="367">
        <v>0.21000605846654347</v>
      </c>
      <c r="CQ49" s="367">
        <v>332.91035534560439</v>
      </c>
      <c r="CR49" s="375">
        <v>0.74376359589529117</v>
      </c>
    </row>
    <row r="50" spans="2:96" x14ac:dyDescent="0.2">
      <c r="B50" s="374"/>
      <c r="C50" s="368" t="s">
        <v>2</v>
      </c>
      <c r="D50" s="367" t="s">
        <v>6</v>
      </c>
      <c r="E50" s="367">
        <v>0</v>
      </c>
      <c r="F50" s="367">
        <v>0</v>
      </c>
      <c r="G50" s="367">
        <v>0</v>
      </c>
      <c r="H50" s="367">
        <v>0</v>
      </c>
      <c r="I50" s="367">
        <v>0</v>
      </c>
      <c r="J50" s="367">
        <v>0</v>
      </c>
      <c r="K50" s="367">
        <v>0</v>
      </c>
      <c r="L50" s="367">
        <v>0</v>
      </c>
      <c r="M50" s="367">
        <v>0</v>
      </c>
      <c r="N50" s="367">
        <v>0</v>
      </c>
      <c r="O50" s="367">
        <v>0</v>
      </c>
      <c r="P50" s="367">
        <v>0</v>
      </c>
      <c r="Q50" s="367">
        <v>0</v>
      </c>
      <c r="R50" s="367">
        <v>0</v>
      </c>
      <c r="S50" s="367">
        <v>0</v>
      </c>
      <c r="T50" s="367">
        <v>0</v>
      </c>
      <c r="U50" s="367">
        <v>0</v>
      </c>
      <c r="V50" s="367">
        <v>0</v>
      </c>
      <c r="W50" s="367">
        <v>0</v>
      </c>
      <c r="X50" s="375">
        <v>0</v>
      </c>
      <c r="Z50" s="374"/>
      <c r="AA50" s="368" t="s">
        <v>2</v>
      </c>
      <c r="AB50" s="367" t="s">
        <v>6</v>
      </c>
      <c r="AC50" s="367">
        <v>0</v>
      </c>
      <c r="AD50" s="367">
        <v>0</v>
      </c>
      <c r="AE50" s="367">
        <v>0</v>
      </c>
      <c r="AF50" s="367">
        <v>0</v>
      </c>
      <c r="AG50" s="367">
        <v>0</v>
      </c>
      <c r="AH50" s="367">
        <v>0</v>
      </c>
      <c r="AI50" s="367">
        <v>0</v>
      </c>
      <c r="AJ50" s="367">
        <v>0</v>
      </c>
      <c r="AK50" s="367">
        <v>0</v>
      </c>
      <c r="AL50" s="367">
        <v>0</v>
      </c>
      <c r="AM50" s="367">
        <v>0</v>
      </c>
      <c r="AN50" s="367">
        <v>0</v>
      </c>
      <c r="AO50" s="367">
        <v>0</v>
      </c>
      <c r="AP50" s="367">
        <v>0</v>
      </c>
      <c r="AQ50" s="367">
        <v>0</v>
      </c>
      <c r="AR50" s="367">
        <v>0</v>
      </c>
      <c r="AS50" s="367">
        <v>0</v>
      </c>
      <c r="AT50" s="367">
        <v>0</v>
      </c>
      <c r="AU50" s="367">
        <v>0</v>
      </c>
      <c r="AV50" s="375">
        <v>0</v>
      </c>
      <c r="AX50" s="374"/>
      <c r="AY50" s="368" t="s">
        <v>2</v>
      </c>
      <c r="AZ50" s="367" t="s">
        <v>6</v>
      </c>
      <c r="BA50" s="367">
        <v>0</v>
      </c>
      <c r="BB50" s="367">
        <v>0</v>
      </c>
      <c r="BC50" s="367">
        <v>0</v>
      </c>
      <c r="BD50" s="367">
        <v>0</v>
      </c>
      <c r="BE50" s="367">
        <v>0</v>
      </c>
      <c r="BF50" s="367">
        <v>0</v>
      </c>
      <c r="BG50" s="367">
        <v>0</v>
      </c>
      <c r="BH50" s="367">
        <v>0</v>
      </c>
      <c r="BI50" s="367">
        <v>0</v>
      </c>
      <c r="BJ50" s="367">
        <v>0</v>
      </c>
      <c r="BK50" s="367">
        <v>0</v>
      </c>
      <c r="BL50" s="367">
        <v>0</v>
      </c>
      <c r="BM50" s="367">
        <v>0</v>
      </c>
      <c r="BN50" s="367">
        <v>0</v>
      </c>
      <c r="BO50" s="367">
        <v>0</v>
      </c>
      <c r="BP50" s="367">
        <v>0</v>
      </c>
      <c r="BQ50" s="367">
        <v>0</v>
      </c>
      <c r="BR50" s="367">
        <v>0</v>
      </c>
      <c r="BS50" s="367">
        <v>0</v>
      </c>
      <c r="BT50" s="375">
        <v>0</v>
      </c>
      <c r="BV50" s="374"/>
      <c r="BW50" s="368" t="s">
        <v>2</v>
      </c>
      <c r="BX50" s="367" t="s">
        <v>6</v>
      </c>
      <c r="BY50" s="367">
        <v>0</v>
      </c>
      <c r="BZ50" s="367">
        <v>0</v>
      </c>
      <c r="CA50" s="367">
        <v>0</v>
      </c>
      <c r="CB50" s="367">
        <v>0</v>
      </c>
      <c r="CC50" s="367">
        <v>0</v>
      </c>
      <c r="CD50" s="367">
        <v>0</v>
      </c>
      <c r="CE50" s="367">
        <v>0</v>
      </c>
      <c r="CF50" s="367">
        <v>0</v>
      </c>
      <c r="CG50" s="367">
        <v>0</v>
      </c>
      <c r="CH50" s="367">
        <v>0</v>
      </c>
      <c r="CI50" s="367">
        <v>0</v>
      </c>
      <c r="CJ50" s="367">
        <v>0</v>
      </c>
      <c r="CK50" s="367">
        <v>0</v>
      </c>
      <c r="CL50" s="367">
        <v>0</v>
      </c>
      <c r="CM50" s="367">
        <v>0</v>
      </c>
      <c r="CN50" s="367">
        <v>0</v>
      </c>
      <c r="CO50" s="367">
        <v>0</v>
      </c>
      <c r="CP50" s="367">
        <v>0</v>
      </c>
      <c r="CQ50" s="367">
        <v>0</v>
      </c>
      <c r="CR50" s="375">
        <v>0</v>
      </c>
    </row>
    <row r="51" spans="2:96" x14ac:dyDescent="0.2">
      <c r="B51" s="374"/>
      <c r="C51" s="368"/>
      <c r="D51" s="367" t="s">
        <v>7</v>
      </c>
      <c r="E51" s="367">
        <v>363.92961927383033</v>
      </c>
      <c r="F51" s="367">
        <v>5921.4866502604773</v>
      </c>
      <c r="G51" s="367">
        <v>1.4211712928425249</v>
      </c>
      <c r="H51" s="367">
        <v>109.52075034611516</v>
      </c>
      <c r="I51" s="367">
        <v>182.2994634593388</v>
      </c>
      <c r="J51" s="367">
        <v>0.28450951375659295</v>
      </c>
      <c r="K51" s="367">
        <v>368.82633267588619</v>
      </c>
      <c r="L51" s="367">
        <v>40.826905478026184</v>
      </c>
      <c r="M51" s="367">
        <v>2360.4899119875131</v>
      </c>
      <c r="N51" s="367">
        <v>24.699022511909639</v>
      </c>
      <c r="O51" s="367">
        <v>2.3853996769762449</v>
      </c>
      <c r="P51" s="367">
        <v>233.7264757589864</v>
      </c>
      <c r="Q51" s="367">
        <v>2.0122709350045728E-2</v>
      </c>
      <c r="R51" s="367">
        <v>15.047599980052807</v>
      </c>
      <c r="S51" s="367">
        <v>3.2432078710442682</v>
      </c>
      <c r="T51" s="367">
        <v>3.2771838381247642</v>
      </c>
      <c r="U51" s="367">
        <v>2.0219568169075781E-4</v>
      </c>
      <c r="V51" s="367">
        <v>3.8800602371593804</v>
      </c>
      <c r="W51" s="367">
        <v>10318.485849481825</v>
      </c>
      <c r="X51" s="375">
        <v>3.18226537181665</v>
      </c>
      <c r="Z51" s="374"/>
      <c r="AA51" s="368"/>
      <c r="AB51" s="367" t="s">
        <v>7</v>
      </c>
      <c r="AC51" s="367">
        <v>213.59828531710343</v>
      </c>
      <c r="AD51" s="367">
        <v>3475.4505487833699</v>
      </c>
      <c r="AE51" s="367">
        <v>0.83411664018654086</v>
      </c>
      <c r="AF51" s="367">
        <v>64.280133414947215</v>
      </c>
      <c r="AG51" s="367">
        <v>106.99555833581132</v>
      </c>
      <c r="AH51" s="367">
        <v>0.16698488135170325</v>
      </c>
      <c r="AI51" s="367">
        <v>216.47227394285864</v>
      </c>
      <c r="AJ51" s="367">
        <v>23.962207369409718</v>
      </c>
      <c r="AK51" s="367">
        <v>1385.4233648662771</v>
      </c>
      <c r="AL51" s="367">
        <v>14.496398694009244</v>
      </c>
      <c r="AM51" s="367">
        <v>1.4000434529477634</v>
      </c>
      <c r="AN51" s="367">
        <v>137.17920117341481</v>
      </c>
      <c r="AO51" s="367">
        <v>1.1810460005098266E-2</v>
      </c>
      <c r="AP51" s="367">
        <v>8.8317668682486481</v>
      </c>
      <c r="AQ51" s="367">
        <v>1.9035099192098195</v>
      </c>
      <c r="AR51" s="367">
        <v>1.9234511603895428</v>
      </c>
      <c r="AS51" s="367">
        <v>1.1867308572972298E-4</v>
      </c>
      <c r="AT51" s="367">
        <v>2.2772925579347407</v>
      </c>
      <c r="AU51" s="367">
        <v>6056.1459353484415</v>
      </c>
      <c r="AV51" s="375">
        <v>1.8677414281374738</v>
      </c>
      <c r="AX51" s="374"/>
      <c r="AY51" s="368"/>
      <c r="AZ51" s="367" t="s">
        <v>7</v>
      </c>
      <c r="BA51" s="367">
        <v>0</v>
      </c>
      <c r="BB51" s="367">
        <v>0</v>
      </c>
      <c r="BC51" s="367">
        <v>0</v>
      </c>
      <c r="BD51" s="367">
        <v>0</v>
      </c>
      <c r="BE51" s="367">
        <v>0</v>
      </c>
      <c r="BF51" s="367">
        <v>0</v>
      </c>
      <c r="BG51" s="367">
        <v>0</v>
      </c>
      <c r="BH51" s="367">
        <v>0</v>
      </c>
      <c r="BI51" s="367">
        <v>0</v>
      </c>
      <c r="BJ51" s="367">
        <v>0</v>
      </c>
      <c r="BK51" s="367">
        <v>0</v>
      </c>
      <c r="BL51" s="367">
        <v>0</v>
      </c>
      <c r="BM51" s="367">
        <v>0</v>
      </c>
      <c r="BN51" s="367">
        <v>0</v>
      </c>
      <c r="BO51" s="367">
        <v>0</v>
      </c>
      <c r="BP51" s="367">
        <v>0</v>
      </c>
      <c r="BQ51" s="367">
        <v>0</v>
      </c>
      <c r="BR51" s="367">
        <v>0</v>
      </c>
      <c r="BS51" s="367">
        <v>0</v>
      </c>
      <c r="BT51" s="375">
        <v>0</v>
      </c>
      <c r="BV51" s="374"/>
      <c r="BW51" s="368"/>
      <c r="BX51" s="367" t="s">
        <v>7</v>
      </c>
      <c r="BY51" s="367">
        <v>362.42763276784285</v>
      </c>
      <c r="BZ51" s="367">
        <v>5897.0478781104584</v>
      </c>
      <c r="CA51" s="367">
        <v>1.4153059276963587</v>
      </c>
      <c r="CB51" s="367">
        <v>109.06874347326507</v>
      </c>
      <c r="CC51" s="367">
        <v>181.54708904499176</v>
      </c>
      <c r="CD51" s="367">
        <v>0.28333530471216251</v>
      </c>
      <c r="CE51" s="367">
        <v>367.30413677482875</v>
      </c>
      <c r="CF51" s="367">
        <v>40.658407345800569</v>
      </c>
      <c r="CG51" s="367">
        <v>2350.7478525134884</v>
      </c>
      <c r="CH51" s="367">
        <v>24.597086322714617</v>
      </c>
      <c r="CI51" s="367">
        <v>2.3755548115504679</v>
      </c>
      <c r="CJ51" s="367">
        <v>232.76185514530158</v>
      </c>
      <c r="CK51" s="367">
        <v>2.0039660221019117E-2</v>
      </c>
      <c r="CL51" s="367">
        <v>14.985496510259294</v>
      </c>
      <c r="CM51" s="367">
        <v>3.2298227157822677</v>
      </c>
      <c r="CN51" s="367">
        <v>3.2636584594751086</v>
      </c>
      <c r="CO51" s="367">
        <v>2.0136119290670545E-4</v>
      </c>
      <c r="CP51" s="367">
        <v>3.8640467064930375</v>
      </c>
      <c r="CQ51" s="367">
        <v>10275.900070014168</v>
      </c>
      <c r="CR51" s="375">
        <v>3.1691317344488614</v>
      </c>
    </row>
    <row r="52" spans="2:96" x14ac:dyDescent="0.2">
      <c r="B52" s="374"/>
      <c r="C52" s="368"/>
      <c r="D52" s="367" t="s">
        <v>8</v>
      </c>
      <c r="E52" s="367">
        <v>2338.7090922852753</v>
      </c>
      <c r="F52" s="367">
        <v>37783.22129730814</v>
      </c>
      <c r="G52" s="367">
        <v>9.0942997764698283</v>
      </c>
      <c r="H52" s="367">
        <v>704.13391681254018</v>
      </c>
      <c r="I52" s="367">
        <v>1097.0173489117749</v>
      </c>
      <c r="J52" s="367">
        <v>1.7363110459883866</v>
      </c>
      <c r="K52" s="367">
        <v>2368.3748473035703</v>
      </c>
      <c r="L52" s="367">
        <v>256.94820985430755</v>
      </c>
      <c r="M52" s="367">
        <v>14386.935710775835</v>
      </c>
      <c r="N52" s="367">
        <v>152.12256607010832</v>
      </c>
      <c r="O52" s="367">
        <v>15.771300907506966</v>
      </c>
      <c r="P52" s="367">
        <v>1409.6839385451246</v>
      </c>
      <c r="Q52" s="367">
        <v>0.12981400395333595</v>
      </c>
      <c r="R52" s="367">
        <v>96.324708065837527</v>
      </c>
      <c r="S52" s="367">
        <v>21.18787405692564</v>
      </c>
      <c r="T52" s="367">
        <v>21.406279645376131</v>
      </c>
      <c r="U52" s="367">
        <v>1.2879937617649533E-3</v>
      </c>
      <c r="V52" s="367">
        <v>24.969838066099182</v>
      </c>
      <c r="W52" s="367">
        <v>67578.007224198023</v>
      </c>
      <c r="X52" s="375">
        <v>20.455551072849246</v>
      </c>
      <c r="Z52" s="374"/>
      <c r="AA52" s="368"/>
      <c r="AB52" s="367" t="s">
        <v>8</v>
      </c>
      <c r="AC52" s="367">
        <v>1461.7073641904258</v>
      </c>
      <c r="AD52" s="367">
        <v>23614.742421489307</v>
      </c>
      <c r="AE52" s="367">
        <v>5.6839925064950272</v>
      </c>
      <c r="AF52" s="367">
        <v>440.08796774951446</v>
      </c>
      <c r="AG52" s="367">
        <v>685.6424951861444</v>
      </c>
      <c r="AH52" s="367">
        <v>1.08520493242125</v>
      </c>
      <c r="AI52" s="367">
        <v>1480.2486409646733</v>
      </c>
      <c r="AJ52" s="367">
        <v>160.59418924676359</v>
      </c>
      <c r="AK52" s="367">
        <v>8991.9220590305395</v>
      </c>
      <c r="AL52" s="367">
        <v>95.077526237751783</v>
      </c>
      <c r="AM52" s="367">
        <v>9.8571587015295492</v>
      </c>
      <c r="AN52" s="367">
        <v>881.06100966106271</v>
      </c>
      <c r="AO52" s="367">
        <v>8.113453963965285E-2</v>
      </c>
      <c r="AP52" s="367">
        <v>60.203526636887524</v>
      </c>
      <c r="AQ52" s="367">
        <v>13.242549765043504</v>
      </c>
      <c r="AR52" s="367">
        <v>13.379054582197345</v>
      </c>
      <c r="AS52" s="367">
        <v>8.0500391126606737E-4</v>
      </c>
      <c r="AT52" s="367">
        <v>15.606300203927843</v>
      </c>
      <c r="AU52" s="367">
        <v>42236.66429602907</v>
      </c>
      <c r="AV52" s="375">
        <v>12.784843459320637</v>
      </c>
      <c r="AX52" s="374"/>
      <c r="AY52" s="368"/>
      <c r="AZ52" s="367" t="s">
        <v>8</v>
      </c>
      <c r="BA52" s="367">
        <v>2046.8301174100857</v>
      </c>
      <c r="BB52" s="367">
        <v>33067.744739698071</v>
      </c>
      <c r="BC52" s="367">
        <v>7.9592997438792459</v>
      </c>
      <c r="BD52" s="367">
        <v>616.25557123631881</v>
      </c>
      <c r="BE52" s="367">
        <v>960.10579361107409</v>
      </c>
      <c r="BF52" s="367">
        <v>1.5196134285551961</v>
      </c>
      <c r="BG52" s="367">
        <v>2072.7934837079529</v>
      </c>
      <c r="BH52" s="367">
        <v>224.88018551742596</v>
      </c>
      <c r="BI52" s="367">
        <v>12591.396427712114</v>
      </c>
      <c r="BJ52" s="367">
        <v>133.13714424642197</v>
      </c>
      <c r="BK52" s="367">
        <v>13.802988064957939</v>
      </c>
      <c r="BL52" s="367">
        <v>1233.7505126060676</v>
      </c>
      <c r="BM52" s="367">
        <v>0.11361276775712344</v>
      </c>
      <c r="BN52" s="367">
        <v>84.303051700728957</v>
      </c>
      <c r="BO52" s="367">
        <v>18.54355417125868</v>
      </c>
      <c r="BP52" s="367">
        <v>18.734701987686893</v>
      </c>
      <c r="BQ52" s="367">
        <v>1.1272476903233593E-3</v>
      </c>
      <c r="BR52" s="367">
        <v>21.853516005534196</v>
      </c>
      <c r="BS52" s="367">
        <v>59144.038442970457</v>
      </c>
      <c r="BT52" s="375">
        <v>17.902627625745275</v>
      </c>
      <c r="BV52" s="374"/>
      <c r="BW52" s="368"/>
      <c r="BX52" s="367" t="s">
        <v>8</v>
      </c>
      <c r="BY52" s="367">
        <v>2312.2197841658754</v>
      </c>
      <c r="BZ52" s="367">
        <v>37355.270940425624</v>
      </c>
      <c r="CA52" s="367">
        <v>8.991293502750807</v>
      </c>
      <c r="CB52" s="367">
        <v>696.15856821476234</v>
      </c>
      <c r="CC52" s="367">
        <v>1084.5920196292618</v>
      </c>
      <c r="CD52" s="367">
        <v>1.7166447786274632</v>
      </c>
      <c r="CE52" s="367">
        <v>2341.5495310299852</v>
      </c>
      <c r="CF52" s="367">
        <v>254.03789479032145</v>
      </c>
      <c r="CG52" s="367">
        <v>14223.982578129333</v>
      </c>
      <c r="CH52" s="367">
        <v>150.39955505611027</v>
      </c>
      <c r="CI52" s="367">
        <v>15.592667810059817</v>
      </c>
      <c r="CJ52" s="367">
        <v>1393.7172018858837</v>
      </c>
      <c r="CK52" s="367">
        <v>0.12834367010109407</v>
      </c>
      <c r="CL52" s="367">
        <v>95.233689571966636</v>
      </c>
      <c r="CM52" s="367">
        <v>20.947890329945505</v>
      </c>
      <c r="CN52" s="367">
        <v>21.163822155008088</v>
      </c>
      <c r="CO52" s="367">
        <v>1.2734053447088077E-3</v>
      </c>
      <c r="CP52" s="367">
        <v>24.687018053808508</v>
      </c>
      <c r="CQ52" s="367">
        <v>66812.587248980999</v>
      </c>
      <c r="CR52" s="375">
        <v>20.223861976967999</v>
      </c>
    </row>
    <row r="53" spans="2:96" x14ac:dyDescent="0.2">
      <c r="B53" s="374"/>
      <c r="C53" s="368"/>
      <c r="D53" s="367" t="s">
        <v>12</v>
      </c>
      <c r="E53" s="367">
        <v>0</v>
      </c>
      <c r="F53" s="367">
        <v>0</v>
      </c>
      <c r="G53" s="367">
        <v>0</v>
      </c>
      <c r="H53" s="367">
        <v>0</v>
      </c>
      <c r="I53" s="367">
        <v>0</v>
      </c>
      <c r="J53" s="367">
        <v>0</v>
      </c>
      <c r="K53" s="367">
        <v>0</v>
      </c>
      <c r="L53" s="367">
        <v>0</v>
      </c>
      <c r="M53" s="367">
        <v>0</v>
      </c>
      <c r="N53" s="367">
        <v>0</v>
      </c>
      <c r="O53" s="367">
        <v>0</v>
      </c>
      <c r="P53" s="367">
        <v>0</v>
      </c>
      <c r="Q53" s="367">
        <v>0</v>
      </c>
      <c r="R53" s="367">
        <v>0</v>
      </c>
      <c r="S53" s="367">
        <v>0</v>
      </c>
      <c r="T53" s="367">
        <v>0</v>
      </c>
      <c r="U53" s="367">
        <v>0</v>
      </c>
      <c r="V53" s="367">
        <v>0</v>
      </c>
      <c r="W53" s="367">
        <v>0</v>
      </c>
      <c r="X53" s="375">
        <v>0</v>
      </c>
      <c r="Z53" s="374"/>
      <c r="AA53" s="368"/>
      <c r="AB53" s="367" t="s">
        <v>12</v>
      </c>
      <c r="AC53" s="367">
        <v>0</v>
      </c>
      <c r="AD53" s="367">
        <v>0</v>
      </c>
      <c r="AE53" s="367">
        <v>0</v>
      </c>
      <c r="AF53" s="367">
        <v>0</v>
      </c>
      <c r="AG53" s="367">
        <v>0</v>
      </c>
      <c r="AH53" s="367">
        <v>0</v>
      </c>
      <c r="AI53" s="367">
        <v>0</v>
      </c>
      <c r="AJ53" s="367">
        <v>0</v>
      </c>
      <c r="AK53" s="367">
        <v>0</v>
      </c>
      <c r="AL53" s="367">
        <v>0</v>
      </c>
      <c r="AM53" s="367">
        <v>0</v>
      </c>
      <c r="AN53" s="367">
        <v>0</v>
      </c>
      <c r="AO53" s="367">
        <v>0</v>
      </c>
      <c r="AP53" s="367">
        <v>0</v>
      </c>
      <c r="AQ53" s="367">
        <v>0</v>
      </c>
      <c r="AR53" s="367">
        <v>0</v>
      </c>
      <c r="AS53" s="367">
        <v>0</v>
      </c>
      <c r="AT53" s="367">
        <v>0</v>
      </c>
      <c r="AU53" s="367">
        <v>0</v>
      </c>
      <c r="AV53" s="375">
        <v>0</v>
      </c>
      <c r="AX53" s="374"/>
      <c r="AY53" s="368"/>
      <c r="AZ53" s="367" t="s">
        <v>12</v>
      </c>
      <c r="BA53" s="367">
        <v>480.02034798850315</v>
      </c>
      <c r="BB53" s="367">
        <v>7418.9802934741247</v>
      </c>
      <c r="BC53" s="367">
        <v>1.9522335039928926</v>
      </c>
      <c r="BD53" s="367">
        <v>140.52719138349778</v>
      </c>
      <c r="BE53" s="367">
        <v>161.60312260933523</v>
      </c>
      <c r="BF53" s="367">
        <v>0.30454249643410131</v>
      </c>
      <c r="BG53" s="367">
        <v>485.87764723904093</v>
      </c>
      <c r="BH53" s="367">
        <v>55.194816810471465</v>
      </c>
      <c r="BI53" s="367">
        <v>2154.0040261284994</v>
      </c>
      <c r="BJ53" s="367">
        <v>25.556824707215739</v>
      </c>
      <c r="BK53" s="367">
        <v>10.38189010374219</v>
      </c>
      <c r="BL53" s="367">
        <v>207.10262205705689</v>
      </c>
      <c r="BM53" s="367">
        <v>4.1655660741152345E-2</v>
      </c>
      <c r="BN53" s="367">
        <v>31.606147388280398</v>
      </c>
      <c r="BO53" s="367">
        <v>4.8099300513937404</v>
      </c>
      <c r="BP53" s="367">
        <v>4.8562716962757255</v>
      </c>
      <c r="BQ53" s="367">
        <v>2.6259361827681997E-4</v>
      </c>
      <c r="BR53" s="367">
        <v>5.5307992820421719</v>
      </c>
      <c r="BS53" s="367">
        <v>3520.6259037716159</v>
      </c>
      <c r="BT53" s="375">
        <v>6.2065715598935709</v>
      </c>
      <c r="BV53" s="374"/>
      <c r="BW53" s="368"/>
      <c r="BX53" s="367" t="s">
        <v>12</v>
      </c>
      <c r="BY53" s="367">
        <v>0</v>
      </c>
      <c r="BZ53" s="367">
        <v>0</v>
      </c>
      <c r="CA53" s="367">
        <v>0</v>
      </c>
      <c r="CB53" s="367">
        <v>0</v>
      </c>
      <c r="CC53" s="367">
        <v>0</v>
      </c>
      <c r="CD53" s="367">
        <v>0</v>
      </c>
      <c r="CE53" s="367">
        <v>0</v>
      </c>
      <c r="CF53" s="367">
        <v>0</v>
      </c>
      <c r="CG53" s="367">
        <v>0</v>
      </c>
      <c r="CH53" s="367">
        <v>0</v>
      </c>
      <c r="CI53" s="367">
        <v>0</v>
      </c>
      <c r="CJ53" s="367">
        <v>0</v>
      </c>
      <c r="CK53" s="367">
        <v>0</v>
      </c>
      <c r="CL53" s="367">
        <v>0</v>
      </c>
      <c r="CM53" s="367">
        <v>0</v>
      </c>
      <c r="CN53" s="367">
        <v>0</v>
      </c>
      <c r="CO53" s="367">
        <v>0</v>
      </c>
      <c r="CP53" s="367">
        <v>0</v>
      </c>
      <c r="CQ53" s="367">
        <v>0</v>
      </c>
      <c r="CR53" s="375">
        <v>0</v>
      </c>
    </row>
    <row r="54" spans="2:96" x14ac:dyDescent="0.2">
      <c r="B54" s="374"/>
      <c r="C54" s="368"/>
      <c r="D54" s="367" t="s">
        <v>9</v>
      </c>
      <c r="E54" s="367">
        <v>0</v>
      </c>
      <c r="F54" s="367">
        <v>0</v>
      </c>
      <c r="G54" s="367">
        <v>0</v>
      </c>
      <c r="H54" s="367">
        <v>0</v>
      </c>
      <c r="I54" s="367">
        <v>0</v>
      </c>
      <c r="J54" s="367">
        <v>0</v>
      </c>
      <c r="K54" s="367">
        <v>0</v>
      </c>
      <c r="L54" s="367">
        <v>0</v>
      </c>
      <c r="M54" s="367">
        <v>0</v>
      </c>
      <c r="N54" s="367">
        <v>0</v>
      </c>
      <c r="O54" s="367">
        <v>0</v>
      </c>
      <c r="P54" s="367">
        <v>0</v>
      </c>
      <c r="Q54" s="367">
        <v>0</v>
      </c>
      <c r="R54" s="367">
        <v>0</v>
      </c>
      <c r="S54" s="367">
        <v>0</v>
      </c>
      <c r="T54" s="367">
        <v>0</v>
      </c>
      <c r="U54" s="367">
        <v>0</v>
      </c>
      <c r="V54" s="367">
        <v>0</v>
      </c>
      <c r="W54" s="367">
        <v>0</v>
      </c>
      <c r="X54" s="375">
        <v>0</v>
      </c>
      <c r="Z54" s="374"/>
      <c r="AA54" s="368"/>
      <c r="AB54" s="367" t="s">
        <v>9</v>
      </c>
      <c r="AC54" s="367">
        <v>491.27191986923634</v>
      </c>
      <c r="AD54" s="367">
        <v>7958.2914689820664</v>
      </c>
      <c r="AE54" s="367">
        <v>1.9384531761646036</v>
      </c>
      <c r="AF54" s="367">
        <v>147.709348084514</v>
      </c>
      <c r="AG54" s="367">
        <v>243.28092587472142</v>
      </c>
      <c r="AH54" s="367">
        <v>0.38015476457926389</v>
      </c>
      <c r="AI54" s="367">
        <v>497.76414374337907</v>
      </c>
      <c r="AJ54" s="367">
        <v>55.267458100502814</v>
      </c>
      <c r="AK54" s="367">
        <v>3170.4271091270266</v>
      </c>
      <c r="AL54" s="367">
        <v>32.60938654702413</v>
      </c>
      <c r="AM54" s="367">
        <v>3.252673244424519</v>
      </c>
      <c r="AN54" s="367">
        <v>312.40627157456322</v>
      </c>
      <c r="AO54" s="367">
        <v>2.6557719724559208E-2</v>
      </c>
      <c r="AP54" s="367">
        <v>19.807652344982824</v>
      </c>
      <c r="AQ54" s="367">
        <v>4.4951167317315965</v>
      </c>
      <c r="AR54" s="367">
        <v>4.5415287962210131</v>
      </c>
      <c r="AS54" s="367">
        <v>2.7316677813909811E-4</v>
      </c>
      <c r="AT54" s="367">
        <v>5.3188975778281744</v>
      </c>
      <c r="AU54" s="367">
        <v>14679.224511572</v>
      </c>
      <c r="AV54" s="375">
        <v>4.1441635437277577</v>
      </c>
      <c r="AX54" s="374"/>
      <c r="AY54" s="368"/>
      <c r="AZ54" s="367" t="s">
        <v>9</v>
      </c>
      <c r="BA54" s="367">
        <v>0</v>
      </c>
      <c r="BB54" s="367">
        <v>0</v>
      </c>
      <c r="BC54" s="367">
        <v>0</v>
      </c>
      <c r="BD54" s="367">
        <v>0</v>
      </c>
      <c r="BE54" s="367">
        <v>0</v>
      </c>
      <c r="BF54" s="367">
        <v>0</v>
      </c>
      <c r="BG54" s="367">
        <v>0</v>
      </c>
      <c r="BH54" s="367">
        <v>0</v>
      </c>
      <c r="BI54" s="367">
        <v>0</v>
      </c>
      <c r="BJ54" s="367">
        <v>0</v>
      </c>
      <c r="BK54" s="367">
        <v>0</v>
      </c>
      <c r="BL54" s="367">
        <v>0</v>
      </c>
      <c r="BM54" s="367">
        <v>0</v>
      </c>
      <c r="BN54" s="367">
        <v>0</v>
      </c>
      <c r="BO54" s="367">
        <v>0</v>
      </c>
      <c r="BP54" s="367">
        <v>0</v>
      </c>
      <c r="BQ54" s="367">
        <v>0</v>
      </c>
      <c r="BR54" s="367">
        <v>0</v>
      </c>
      <c r="BS54" s="367">
        <v>0</v>
      </c>
      <c r="BT54" s="375">
        <v>0</v>
      </c>
      <c r="BV54" s="374"/>
      <c r="BW54" s="368"/>
      <c r="BX54" s="367" t="s">
        <v>9</v>
      </c>
      <c r="BY54" s="367">
        <v>0</v>
      </c>
      <c r="BZ54" s="367">
        <v>0</v>
      </c>
      <c r="CA54" s="367">
        <v>0</v>
      </c>
      <c r="CB54" s="367">
        <v>0</v>
      </c>
      <c r="CC54" s="367">
        <v>0</v>
      </c>
      <c r="CD54" s="367">
        <v>0</v>
      </c>
      <c r="CE54" s="367">
        <v>0</v>
      </c>
      <c r="CF54" s="367">
        <v>0</v>
      </c>
      <c r="CG54" s="367">
        <v>0</v>
      </c>
      <c r="CH54" s="367">
        <v>0</v>
      </c>
      <c r="CI54" s="367">
        <v>0</v>
      </c>
      <c r="CJ54" s="367">
        <v>0</v>
      </c>
      <c r="CK54" s="367">
        <v>0</v>
      </c>
      <c r="CL54" s="367">
        <v>0</v>
      </c>
      <c r="CM54" s="367">
        <v>0</v>
      </c>
      <c r="CN54" s="367">
        <v>0</v>
      </c>
      <c r="CO54" s="367">
        <v>0</v>
      </c>
      <c r="CP54" s="367">
        <v>0</v>
      </c>
      <c r="CQ54" s="367">
        <v>0</v>
      </c>
      <c r="CR54" s="375">
        <v>0</v>
      </c>
    </row>
    <row r="55" spans="2:96" x14ac:dyDescent="0.2">
      <c r="B55" s="374"/>
      <c r="C55" s="368"/>
      <c r="D55" s="367" t="s">
        <v>10</v>
      </c>
      <c r="E55" s="367">
        <v>0</v>
      </c>
      <c r="F55" s="367">
        <v>0</v>
      </c>
      <c r="G55" s="367">
        <v>0</v>
      </c>
      <c r="H55" s="367">
        <v>0</v>
      </c>
      <c r="I55" s="367">
        <v>0</v>
      </c>
      <c r="J55" s="367">
        <v>0</v>
      </c>
      <c r="K55" s="367">
        <v>0</v>
      </c>
      <c r="L55" s="367">
        <v>0</v>
      </c>
      <c r="M55" s="367">
        <v>0</v>
      </c>
      <c r="N55" s="367">
        <v>0</v>
      </c>
      <c r="O55" s="367">
        <v>0</v>
      </c>
      <c r="P55" s="367">
        <v>0</v>
      </c>
      <c r="Q55" s="367">
        <v>0</v>
      </c>
      <c r="R55" s="367">
        <v>0</v>
      </c>
      <c r="S55" s="367">
        <v>0</v>
      </c>
      <c r="T55" s="367">
        <v>0</v>
      </c>
      <c r="U55" s="367">
        <v>0</v>
      </c>
      <c r="V55" s="367">
        <v>0</v>
      </c>
      <c r="W55" s="367">
        <v>0</v>
      </c>
      <c r="X55" s="375">
        <v>0</v>
      </c>
      <c r="Z55" s="374"/>
      <c r="AA55" s="368"/>
      <c r="AB55" s="367" t="s">
        <v>10</v>
      </c>
      <c r="AC55" s="367">
        <v>523.38377962409868</v>
      </c>
      <c r="AD55" s="367">
        <v>8414.7371879761322</v>
      </c>
      <c r="AE55" s="367">
        <v>2.0608919608315484</v>
      </c>
      <c r="AF55" s="367">
        <v>157.35151530298265</v>
      </c>
      <c r="AG55" s="367">
        <v>244.93506639017534</v>
      </c>
      <c r="AH55" s="367">
        <v>0.38646851250459352</v>
      </c>
      <c r="AI55" s="367">
        <v>529.89311428865335</v>
      </c>
      <c r="AJ55" s="367">
        <v>57.958058046576113</v>
      </c>
      <c r="AK55" s="367">
        <v>3225.9077921430671</v>
      </c>
      <c r="AL55" s="367">
        <v>33.250978016692862</v>
      </c>
      <c r="AM55" s="367">
        <v>3.5009596432384593</v>
      </c>
      <c r="AN55" s="367">
        <v>315.1633253419152</v>
      </c>
      <c r="AO55" s="367">
        <v>2.8039221411802314E-2</v>
      </c>
      <c r="AP55" s="367">
        <v>20.806717036600993</v>
      </c>
      <c r="AQ55" s="367">
        <v>4.8811753276788066</v>
      </c>
      <c r="AR55" s="367">
        <v>4.9307009986692041</v>
      </c>
      <c r="AS55" s="367">
        <v>2.8841506804149722E-4</v>
      </c>
      <c r="AT55" s="367">
        <v>5.6907248549435021</v>
      </c>
      <c r="AU55" s="367">
        <v>16004.365240963554</v>
      </c>
      <c r="AV55" s="375">
        <v>4.3547397227404669</v>
      </c>
      <c r="AX55" s="374"/>
      <c r="AY55" s="368"/>
      <c r="AZ55" s="367" t="s">
        <v>10</v>
      </c>
      <c r="BA55" s="367">
        <v>0</v>
      </c>
      <c r="BB55" s="367">
        <v>0</v>
      </c>
      <c r="BC55" s="367">
        <v>0</v>
      </c>
      <c r="BD55" s="367">
        <v>0</v>
      </c>
      <c r="BE55" s="367">
        <v>0</v>
      </c>
      <c r="BF55" s="367">
        <v>0</v>
      </c>
      <c r="BG55" s="367">
        <v>0</v>
      </c>
      <c r="BH55" s="367">
        <v>0</v>
      </c>
      <c r="BI55" s="367">
        <v>0</v>
      </c>
      <c r="BJ55" s="367">
        <v>0</v>
      </c>
      <c r="BK55" s="367">
        <v>0</v>
      </c>
      <c r="BL55" s="367">
        <v>0</v>
      </c>
      <c r="BM55" s="367">
        <v>0</v>
      </c>
      <c r="BN55" s="367">
        <v>0</v>
      </c>
      <c r="BO55" s="367">
        <v>0</v>
      </c>
      <c r="BP55" s="367">
        <v>0</v>
      </c>
      <c r="BQ55" s="367">
        <v>0</v>
      </c>
      <c r="BR55" s="367">
        <v>0</v>
      </c>
      <c r="BS55" s="367">
        <v>0</v>
      </c>
      <c r="BT55" s="375">
        <v>0</v>
      </c>
      <c r="BV55" s="374"/>
      <c r="BW55" s="368"/>
      <c r="BX55" s="367" t="s">
        <v>10</v>
      </c>
      <c r="BY55" s="367">
        <v>0</v>
      </c>
      <c r="BZ55" s="367">
        <v>0</v>
      </c>
      <c r="CA55" s="367">
        <v>0</v>
      </c>
      <c r="CB55" s="367">
        <v>0</v>
      </c>
      <c r="CC55" s="367">
        <v>0</v>
      </c>
      <c r="CD55" s="367">
        <v>0</v>
      </c>
      <c r="CE55" s="367">
        <v>0</v>
      </c>
      <c r="CF55" s="367">
        <v>0</v>
      </c>
      <c r="CG55" s="367">
        <v>0</v>
      </c>
      <c r="CH55" s="367">
        <v>0</v>
      </c>
      <c r="CI55" s="367">
        <v>0</v>
      </c>
      <c r="CJ55" s="367">
        <v>0</v>
      </c>
      <c r="CK55" s="367">
        <v>0</v>
      </c>
      <c r="CL55" s="367">
        <v>0</v>
      </c>
      <c r="CM55" s="367">
        <v>0</v>
      </c>
      <c r="CN55" s="367">
        <v>0</v>
      </c>
      <c r="CO55" s="367">
        <v>0</v>
      </c>
      <c r="CP55" s="367">
        <v>0</v>
      </c>
      <c r="CQ55" s="367">
        <v>0</v>
      </c>
      <c r="CR55" s="375">
        <v>0</v>
      </c>
    </row>
    <row r="56" spans="2:96" x14ac:dyDescent="0.2">
      <c r="B56" s="374"/>
      <c r="C56" s="368"/>
      <c r="D56" s="367" t="s">
        <v>5</v>
      </c>
      <c r="E56" s="367">
        <v>0</v>
      </c>
      <c r="F56" s="367">
        <v>0</v>
      </c>
      <c r="G56" s="367">
        <v>0</v>
      </c>
      <c r="H56" s="367">
        <v>0</v>
      </c>
      <c r="I56" s="367">
        <v>0</v>
      </c>
      <c r="J56" s="367">
        <v>0</v>
      </c>
      <c r="K56" s="367">
        <v>0</v>
      </c>
      <c r="L56" s="367">
        <v>0</v>
      </c>
      <c r="M56" s="367">
        <v>0</v>
      </c>
      <c r="N56" s="367">
        <v>0</v>
      </c>
      <c r="O56" s="367">
        <v>0</v>
      </c>
      <c r="P56" s="367">
        <v>0</v>
      </c>
      <c r="Q56" s="367">
        <v>0</v>
      </c>
      <c r="R56" s="367">
        <v>0</v>
      </c>
      <c r="S56" s="367">
        <v>0</v>
      </c>
      <c r="T56" s="367">
        <v>0</v>
      </c>
      <c r="U56" s="367">
        <v>0</v>
      </c>
      <c r="V56" s="367">
        <v>0</v>
      </c>
      <c r="W56" s="367">
        <v>0</v>
      </c>
      <c r="X56" s="375">
        <v>0</v>
      </c>
      <c r="Z56" s="374"/>
      <c r="AA56" s="368"/>
      <c r="AB56" s="367" t="s">
        <v>5</v>
      </c>
      <c r="AC56" s="367">
        <v>0</v>
      </c>
      <c r="AD56" s="367">
        <v>0</v>
      </c>
      <c r="AE56" s="367">
        <v>0</v>
      </c>
      <c r="AF56" s="367">
        <v>0</v>
      </c>
      <c r="AG56" s="367">
        <v>0</v>
      </c>
      <c r="AH56" s="367">
        <v>0</v>
      </c>
      <c r="AI56" s="367">
        <v>0</v>
      </c>
      <c r="AJ56" s="367">
        <v>0</v>
      </c>
      <c r="AK56" s="367">
        <v>0</v>
      </c>
      <c r="AL56" s="367">
        <v>0</v>
      </c>
      <c r="AM56" s="367">
        <v>0</v>
      </c>
      <c r="AN56" s="367">
        <v>0</v>
      </c>
      <c r="AO56" s="367">
        <v>0</v>
      </c>
      <c r="AP56" s="367">
        <v>0</v>
      </c>
      <c r="AQ56" s="367">
        <v>0</v>
      </c>
      <c r="AR56" s="367">
        <v>0</v>
      </c>
      <c r="AS56" s="367">
        <v>0</v>
      </c>
      <c r="AT56" s="367">
        <v>0</v>
      </c>
      <c r="AU56" s="367">
        <v>0</v>
      </c>
      <c r="AV56" s="375">
        <v>0</v>
      </c>
      <c r="AX56" s="374"/>
      <c r="AY56" s="368"/>
      <c r="AZ56" s="367" t="s">
        <v>5</v>
      </c>
      <c r="BA56" s="367">
        <v>0</v>
      </c>
      <c r="BB56" s="367">
        <v>0</v>
      </c>
      <c r="BC56" s="367">
        <v>0</v>
      </c>
      <c r="BD56" s="367">
        <v>0</v>
      </c>
      <c r="BE56" s="367">
        <v>0</v>
      </c>
      <c r="BF56" s="367">
        <v>0</v>
      </c>
      <c r="BG56" s="367">
        <v>0</v>
      </c>
      <c r="BH56" s="367">
        <v>0</v>
      </c>
      <c r="BI56" s="367">
        <v>0</v>
      </c>
      <c r="BJ56" s="367">
        <v>0</v>
      </c>
      <c r="BK56" s="367">
        <v>0</v>
      </c>
      <c r="BL56" s="367">
        <v>0</v>
      </c>
      <c r="BM56" s="367">
        <v>0</v>
      </c>
      <c r="BN56" s="367">
        <v>0</v>
      </c>
      <c r="BO56" s="367">
        <v>0</v>
      </c>
      <c r="BP56" s="367">
        <v>0</v>
      </c>
      <c r="BQ56" s="367">
        <v>0</v>
      </c>
      <c r="BR56" s="367">
        <v>0</v>
      </c>
      <c r="BS56" s="367">
        <v>0</v>
      </c>
      <c r="BT56" s="375">
        <v>0</v>
      </c>
      <c r="BV56" s="374"/>
      <c r="BW56" s="368"/>
      <c r="BX56" s="367" t="s">
        <v>5</v>
      </c>
      <c r="BY56" s="367">
        <v>21.40819057426619</v>
      </c>
      <c r="BZ56" s="367">
        <v>430.10449231898411</v>
      </c>
      <c r="CA56" s="367">
        <v>4.8951497589597957E-2</v>
      </c>
      <c r="CB56" s="367">
        <v>7.9813582444573701</v>
      </c>
      <c r="CC56" s="367">
        <v>9.4785610793910475</v>
      </c>
      <c r="CD56" s="367">
        <v>1.7704672734439628E-2</v>
      </c>
      <c r="CE56" s="367">
        <v>21.81543808002154</v>
      </c>
      <c r="CF56" s="367">
        <v>2.0009151469224902</v>
      </c>
      <c r="CG56" s="367">
        <v>118.42256693507206</v>
      </c>
      <c r="CH56" s="367">
        <v>1.5621526805791586</v>
      </c>
      <c r="CI56" s="367">
        <v>0.10410293453271345</v>
      </c>
      <c r="CJ56" s="367">
        <v>11.925173997084825</v>
      </c>
      <c r="CK56" s="367">
        <v>8.5382102461012345E-4</v>
      </c>
      <c r="CL56" s="367">
        <v>0.81996189024670696</v>
      </c>
      <c r="CM56" s="367">
        <v>8.5152398323905934E-2</v>
      </c>
      <c r="CN56" s="367">
        <v>8.7324336924834586E-2</v>
      </c>
      <c r="CO56" s="367">
        <v>1.1073913671513002E-5</v>
      </c>
      <c r="CP56" s="367">
        <v>0.11717104667494559</v>
      </c>
      <c r="CQ56" s="367">
        <v>163.20573775170186</v>
      </c>
      <c r="CR56" s="375">
        <v>0.36324556440042072</v>
      </c>
    </row>
    <row r="57" spans="2:96" x14ac:dyDescent="0.2">
      <c r="B57" s="376"/>
      <c r="C57" s="377"/>
      <c r="D57" s="378" t="s">
        <v>11</v>
      </c>
      <c r="E57" s="378">
        <v>0</v>
      </c>
      <c r="F57" s="378">
        <v>0</v>
      </c>
      <c r="G57" s="378">
        <v>0</v>
      </c>
      <c r="H57" s="378">
        <v>0</v>
      </c>
      <c r="I57" s="378">
        <v>0</v>
      </c>
      <c r="J57" s="378">
        <v>0</v>
      </c>
      <c r="K57" s="378">
        <v>0</v>
      </c>
      <c r="L57" s="378">
        <v>0</v>
      </c>
      <c r="M57" s="378">
        <v>0</v>
      </c>
      <c r="N57" s="378">
        <v>0</v>
      </c>
      <c r="O57" s="378">
        <v>0</v>
      </c>
      <c r="P57" s="378">
        <v>0</v>
      </c>
      <c r="Q57" s="378">
        <v>0</v>
      </c>
      <c r="R57" s="378">
        <v>0</v>
      </c>
      <c r="S57" s="378">
        <v>0</v>
      </c>
      <c r="T57" s="378">
        <v>0</v>
      </c>
      <c r="U57" s="378">
        <v>0</v>
      </c>
      <c r="V57" s="378">
        <v>0</v>
      </c>
      <c r="W57" s="378">
        <v>0</v>
      </c>
      <c r="X57" s="379">
        <v>0</v>
      </c>
      <c r="Z57" s="376"/>
      <c r="AA57" s="377"/>
      <c r="AB57" s="378" t="s">
        <v>11</v>
      </c>
      <c r="AC57" s="378">
        <v>0</v>
      </c>
      <c r="AD57" s="378">
        <v>0</v>
      </c>
      <c r="AE57" s="378">
        <v>0</v>
      </c>
      <c r="AF57" s="378">
        <v>0</v>
      </c>
      <c r="AG57" s="378">
        <v>0</v>
      </c>
      <c r="AH57" s="378">
        <v>0</v>
      </c>
      <c r="AI57" s="378">
        <v>0</v>
      </c>
      <c r="AJ57" s="378">
        <v>0</v>
      </c>
      <c r="AK57" s="378">
        <v>0</v>
      </c>
      <c r="AL57" s="378">
        <v>0</v>
      </c>
      <c r="AM57" s="378">
        <v>0</v>
      </c>
      <c r="AN57" s="378">
        <v>0</v>
      </c>
      <c r="AO57" s="378">
        <v>0</v>
      </c>
      <c r="AP57" s="378">
        <v>0</v>
      </c>
      <c r="AQ57" s="378">
        <v>0</v>
      </c>
      <c r="AR57" s="378">
        <v>0</v>
      </c>
      <c r="AS57" s="378">
        <v>0</v>
      </c>
      <c r="AT57" s="378">
        <v>0</v>
      </c>
      <c r="AU57" s="378">
        <v>0</v>
      </c>
      <c r="AV57" s="379">
        <v>0</v>
      </c>
      <c r="AX57" s="376"/>
      <c r="AY57" s="377"/>
      <c r="AZ57" s="378" t="s">
        <v>11</v>
      </c>
      <c r="BA57" s="378">
        <v>0</v>
      </c>
      <c r="BB57" s="378">
        <v>0</v>
      </c>
      <c r="BC57" s="378">
        <v>0</v>
      </c>
      <c r="BD57" s="378">
        <v>0</v>
      </c>
      <c r="BE57" s="378">
        <v>0</v>
      </c>
      <c r="BF57" s="378">
        <v>0</v>
      </c>
      <c r="BG57" s="378">
        <v>0</v>
      </c>
      <c r="BH57" s="378">
        <v>0</v>
      </c>
      <c r="BI57" s="378">
        <v>0</v>
      </c>
      <c r="BJ57" s="378">
        <v>0</v>
      </c>
      <c r="BK57" s="378">
        <v>0</v>
      </c>
      <c r="BL57" s="378">
        <v>0</v>
      </c>
      <c r="BM57" s="378">
        <v>0</v>
      </c>
      <c r="BN57" s="378">
        <v>0</v>
      </c>
      <c r="BO57" s="378">
        <v>0</v>
      </c>
      <c r="BP57" s="378">
        <v>0</v>
      </c>
      <c r="BQ57" s="378">
        <v>0</v>
      </c>
      <c r="BR57" s="378">
        <v>0</v>
      </c>
      <c r="BS57" s="378">
        <v>0</v>
      </c>
      <c r="BT57" s="379">
        <v>0</v>
      </c>
      <c r="BV57" s="376"/>
      <c r="BW57" s="377"/>
      <c r="BX57" s="378" t="s">
        <v>11</v>
      </c>
      <c r="BY57" s="378">
        <v>12.55462171071658</v>
      </c>
      <c r="BZ57" s="378">
        <v>220.81366722873153</v>
      </c>
      <c r="CA57" s="378">
        <v>3.9803334235601263E-2</v>
      </c>
      <c r="CB57" s="378">
        <v>3.7159876621862811</v>
      </c>
      <c r="CC57" s="378">
        <v>10.153374168550641</v>
      </c>
      <c r="CD57" s="378">
        <v>1.3293027272593749E-2</v>
      </c>
      <c r="CE57" s="378">
        <v>12.738613974364043</v>
      </c>
      <c r="CF57" s="378">
        <v>1.8240813118405834</v>
      </c>
      <c r="CG57" s="378">
        <v>110.8997775484212</v>
      </c>
      <c r="CH57" s="378">
        <v>1.0482548241195584</v>
      </c>
      <c r="CI57" s="378">
        <v>4.2896127118970555E-2</v>
      </c>
      <c r="CJ57" s="378">
        <v>12.698384581005316</v>
      </c>
      <c r="CK57" s="378">
        <v>5.5289776988677879E-4</v>
      </c>
      <c r="CL57" s="378">
        <v>1.0444171524599339</v>
      </c>
      <c r="CM57" s="378">
        <v>8.25721580348103E-2</v>
      </c>
      <c r="CN57" s="378">
        <v>8.3606634320771867E-2</v>
      </c>
      <c r="CO57" s="378">
        <v>7.0854507211767356E-6</v>
      </c>
      <c r="CP57" s="378">
        <v>9.8319150781371809E-2</v>
      </c>
      <c r="CQ57" s="378">
        <v>132.65128320154261</v>
      </c>
      <c r="CR57" s="379">
        <v>0.35800612379806335</v>
      </c>
    </row>
    <row r="59" spans="2:96" x14ac:dyDescent="0.2">
      <c r="B59" s="371">
        <v>2035</v>
      </c>
      <c r="C59" s="372" t="s">
        <v>0</v>
      </c>
      <c r="D59" s="372" t="s">
        <v>4</v>
      </c>
      <c r="E59" s="372" t="s">
        <v>105</v>
      </c>
      <c r="F59" s="372" t="s">
        <v>106</v>
      </c>
      <c r="G59" s="372" t="s">
        <v>107</v>
      </c>
      <c r="H59" s="372" t="s">
        <v>108</v>
      </c>
      <c r="I59" s="372" t="s">
        <v>109</v>
      </c>
      <c r="J59" s="372" t="s">
        <v>110</v>
      </c>
      <c r="K59" s="372" t="s">
        <v>111</v>
      </c>
      <c r="L59" s="372" t="s">
        <v>112</v>
      </c>
      <c r="M59" s="372" t="s">
        <v>113</v>
      </c>
      <c r="N59" s="372" t="s">
        <v>114</v>
      </c>
      <c r="O59" s="372" t="s">
        <v>115</v>
      </c>
      <c r="P59" s="372" t="s">
        <v>116</v>
      </c>
      <c r="Q59" s="372" t="s">
        <v>117</v>
      </c>
      <c r="R59" s="372" t="s">
        <v>118</v>
      </c>
      <c r="S59" s="372" t="s">
        <v>119</v>
      </c>
      <c r="T59" s="372" t="s">
        <v>120</v>
      </c>
      <c r="U59" s="372" t="s">
        <v>121</v>
      </c>
      <c r="V59" s="372" t="s">
        <v>122</v>
      </c>
      <c r="W59" s="372" t="s">
        <v>123</v>
      </c>
      <c r="X59" s="373" t="s">
        <v>124</v>
      </c>
      <c r="Z59" s="371">
        <v>2035</v>
      </c>
      <c r="AA59" s="372" t="s">
        <v>0</v>
      </c>
      <c r="AB59" s="372" t="s">
        <v>14</v>
      </c>
      <c r="AC59" s="372" t="s">
        <v>105</v>
      </c>
      <c r="AD59" s="372" t="s">
        <v>106</v>
      </c>
      <c r="AE59" s="372" t="s">
        <v>107</v>
      </c>
      <c r="AF59" s="372" t="s">
        <v>108</v>
      </c>
      <c r="AG59" s="372" t="s">
        <v>109</v>
      </c>
      <c r="AH59" s="372" t="s">
        <v>110</v>
      </c>
      <c r="AI59" s="372" t="s">
        <v>111</v>
      </c>
      <c r="AJ59" s="372" t="s">
        <v>112</v>
      </c>
      <c r="AK59" s="372" t="s">
        <v>113</v>
      </c>
      <c r="AL59" s="372" t="s">
        <v>114</v>
      </c>
      <c r="AM59" s="372" t="s">
        <v>115</v>
      </c>
      <c r="AN59" s="372" t="s">
        <v>116</v>
      </c>
      <c r="AO59" s="372" t="s">
        <v>117</v>
      </c>
      <c r="AP59" s="372" t="s">
        <v>118</v>
      </c>
      <c r="AQ59" s="372" t="s">
        <v>119</v>
      </c>
      <c r="AR59" s="372" t="s">
        <v>120</v>
      </c>
      <c r="AS59" s="372" t="s">
        <v>121</v>
      </c>
      <c r="AT59" s="372" t="s">
        <v>122</v>
      </c>
      <c r="AU59" s="372" t="s">
        <v>123</v>
      </c>
      <c r="AV59" s="373" t="s">
        <v>124</v>
      </c>
      <c r="AX59" s="371">
        <v>2035</v>
      </c>
      <c r="AY59" s="372" t="s">
        <v>0</v>
      </c>
      <c r="AZ59" s="372" t="s">
        <v>17</v>
      </c>
      <c r="BA59" s="372" t="s">
        <v>105</v>
      </c>
      <c r="BB59" s="372" t="s">
        <v>106</v>
      </c>
      <c r="BC59" s="372" t="s">
        <v>107</v>
      </c>
      <c r="BD59" s="372" t="s">
        <v>108</v>
      </c>
      <c r="BE59" s="372" t="s">
        <v>109</v>
      </c>
      <c r="BF59" s="372" t="s">
        <v>110</v>
      </c>
      <c r="BG59" s="372" t="s">
        <v>111</v>
      </c>
      <c r="BH59" s="372" t="s">
        <v>112</v>
      </c>
      <c r="BI59" s="372" t="s">
        <v>113</v>
      </c>
      <c r="BJ59" s="372" t="s">
        <v>114</v>
      </c>
      <c r="BK59" s="372" t="s">
        <v>115</v>
      </c>
      <c r="BL59" s="372" t="s">
        <v>116</v>
      </c>
      <c r="BM59" s="372" t="s">
        <v>117</v>
      </c>
      <c r="BN59" s="372" t="s">
        <v>118</v>
      </c>
      <c r="BO59" s="372" t="s">
        <v>119</v>
      </c>
      <c r="BP59" s="372" t="s">
        <v>120</v>
      </c>
      <c r="BQ59" s="372" t="s">
        <v>121</v>
      </c>
      <c r="BR59" s="372" t="s">
        <v>122</v>
      </c>
      <c r="BS59" s="372" t="s">
        <v>123</v>
      </c>
      <c r="BT59" s="373" t="s">
        <v>124</v>
      </c>
      <c r="BV59" s="371">
        <v>2035</v>
      </c>
      <c r="BW59" s="372" t="s">
        <v>0</v>
      </c>
      <c r="BX59" s="372" t="s">
        <v>23</v>
      </c>
      <c r="BY59" s="372" t="s">
        <v>105</v>
      </c>
      <c r="BZ59" s="372" t="s">
        <v>106</v>
      </c>
      <c r="CA59" s="372" t="s">
        <v>107</v>
      </c>
      <c r="CB59" s="372" t="s">
        <v>108</v>
      </c>
      <c r="CC59" s="372" t="s">
        <v>109</v>
      </c>
      <c r="CD59" s="372" t="s">
        <v>110</v>
      </c>
      <c r="CE59" s="372" t="s">
        <v>111</v>
      </c>
      <c r="CF59" s="372" t="s">
        <v>112</v>
      </c>
      <c r="CG59" s="372" t="s">
        <v>113</v>
      </c>
      <c r="CH59" s="372" t="s">
        <v>114</v>
      </c>
      <c r="CI59" s="372" t="s">
        <v>115</v>
      </c>
      <c r="CJ59" s="372" t="s">
        <v>116</v>
      </c>
      <c r="CK59" s="372" t="s">
        <v>117</v>
      </c>
      <c r="CL59" s="372" t="s">
        <v>118</v>
      </c>
      <c r="CM59" s="372" t="s">
        <v>119</v>
      </c>
      <c r="CN59" s="372" t="s">
        <v>120</v>
      </c>
      <c r="CO59" s="372" t="s">
        <v>121</v>
      </c>
      <c r="CP59" s="372" t="s">
        <v>122</v>
      </c>
      <c r="CQ59" s="372" t="s">
        <v>123</v>
      </c>
      <c r="CR59" s="373" t="s">
        <v>124</v>
      </c>
    </row>
    <row r="60" spans="2:96" x14ac:dyDescent="0.2">
      <c r="B60" s="374"/>
      <c r="C60" s="368" t="s">
        <v>1</v>
      </c>
      <c r="D60" s="367" t="s">
        <v>6</v>
      </c>
      <c r="E60" s="367">
        <v>0</v>
      </c>
      <c r="F60" s="367">
        <v>0</v>
      </c>
      <c r="G60" s="367">
        <v>0</v>
      </c>
      <c r="H60" s="367">
        <v>0</v>
      </c>
      <c r="I60" s="367">
        <v>0</v>
      </c>
      <c r="J60" s="367">
        <v>0</v>
      </c>
      <c r="K60" s="367">
        <v>0</v>
      </c>
      <c r="L60" s="367">
        <v>0</v>
      </c>
      <c r="M60" s="367">
        <v>0</v>
      </c>
      <c r="N60" s="367">
        <v>0</v>
      </c>
      <c r="O60" s="367">
        <v>0</v>
      </c>
      <c r="P60" s="367">
        <v>0</v>
      </c>
      <c r="Q60" s="367">
        <v>0</v>
      </c>
      <c r="R60" s="367">
        <v>0</v>
      </c>
      <c r="S60" s="367">
        <v>0</v>
      </c>
      <c r="T60" s="367">
        <v>0</v>
      </c>
      <c r="U60" s="367">
        <v>0</v>
      </c>
      <c r="V60" s="367">
        <v>0</v>
      </c>
      <c r="W60" s="367">
        <v>0</v>
      </c>
      <c r="X60" s="375">
        <v>0</v>
      </c>
      <c r="Z60" s="374"/>
      <c r="AA60" s="368" t="s">
        <v>1</v>
      </c>
      <c r="AB60" s="367" t="s">
        <v>6</v>
      </c>
      <c r="AC60" s="367">
        <v>0</v>
      </c>
      <c r="AD60" s="367">
        <v>0</v>
      </c>
      <c r="AE60" s="367">
        <v>0</v>
      </c>
      <c r="AF60" s="367">
        <v>0</v>
      </c>
      <c r="AG60" s="367">
        <v>0</v>
      </c>
      <c r="AH60" s="367">
        <v>0</v>
      </c>
      <c r="AI60" s="367">
        <v>0</v>
      </c>
      <c r="AJ60" s="367">
        <v>0</v>
      </c>
      <c r="AK60" s="367">
        <v>0</v>
      </c>
      <c r="AL60" s="367">
        <v>0</v>
      </c>
      <c r="AM60" s="367">
        <v>0</v>
      </c>
      <c r="AN60" s="367">
        <v>0</v>
      </c>
      <c r="AO60" s="367">
        <v>0</v>
      </c>
      <c r="AP60" s="367">
        <v>0</v>
      </c>
      <c r="AQ60" s="367">
        <v>0</v>
      </c>
      <c r="AR60" s="367">
        <v>0</v>
      </c>
      <c r="AS60" s="367">
        <v>0</v>
      </c>
      <c r="AT60" s="367">
        <v>0</v>
      </c>
      <c r="AU60" s="367">
        <v>0</v>
      </c>
      <c r="AV60" s="375">
        <v>0</v>
      </c>
      <c r="AX60" s="374"/>
      <c r="AY60" s="368" t="s">
        <v>1</v>
      </c>
      <c r="AZ60" s="367" t="s">
        <v>6</v>
      </c>
      <c r="BA60" s="367">
        <v>0</v>
      </c>
      <c r="BB60" s="367">
        <v>0</v>
      </c>
      <c r="BC60" s="367">
        <v>0</v>
      </c>
      <c r="BD60" s="367">
        <v>0</v>
      </c>
      <c r="BE60" s="367">
        <v>0</v>
      </c>
      <c r="BF60" s="367">
        <v>0</v>
      </c>
      <c r="BG60" s="367">
        <v>0</v>
      </c>
      <c r="BH60" s="367">
        <v>0</v>
      </c>
      <c r="BI60" s="367">
        <v>0</v>
      </c>
      <c r="BJ60" s="367">
        <v>0</v>
      </c>
      <c r="BK60" s="367">
        <v>0</v>
      </c>
      <c r="BL60" s="367">
        <v>0</v>
      </c>
      <c r="BM60" s="367">
        <v>0</v>
      </c>
      <c r="BN60" s="367">
        <v>0</v>
      </c>
      <c r="BO60" s="367">
        <v>0</v>
      </c>
      <c r="BP60" s="367">
        <v>0</v>
      </c>
      <c r="BQ60" s="367">
        <v>0</v>
      </c>
      <c r="BR60" s="367">
        <v>0</v>
      </c>
      <c r="BS60" s="367">
        <v>0</v>
      </c>
      <c r="BT60" s="375">
        <v>0</v>
      </c>
      <c r="BV60" s="374"/>
      <c r="BW60" s="368" t="s">
        <v>1</v>
      </c>
      <c r="BX60" s="367" t="s">
        <v>6</v>
      </c>
      <c r="BY60" s="367">
        <v>0</v>
      </c>
      <c r="BZ60" s="367">
        <v>0</v>
      </c>
      <c r="CA60" s="367">
        <v>0</v>
      </c>
      <c r="CB60" s="367">
        <v>0</v>
      </c>
      <c r="CC60" s="367">
        <v>0</v>
      </c>
      <c r="CD60" s="367">
        <v>0</v>
      </c>
      <c r="CE60" s="367">
        <v>0</v>
      </c>
      <c r="CF60" s="367">
        <v>0</v>
      </c>
      <c r="CG60" s="367">
        <v>0</v>
      </c>
      <c r="CH60" s="367">
        <v>0</v>
      </c>
      <c r="CI60" s="367">
        <v>0</v>
      </c>
      <c r="CJ60" s="367">
        <v>0</v>
      </c>
      <c r="CK60" s="367">
        <v>0</v>
      </c>
      <c r="CL60" s="367">
        <v>0</v>
      </c>
      <c r="CM60" s="367">
        <v>0</v>
      </c>
      <c r="CN60" s="367">
        <v>0</v>
      </c>
      <c r="CO60" s="367">
        <v>0</v>
      </c>
      <c r="CP60" s="367">
        <v>0</v>
      </c>
      <c r="CQ60" s="367">
        <v>0</v>
      </c>
      <c r="CR60" s="375">
        <v>0</v>
      </c>
    </row>
    <row r="61" spans="2:96" x14ac:dyDescent="0.2">
      <c r="B61" s="374"/>
      <c r="C61" s="368"/>
      <c r="D61" s="367" t="s">
        <v>7</v>
      </c>
      <c r="E61" s="367">
        <v>1086.9984915486991</v>
      </c>
      <c r="F61" s="367">
        <v>17817.249519112313</v>
      </c>
      <c r="G61" s="367">
        <v>4.0213626529848252</v>
      </c>
      <c r="H61" s="367">
        <v>322.83046177594059</v>
      </c>
      <c r="I61" s="367">
        <v>641.44130648703072</v>
      </c>
      <c r="J61" s="367">
        <v>1.0027868504153818</v>
      </c>
      <c r="K61" s="367">
        <v>1102.2169061736004</v>
      </c>
      <c r="L61" s="367">
        <v>128.26834232318572</v>
      </c>
      <c r="M61" s="367">
        <v>8284.1436387915492</v>
      </c>
      <c r="N61" s="367">
        <v>81.506209851680595</v>
      </c>
      <c r="O61" s="367">
        <v>8.1476685122747803</v>
      </c>
      <c r="P61" s="367">
        <v>822.73470156928067</v>
      </c>
      <c r="Q61" s="367">
        <v>6.0439174620738056E-2</v>
      </c>
      <c r="R61" s="367">
        <v>46.448581723593577</v>
      </c>
      <c r="S61" s="367">
        <v>8.8436742278738674</v>
      </c>
      <c r="T61" s="367">
        <v>8.9400375122560476</v>
      </c>
      <c r="U61" s="367">
        <v>6.1246132382345375E-4</v>
      </c>
      <c r="V61" s="367">
        <v>10.676240913878196</v>
      </c>
      <c r="W61" s="367">
        <v>27612.75011280119</v>
      </c>
      <c r="X61" s="375">
        <v>10.32280239146432</v>
      </c>
      <c r="Z61" s="374"/>
      <c r="AA61" s="368"/>
      <c r="AB61" s="367" t="s">
        <v>7</v>
      </c>
      <c r="AC61" s="367">
        <v>54.506183840365189</v>
      </c>
      <c r="AD61" s="367">
        <v>893.42375851391421</v>
      </c>
      <c r="AE61" s="367">
        <v>0.20164621547917722</v>
      </c>
      <c r="AF61" s="367">
        <v>16.187930926895007</v>
      </c>
      <c r="AG61" s="367">
        <v>32.164274418056777</v>
      </c>
      <c r="AH61" s="367">
        <v>5.0283496110070575E-2</v>
      </c>
      <c r="AI61" s="367">
        <v>55.269292263930659</v>
      </c>
      <c r="AJ61" s="367">
        <v>6.4318560714886051</v>
      </c>
      <c r="AK61" s="367">
        <v>415.39805220211252</v>
      </c>
      <c r="AL61" s="367">
        <v>4.0870272524274727</v>
      </c>
      <c r="AM61" s="367">
        <v>0.40855467717133231</v>
      </c>
      <c r="AN61" s="367">
        <v>41.255005636384659</v>
      </c>
      <c r="AO61" s="367">
        <v>3.0306470419699683E-3</v>
      </c>
      <c r="AP61" s="367">
        <v>2.3291062078138984</v>
      </c>
      <c r="AQ61" s="367">
        <v>0.4434550158409275</v>
      </c>
      <c r="AR61" s="367">
        <v>0.44828703256848818</v>
      </c>
      <c r="AS61" s="367">
        <v>3.0711109326262573E-5</v>
      </c>
      <c r="AT61" s="367">
        <v>0.53534678704731442</v>
      </c>
      <c r="AU61" s="367">
        <v>1384.6069205138149</v>
      </c>
      <c r="AV61" s="375">
        <v>0.51762405308886106</v>
      </c>
      <c r="AX61" s="374"/>
      <c r="AY61" s="368"/>
      <c r="AZ61" s="367" t="s">
        <v>7</v>
      </c>
      <c r="BA61" s="367">
        <v>0</v>
      </c>
      <c r="BB61" s="367">
        <v>0</v>
      </c>
      <c r="BC61" s="367">
        <v>0</v>
      </c>
      <c r="BD61" s="367">
        <v>0</v>
      </c>
      <c r="BE61" s="367">
        <v>0</v>
      </c>
      <c r="BF61" s="367">
        <v>0</v>
      </c>
      <c r="BG61" s="367">
        <v>0</v>
      </c>
      <c r="BH61" s="367">
        <v>0</v>
      </c>
      <c r="BI61" s="367">
        <v>0</v>
      </c>
      <c r="BJ61" s="367">
        <v>0</v>
      </c>
      <c r="BK61" s="367">
        <v>0</v>
      </c>
      <c r="BL61" s="367">
        <v>0</v>
      </c>
      <c r="BM61" s="367">
        <v>0</v>
      </c>
      <c r="BN61" s="367">
        <v>0</v>
      </c>
      <c r="BO61" s="367">
        <v>0</v>
      </c>
      <c r="BP61" s="367">
        <v>0</v>
      </c>
      <c r="BQ61" s="367">
        <v>0</v>
      </c>
      <c r="BR61" s="367">
        <v>0</v>
      </c>
      <c r="BS61" s="367">
        <v>0</v>
      </c>
      <c r="BT61" s="375">
        <v>0</v>
      </c>
      <c r="BV61" s="374"/>
      <c r="BW61" s="368"/>
      <c r="BX61" s="367" t="s">
        <v>7</v>
      </c>
      <c r="BY61" s="367">
        <v>1041.2772793231604</v>
      </c>
      <c r="BZ61" s="367">
        <v>17067.822309348594</v>
      </c>
      <c r="CA61" s="367">
        <v>3.8522165348232278</v>
      </c>
      <c r="CB61" s="367">
        <v>309.2516020346572</v>
      </c>
      <c r="CC61" s="367">
        <v>614.46107207811622</v>
      </c>
      <c r="CD61" s="367">
        <v>0.96060773907227559</v>
      </c>
      <c r="CE61" s="367">
        <v>1055.8555786487202</v>
      </c>
      <c r="CF61" s="367">
        <v>122.87313327112818</v>
      </c>
      <c r="CG61" s="367">
        <v>7935.6968908329618</v>
      </c>
      <c r="CH61" s="367">
        <v>78.077904525314807</v>
      </c>
      <c r="CI61" s="367">
        <v>7.804962166231646</v>
      </c>
      <c r="CJ61" s="367">
        <v>788.1289241112363</v>
      </c>
      <c r="CK61" s="367">
        <v>5.7896988636989291E-2</v>
      </c>
      <c r="CL61" s="367">
        <v>44.494866535328704</v>
      </c>
      <c r="CM61" s="367">
        <v>8.4716925651853927</v>
      </c>
      <c r="CN61" s="367">
        <v>8.5640026275895824</v>
      </c>
      <c r="CO61" s="367">
        <v>5.8670004229069829E-4</v>
      </c>
      <c r="CP61" s="367">
        <v>10.227178030728339</v>
      </c>
      <c r="CQ61" s="367">
        <v>26451.305623361815</v>
      </c>
      <c r="CR61" s="375">
        <v>9.8886058009704385</v>
      </c>
    </row>
    <row r="62" spans="2:96" x14ac:dyDescent="0.2">
      <c r="B62" s="374"/>
      <c r="C62" s="368"/>
      <c r="D62" s="367" t="s">
        <v>8</v>
      </c>
      <c r="E62" s="367">
        <v>8165.9159231244021</v>
      </c>
      <c r="F62" s="367">
        <v>133007.30223487271</v>
      </c>
      <c r="G62" s="367">
        <v>30.164656682377306</v>
      </c>
      <c r="H62" s="367">
        <v>2428.3547733024484</v>
      </c>
      <c r="I62" s="367">
        <v>4549.0550413145529</v>
      </c>
      <c r="J62" s="367">
        <v>7.1911659545708417</v>
      </c>
      <c r="K62" s="367">
        <v>8274.6342951515908</v>
      </c>
      <c r="L62" s="367">
        <v>943.76556421109024</v>
      </c>
      <c r="M62" s="367">
        <v>59327.730865532707</v>
      </c>
      <c r="N62" s="367">
        <v>589.58620923043088</v>
      </c>
      <c r="O62" s="367">
        <v>62.326651635007977</v>
      </c>
      <c r="P62" s="367">
        <v>5844.9047705290923</v>
      </c>
      <c r="Q62" s="367">
        <v>0.45519645073042769</v>
      </c>
      <c r="R62" s="367">
        <v>346.82097819654416</v>
      </c>
      <c r="S62" s="367">
        <v>67.763097819910939</v>
      </c>
      <c r="T62" s="367">
        <v>68.488889171447639</v>
      </c>
      <c r="U62" s="367">
        <v>4.5617068686864114E-3</v>
      </c>
      <c r="V62" s="367">
        <v>80.615134389946832</v>
      </c>
      <c r="W62" s="367">
        <v>212268.56972247994</v>
      </c>
      <c r="X62" s="375">
        <v>77.189918435488323</v>
      </c>
      <c r="Z62" s="374"/>
      <c r="AA62" s="368"/>
      <c r="AB62" s="367" t="s">
        <v>8</v>
      </c>
      <c r="AC62" s="367">
        <v>973.10502391007265</v>
      </c>
      <c r="AD62" s="367">
        <v>15850.037551201993</v>
      </c>
      <c r="AE62" s="367">
        <v>3.5946217470866215</v>
      </c>
      <c r="AF62" s="367">
        <v>289.37895662688652</v>
      </c>
      <c r="AG62" s="367">
        <v>542.09574975061821</v>
      </c>
      <c r="AH62" s="367">
        <v>0.85694731418279302</v>
      </c>
      <c r="AI62" s="367">
        <v>986.06063048341377</v>
      </c>
      <c r="AJ62" s="367">
        <v>112.46540137970818</v>
      </c>
      <c r="AK62" s="367">
        <v>7069.8882410664573</v>
      </c>
      <c r="AL62" s="367">
        <v>70.259026376395767</v>
      </c>
      <c r="AM62" s="367">
        <v>7.4272596485800531</v>
      </c>
      <c r="AN62" s="367">
        <v>696.51784931697023</v>
      </c>
      <c r="AO62" s="367">
        <v>5.4244246112973966E-2</v>
      </c>
      <c r="AP62" s="367">
        <v>41.329501731060304</v>
      </c>
      <c r="AQ62" s="367">
        <v>8.0751028476221638</v>
      </c>
      <c r="AR62" s="367">
        <v>8.1615929875084685</v>
      </c>
      <c r="AS62" s="367">
        <v>5.436034259124966E-4</v>
      </c>
      <c r="AT62" s="367">
        <v>9.606637273339441</v>
      </c>
      <c r="AU62" s="367">
        <v>25295.339011538334</v>
      </c>
      <c r="AV62" s="375">
        <v>9.1984656873668502</v>
      </c>
      <c r="AX62" s="374"/>
      <c r="AY62" s="368"/>
      <c r="AZ62" s="367" t="s">
        <v>8</v>
      </c>
      <c r="BA62" s="367">
        <v>3180.1938768415434</v>
      </c>
      <c r="BB62" s="367">
        <v>51799.334223455095</v>
      </c>
      <c r="BC62" s="367">
        <v>11.747543984217218</v>
      </c>
      <c r="BD62" s="367">
        <v>945.71620055335859</v>
      </c>
      <c r="BE62" s="367">
        <v>1771.6171858733089</v>
      </c>
      <c r="BF62" s="367">
        <v>2.8005801371669556</v>
      </c>
      <c r="BG62" s="367">
        <v>3222.5339528692625</v>
      </c>
      <c r="BH62" s="367">
        <v>367.54694718062314</v>
      </c>
      <c r="BI62" s="367">
        <v>23105.02437224222</v>
      </c>
      <c r="BJ62" s="367">
        <v>229.61275503157898</v>
      </c>
      <c r="BK62" s="367">
        <v>24.272945957279696</v>
      </c>
      <c r="BL62" s="367">
        <v>2276.2823591314332</v>
      </c>
      <c r="BM62" s="367">
        <v>0.17727502695362446</v>
      </c>
      <c r="BN62" s="367">
        <v>135.06849220642428</v>
      </c>
      <c r="BO62" s="367">
        <v>26.390155224650155</v>
      </c>
      <c r="BP62" s="367">
        <v>26.672812704074506</v>
      </c>
      <c r="BQ62" s="367">
        <v>1.7765444058346238E-3</v>
      </c>
      <c r="BR62" s="367">
        <v>31.39534611685977</v>
      </c>
      <c r="BS62" s="367">
        <v>82667.420535852958</v>
      </c>
      <c r="BT62" s="375">
        <v>30.061405024669199</v>
      </c>
      <c r="BV62" s="374"/>
      <c r="BW62" s="368"/>
      <c r="BX62" s="367" t="s">
        <v>8</v>
      </c>
      <c r="BY62" s="367">
        <v>8018.9984750797275</v>
      </c>
      <c r="BZ62" s="367">
        <v>130614.2953022006</v>
      </c>
      <c r="CA62" s="367">
        <v>29.621947888576379</v>
      </c>
      <c r="CB62" s="367">
        <v>2384.6649178594848</v>
      </c>
      <c r="CC62" s="367">
        <v>4467.2105104650391</v>
      </c>
      <c r="CD62" s="367">
        <v>7.0617857649561708</v>
      </c>
      <c r="CE62" s="367">
        <v>8125.7608355677112</v>
      </c>
      <c r="CF62" s="367">
        <v>926.785763102229</v>
      </c>
      <c r="CG62" s="367">
        <v>58260.333295057797</v>
      </c>
      <c r="CH62" s="367">
        <v>578.97864210900423</v>
      </c>
      <c r="CI62" s="367">
        <v>61.205298844997706</v>
      </c>
      <c r="CJ62" s="367">
        <v>5739.745900289131</v>
      </c>
      <c r="CK62" s="367">
        <v>0.44700676306649689</v>
      </c>
      <c r="CL62" s="367">
        <v>340.58113277997535</v>
      </c>
      <c r="CM62" s="367">
        <v>66.543934960897104</v>
      </c>
      <c r="CN62" s="367">
        <v>67.256668204294485</v>
      </c>
      <c r="CO62" s="367">
        <v>4.4796347119088224E-3</v>
      </c>
      <c r="CP62" s="367">
        <v>79.164743529956468</v>
      </c>
      <c r="CQ62" s="367">
        <v>208449.53008781912</v>
      </c>
      <c r="CR62" s="375">
        <v>75.801152504258951</v>
      </c>
    </row>
    <row r="63" spans="2:96" x14ac:dyDescent="0.2">
      <c r="B63" s="374"/>
      <c r="C63" s="368"/>
      <c r="D63" s="367" t="s">
        <v>12</v>
      </c>
      <c r="E63" s="367">
        <v>0</v>
      </c>
      <c r="F63" s="367">
        <v>0</v>
      </c>
      <c r="G63" s="367">
        <v>0</v>
      </c>
      <c r="H63" s="367">
        <v>0</v>
      </c>
      <c r="I63" s="367">
        <v>0</v>
      </c>
      <c r="J63" s="367">
        <v>0</v>
      </c>
      <c r="K63" s="367">
        <v>0</v>
      </c>
      <c r="L63" s="367">
        <v>0</v>
      </c>
      <c r="M63" s="367">
        <v>0</v>
      </c>
      <c r="N63" s="367">
        <v>0</v>
      </c>
      <c r="O63" s="367">
        <v>0</v>
      </c>
      <c r="P63" s="367">
        <v>0</v>
      </c>
      <c r="Q63" s="367">
        <v>0</v>
      </c>
      <c r="R63" s="367">
        <v>0</v>
      </c>
      <c r="S63" s="367">
        <v>0</v>
      </c>
      <c r="T63" s="367">
        <v>0</v>
      </c>
      <c r="U63" s="367">
        <v>0</v>
      </c>
      <c r="V63" s="367">
        <v>0</v>
      </c>
      <c r="W63" s="367">
        <v>0</v>
      </c>
      <c r="X63" s="375">
        <v>0</v>
      </c>
      <c r="Z63" s="374"/>
      <c r="AA63" s="368"/>
      <c r="AB63" s="367" t="s">
        <v>12</v>
      </c>
      <c r="AC63" s="367">
        <v>0</v>
      </c>
      <c r="AD63" s="367">
        <v>0</v>
      </c>
      <c r="AE63" s="367">
        <v>0</v>
      </c>
      <c r="AF63" s="367">
        <v>0</v>
      </c>
      <c r="AG63" s="367">
        <v>0</v>
      </c>
      <c r="AH63" s="367">
        <v>0</v>
      </c>
      <c r="AI63" s="367">
        <v>0</v>
      </c>
      <c r="AJ63" s="367">
        <v>0</v>
      </c>
      <c r="AK63" s="367">
        <v>0</v>
      </c>
      <c r="AL63" s="367">
        <v>0</v>
      </c>
      <c r="AM63" s="367">
        <v>0</v>
      </c>
      <c r="AN63" s="367">
        <v>0</v>
      </c>
      <c r="AO63" s="367">
        <v>0</v>
      </c>
      <c r="AP63" s="367">
        <v>0</v>
      </c>
      <c r="AQ63" s="367">
        <v>0</v>
      </c>
      <c r="AR63" s="367">
        <v>0</v>
      </c>
      <c r="AS63" s="367">
        <v>0</v>
      </c>
      <c r="AT63" s="367">
        <v>0</v>
      </c>
      <c r="AU63" s="367">
        <v>0</v>
      </c>
      <c r="AV63" s="375">
        <v>0</v>
      </c>
      <c r="AX63" s="374"/>
      <c r="AY63" s="368"/>
      <c r="AZ63" s="367" t="s">
        <v>12</v>
      </c>
      <c r="BA63" s="367">
        <v>4779.7314637752297</v>
      </c>
      <c r="BB63" s="367">
        <v>77531.080994771954</v>
      </c>
      <c r="BC63" s="367">
        <v>19.252032115967722</v>
      </c>
      <c r="BD63" s="367">
        <v>1429.0424245471459</v>
      </c>
      <c r="BE63" s="367">
        <v>2557.9374154039024</v>
      </c>
      <c r="BF63" s="367">
        <v>4.4294278785884726</v>
      </c>
      <c r="BG63" s="367">
        <v>4844.3677861549486</v>
      </c>
      <c r="BH63" s="367">
        <v>582.29227589268169</v>
      </c>
      <c r="BI63" s="367">
        <v>34440.667491567321</v>
      </c>
      <c r="BJ63" s="367">
        <v>325.20796308992954</v>
      </c>
      <c r="BK63" s="367">
        <v>81.300993453297011</v>
      </c>
      <c r="BL63" s="367">
        <v>3268.2460891524488</v>
      </c>
      <c r="BM63" s="367">
        <v>0.3836253932153002</v>
      </c>
      <c r="BN63" s="367">
        <v>306.85087348470091</v>
      </c>
      <c r="BO63" s="367">
        <v>41.97304164148369</v>
      </c>
      <c r="BP63" s="367">
        <v>42.422858605130898</v>
      </c>
      <c r="BQ63" s="367">
        <v>2.7213926145715269E-3</v>
      </c>
      <c r="BR63" s="367">
        <v>52.365526125836773</v>
      </c>
      <c r="BS63" s="367">
        <v>40161.427791950104</v>
      </c>
      <c r="BT63" s="375">
        <v>61.090103781847887</v>
      </c>
      <c r="BV63" s="374"/>
      <c r="BW63" s="368"/>
      <c r="BX63" s="367" t="s">
        <v>12</v>
      </c>
      <c r="BY63" s="367">
        <v>0</v>
      </c>
      <c r="BZ63" s="367">
        <v>0</v>
      </c>
      <c r="CA63" s="367">
        <v>0</v>
      </c>
      <c r="CB63" s="367">
        <v>0</v>
      </c>
      <c r="CC63" s="367">
        <v>0</v>
      </c>
      <c r="CD63" s="367">
        <v>0</v>
      </c>
      <c r="CE63" s="367">
        <v>0</v>
      </c>
      <c r="CF63" s="367">
        <v>0</v>
      </c>
      <c r="CG63" s="367">
        <v>0</v>
      </c>
      <c r="CH63" s="367">
        <v>0</v>
      </c>
      <c r="CI63" s="367">
        <v>0</v>
      </c>
      <c r="CJ63" s="367">
        <v>0</v>
      </c>
      <c r="CK63" s="367">
        <v>0</v>
      </c>
      <c r="CL63" s="367">
        <v>0</v>
      </c>
      <c r="CM63" s="367">
        <v>0</v>
      </c>
      <c r="CN63" s="367">
        <v>0</v>
      </c>
      <c r="CO63" s="367">
        <v>0</v>
      </c>
      <c r="CP63" s="367">
        <v>0</v>
      </c>
      <c r="CQ63" s="367">
        <v>0</v>
      </c>
      <c r="CR63" s="375">
        <v>0</v>
      </c>
    </row>
    <row r="64" spans="2:96" x14ac:dyDescent="0.2">
      <c r="B64" s="374"/>
      <c r="C64" s="368"/>
      <c r="D64" s="367" t="s">
        <v>9</v>
      </c>
      <c r="E64" s="367">
        <v>0</v>
      </c>
      <c r="F64" s="367">
        <v>0</v>
      </c>
      <c r="G64" s="367">
        <v>0</v>
      </c>
      <c r="H64" s="367">
        <v>0</v>
      </c>
      <c r="I64" s="367">
        <v>0</v>
      </c>
      <c r="J64" s="367">
        <v>0</v>
      </c>
      <c r="K64" s="367">
        <v>0</v>
      </c>
      <c r="L64" s="367">
        <v>0</v>
      </c>
      <c r="M64" s="367">
        <v>0</v>
      </c>
      <c r="N64" s="367">
        <v>0</v>
      </c>
      <c r="O64" s="367">
        <v>0</v>
      </c>
      <c r="P64" s="367">
        <v>0</v>
      </c>
      <c r="Q64" s="367">
        <v>0</v>
      </c>
      <c r="R64" s="367">
        <v>0</v>
      </c>
      <c r="S64" s="367">
        <v>0</v>
      </c>
      <c r="T64" s="367">
        <v>0</v>
      </c>
      <c r="U64" s="367">
        <v>0</v>
      </c>
      <c r="V64" s="367">
        <v>0</v>
      </c>
      <c r="W64" s="367">
        <v>0</v>
      </c>
      <c r="X64" s="375">
        <v>0</v>
      </c>
      <c r="Z64" s="374"/>
      <c r="AA64" s="368"/>
      <c r="AB64" s="367" t="s">
        <v>9</v>
      </c>
      <c r="AC64" s="367">
        <v>3954.2305772822278</v>
      </c>
      <c r="AD64" s="367">
        <v>64573.22428511281</v>
      </c>
      <c r="AE64" s="367">
        <v>14.764976563589281</v>
      </c>
      <c r="AF64" s="367">
        <v>1173.6541248248122</v>
      </c>
      <c r="AG64" s="367">
        <v>2308.885999339906</v>
      </c>
      <c r="AH64" s="367">
        <v>3.6151307307175302</v>
      </c>
      <c r="AI64" s="367">
        <v>4008.7818125322879</v>
      </c>
      <c r="AJ64" s="367">
        <v>467.11248144932335</v>
      </c>
      <c r="AK64" s="367">
        <v>29968.178311832082</v>
      </c>
      <c r="AL64" s="367">
        <v>291.32888437269537</v>
      </c>
      <c r="AM64" s="367">
        <v>29.905130344125077</v>
      </c>
      <c r="AN64" s="367">
        <v>2965.0476733542714</v>
      </c>
      <c r="AO64" s="367">
        <v>0.21561139509446395</v>
      </c>
      <c r="AP64" s="367">
        <v>165.31581219031924</v>
      </c>
      <c r="AQ64" s="367">
        <v>32.978691706554557</v>
      </c>
      <c r="AR64" s="367">
        <v>33.332966035841487</v>
      </c>
      <c r="AS64" s="367">
        <v>2.2287100832794823E-3</v>
      </c>
      <c r="AT64" s="367">
        <v>39.397109067874872</v>
      </c>
      <c r="AU64" s="367">
        <v>105590.92577340177</v>
      </c>
      <c r="AV64" s="375">
        <v>36.46885076644444</v>
      </c>
      <c r="AX64" s="374"/>
      <c r="AY64" s="368"/>
      <c r="AZ64" s="367" t="s">
        <v>9</v>
      </c>
      <c r="BA64" s="367">
        <v>0</v>
      </c>
      <c r="BB64" s="367">
        <v>0</v>
      </c>
      <c r="BC64" s="367">
        <v>0</v>
      </c>
      <c r="BD64" s="367">
        <v>0</v>
      </c>
      <c r="BE64" s="367">
        <v>0</v>
      </c>
      <c r="BF64" s="367">
        <v>0</v>
      </c>
      <c r="BG64" s="367">
        <v>0</v>
      </c>
      <c r="BH64" s="367">
        <v>0</v>
      </c>
      <c r="BI64" s="367">
        <v>0</v>
      </c>
      <c r="BJ64" s="367">
        <v>0</v>
      </c>
      <c r="BK64" s="367">
        <v>0</v>
      </c>
      <c r="BL64" s="367">
        <v>0</v>
      </c>
      <c r="BM64" s="367">
        <v>0</v>
      </c>
      <c r="BN64" s="367">
        <v>0</v>
      </c>
      <c r="BO64" s="367">
        <v>0</v>
      </c>
      <c r="BP64" s="367">
        <v>0</v>
      </c>
      <c r="BQ64" s="367">
        <v>0</v>
      </c>
      <c r="BR64" s="367">
        <v>0</v>
      </c>
      <c r="BS64" s="367">
        <v>0</v>
      </c>
      <c r="BT64" s="375">
        <v>0</v>
      </c>
      <c r="BV64" s="374"/>
      <c r="BW64" s="368"/>
      <c r="BX64" s="367" t="s">
        <v>9</v>
      </c>
      <c r="BY64" s="367">
        <v>0</v>
      </c>
      <c r="BZ64" s="367">
        <v>0</v>
      </c>
      <c r="CA64" s="367">
        <v>0</v>
      </c>
      <c r="CB64" s="367">
        <v>0</v>
      </c>
      <c r="CC64" s="367">
        <v>0</v>
      </c>
      <c r="CD64" s="367">
        <v>0</v>
      </c>
      <c r="CE64" s="367">
        <v>0</v>
      </c>
      <c r="CF64" s="367">
        <v>0</v>
      </c>
      <c r="CG64" s="367">
        <v>0</v>
      </c>
      <c r="CH64" s="367">
        <v>0</v>
      </c>
      <c r="CI64" s="367">
        <v>0</v>
      </c>
      <c r="CJ64" s="367">
        <v>0</v>
      </c>
      <c r="CK64" s="367">
        <v>0</v>
      </c>
      <c r="CL64" s="367">
        <v>0</v>
      </c>
      <c r="CM64" s="367">
        <v>0</v>
      </c>
      <c r="CN64" s="367">
        <v>0</v>
      </c>
      <c r="CO64" s="367">
        <v>0</v>
      </c>
      <c r="CP64" s="367">
        <v>0</v>
      </c>
      <c r="CQ64" s="367">
        <v>0</v>
      </c>
      <c r="CR64" s="375">
        <v>0</v>
      </c>
    </row>
    <row r="65" spans="2:96" x14ac:dyDescent="0.2">
      <c r="B65" s="374"/>
      <c r="C65" s="368"/>
      <c r="D65" s="367" t="s">
        <v>10</v>
      </c>
      <c r="E65" s="367">
        <v>0</v>
      </c>
      <c r="F65" s="367">
        <v>0</v>
      </c>
      <c r="G65" s="367">
        <v>0</v>
      </c>
      <c r="H65" s="367">
        <v>0</v>
      </c>
      <c r="I65" s="367">
        <v>0</v>
      </c>
      <c r="J65" s="367">
        <v>0</v>
      </c>
      <c r="K65" s="367">
        <v>0</v>
      </c>
      <c r="L65" s="367">
        <v>0</v>
      </c>
      <c r="M65" s="367">
        <v>0</v>
      </c>
      <c r="N65" s="367">
        <v>0</v>
      </c>
      <c r="O65" s="367">
        <v>0</v>
      </c>
      <c r="P65" s="367">
        <v>0</v>
      </c>
      <c r="Q65" s="367">
        <v>0</v>
      </c>
      <c r="R65" s="367">
        <v>0</v>
      </c>
      <c r="S65" s="367">
        <v>0</v>
      </c>
      <c r="T65" s="367">
        <v>0</v>
      </c>
      <c r="U65" s="367">
        <v>0</v>
      </c>
      <c r="V65" s="367">
        <v>0</v>
      </c>
      <c r="W65" s="367">
        <v>0</v>
      </c>
      <c r="X65" s="375">
        <v>0</v>
      </c>
      <c r="Z65" s="374"/>
      <c r="AA65" s="368"/>
      <c r="AB65" s="367" t="s">
        <v>10</v>
      </c>
      <c r="AC65" s="367">
        <v>4175.6749078565017</v>
      </c>
      <c r="AD65" s="367">
        <v>67730.790532942905</v>
      </c>
      <c r="AE65" s="367">
        <v>15.607645885604345</v>
      </c>
      <c r="AF65" s="367">
        <v>1240.3464554601057</v>
      </c>
      <c r="AG65" s="367">
        <v>2319.8221840738638</v>
      </c>
      <c r="AH65" s="367">
        <v>3.6583502335248723</v>
      </c>
      <c r="AI65" s="367">
        <v>4230.3611932408821</v>
      </c>
      <c r="AJ65" s="367">
        <v>485.59759765683816</v>
      </c>
      <c r="AK65" s="367">
        <v>30346.402965596946</v>
      </c>
      <c r="AL65" s="367">
        <v>295.77966350167225</v>
      </c>
      <c r="AM65" s="367">
        <v>31.63001359285132</v>
      </c>
      <c r="AN65" s="367">
        <v>2983.468272951131</v>
      </c>
      <c r="AO65" s="367">
        <v>0.22581832218133369</v>
      </c>
      <c r="AP65" s="367">
        <v>172.16733906124742</v>
      </c>
      <c r="AQ65" s="367">
        <v>35.633853912012597</v>
      </c>
      <c r="AR65" s="367">
        <v>36.009619549270276</v>
      </c>
      <c r="AS65" s="367">
        <v>2.3335360787541193E-3</v>
      </c>
      <c r="AT65" s="367">
        <v>41.95533811733484</v>
      </c>
      <c r="AU65" s="367">
        <v>114696.28162420464</v>
      </c>
      <c r="AV65" s="375">
        <v>37.922180065700907</v>
      </c>
      <c r="AX65" s="374"/>
      <c r="AY65" s="368"/>
      <c r="AZ65" s="367" t="s">
        <v>10</v>
      </c>
      <c r="BA65" s="367">
        <v>0</v>
      </c>
      <c r="BB65" s="367">
        <v>0</v>
      </c>
      <c r="BC65" s="367">
        <v>0</v>
      </c>
      <c r="BD65" s="367">
        <v>0</v>
      </c>
      <c r="BE65" s="367">
        <v>0</v>
      </c>
      <c r="BF65" s="367">
        <v>0</v>
      </c>
      <c r="BG65" s="367">
        <v>0</v>
      </c>
      <c r="BH65" s="367">
        <v>0</v>
      </c>
      <c r="BI65" s="367">
        <v>0</v>
      </c>
      <c r="BJ65" s="367">
        <v>0</v>
      </c>
      <c r="BK65" s="367">
        <v>0</v>
      </c>
      <c r="BL65" s="367">
        <v>0</v>
      </c>
      <c r="BM65" s="367">
        <v>0</v>
      </c>
      <c r="BN65" s="367">
        <v>0</v>
      </c>
      <c r="BO65" s="367">
        <v>0</v>
      </c>
      <c r="BP65" s="367">
        <v>0</v>
      </c>
      <c r="BQ65" s="367">
        <v>0</v>
      </c>
      <c r="BR65" s="367">
        <v>0</v>
      </c>
      <c r="BS65" s="367">
        <v>0</v>
      </c>
      <c r="BT65" s="375">
        <v>0</v>
      </c>
      <c r="BV65" s="374"/>
      <c r="BW65" s="368"/>
      <c r="BX65" s="367" t="s">
        <v>10</v>
      </c>
      <c r="BY65" s="367">
        <v>0</v>
      </c>
      <c r="BZ65" s="367">
        <v>0</v>
      </c>
      <c r="CA65" s="367">
        <v>0</v>
      </c>
      <c r="CB65" s="367">
        <v>0</v>
      </c>
      <c r="CC65" s="367">
        <v>0</v>
      </c>
      <c r="CD65" s="367">
        <v>0</v>
      </c>
      <c r="CE65" s="367">
        <v>0</v>
      </c>
      <c r="CF65" s="367">
        <v>0</v>
      </c>
      <c r="CG65" s="367">
        <v>0</v>
      </c>
      <c r="CH65" s="367">
        <v>0</v>
      </c>
      <c r="CI65" s="367">
        <v>0</v>
      </c>
      <c r="CJ65" s="367">
        <v>0</v>
      </c>
      <c r="CK65" s="367">
        <v>0</v>
      </c>
      <c r="CL65" s="367">
        <v>0</v>
      </c>
      <c r="CM65" s="367">
        <v>0</v>
      </c>
      <c r="CN65" s="367">
        <v>0</v>
      </c>
      <c r="CO65" s="367">
        <v>0</v>
      </c>
      <c r="CP65" s="367">
        <v>0</v>
      </c>
      <c r="CQ65" s="367">
        <v>0</v>
      </c>
      <c r="CR65" s="375">
        <v>0</v>
      </c>
    </row>
    <row r="66" spans="2:96" x14ac:dyDescent="0.2">
      <c r="B66" s="374"/>
      <c r="C66" s="368"/>
      <c r="D66" s="367" t="s">
        <v>5</v>
      </c>
      <c r="E66" s="367">
        <v>0</v>
      </c>
      <c r="F66" s="367">
        <v>0</v>
      </c>
      <c r="G66" s="367">
        <v>0</v>
      </c>
      <c r="H66" s="367">
        <v>0</v>
      </c>
      <c r="I66" s="367">
        <v>0</v>
      </c>
      <c r="J66" s="367">
        <v>0</v>
      </c>
      <c r="K66" s="367">
        <v>0</v>
      </c>
      <c r="L66" s="367">
        <v>0</v>
      </c>
      <c r="M66" s="367">
        <v>0</v>
      </c>
      <c r="N66" s="367">
        <v>0</v>
      </c>
      <c r="O66" s="367">
        <v>0</v>
      </c>
      <c r="P66" s="367">
        <v>0</v>
      </c>
      <c r="Q66" s="367">
        <v>0</v>
      </c>
      <c r="R66" s="367">
        <v>0</v>
      </c>
      <c r="S66" s="367">
        <v>0</v>
      </c>
      <c r="T66" s="367">
        <v>0</v>
      </c>
      <c r="U66" s="367">
        <v>0</v>
      </c>
      <c r="V66" s="367">
        <v>0</v>
      </c>
      <c r="W66" s="367">
        <v>0</v>
      </c>
      <c r="X66" s="375">
        <v>0</v>
      </c>
      <c r="Z66" s="374"/>
      <c r="AA66" s="368"/>
      <c r="AB66" s="367" t="s">
        <v>5</v>
      </c>
      <c r="AC66" s="367">
        <v>0</v>
      </c>
      <c r="AD66" s="367">
        <v>0</v>
      </c>
      <c r="AE66" s="367">
        <v>0</v>
      </c>
      <c r="AF66" s="367">
        <v>0</v>
      </c>
      <c r="AG66" s="367">
        <v>0</v>
      </c>
      <c r="AH66" s="367">
        <v>0</v>
      </c>
      <c r="AI66" s="367">
        <v>0</v>
      </c>
      <c r="AJ66" s="367">
        <v>0</v>
      </c>
      <c r="AK66" s="367">
        <v>0</v>
      </c>
      <c r="AL66" s="367">
        <v>0</v>
      </c>
      <c r="AM66" s="367">
        <v>0</v>
      </c>
      <c r="AN66" s="367">
        <v>0</v>
      </c>
      <c r="AO66" s="367">
        <v>0</v>
      </c>
      <c r="AP66" s="367">
        <v>0</v>
      </c>
      <c r="AQ66" s="367">
        <v>0</v>
      </c>
      <c r="AR66" s="367">
        <v>0</v>
      </c>
      <c r="AS66" s="367">
        <v>0</v>
      </c>
      <c r="AT66" s="367">
        <v>0</v>
      </c>
      <c r="AU66" s="367">
        <v>0</v>
      </c>
      <c r="AV66" s="375">
        <v>0</v>
      </c>
      <c r="AX66" s="374"/>
      <c r="AY66" s="368"/>
      <c r="AZ66" s="367" t="s">
        <v>5</v>
      </c>
      <c r="BA66" s="367">
        <v>0</v>
      </c>
      <c r="BB66" s="367">
        <v>0</v>
      </c>
      <c r="BC66" s="367">
        <v>0</v>
      </c>
      <c r="BD66" s="367">
        <v>0</v>
      </c>
      <c r="BE66" s="367">
        <v>0</v>
      </c>
      <c r="BF66" s="367">
        <v>0</v>
      </c>
      <c r="BG66" s="367">
        <v>0</v>
      </c>
      <c r="BH66" s="367">
        <v>0</v>
      </c>
      <c r="BI66" s="367">
        <v>0</v>
      </c>
      <c r="BJ66" s="367">
        <v>0</v>
      </c>
      <c r="BK66" s="367">
        <v>0</v>
      </c>
      <c r="BL66" s="367">
        <v>0</v>
      </c>
      <c r="BM66" s="367">
        <v>0</v>
      </c>
      <c r="BN66" s="367">
        <v>0</v>
      </c>
      <c r="BO66" s="367">
        <v>0</v>
      </c>
      <c r="BP66" s="367">
        <v>0</v>
      </c>
      <c r="BQ66" s="367">
        <v>0</v>
      </c>
      <c r="BR66" s="367">
        <v>0</v>
      </c>
      <c r="BS66" s="367">
        <v>0</v>
      </c>
      <c r="BT66" s="375">
        <v>0</v>
      </c>
      <c r="BV66" s="374"/>
      <c r="BW66" s="368"/>
      <c r="BX66" s="367" t="s">
        <v>5</v>
      </c>
      <c r="BY66" s="367">
        <v>142.21236125063291</v>
      </c>
      <c r="BZ66" s="367">
        <v>2809.5438416028669</v>
      </c>
      <c r="CA66" s="367">
        <v>0.32849953756309913</v>
      </c>
      <c r="CB66" s="367">
        <v>51.518299947245595</v>
      </c>
      <c r="CC66" s="367">
        <v>73.107774706872263</v>
      </c>
      <c r="CD66" s="367">
        <v>0.13024208525238312</v>
      </c>
      <c r="CE66" s="367">
        <v>144.88783855562332</v>
      </c>
      <c r="CF66" s="367">
        <v>14.236305183082047</v>
      </c>
      <c r="CG66" s="367">
        <v>910.95809960159568</v>
      </c>
      <c r="CH66" s="367">
        <v>10.936257743835233</v>
      </c>
      <c r="CI66" s="367">
        <v>0.79777430948529005</v>
      </c>
      <c r="CJ66" s="367">
        <v>92.324739376819053</v>
      </c>
      <c r="CK66" s="367">
        <v>5.8912380071937699E-3</v>
      </c>
      <c r="CL66" s="367">
        <v>5.6289122763845594</v>
      </c>
      <c r="CM66" s="367">
        <v>0.56265130859417911</v>
      </c>
      <c r="CN66" s="367">
        <v>0.57648853231222219</v>
      </c>
      <c r="CO66" s="367">
        <v>7.5439693607489824E-5</v>
      </c>
      <c r="CP66" s="367">
        <v>0.77245732610030349</v>
      </c>
      <c r="CQ66" s="367">
        <v>1107.2087073977607</v>
      </c>
      <c r="CR66" s="375">
        <v>2.3716956790885675</v>
      </c>
    </row>
    <row r="67" spans="2:96" x14ac:dyDescent="0.2">
      <c r="B67" s="374"/>
      <c r="C67" s="368"/>
      <c r="D67" s="367" t="s">
        <v>11</v>
      </c>
      <c r="E67" s="367">
        <v>0</v>
      </c>
      <c r="F67" s="367">
        <v>0</v>
      </c>
      <c r="G67" s="367">
        <v>0</v>
      </c>
      <c r="H67" s="367">
        <v>0</v>
      </c>
      <c r="I67" s="367">
        <v>0</v>
      </c>
      <c r="J67" s="367">
        <v>0</v>
      </c>
      <c r="K67" s="367">
        <v>0</v>
      </c>
      <c r="L67" s="367">
        <v>0</v>
      </c>
      <c r="M67" s="367">
        <v>0</v>
      </c>
      <c r="N67" s="367">
        <v>0</v>
      </c>
      <c r="O67" s="367">
        <v>0</v>
      </c>
      <c r="P67" s="367">
        <v>0</v>
      </c>
      <c r="Q67" s="367">
        <v>0</v>
      </c>
      <c r="R67" s="367">
        <v>0</v>
      </c>
      <c r="S67" s="367">
        <v>0</v>
      </c>
      <c r="T67" s="367">
        <v>0</v>
      </c>
      <c r="U67" s="367">
        <v>0</v>
      </c>
      <c r="V67" s="367">
        <v>0</v>
      </c>
      <c r="W67" s="367">
        <v>0</v>
      </c>
      <c r="X67" s="375">
        <v>0</v>
      </c>
      <c r="Z67" s="374"/>
      <c r="AA67" s="368"/>
      <c r="AB67" s="367" t="s">
        <v>11</v>
      </c>
      <c r="AC67" s="367">
        <v>0</v>
      </c>
      <c r="AD67" s="367">
        <v>0</v>
      </c>
      <c r="AE67" s="367">
        <v>0</v>
      </c>
      <c r="AF67" s="367">
        <v>0</v>
      </c>
      <c r="AG67" s="367">
        <v>0</v>
      </c>
      <c r="AH67" s="367">
        <v>0</v>
      </c>
      <c r="AI67" s="367">
        <v>0</v>
      </c>
      <c r="AJ67" s="367">
        <v>0</v>
      </c>
      <c r="AK67" s="367">
        <v>0</v>
      </c>
      <c r="AL67" s="367">
        <v>0</v>
      </c>
      <c r="AM67" s="367">
        <v>0</v>
      </c>
      <c r="AN67" s="367">
        <v>0</v>
      </c>
      <c r="AO67" s="367">
        <v>0</v>
      </c>
      <c r="AP67" s="367">
        <v>0</v>
      </c>
      <c r="AQ67" s="367">
        <v>0</v>
      </c>
      <c r="AR67" s="367">
        <v>0</v>
      </c>
      <c r="AS67" s="367">
        <v>0</v>
      </c>
      <c r="AT67" s="367">
        <v>0</v>
      </c>
      <c r="AU67" s="367">
        <v>0</v>
      </c>
      <c r="AV67" s="375">
        <v>0</v>
      </c>
      <c r="AX67" s="374"/>
      <c r="AY67" s="368"/>
      <c r="AZ67" s="367" t="s">
        <v>11</v>
      </c>
      <c r="BA67" s="367">
        <v>0</v>
      </c>
      <c r="BB67" s="367">
        <v>0</v>
      </c>
      <c r="BC67" s="367">
        <v>0</v>
      </c>
      <c r="BD67" s="367">
        <v>0</v>
      </c>
      <c r="BE67" s="367">
        <v>0</v>
      </c>
      <c r="BF67" s="367">
        <v>0</v>
      </c>
      <c r="BG67" s="367">
        <v>0</v>
      </c>
      <c r="BH67" s="367">
        <v>0</v>
      </c>
      <c r="BI67" s="367">
        <v>0</v>
      </c>
      <c r="BJ67" s="367">
        <v>0</v>
      </c>
      <c r="BK67" s="367">
        <v>0</v>
      </c>
      <c r="BL67" s="367">
        <v>0</v>
      </c>
      <c r="BM67" s="367">
        <v>0</v>
      </c>
      <c r="BN67" s="367">
        <v>0</v>
      </c>
      <c r="BO67" s="367">
        <v>0</v>
      </c>
      <c r="BP67" s="367">
        <v>0</v>
      </c>
      <c r="BQ67" s="367">
        <v>0</v>
      </c>
      <c r="BR67" s="367">
        <v>0</v>
      </c>
      <c r="BS67" s="367">
        <v>0</v>
      </c>
      <c r="BT67" s="375">
        <v>0</v>
      </c>
      <c r="BV67" s="374"/>
      <c r="BW67" s="368"/>
      <c r="BX67" s="367" t="s">
        <v>11</v>
      </c>
      <c r="BY67" s="367">
        <v>99.730836370236048</v>
      </c>
      <c r="BZ67" s="367">
        <v>1765.2254081129731</v>
      </c>
      <c r="CA67" s="367">
        <v>0.30496973456448645</v>
      </c>
      <c r="CB67" s="367">
        <v>29.403919685672719</v>
      </c>
      <c r="CC67" s="367">
        <v>97.269195322553259</v>
      </c>
      <c r="CD67" s="367">
        <v>0.12222439655425671</v>
      </c>
      <c r="CE67" s="367">
        <v>101.25374776787048</v>
      </c>
      <c r="CF67" s="367">
        <v>16.312109117134494</v>
      </c>
      <c r="CG67" s="367">
        <v>1041.505216330293</v>
      </c>
      <c r="CH67" s="367">
        <v>8.5316870448313473</v>
      </c>
      <c r="CI67" s="367">
        <v>0.33933463864556718</v>
      </c>
      <c r="CJ67" s="367">
        <v>121.7542165173008</v>
      </c>
      <c r="CK67" s="367">
        <v>4.5634750179966025E-3</v>
      </c>
      <c r="CL67" s="367">
        <v>7.6382714393843649</v>
      </c>
      <c r="CM67" s="367">
        <v>0.59570953550864103</v>
      </c>
      <c r="CN67" s="367">
        <v>0.6038832517139201</v>
      </c>
      <c r="CO67" s="367">
        <v>5.7324992571729935E-5</v>
      </c>
      <c r="CP67" s="367">
        <v>0.73332325170119506</v>
      </c>
      <c r="CQ67" s="367">
        <v>1162.4945779644354</v>
      </c>
      <c r="CR67" s="375">
        <v>2.5971590658933326</v>
      </c>
    </row>
    <row r="68" spans="2:96" x14ac:dyDescent="0.2">
      <c r="B68" s="374"/>
      <c r="C68" s="368" t="s">
        <v>2</v>
      </c>
      <c r="D68" s="367" t="s">
        <v>6</v>
      </c>
      <c r="E68" s="367">
        <v>0</v>
      </c>
      <c r="F68" s="367">
        <v>0</v>
      </c>
      <c r="G68" s="367">
        <v>0</v>
      </c>
      <c r="H68" s="367">
        <v>0</v>
      </c>
      <c r="I68" s="367">
        <v>0</v>
      </c>
      <c r="J68" s="367">
        <v>0</v>
      </c>
      <c r="K68" s="367">
        <v>0</v>
      </c>
      <c r="L68" s="367">
        <v>0</v>
      </c>
      <c r="M68" s="367">
        <v>0</v>
      </c>
      <c r="N68" s="367">
        <v>0</v>
      </c>
      <c r="O68" s="367">
        <v>0</v>
      </c>
      <c r="P68" s="367">
        <v>0</v>
      </c>
      <c r="Q68" s="367">
        <v>0</v>
      </c>
      <c r="R68" s="367">
        <v>0</v>
      </c>
      <c r="S68" s="367">
        <v>0</v>
      </c>
      <c r="T68" s="367">
        <v>0</v>
      </c>
      <c r="U68" s="367">
        <v>0</v>
      </c>
      <c r="V68" s="367">
        <v>0</v>
      </c>
      <c r="W68" s="367">
        <v>0</v>
      </c>
      <c r="X68" s="375">
        <v>0</v>
      </c>
      <c r="Z68" s="374"/>
      <c r="AA68" s="368" t="s">
        <v>2</v>
      </c>
      <c r="AB68" s="367" t="s">
        <v>6</v>
      </c>
      <c r="AC68" s="367">
        <v>0</v>
      </c>
      <c r="AD68" s="367">
        <v>0</v>
      </c>
      <c r="AE68" s="367">
        <v>0</v>
      </c>
      <c r="AF68" s="367">
        <v>0</v>
      </c>
      <c r="AG68" s="367">
        <v>0</v>
      </c>
      <c r="AH68" s="367">
        <v>0</v>
      </c>
      <c r="AI68" s="367">
        <v>0</v>
      </c>
      <c r="AJ68" s="367">
        <v>0</v>
      </c>
      <c r="AK68" s="367">
        <v>0</v>
      </c>
      <c r="AL68" s="367">
        <v>0</v>
      </c>
      <c r="AM68" s="367">
        <v>0</v>
      </c>
      <c r="AN68" s="367">
        <v>0</v>
      </c>
      <c r="AO68" s="367">
        <v>0</v>
      </c>
      <c r="AP68" s="367">
        <v>0</v>
      </c>
      <c r="AQ68" s="367">
        <v>0</v>
      </c>
      <c r="AR68" s="367">
        <v>0</v>
      </c>
      <c r="AS68" s="367">
        <v>0</v>
      </c>
      <c r="AT68" s="367">
        <v>0</v>
      </c>
      <c r="AU68" s="367">
        <v>0</v>
      </c>
      <c r="AV68" s="375">
        <v>0</v>
      </c>
      <c r="AX68" s="374"/>
      <c r="AY68" s="368" t="s">
        <v>2</v>
      </c>
      <c r="AZ68" s="367" t="s">
        <v>6</v>
      </c>
      <c r="BA68" s="367">
        <v>0</v>
      </c>
      <c r="BB68" s="367">
        <v>0</v>
      </c>
      <c r="BC68" s="367">
        <v>0</v>
      </c>
      <c r="BD68" s="367">
        <v>0</v>
      </c>
      <c r="BE68" s="367">
        <v>0</v>
      </c>
      <c r="BF68" s="367">
        <v>0</v>
      </c>
      <c r="BG68" s="367">
        <v>0</v>
      </c>
      <c r="BH68" s="367">
        <v>0</v>
      </c>
      <c r="BI68" s="367">
        <v>0</v>
      </c>
      <c r="BJ68" s="367">
        <v>0</v>
      </c>
      <c r="BK68" s="367">
        <v>0</v>
      </c>
      <c r="BL68" s="367">
        <v>0</v>
      </c>
      <c r="BM68" s="367">
        <v>0</v>
      </c>
      <c r="BN68" s="367">
        <v>0</v>
      </c>
      <c r="BO68" s="367">
        <v>0</v>
      </c>
      <c r="BP68" s="367">
        <v>0</v>
      </c>
      <c r="BQ68" s="367">
        <v>0</v>
      </c>
      <c r="BR68" s="367">
        <v>0</v>
      </c>
      <c r="BS68" s="367">
        <v>0</v>
      </c>
      <c r="BT68" s="375">
        <v>0</v>
      </c>
      <c r="BV68" s="374"/>
      <c r="BW68" s="368" t="s">
        <v>2</v>
      </c>
      <c r="BX68" s="367" t="s">
        <v>6</v>
      </c>
      <c r="BY68" s="367">
        <v>0</v>
      </c>
      <c r="BZ68" s="367">
        <v>0</v>
      </c>
      <c r="CA68" s="367">
        <v>0</v>
      </c>
      <c r="CB68" s="367">
        <v>0</v>
      </c>
      <c r="CC68" s="367">
        <v>0</v>
      </c>
      <c r="CD68" s="367">
        <v>0</v>
      </c>
      <c r="CE68" s="367">
        <v>0</v>
      </c>
      <c r="CF68" s="367">
        <v>0</v>
      </c>
      <c r="CG68" s="367">
        <v>0</v>
      </c>
      <c r="CH68" s="367">
        <v>0</v>
      </c>
      <c r="CI68" s="367">
        <v>0</v>
      </c>
      <c r="CJ68" s="367">
        <v>0</v>
      </c>
      <c r="CK68" s="367">
        <v>0</v>
      </c>
      <c r="CL68" s="367">
        <v>0</v>
      </c>
      <c r="CM68" s="367">
        <v>0</v>
      </c>
      <c r="CN68" s="367">
        <v>0</v>
      </c>
      <c r="CO68" s="367">
        <v>0</v>
      </c>
      <c r="CP68" s="367">
        <v>0</v>
      </c>
      <c r="CQ68" s="367">
        <v>0</v>
      </c>
      <c r="CR68" s="375">
        <v>0</v>
      </c>
    </row>
    <row r="69" spans="2:96" x14ac:dyDescent="0.2">
      <c r="B69" s="374"/>
      <c r="C69" s="368"/>
      <c r="D69" s="367" t="s">
        <v>7</v>
      </c>
      <c r="E69" s="367">
        <v>531.71132939941378</v>
      </c>
      <c r="F69" s="367">
        <v>8651.4572381146263</v>
      </c>
      <c r="G69" s="367">
        <v>2.0763709173476452</v>
      </c>
      <c r="H69" s="367">
        <v>160.0128724876823</v>
      </c>
      <c r="I69" s="367">
        <v>266.34460327295216</v>
      </c>
      <c r="J69" s="367">
        <v>0.41567633898046102</v>
      </c>
      <c r="K69" s="367">
        <v>538.86556432508485</v>
      </c>
      <c r="L69" s="367">
        <v>59.649248198871476</v>
      </c>
      <c r="M69" s="367">
        <v>3448.7416320802827</v>
      </c>
      <c r="N69" s="367">
        <v>36.085961128632647</v>
      </c>
      <c r="O69" s="367">
        <v>3.4851354938484285</v>
      </c>
      <c r="P69" s="367">
        <v>341.48090333956208</v>
      </c>
      <c r="Q69" s="367">
        <v>2.9399839894812891E-2</v>
      </c>
      <c r="R69" s="367">
        <v>21.984963481755845</v>
      </c>
      <c r="S69" s="367">
        <v>4.7384172029539249</v>
      </c>
      <c r="T69" s="367">
        <v>4.7880570389750998</v>
      </c>
      <c r="U69" s="367">
        <v>2.9541353332310206E-4</v>
      </c>
      <c r="V69" s="367">
        <v>5.6688762815359315</v>
      </c>
      <c r="W69" s="367">
        <v>15075.595768666648</v>
      </c>
      <c r="X69" s="375">
        <v>4.6493785109510677</v>
      </c>
      <c r="Z69" s="374"/>
      <c r="AA69" s="368"/>
      <c r="AB69" s="367" t="s">
        <v>7</v>
      </c>
      <c r="AC69" s="367">
        <v>26.662001553431782</v>
      </c>
      <c r="AD69" s="367">
        <v>433.81653458955827</v>
      </c>
      <c r="AE69" s="367">
        <v>0.10411703035621744</v>
      </c>
      <c r="AF69" s="367">
        <v>8.0236459502462711</v>
      </c>
      <c r="AG69" s="367">
        <v>13.35551799175083</v>
      </c>
      <c r="AH69" s="367">
        <v>2.0843571657839698E-2</v>
      </c>
      <c r="AI69" s="367">
        <v>27.020741742243096</v>
      </c>
      <c r="AJ69" s="367">
        <v>2.9910371666064086</v>
      </c>
      <c r="AK69" s="367">
        <v>172.93284846078126</v>
      </c>
      <c r="AL69" s="367">
        <v>1.8094855205651432</v>
      </c>
      <c r="AM69" s="367">
        <v>0.17475777327495384</v>
      </c>
      <c r="AN69" s="367">
        <v>17.123134061466416</v>
      </c>
      <c r="AO69" s="367">
        <v>1.4742183090804971E-3</v>
      </c>
      <c r="AP69" s="367">
        <v>1.1024085779116399</v>
      </c>
      <c r="AQ69" s="367">
        <v>0.23760202169975561</v>
      </c>
      <c r="AR69" s="367">
        <v>0.24009114937473597</v>
      </c>
      <c r="AS69" s="367">
        <v>1.4813143239324783E-5</v>
      </c>
      <c r="AT69" s="367">
        <v>0.28425873188605078</v>
      </c>
      <c r="AU69" s="367">
        <v>755.9469501188006</v>
      </c>
      <c r="AV69" s="375">
        <v>0.23313728752307905</v>
      </c>
      <c r="AX69" s="374"/>
      <c r="AY69" s="368"/>
      <c r="AZ69" s="367" t="s">
        <v>7</v>
      </c>
      <c r="BA69" s="367">
        <v>0</v>
      </c>
      <c r="BB69" s="367">
        <v>0</v>
      </c>
      <c r="BC69" s="367">
        <v>0</v>
      </c>
      <c r="BD69" s="367">
        <v>0</v>
      </c>
      <c r="BE69" s="367">
        <v>0</v>
      </c>
      <c r="BF69" s="367">
        <v>0</v>
      </c>
      <c r="BG69" s="367">
        <v>0</v>
      </c>
      <c r="BH69" s="367">
        <v>0</v>
      </c>
      <c r="BI69" s="367">
        <v>0</v>
      </c>
      <c r="BJ69" s="367">
        <v>0</v>
      </c>
      <c r="BK69" s="367">
        <v>0</v>
      </c>
      <c r="BL69" s="367">
        <v>0</v>
      </c>
      <c r="BM69" s="367">
        <v>0</v>
      </c>
      <c r="BN69" s="367">
        <v>0</v>
      </c>
      <c r="BO69" s="367">
        <v>0</v>
      </c>
      <c r="BP69" s="367">
        <v>0</v>
      </c>
      <c r="BQ69" s="367">
        <v>0</v>
      </c>
      <c r="BR69" s="367">
        <v>0</v>
      </c>
      <c r="BS69" s="367">
        <v>0</v>
      </c>
      <c r="BT69" s="375">
        <v>0</v>
      </c>
      <c r="BV69" s="374"/>
      <c r="BW69" s="368"/>
      <c r="BX69" s="367" t="s">
        <v>7</v>
      </c>
      <c r="BY69" s="367">
        <v>509.34654534202508</v>
      </c>
      <c r="BZ69" s="367">
        <v>8287.5605855254908</v>
      </c>
      <c r="CA69" s="367">
        <v>1.9890348298469802</v>
      </c>
      <c r="CB69" s="367">
        <v>153.2824284634188</v>
      </c>
      <c r="CC69" s="367">
        <v>255.14164556321373</v>
      </c>
      <c r="CD69" s="367">
        <v>0.39819220605900407</v>
      </c>
      <c r="CE69" s="367">
        <v>516.19985961703185</v>
      </c>
      <c r="CF69" s="367">
        <v>57.140288014291265</v>
      </c>
      <c r="CG69" s="367">
        <v>3303.6810369669097</v>
      </c>
      <c r="CH69" s="367">
        <v>34.568117359802692</v>
      </c>
      <c r="CI69" s="367">
        <v>3.3385441040830428</v>
      </c>
      <c r="CJ69" s="367">
        <v>327.11757075543647</v>
      </c>
      <c r="CK69" s="367">
        <v>2.8163227029497449E-2</v>
      </c>
      <c r="CL69" s="367">
        <v>21.060234340974837</v>
      </c>
      <c r="CM69" s="367">
        <v>4.539110414367002</v>
      </c>
      <c r="CN69" s="367">
        <v>4.5866623050090336</v>
      </c>
      <c r="CO69" s="367">
        <v>2.8298788144191301E-4</v>
      </c>
      <c r="CP69" s="367">
        <v>5.430432624471468</v>
      </c>
      <c r="CQ69" s="367">
        <v>14441.487700509535</v>
      </c>
      <c r="CR69" s="375">
        <v>4.4538168581348003</v>
      </c>
    </row>
    <row r="70" spans="2:96" x14ac:dyDescent="0.2">
      <c r="B70" s="374"/>
      <c r="C70" s="368"/>
      <c r="D70" s="367" t="s">
        <v>8</v>
      </c>
      <c r="E70" s="367">
        <v>4027.3360158107648</v>
      </c>
      <c r="F70" s="367">
        <v>65063.982701374924</v>
      </c>
      <c r="G70" s="367">
        <v>15.660691254493621</v>
      </c>
      <c r="H70" s="367">
        <v>1212.5423775395898</v>
      </c>
      <c r="I70" s="367">
        <v>1889.1009120439683</v>
      </c>
      <c r="J70" s="367">
        <v>2.9899862420794494</v>
      </c>
      <c r="K70" s="367">
        <v>4078.4214475198673</v>
      </c>
      <c r="L70" s="367">
        <v>442.47349238856441</v>
      </c>
      <c r="M70" s="367">
        <v>24774.789021983219</v>
      </c>
      <c r="N70" s="367">
        <v>261.96019469571939</v>
      </c>
      <c r="O70" s="367">
        <v>27.158712629336325</v>
      </c>
      <c r="P70" s="367">
        <v>2427.523335561667</v>
      </c>
      <c r="Q70" s="367">
        <v>0.22354409755469459</v>
      </c>
      <c r="R70" s="367">
        <v>165.87439937941852</v>
      </c>
      <c r="S70" s="367">
        <v>36.48623446558635</v>
      </c>
      <c r="T70" s="367">
        <v>36.862336262651461</v>
      </c>
      <c r="U70" s="367">
        <v>2.2179687426737275E-3</v>
      </c>
      <c r="V70" s="367">
        <v>42.998904175080412</v>
      </c>
      <c r="W70" s="367">
        <v>116371.609991387</v>
      </c>
      <c r="X70" s="375">
        <v>35.22514956250636</v>
      </c>
      <c r="Z70" s="374"/>
      <c r="AA70" s="368"/>
      <c r="AB70" s="367" t="s">
        <v>8</v>
      </c>
      <c r="AC70" s="367">
        <v>479.92422979294582</v>
      </c>
      <c r="AD70" s="367">
        <v>7753.4582817601522</v>
      </c>
      <c r="AE70" s="367">
        <v>1.8662324570960585</v>
      </c>
      <c r="AF70" s="367">
        <v>144.49463971901631</v>
      </c>
      <c r="AG70" s="367">
        <v>225.11786864929255</v>
      </c>
      <c r="AH70" s="367">
        <v>0.35630670961846805</v>
      </c>
      <c r="AI70" s="367">
        <v>486.01191067439709</v>
      </c>
      <c r="AJ70" s="367">
        <v>52.728093510128076</v>
      </c>
      <c r="AK70" s="367">
        <v>2952.3291557941634</v>
      </c>
      <c r="AL70" s="367">
        <v>31.216924582947588</v>
      </c>
      <c r="AM70" s="367">
        <v>3.2364133982444017</v>
      </c>
      <c r="AN70" s="367">
        <v>289.2798769583913</v>
      </c>
      <c r="AO70" s="367">
        <v>2.6639006137683295E-2</v>
      </c>
      <c r="AP70" s="367">
        <v>19.76670013428437</v>
      </c>
      <c r="AQ70" s="367">
        <v>4.3479431329288287</v>
      </c>
      <c r="AR70" s="367">
        <v>4.3927619323961675</v>
      </c>
      <c r="AS70" s="367">
        <v>2.643079535339505E-4</v>
      </c>
      <c r="AT70" s="367">
        <v>5.124036307661247</v>
      </c>
      <c r="AU70" s="367">
        <v>13867.617471108406</v>
      </c>
      <c r="AV70" s="375">
        <v>4.1976638419935437</v>
      </c>
      <c r="AX70" s="374"/>
      <c r="AY70" s="368"/>
      <c r="AZ70" s="367" t="s">
        <v>8</v>
      </c>
      <c r="BA70" s="367">
        <v>1568.4351220413239</v>
      </c>
      <c r="BB70" s="367">
        <v>25338.992139741189</v>
      </c>
      <c r="BC70" s="367">
        <v>6.0990138648881356</v>
      </c>
      <c r="BD70" s="367">
        <v>472.22135039897415</v>
      </c>
      <c r="BE70" s="367">
        <v>735.70524234829054</v>
      </c>
      <c r="BF70" s="367">
        <v>1.1644420575007999</v>
      </c>
      <c r="BG70" s="367">
        <v>1588.3302052930426</v>
      </c>
      <c r="BH70" s="367">
        <v>172.32010522836836</v>
      </c>
      <c r="BI70" s="367">
        <v>9648.4745972753553</v>
      </c>
      <c r="BJ70" s="367">
        <v>102.01968952293534</v>
      </c>
      <c r="BK70" s="367">
        <v>10.576887200384991</v>
      </c>
      <c r="BL70" s="367">
        <v>945.39239937329489</v>
      </c>
      <c r="BM70" s="367">
        <v>8.7058644362762699E-2</v>
      </c>
      <c r="BN70" s="367">
        <v>64.599336338667726</v>
      </c>
      <c r="BO70" s="367">
        <v>14.209465359284094</v>
      </c>
      <c r="BP70" s="367">
        <v>14.355937187227914</v>
      </c>
      <c r="BQ70" s="367">
        <v>8.6378192977746486E-4</v>
      </c>
      <c r="BR70" s="367">
        <v>16.745806968358593</v>
      </c>
      <c r="BS70" s="367">
        <v>45320.608859661304</v>
      </c>
      <c r="BT70" s="375">
        <v>13.718339253565164</v>
      </c>
      <c r="BV70" s="374"/>
      <c r="BW70" s="368"/>
      <c r="BX70" s="367" t="s">
        <v>8</v>
      </c>
      <c r="BY70" s="367">
        <v>3954.8780165573344</v>
      </c>
      <c r="BZ70" s="367">
        <v>63893.381094880373</v>
      </c>
      <c r="CA70" s="367">
        <v>15.37893121491126</v>
      </c>
      <c r="CB70" s="367">
        <v>1190.7268661589658</v>
      </c>
      <c r="CC70" s="367">
        <v>1855.1130669927575</v>
      </c>
      <c r="CD70" s="367">
        <v>2.9361917685004313</v>
      </c>
      <c r="CE70" s="367">
        <v>4005.0443423964257</v>
      </c>
      <c r="CF70" s="367">
        <v>434.51271040879232</v>
      </c>
      <c r="CG70" s="367">
        <v>24329.052277541898</v>
      </c>
      <c r="CH70" s="367">
        <v>257.24712592838193</v>
      </c>
      <c r="CI70" s="367">
        <v>26.670085414796734</v>
      </c>
      <c r="CJ70" s="367">
        <v>2383.8484389686637</v>
      </c>
      <c r="CK70" s="367">
        <v>0.21952219374777671</v>
      </c>
      <c r="CL70" s="367">
        <v>162.89006257235488</v>
      </c>
      <c r="CM70" s="367">
        <v>35.829790717339598</v>
      </c>
      <c r="CN70" s="367">
        <v>36.1991258618026</v>
      </c>
      <c r="CO70" s="367">
        <v>2.1780640570776256E-3</v>
      </c>
      <c r="CP70" s="367">
        <v>42.225287433297545</v>
      </c>
      <c r="CQ70" s="367">
        <v>114277.9048729729</v>
      </c>
      <c r="CR70" s="375">
        <v>34.591394680698158</v>
      </c>
    </row>
    <row r="71" spans="2:96" x14ac:dyDescent="0.2">
      <c r="B71" s="374"/>
      <c r="C71" s="368"/>
      <c r="D71" s="367" t="s">
        <v>12</v>
      </c>
      <c r="E71" s="367">
        <v>0</v>
      </c>
      <c r="F71" s="367">
        <v>0</v>
      </c>
      <c r="G71" s="367">
        <v>0</v>
      </c>
      <c r="H71" s="367">
        <v>0</v>
      </c>
      <c r="I71" s="367">
        <v>0</v>
      </c>
      <c r="J71" s="367">
        <v>0</v>
      </c>
      <c r="K71" s="367">
        <v>0</v>
      </c>
      <c r="L71" s="367">
        <v>0</v>
      </c>
      <c r="M71" s="367">
        <v>0</v>
      </c>
      <c r="N71" s="367">
        <v>0</v>
      </c>
      <c r="O71" s="367">
        <v>0</v>
      </c>
      <c r="P71" s="367">
        <v>0</v>
      </c>
      <c r="Q71" s="367">
        <v>0</v>
      </c>
      <c r="R71" s="367">
        <v>0</v>
      </c>
      <c r="S71" s="367">
        <v>0</v>
      </c>
      <c r="T71" s="367">
        <v>0</v>
      </c>
      <c r="U71" s="367">
        <v>0</v>
      </c>
      <c r="V71" s="367">
        <v>0</v>
      </c>
      <c r="W71" s="367">
        <v>0</v>
      </c>
      <c r="X71" s="375">
        <v>0</v>
      </c>
      <c r="Z71" s="374"/>
      <c r="AA71" s="368"/>
      <c r="AB71" s="367" t="s">
        <v>12</v>
      </c>
      <c r="AC71" s="367">
        <v>0</v>
      </c>
      <c r="AD71" s="367">
        <v>0</v>
      </c>
      <c r="AE71" s="367">
        <v>0</v>
      </c>
      <c r="AF71" s="367">
        <v>0</v>
      </c>
      <c r="AG71" s="367">
        <v>0</v>
      </c>
      <c r="AH71" s="367">
        <v>0</v>
      </c>
      <c r="AI71" s="367">
        <v>0</v>
      </c>
      <c r="AJ71" s="367">
        <v>0</v>
      </c>
      <c r="AK71" s="367">
        <v>0</v>
      </c>
      <c r="AL71" s="367">
        <v>0</v>
      </c>
      <c r="AM71" s="367">
        <v>0</v>
      </c>
      <c r="AN71" s="367">
        <v>0</v>
      </c>
      <c r="AO71" s="367">
        <v>0</v>
      </c>
      <c r="AP71" s="367">
        <v>0</v>
      </c>
      <c r="AQ71" s="367">
        <v>0</v>
      </c>
      <c r="AR71" s="367">
        <v>0</v>
      </c>
      <c r="AS71" s="367">
        <v>0</v>
      </c>
      <c r="AT71" s="367">
        <v>0</v>
      </c>
      <c r="AU71" s="367">
        <v>0</v>
      </c>
      <c r="AV71" s="375">
        <v>0</v>
      </c>
      <c r="AX71" s="374"/>
      <c r="AY71" s="368"/>
      <c r="AZ71" s="367" t="s">
        <v>12</v>
      </c>
      <c r="BA71" s="367">
        <v>2141.9435252877133</v>
      </c>
      <c r="BB71" s="367">
        <v>33104.923302594339</v>
      </c>
      <c r="BC71" s="367">
        <v>8.7112430363628537</v>
      </c>
      <c r="BD71" s="367">
        <v>627.05947564947735</v>
      </c>
      <c r="BE71" s="367">
        <v>721.1043523255654</v>
      </c>
      <c r="BF71" s="367">
        <v>1.3589274520246031</v>
      </c>
      <c r="BG71" s="367">
        <v>2168.0799260839194</v>
      </c>
      <c r="BH71" s="367">
        <v>246.28993539970179</v>
      </c>
      <c r="BI71" s="367">
        <v>9611.5820850996697</v>
      </c>
      <c r="BJ71" s="367">
        <v>114.03948902983777</v>
      </c>
      <c r="BK71" s="367">
        <v>46.3259992647057</v>
      </c>
      <c r="BL71" s="367">
        <v>924.13190866618436</v>
      </c>
      <c r="BM71" s="367">
        <v>0.18587560546127069</v>
      </c>
      <c r="BN71" s="367">
        <v>141.03273546903435</v>
      </c>
      <c r="BO71" s="367">
        <v>21.462837093973306</v>
      </c>
      <c r="BP71" s="367">
        <v>21.66962246593118</v>
      </c>
      <c r="BQ71" s="367">
        <v>1.1717434538074608E-3</v>
      </c>
      <c r="BR71" s="367">
        <v>24.679494861996766</v>
      </c>
      <c r="BS71" s="367">
        <v>15709.712913512634</v>
      </c>
      <c r="BT71" s="375">
        <v>27.694921314600816</v>
      </c>
      <c r="BV71" s="374"/>
      <c r="BW71" s="368"/>
      <c r="BX71" s="367" t="s">
        <v>12</v>
      </c>
      <c r="BY71" s="367">
        <v>0</v>
      </c>
      <c r="BZ71" s="367">
        <v>0</v>
      </c>
      <c r="CA71" s="367">
        <v>0</v>
      </c>
      <c r="CB71" s="367">
        <v>0</v>
      </c>
      <c r="CC71" s="367">
        <v>0</v>
      </c>
      <c r="CD71" s="367">
        <v>0</v>
      </c>
      <c r="CE71" s="367">
        <v>0</v>
      </c>
      <c r="CF71" s="367">
        <v>0</v>
      </c>
      <c r="CG71" s="367">
        <v>0</v>
      </c>
      <c r="CH71" s="367">
        <v>0</v>
      </c>
      <c r="CI71" s="367">
        <v>0</v>
      </c>
      <c r="CJ71" s="367">
        <v>0</v>
      </c>
      <c r="CK71" s="367">
        <v>0</v>
      </c>
      <c r="CL71" s="367">
        <v>0</v>
      </c>
      <c r="CM71" s="367">
        <v>0</v>
      </c>
      <c r="CN71" s="367">
        <v>0</v>
      </c>
      <c r="CO71" s="367">
        <v>0</v>
      </c>
      <c r="CP71" s="367">
        <v>0</v>
      </c>
      <c r="CQ71" s="367">
        <v>0</v>
      </c>
      <c r="CR71" s="375">
        <v>0</v>
      </c>
    </row>
    <row r="72" spans="2:96" x14ac:dyDescent="0.2">
      <c r="B72" s="374"/>
      <c r="C72" s="368"/>
      <c r="D72" s="367" t="s">
        <v>9</v>
      </c>
      <c r="E72" s="367">
        <v>0</v>
      </c>
      <c r="F72" s="367">
        <v>0</v>
      </c>
      <c r="G72" s="367">
        <v>0</v>
      </c>
      <c r="H72" s="367">
        <v>0</v>
      </c>
      <c r="I72" s="367">
        <v>0</v>
      </c>
      <c r="J72" s="367">
        <v>0</v>
      </c>
      <c r="K72" s="367">
        <v>0</v>
      </c>
      <c r="L72" s="367">
        <v>0</v>
      </c>
      <c r="M72" s="367">
        <v>0</v>
      </c>
      <c r="N72" s="367">
        <v>0</v>
      </c>
      <c r="O72" s="367">
        <v>0</v>
      </c>
      <c r="P72" s="367">
        <v>0</v>
      </c>
      <c r="Q72" s="367">
        <v>0</v>
      </c>
      <c r="R72" s="367">
        <v>0</v>
      </c>
      <c r="S72" s="367">
        <v>0</v>
      </c>
      <c r="T72" s="367">
        <v>0</v>
      </c>
      <c r="U72" s="367">
        <v>0</v>
      </c>
      <c r="V72" s="367">
        <v>0</v>
      </c>
      <c r="W72" s="367">
        <v>0</v>
      </c>
      <c r="X72" s="375">
        <v>0</v>
      </c>
      <c r="Z72" s="374"/>
      <c r="AA72" s="368"/>
      <c r="AB72" s="367" t="s">
        <v>9</v>
      </c>
      <c r="AC72" s="367">
        <v>1935.438100879752</v>
      </c>
      <c r="AD72" s="367">
        <v>31352.86163124079</v>
      </c>
      <c r="AE72" s="367">
        <v>7.6368218540130739</v>
      </c>
      <c r="AF72" s="367">
        <v>581.92273683171697</v>
      </c>
      <c r="AG72" s="367">
        <v>958.44104682508157</v>
      </c>
      <c r="AH72" s="367">
        <v>1.4976756982029853</v>
      </c>
      <c r="AI72" s="367">
        <v>1961.0151732448924</v>
      </c>
      <c r="AJ72" s="367">
        <v>217.73429300612207</v>
      </c>
      <c r="AK72" s="367">
        <v>12490.364653244949</v>
      </c>
      <c r="AL72" s="367">
        <v>128.46948220900811</v>
      </c>
      <c r="AM72" s="367">
        <v>12.814385419478134</v>
      </c>
      <c r="AN72" s="367">
        <v>1230.7705295269814</v>
      </c>
      <c r="AO72" s="367">
        <v>0.10462804925036047</v>
      </c>
      <c r="AP72" s="367">
        <v>78.035164410911335</v>
      </c>
      <c r="AQ72" s="367">
        <v>17.709174570390903</v>
      </c>
      <c r="AR72" s="367">
        <v>17.892021735718846</v>
      </c>
      <c r="AS72" s="367">
        <v>1.0761807645055348E-3</v>
      </c>
      <c r="AT72" s="367">
        <v>20.954580570258873</v>
      </c>
      <c r="AU72" s="367">
        <v>57830.967458157596</v>
      </c>
      <c r="AV72" s="375">
        <v>16.326542784986518</v>
      </c>
      <c r="AX72" s="374"/>
      <c r="AY72" s="368"/>
      <c r="AZ72" s="367" t="s">
        <v>9</v>
      </c>
      <c r="BA72" s="367">
        <v>0</v>
      </c>
      <c r="BB72" s="367">
        <v>0</v>
      </c>
      <c r="BC72" s="367">
        <v>0</v>
      </c>
      <c r="BD72" s="367">
        <v>0</v>
      </c>
      <c r="BE72" s="367">
        <v>0</v>
      </c>
      <c r="BF72" s="367">
        <v>0</v>
      </c>
      <c r="BG72" s="367">
        <v>0</v>
      </c>
      <c r="BH72" s="367">
        <v>0</v>
      </c>
      <c r="BI72" s="367">
        <v>0</v>
      </c>
      <c r="BJ72" s="367">
        <v>0</v>
      </c>
      <c r="BK72" s="367">
        <v>0</v>
      </c>
      <c r="BL72" s="367">
        <v>0</v>
      </c>
      <c r="BM72" s="367">
        <v>0</v>
      </c>
      <c r="BN72" s="367">
        <v>0</v>
      </c>
      <c r="BO72" s="367">
        <v>0</v>
      </c>
      <c r="BP72" s="367">
        <v>0</v>
      </c>
      <c r="BQ72" s="367">
        <v>0</v>
      </c>
      <c r="BR72" s="367">
        <v>0</v>
      </c>
      <c r="BS72" s="367">
        <v>0</v>
      </c>
      <c r="BT72" s="375">
        <v>0</v>
      </c>
      <c r="BV72" s="374"/>
      <c r="BW72" s="368"/>
      <c r="BX72" s="367" t="s">
        <v>9</v>
      </c>
      <c r="BY72" s="367">
        <v>0</v>
      </c>
      <c r="BZ72" s="367">
        <v>0</v>
      </c>
      <c r="CA72" s="367">
        <v>0</v>
      </c>
      <c r="CB72" s="367">
        <v>0</v>
      </c>
      <c r="CC72" s="367">
        <v>0</v>
      </c>
      <c r="CD72" s="367">
        <v>0</v>
      </c>
      <c r="CE72" s="367">
        <v>0</v>
      </c>
      <c r="CF72" s="367">
        <v>0</v>
      </c>
      <c r="CG72" s="367">
        <v>0</v>
      </c>
      <c r="CH72" s="367">
        <v>0</v>
      </c>
      <c r="CI72" s="367">
        <v>0</v>
      </c>
      <c r="CJ72" s="367">
        <v>0</v>
      </c>
      <c r="CK72" s="367">
        <v>0</v>
      </c>
      <c r="CL72" s="367">
        <v>0</v>
      </c>
      <c r="CM72" s="367">
        <v>0</v>
      </c>
      <c r="CN72" s="367">
        <v>0</v>
      </c>
      <c r="CO72" s="367">
        <v>0</v>
      </c>
      <c r="CP72" s="367">
        <v>0</v>
      </c>
      <c r="CQ72" s="367">
        <v>0</v>
      </c>
      <c r="CR72" s="375">
        <v>0</v>
      </c>
    </row>
    <row r="73" spans="2:96" x14ac:dyDescent="0.2">
      <c r="B73" s="374"/>
      <c r="C73" s="368"/>
      <c r="D73" s="367" t="s">
        <v>10</v>
      </c>
      <c r="E73" s="367">
        <v>0</v>
      </c>
      <c r="F73" s="367">
        <v>0</v>
      </c>
      <c r="G73" s="367">
        <v>0</v>
      </c>
      <c r="H73" s="367">
        <v>0</v>
      </c>
      <c r="I73" s="367">
        <v>0</v>
      </c>
      <c r="J73" s="367">
        <v>0</v>
      </c>
      <c r="K73" s="367">
        <v>0</v>
      </c>
      <c r="L73" s="367">
        <v>0</v>
      </c>
      <c r="M73" s="367">
        <v>0</v>
      </c>
      <c r="N73" s="367">
        <v>0</v>
      </c>
      <c r="O73" s="367">
        <v>0</v>
      </c>
      <c r="P73" s="367">
        <v>0</v>
      </c>
      <c r="Q73" s="367">
        <v>0</v>
      </c>
      <c r="R73" s="367">
        <v>0</v>
      </c>
      <c r="S73" s="367">
        <v>0</v>
      </c>
      <c r="T73" s="367">
        <v>0</v>
      </c>
      <c r="U73" s="367">
        <v>0</v>
      </c>
      <c r="V73" s="367">
        <v>0</v>
      </c>
      <c r="W73" s="367">
        <v>0</v>
      </c>
      <c r="X73" s="375">
        <v>0</v>
      </c>
      <c r="Z73" s="374"/>
      <c r="AA73" s="368"/>
      <c r="AB73" s="367" t="s">
        <v>10</v>
      </c>
      <c r="AC73" s="367">
        <v>2061.9475029970367</v>
      </c>
      <c r="AD73" s="367">
        <v>33151.096783292051</v>
      </c>
      <c r="AE73" s="367">
        <v>8.1191874834854278</v>
      </c>
      <c r="AF73" s="367">
        <v>619.90947504106805</v>
      </c>
      <c r="AG73" s="367">
        <v>964.95777706822389</v>
      </c>
      <c r="AH73" s="367">
        <v>1.5225496382752901</v>
      </c>
      <c r="AI73" s="367">
        <v>2087.5919858417101</v>
      </c>
      <c r="AJ73" s="367">
        <v>228.33430786396571</v>
      </c>
      <c r="AK73" s="367">
        <v>12708.93897721742</v>
      </c>
      <c r="AL73" s="367">
        <v>130.99712632090203</v>
      </c>
      <c r="AM73" s="367">
        <v>13.792546264336993</v>
      </c>
      <c r="AN73" s="367">
        <v>1241.6323490035093</v>
      </c>
      <c r="AO73" s="367">
        <v>0.11046464339718483</v>
      </c>
      <c r="AP73" s="367">
        <v>81.97112694244818</v>
      </c>
      <c r="AQ73" s="367">
        <v>19.230109282000829</v>
      </c>
      <c r="AR73" s="367">
        <v>19.425222958825604</v>
      </c>
      <c r="AS73" s="367">
        <v>1.1362536489036876E-3</v>
      </c>
      <c r="AT73" s="367">
        <v>22.419448904819767</v>
      </c>
      <c r="AU73" s="367">
        <v>63051.554576946437</v>
      </c>
      <c r="AV73" s="375">
        <v>17.156138663593527</v>
      </c>
      <c r="AX73" s="374"/>
      <c r="AY73" s="368"/>
      <c r="AZ73" s="367" t="s">
        <v>10</v>
      </c>
      <c r="BA73" s="367">
        <v>0</v>
      </c>
      <c r="BB73" s="367">
        <v>0</v>
      </c>
      <c r="BC73" s="367">
        <v>0</v>
      </c>
      <c r="BD73" s="367">
        <v>0</v>
      </c>
      <c r="BE73" s="367">
        <v>0</v>
      </c>
      <c r="BF73" s="367">
        <v>0</v>
      </c>
      <c r="BG73" s="367">
        <v>0</v>
      </c>
      <c r="BH73" s="367">
        <v>0</v>
      </c>
      <c r="BI73" s="367">
        <v>0</v>
      </c>
      <c r="BJ73" s="367">
        <v>0</v>
      </c>
      <c r="BK73" s="367">
        <v>0</v>
      </c>
      <c r="BL73" s="367">
        <v>0</v>
      </c>
      <c r="BM73" s="367">
        <v>0</v>
      </c>
      <c r="BN73" s="367">
        <v>0</v>
      </c>
      <c r="BO73" s="367">
        <v>0</v>
      </c>
      <c r="BP73" s="367">
        <v>0</v>
      </c>
      <c r="BQ73" s="367">
        <v>0</v>
      </c>
      <c r="BR73" s="367">
        <v>0</v>
      </c>
      <c r="BS73" s="367">
        <v>0</v>
      </c>
      <c r="BT73" s="375">
        <v>0</v>
      </c>
      <c r="BV73" s="374"/>
      <c r="BW73" s="368"/>
      <c r="BX73" s="367" t="s">
        <v>10</v>
      </c>
      <c r="BY73" s="367">
        <v>0</v>
      </c>
      <c r="BZ73" s="367">
        <v>0</v>
      </c>
      <c r="CA73" s="367">
        <v>0</v>
      </c>
      <c r="CB73" s="367">
        <v>0</v>
      </c>
      <c r="CC73" s="367">
        <v>0</v>
      </c>
      <c r="CD73" s="367">
        <v>0</v>
      </c>
      <c r="CE73" s="367">
        <v>0</v>
      </c>
      <c r="CF73" s="367">
        <v>0</v>
      </c>
      <c r="CG73" s="367">
        <v>0</v>
      </c>
      <c r="CH73" s="367">
        <v>0</v>
      </c>
      <c r="CI73" s="367">
        <v>0</v>
      </c>
      <c r="CJ73" s="367">
        <v>0</v>
      </c>
      <c r="CK73" s="367">
        <v>0</v>
      </c>
      <c r="CL73" s="367">
        <v>0</v>
      </c>
      <c r="CM73" s="367">
        <v>0</v>
      </c>
      <c r="CN73" s="367">
        <v>0</v>
      </c>
      <c r="CO73" s="367">
        <v>0</v>
      </c>
      <c r="CP73" s="367">
        <v>0</v>
      </c>
      <c r="CQ73" s="367">
        <v>0</v>
      </c>
      <c r="CR73" s="375">
        <v>0</v>
      </c>
    </row>
    <row r="74" spans="2:96" x14ac:dyDescent="0.2">
      <c r="B74" s="374"/>
      <c r="C74" s="368"/>
      <c r="D74" s="367" t="s">
        <v>5</v>
      </c>
      <c r="E74" s="367">
        <v>0</v>
      </c>
      <c r="F74" s="367">
        <v>0</v>
      </c>
      <c r="G74" s="367">
        <v>0</v>
      </c>
      <c r="H74" s="367">
        <v>0</v>
      </c>
      <c r="I74" s="367">
        <v>0</v>
      </c>
      <c r="J74" s="367">
        <v>0</v>
      </c>
      <c r="K74" s="367">
        <v>0</v>
      </c>
      <c r="L74" s="367">
        <v>0</v>
      </c>
      <c r="M74" s="367">
        <v>0</v>
      </c>
      <c r="N74" s="367">
        <v>0</v>
      </c>
      <c r="O74" s="367">
        <v>0</v>
      </c>
      <c r="P74" s="367">
        <v>0</v>
      </c>
      <c r="Q74" s="367">
        <v>0</v>
      </c>
      <c r="R74" s="367">
        <v>0</v>
      </c>
      <c r="S74" s="367">
        <v>0</v>
      </c>
      <c r="T74" s="367">
        <v>0</v>
      </c>
      <c r="U74" s="367">
        <v>0</v>
      </c>
      <c r="V74" s="367">
        <v>0</v>
      </c>
      <c r="W74" s="367">
        <v>0</v>
      </c>
      <c r="X74" s="375">
        <v>0</v>
      </c>
      <c r="Z74" s="374"/>
      <c r="AA74" s="368"/>
      <c r="AB74" s="367" t="s">
        <v>5</v>
      </c>
      <c r="AC74" s="367">
        <v>0</v>
      </c>
      <c r="AD74" s="367">
        <v>0</v>
      </c>
      <c r="AE74" s="367">
        <v>0</v>
      </c>
      <c r="AF74" s="367">
        <v>0</v>
      </c>
      <c r="AG74" s="367">
        <v>0</v>
      </c>
      <c r="AH74" s="367">
        <v>0</v>
      </c>
      <c r="AI74" s="367">
        <v>0</v>
      </c>
      <c r="AJ74" s="367">
        <v>0</v>
      </c>
      <c r="AK74" s="367">
        <v>0</v>
      </c>
      <c r="AL74" s="367">
        <v>0</v>
      </c>
      <c r="AM74" s="367">
        <v>0</v>
      </c>
      <c r="AN74" s="367">
        <v>0</v>
      </c>
      <c r="AO74" s="367">
        <v>0</v>
      </c>
      <c r="AP74" s="367">
        <v>0</v>
      </c>
      <c r="AQ74" s="367">
        <v>0</v>
      </c>
      <c r="AR74" s="367">
        <v>0</v>
      </c>
      <c r="AS74" s="367">
        <v>0</v>
      </c>
      <c r="AT74" s="367">
        <v>0</v>
      </c>
      <c r="AU74" s="367">
        <v>0</v>
      </c>
      <c r="AV74" s="375">
        <v>0</v>
      </c>
      <c r="AX74" s="374"/>
      <c r="AY74" s="368"/>
      <c r="AZ74" s="367" t="s">
        <v>5</v>
      </c>
      <c r="BA74" s="367">
        <v>0</v>
      </c>
      <c r="BB74" s="367">
        <v>0</v>
      </c>
      <c r="BC74" s="367">
        <v>0</v>
      </c>
      <c r="BD74" s="367">
        <v>0</v>
      </c>
      <c r="BE74" s="367">
        <v>0</v>
      </c>
      <c r="BF74" s="367">
        <v>0</v>
      </c>
      <c r="BG74" s="367">
        <v>0</v>
      </c>
      <c r="BH74" s="367">
        <v>0</v>
      </c>
      <c r="BI74" s="367">
        <v>0</v>
      </c>
      <c r="BJ74" s="367">
        <v>0</v>
      </c>
      <c r="BK74" s="367">
        <v>0</v>
      </c>
      <c r="BL74" s="367">
        <v>0</v>
      </c>
      <c r="BM74" s="367">
        <v>0</v>
      </c>
      <c r="BN74" s="367">
        <v>0</v>
      </c>
      <c r="BO74" s="367">
        <v>0</v>
      </c>
      <c r="BP74" s="367">
        <v>0</v>
      </c>
      <c r="BQ74" s="367">
        <v>0</v>
      </c>
      <c r="BR74" s="367">
        <v>0</v>
      </c>
      <c r="BS74" s="367">
        <v>0</v>
      </c>
      <c r="BT74" s="375">
        <v>0</v>
      </c>
      <c r="BV74" s="374"/>
      <c r="BW74" s="368"/>
      <c r="BX74" s="367" t="s">
        <v>5</v>
      </c>
      <c r="BY74" s="367">
        <v>73.297039525963854</v>
      </c>
      <c r="BZ74" s="367">
        <v>1472.5852642443504</v>
      </c>
      <c r="CA74" s="367">
        <v>0.16759939805435289</v>
      </c>
      <c r="CB74" s="367">
        <v>27.326453802129496</v>
      </c>
      <c r="CC74" s="367">
        <v>32.452554253721743</v>
      </c>
      <c r="CD74" s="367">
        <v>6.0616991086130452E-2</v>
      </c>
      <c r="CE74" s="367">
        <v>74.691367384857301</v>
      </c>
      <c r="CF74" s="367">
        <v>6.850703057005302</v>
      </c>
      <c r="CG74" s="367">
        <v>405.45339594649982</v>
      </c>
      <c r="CH74" s="367">
        <v>5.348474752071648</v>
      </c>
      <c r="CI74" s="367">
        <v>0.35642605481965972</v>
      </c>
      <c r="CJ74" s="367">
        <v>40.829230606206117</v>
      </c>
      <c r="CK74" s="367">
        <v>2.9232995274329626E-3</v>
      </c>
      <c r="CL74" s="367">
        <v>2.8073731346282624</v>
      </c>
      <c r="CM74" s="367">
        <v>0.291543495188261</v>
      </c>
      <c r="CN74" s="367">
        <v>0.29897974576385139</v>
      </c>
      <c r="CO74" s="367">
        <v>3.7914698361462148E-5</v>
      </c>
      <c r="CP74" s="367">
        <v>0.40116845978359483</v>
      </c>
      <c r="CQ74" s="367">
        <v>558.78133975648336</v>
      </c>
      <c r="CR74" s="375">
        <v>1.2436746767143023</v>
      </c>
    </row>
    <row r="75" spans="2:96" x14ac:dyDescent="0.2">
      <c r="B75" s="376"/>
      <c r="C75" s="377"/>
      <c r="D75" s="378" t="s">
        <v>11</v>
      </c>
      <c r="E75" s="378">
        <v>0</v>
      </c>
      <c r="F75" s="378">
        <v>0</v>
      </c>
      <c r="G75" s="378">
        <v>0</v>
      </c>
      <c r="H75" s="378">
        <v>0</v>
      </c>
      <c r="I75" s="378">
        <v>0</v>
      </c>
      <c r="J75" s="378">
        <v>0</v>
      </c>
      <c r="K75" s="378">
        <v>0</v>
      </c>
      <c r="L75" s="378">
        <v>0</v>
      </c>
      <c r="M75" s="378">
        <v>0</v>
      </c>
      <c r="N75" s="378">
        <v>0</v>
      </c>
      <c r="O75" s="378">
        <v>0</v>
      </c>
      <c r="P75" s="378">
        <v>0</v>
      </c>
      <c r="Q75" s="378">
        <v>0</v>
      </c>
      <c r="R75" s="378">
        <v>0</v>
      </c>
      <c r="S75" s="378">
        <v>0</v>
      </c>
      <c r="T75" s="378">
        <v>0</v>
      </c>
      <c r="U75" s="378">
        <v>0</v>
      </c>
      <c r="V75" s="378">
        <v>0</v>
      </c>
      <c r="W75" s="378">
        <v>0</v>
      </c>
      <c r="X75" s="379">
        <v>0</v>
      </c>
      <c r="Z75" s="376"/>
      <c r="AA75" s="377"/>
      <c r="AB75" s="378" t="s">
        <v>11</v>
      </c>
      <c r="AC75" s="378">
        <v>0</v>
      </c>
      <c r="AD75" s="378">
        <v>0</v>
      </c>
      <c r="AE75" s="378">
        <v>0</v>
      </c>
      <c r="AF75" s="378">
        <v>0</v>
      </c>
      <c r="AG75" s="378">
        <v>0</v>
      </c>
      <c r="AH75" s="378">
        <v>0</v>
      </c>
      <c r="AI75" s="378">
        <v>0</v>
      </c>
      <c r="AJ75" s="378">
        <v>0</v>
      </c>
      <c r="AK75" s="378">
        <v>0</v>
      </c>
      <c r="AL75" s="378">
        <v>0</v>
      </c>
      <c r="AM75" s="378">
        <v>0</v>
      </c>
      <c r="AN75" s="378">
        <v>0</v>
      </c>
      <c r="AO75" s="378">
        <v>0</v>
      </c>
      <c r="AP75" s="378">
        <v>0</v>
      </c>
      <c r="AQ75" s="378">
        <v>0</v>
      </c>
      <c r="AR75" s="378">
        <v>0</v>
      </c>
      <c r="AS75" s="378">
        <v>0</v>
      </c>
      <c r="AT75" s="378">
        <v>0</v>
      </c>
      <c r="AU75" s="378">
        <v>0</v>
      </c>
      <c r="AV75" s="379">
        <v>0</v>
      </c>
      <c r="AX75" s="376"/>
      <c r="AY75" s="377"/>
      <c r="AZ75" s="378" t="s">
        <v>11</v>
      </c>
      <c r="BA75" s="378">
        <v>0</v>
      </c>
      <c r="BB75" s="378">
        <v>0</v>
      </c>
      <c r="BC75" s="378">
        <v>0</v>
      </c>
      <c r="BD75" s="378">
        <v>0</v>
      </c>
      <c r="BE75" s="378">
        <v>0</v>
      </c>
      <c r="BF75" s="378">
        <v>0</v>
      </c>
      <c r="BG75" s="378">
        <v>0</v>
      </c>
      <c r="BH75" s="378">
        <v>0</v>
      </c>
      <c r="BI75" s="378">
        <v>0</v>
      </c>
      <c r="BJ75" s="378">
        <v>0</v>
      </c>
      <c r="BK75" s="378">
        <v>0</v>
      </c>
      <c r="BL75" s="378">
        <v>0</v>
      </c>
      <c r="BM75" s="378">
        <v>0</v>
      </c>
      <c r="BN75" s="378">
        <v>0</v>
      </c>
      <c r="BO75" s="378">
        <v>0</v>
      </c>
      <c r="BP75" s="378">
        <v>0</v>
      </c>
      <c r="BQ75" s="378">
        <v>0</v>
      </c>
      <c r="BR75" s="378">
        <v>0</v>
      </c>
      <c r="BS75" s="378">
        <v>0</v>
      </c>
      <c r="BT75" s="379">
        <v>0</v>
      </c>
      <c r="BV75" s="376"/>
      <c r="BW75" s="377"/>
      <c r="BX75" s="378" t="s">
        <v>11</v>
      </c>
      <c r="BY75" s="378">
        <v>42.984324180581027</v>
      </c>
      <c r="BZ75" s="378">
        <v>756.01849855506214</v>
      </c>
      <c r="CA75" s="378">
        <v>0.13627805454231004</v>
      </c>
      <c r="CB75" s="378">
        <v>12.722742429276877</v>
      </c>
      <c r="CC75" s="378">
        <v>34.762969115602893</v>
      </c>
      <c r="CD75" s="378">
        <v>4.551246599001358E-2</v>
      </c>
      <c r="CE75" s="378">
        <v>43.614274113727205</v>
      </c>
      <c r="CF75" s="378">
        <v>6.2452620434566573</v>
      </c>
      <c r="CG75" s="378">
        <v>379.69698327322789</v>
      </c>
      <c r="CH75" s="378">
        <v>3.5889990333481134</v>
      </c>
      <c r="CI75" s="378">
        <v>0.14686711210098272</v>
      </c>
      <c r="CJ75" s="378">
        <v>43.476537324394592</v>
      </c>
      <c r="CK75" s="378">
        <v>1.893003033237319E-3</v>
      </c>
      <c r="CL75" s="378">
        <v>3.5758596710863957</v>
      </c>
      <c r="CM75" s="378">
        <v>0.28270930745995937</v>
      </c>
      <c r="CN75" s="378">
        <v>0.2862511317424814</v>
      </c>
      <c r="CO75" s="378">
        <v>2.4259059156248269E-5</v>
      </c>
      <c r="CP75" s="378">
        <v>0.33662362337357071</v>
      </c>
      <c r="CQ75" s="378">
        <v>454.16945978053849</v>
      </c>
      <c r="CR75" s="379">
        <v>1.2257359591196189</v>
      </c>
    </row>
    <row r="77" spans="2:96" x14ac:dyDescent="0.2">
      <c r="B77" s="371">
        <v>2040</v>
      </c>
      <c r="C77" s="372" t="s">
        <v>0</v>
      </c>
      <c r="D77" s="372" t="s">
        <v>4</v>
      </c>
      <c r="E77" s="372" t="s">
        <v>105</v>
      </c>
      <c r="F77" s="372" t="s">
        <v>106</v>
      </c>
      <c r="G77" s="372" t="s">
        <v>107</v>
      </c>
      <c r="H77" s="372" t="s">
        <v>108</v>
      </c>
      <c r="I77" s="372" t="s">
        <v>109</v>
      </c>
      <c r="J77" s="372" t="s">
        <v>110</v>
      </c>
      <c r="K77" s="372" t="s">
        <v>111</v>
      </c>
      <c r="L77" s="372" t="s">
        <v>112</v>
      </c>
      <c r="M77" s="372" t="s">
        <v>113</v>
      </c>
      <c r="N77" s="372" t="s">
        <v>114</v>
      </c>
      <c r="O77" s="372" t="s">
        <v>115</v>
      </c>
      <c r="P77" s="372" t="s">
        <v>116</v>
      </c>
      <c r="Q77" s="372" t="s">
        <v>117</v>
      </c>
      <c r="R77" s="372" t="s">
        <v>118</v>
      </c>
      <c r="S77" s="372" t="s">
        <v>119</v>
      </c>
      <c r="T77" s="372" t="s">
        <v>120</v>
      </c>
      <c r="U77" s="372" t="s">
        <v>121</v>
      </c>
      <c r="V77" s="372" t="s">
        <v>122</v>
      </c>
      <c r="W77" s="372" t="s">
        <v>123</v>
      </c>
      <c r="X77" s="373" t="s">
        <v>124</v>
      </c>
      <c r="Z77" s="371">
        <v>2040</v>
      </c>
      <c r="AA77" s="372" t="s">
        <v>0</v>
      </c>
      <c r="AB77" s="372" t="s">
        <v>14</v>
      </c>
      <c r="AC77" s="372" t="s">
        <v>105</v>
      </c>
      <c r="AD77" s="372" t="s">
        <v>106</v>
      </c>
      <c r="AE77" s="372" t="s">
        <v>107</v>
      </c>
      <c r="AF77" s="372" t="s">
        <v>108</v>
      </c>
      <c r="AG77" s="372" t="s">
        <v>109</v>
      </c>
      <c r="AH77" s="372" t="s">
        <v>110</v>
      </c>
      <c r="AI77" s="372" t="s">
        <v>111</v>
      </c>
      <c r="AJ77" s="372" t="s">
        <v>112</v>
      </c>
      <c r="AK77" s="372" t="s">
        <v>113</v>
      </c>
      <c r="AL77" s="372" t="s">
        <v>114</v>
      </c>
      <c r="AM77" s="372" t="s">
        <v>115</v>
      </c>
      <c r="AN77" s="372" t="s">
        <v>116</v>
      </c>
      <c r="AO77" s="372" t="s">
        <v>117</v>
      </c>
      <c r="AP77" s="372" t="s">
        <v>118</v>
      </c>
      <c r="AQ77" s="372" t="s">
        <v>119</v>
      </c>
      <c r="AR77" s="372" t="s">
        <v>120</v>
      </c>
      <c r="AS77" s="372" t="s">
        <v>121</v>
      </c>
      <c r="AT77" s="372" t="s">
        <v>122</v>
      </c>
      <c r="AU77" s="372" t="s">
        <v>123</v>
      </c>
      <c r="AV77" s="373" t="s">
        <v>124</v>
      </c>
      <c r="AX77" s="371">
        <v>2040</v>
      </c>
      <c r="AY77" s="372" t="s">
        <v>0</v>
      </c>
      <c r="AZ77" s="372" t="s">
        <v>17</v>
      </c>
      <c r="BA77" s="372" t="s">
        <v>105</v>
      </c>
      <c r="BB77" s="372" t="s">
        <v>106</v>
      </c>
      <c r="BC77" s="372" t="s">
        <v>107</v>
      </c>
      <c r="BD77" s="372" t="s">
        <v>108</v>
      </c>
      <c r="BE77" s="372" t="s">
        <v>109</v>
      </c>
      <c r="BF77" s="372" t="s">
        <v>110</v>
      </c>
      <c r="BG77" s="372" t="s">
        <v>111</v>
      </c>
      <c r="BH77" s="372" t="s">
        <v>112</v>
      </c>
      <c r="BI77" s="372" t="s">
        <v>113</v>
      </c>
      <c r="BJ77" s="372" t="s">
        <v>114</v>
      </c>
      <c r="BK77" s="372" t="s">
        <v>115</v>
      </c>
      <c r="BL77" s="372" t="s">
        <v>116</v>
      </c>
      <c r="BM77" s="372" t="s">
        <v>117</v>
      </c>
      <c r="BN77" s="372" t="s">
        <v>118</v>
      </c>
      <c r="BO77" s="372" t="s">
        <v>119</v>
      </c>
      <c r="BP77" s="372" t="s">
        <v>120</v>
      </c>
      <c r="BQ77" s="372" t="s">
        <v>121</v>
      </c>
      <c r="BR77" s="372" t="s">
        <v>122</v>
      </c>
      <c r="BS77" s="372" t="s">
        <v>123</v>
      </c>
      <c r="BT77" s="373" t="s">
        <v>124</v>
      </c>
      <c r="BV77" s="371">
        <v>2040</v>
      </c>
      <c r="BW77" s="372" t="s">
        <v>0</v>
      </c>
      <c r="BX77" s="372" t="s">
        <v>23</v>
      </c>
      <c r="BY77" s="372" t="s">
        <v>105</v>
      </c>
      <c r="BZ77" s="372" t="s">
        <v>106</v>
      </c>
      <c r="CA77" s="372" t="s">
        <v>107</v>
      </c>
      <c r="CB77" s="372" t="s">
        <v>108</v>
      </c>
      <c r="CC77" s="372" t="s">
        <v>109</v>
      </c>
      <c r="CD77" s="372" t="s">
        <v>110</v>
      </c>
      <c r="CE77" s="372" t="s">
        <v>111</v>
      </c>
      <c r="CF77" s="372" t="s">
        <v>112</v>
      </c>
      <c r="CG77" s="372" t="s">
        <v>113</v>
      </c>
      <c r="CH77" s="372" t="s">
        <v>114</v>
      </c>
      <c r="CI77" s="372" t="s">
        <v>115</v>
      </c>
      <c r="CJ77" s="372" t="s">
        <v>116</v>
      </c>
      <c r="CK77" s="372" t="s">
        <v>117</v>
      </c>
      <c r="CL77" s="372" t="s">
        <v>118</v>
      </c>
      <c r="CM77" s="372" t="s">
        <v>119</v>
      </c>
      <c r="CN77" s="372" t="s">
        <v>120</v>
      </c>
      <c r="CO77" s="372" t="s">
        <v>121</v>
      </c>
      <c r="CP77" s="372" t="s">
        <v>122</v>
      </c>
      <c r="CQ77" s="372" t="s">
        <v>123</v>
      </c>
      <c r="CR77" s="373" t="s">
        <v>124</v>
      </c>
    </row>
    <row r="78" spans="2:96" x14ac:dyDescent="0.2">
      <c r="B78" s="374"/>
      <c r="C78" s="368" t="s">
        <v>1</v>
      </c>
      <c r="D78" s="367" t="s">
        <v>6</v>
      </c>
      <c r="E78" s="367">
        <v>0</v>
      </c>
      <c r="F78" s="367">
        <v>0</v>
      </c>
      <c r="G78" s="367">
        <v>0</v>
      </c>
      <c r="H78" s="367">
        <v>0</v>
      </c>
      <c r="I78" s="367">
        <v>0</v>
      </c>
      <c r="J78" s="367">
        <v>0</v>
      </c>
      <c r="K78" s="367">
        <v>0</v>
      </c>
      <c r="L78" s="367">
        <v>0</v>
      </c>
      <c r="M78" s="367">
        <v>0</v>
      </c>
      <c r="N78" s="367">
        <v>0</v>
      </c>
      <c r="O78" s="367">
        <v>0</v>
      </c>
      <c r="P78" s="367">
        <v>0</v>
      </c>
      <c r="Q78" s="367">
        <v>0</v>
      </c>
      <c r="R78" s="367">
        <v>0</v>
      </c>
      <c r="S78" s="367">
        <v>0</v>
      </c>
      <c r="T78" s="367">
        <v>0</v>
      </c>
      <c r="U78" s="367">
        <v>0</v>
      </c>
      <c r="V78" s="367">
        <v>0</v>
      </c>
      <c r="W78" s="367">
        <v>0</v>
      </c>
      <c r="X78" s="375">
        <v>0</v>
      </c>
      <c r="Z78" s="374"/>
      <c r="AA78" s="368" t="s">
        <v>1</v>
      </c>
      <c r="AB78" s="367" t="s">
        <v>6</v>
      </c>
      <c r="AC78" s="367">
        <v>0</v>
      </c>
      <c r="AD78" s="367">
        <v>0</v>
      </c>
      <c r="AE78" s="367">
        <v>0</v>
      </c>
      <c r="AF78" s="367">
        <v>0</v>
      </c>
      <c r="AG78" s="367">
        <v>0</v>
      </c>
      <c r="AH78" s="367">
        <v>0</v>
      </c>
      <c r="AI78" s="367">
        <v>0</v>
      </c>
      <c r="AJ78" s="367">
        <v>0</v>
      </c>
      <c r="AK78" s="367">
        <v>0</v>
      </c>
      <c r="AL78" s="367">
        <v>0</v>
      </c>
      <c r="AM78" s="367">
        <v>0</v>
      </c>
      <c r="AN78" s="367">
        <v>0</v>
      </c>
      <c r="AO78" s="367">
        <v>0</v>
      </c>
      <c r="AP78" s="367">
        <v>0</v>
      </c>
      <c r="AQ78" s="367">
        <v>0</v>
      </c>
      <c r="AR78" s="367">
        <v>0</v>
      </c>
      <c r="AS78" s="367">
        <v>0</v>
      </c>
      <c r="AT78" s="367">
        <v>0</v>
      </c>
      <c r="AU78" s="367">
        <v>0</v>
      </c>
      <c r="AV78" s="375">
        <v>0</v>
      </c>
      <c r="AX78" s="374"/>
      <c r="AY78" s="368" t="s">
        <v>1</v>
      </c>
      <c r="AZ78" s="367" t="s">
        <v>6</v>
      </c>
      <c r="BA78" s="367">
        <v>0</v>
      </c>
      <c r="BB78" s="367">
        <v>0</v>
      </c>
      <c r="BC78" s="367">
        <v>0</v>
      </c>
      <c r="BD78" s="367">
        <v>0</v>
      </c>
      <c r="BE78" s="367">
        <v>0</v>
      </c>
      <c r="BF78" s="367">
        <v>0</v>
      </c>
      <c r="BG78" s="367">
        <v>0</v>
      </c>
      <c r="BH78" s="367">
        <v>0</v>
      </c>
      <c r="BI78" s="367">
        <v>0</v>
      </c>
      <c r="BJ78" s="367">
        <v>0</v>
      </c>
      <c r="BK78" s="367">
        <v>0</v>
      </c>
      <c r="BL78" s="367">
        <v>0</v>
      </c>
      <c r="BM78" s="367">
        <v>0</v>
      </c>
      <c r="BN78" s="367">
        <v>0</v>
      </c>
      <c r="BO78" s="367">
        <v>0</v>
      </c>
      <c r="BP78" s="367">
        <v>0</v>
      </c>
      <c r="BQ78" s="367">
        <v>0</v>
      </c>
      <c r="BR78" s="367">
        <v>0</v>
      </c>
      <c r="BS78" s="367">
        <v>0</v>
      </c>
      <c r="BT78" s="375">
        <v>0</v>
      </c>
      <c r="BV78" s="374"/>
      <c r="BW78" s="368" t="s">
        <v>1</v>
      </c>
      <c r="BX78" s="367" t="s">
        <v>6</v>
      </c>
      <c r="BY78" s="367">
        <v>0</v>
      </c>
      <c r="BZ78" s="367">
        <v>0</v>
      </c>
      <c r="CA78" s="367">
        <v>0</v>
      </c>
      <c r="CB78" s="367">
        <v>0</v>
      </c>
      <c r="CC78" s="367">
        <v>0</v>
      </c>
      <c r="CD78" s="367">
        <v>0</v>
      </c>
      <c r="CE78" s="367">
        <v>0</v>
      </c>
      <c r="CF78" s="367">
        <v>0</v>
      </c>
      <c r="CG78" s="367">
        <v>0</v>
      </c>
      <c r="CH78" s="367">
        <v>0</v>
      </c>
      <c r="CI78" s="367">
        <v>0</v>
      </c>
      <c r="CJ78" s="367">
        <v>0</v>
      </c>
      <c r="CK78" s="367">
        <v>0</v>
      </c>
      <c r="CL78" s="367">
        <v>0</v>
      </c>
      <c r="CM78" s="367">
        <v>0</v>
      </c>
      <c r="CN78" s="367">
        <v>0</v>
      </c>
      <c r="CO78" s="367">
        <v>0</v>
      </c>
      <c r="CP78" s="367">
        <v>0</v>
      </c>
      <c r="CQ78" s="367">
        <v>0</v>
      </c>
      <c r="CR78" s="375">
        <v>0</v>
      </c>
    </row>
    <row r="79" spans="2:96" x14ac:dyDescent="0.2">
      <c r="B79" s="374"/>
      <c r="C79" s="368"/>
      <c r="D79" s="367" t="s">
        <v>7</v>
      </c>
      <c r="E79" s="367">
        <v>1214.0673332905424</v>
      </c>
      <c r="F79" s="367">
        <v>19900.064975639172</v>
      </c>
      <c r="G79" s="367">
        <v>4.4914552046411353</v>
      </c>
      <c r="H79" s="367">
        <v>360.56896203678969</v>
      </c>
      <c r="I79" s="367">
        <v>716.42503875013108</v>
      </c>
      <c r="J79" s="367">
        <v>1.120011450621301</v>
      </c>
      <c r="K79" s="367">
        <v>1231.0647626376979</v>
      </c>
      <c r="L79" s="367">
        <v>143.26276027121025</v>
      </c>
      <c r="M79" s="367">
        <v>9252.550260501328</v>
      </c>
      <c r="N79" s="367">
        <v>91.034189661353267</v>
      </c>
      <c r="O79" s="367">
        <v>9.1001213526427378</v>
      </c>
      <c r="P79" s="367">
        <v>918.9114179143794</v>
      </c>
      <c r="Q79" s="367">
        <v>6.7504442856711602E-2</v>
      </c>
      <c r="R79" s="367">
        <v>51.878366149291615</v>
      </c>
      <c r="S79" s="367">
        <v>9.8774893155811672</v>
      </c>
      <c r="T79" s="367">
        <v>9.985117354264375</v>
      </c>
      <c r="U79" s="367">
        <v>6.8405733028988535E-4</v>
      </c>
      <c r="V79" s="367">
        <v>11.924280885994937</v>
      </c>
      <c r="W79" s="367">
        <v>30840.648036690258</v>
      </c>
      <c r="X79" s="375">
        <v>11.52952581712837</v>
      </c>
      <c r="Z79" s="374"/>
      <c r="AA79" s="368"/>
      <c r="AB79" s="367" t="s">
        <v>7</v>
      </c>
      <c r="AC79" s="367">
        <v>0</v>
      </c>
      <c r="AD79" s="367">
        <v>0</v>
      </c>
      <c r="AE79" s="367">
        <v>0</v>
      </c>
      <c r="AF79" s="367">
        <v>0</v>
      </c>
      <c r="AG79" s="367">
        <v>0</v>
      </c>
      <c r="AH79" s="367">
        <v>0</v>
      </c>
      <c r="AI79" s="367">
        <v>0</v>
      </c>
      <c r="AJ79" s="367">
        <v>0</v>
      </c>
      <c r="AK79" s="367">
        <v>0</v>
      </c>
      <c r="AL79" s="367">
        <v>0</v>
      </c>
      <c r="AM79" s="367">
        <v>0</v>
      </c>
      <c r="AN79" s="367">
        <v>0</v>
      </c>
      <c r="AO79" s="367">
        <v>0</v>
      </c>
      <c r="AP79" s="367">
        <v>0</v>
      </c>
      <c r="AQ79" s="367">
        <v>0</v>
      </c>
      <c r="AR79" s="367">
        <v>0</v>
      </c>
      <c r="AS79" s="367">
        <v>0</v>
      </c>
      <c r="AT79" s="367">
        <v>0</v>
      </c>
      <c r="AU79" s="367">
        <v>0</v>
      </c>
      <c r="AV79" s="375">
        <v>0</v>
      </c>
      <c r="AX79" s="374"/>
      <c r="AY79" s="368"/>
      <c r="AZ79" s="367" t="s">
        <v>7</v>
      </c>
      <c r="BA79" s="367">
        <v>0</v>
      </c>
      <c r="BB79" s="367">
        <v>0</v>
      </c>
      <c r="BC79" s="367">
        <v>0</v>
      </c>
      <c r="BD79" s="367">
        <v>0</v>
      </c>
      <c r="BE79" s="367">
        <v>0</v>
      </c>
      <c r="BF79" s="367">
        <v>0</v>
      </c>
      <c r="BG79" s="367">
        <v>0</v>
      </c>
      <c r="BH79" s="367">
        <v>0</v>
      </c>
      <c r="BI79" s="367">
        <v>0</v>
      </c>
      <c r="BJ79" s="367">
        <v>0</v>
      </c>
      <c r="BK79" s="367">
        <v>0</v>
      </c>
      <c r="BL79" s="367">
        <v>0</v>
      </c>
      <c r="BM79" s="367">
        <v>0</v>
      </c>
      <c r="BN79" s="367">
        <v>0</v>
      </c>
      <c r="BO79" s="367">
        <v>0</v>
      </c>
      <c r="BP79" s="367">
        <v>0</v>
      </c>
      <c r="BQ79" s="367">
        <v>0</v>
      </c>
      <c r="BR79" s="367">
        <v>0</v>
      </c>
      <c r="BS79" s="367">
        <v>0</v>
      </c>
      <c r="BT79" s="375">
        <v>0</v>
      </c>
      <c r="BV79" s="374"/>
      <c r="BW79" s="368"/>
      <c r="BX79" s="367" t="s">
        <v>7</v>
      </c>
      <c r="BY79" s="367">
        <v>708.16579836832921</v>
      </c>
      <c r="BZ79" s="367">
        <v>11607.713192364274</v>
      </c>
      <c r="CA79" s="367">
        <v>2.6198670152910664</v>
      </c>
      <c r="CB79" s="367">
        <v>210.31997144306339</v>
      </c>
      <c r="CC79" s="367">
        <v>417.89091562365002</v>
      </c>
      <c r="CD79" s="367">
        <v>0.65330297699484519</v>
      </c>
      <c r="CE79" s="367">
        <v>718.08040342669392</v>
      </c>
      <c r="CF79" s="367">
        <v>83.565206164420331</v>
      </c>
      <c r="CG79" s="367">
        <v>5397.015027504207</v>
      </c>
      <c r="CH79" s="367">
        <v>53.100267038416611</v>
      </c>
      <c r="CI79" s="367">
        <v>5.3081032050144916</v>
      </c>
      <c r="CJ79" s="367">
        <v>536.00127443786425</v>
      </c>
      <c r="CK79" s="367">
        <v>3.9375359469944839E-2</v>
      </c>
      <c r="CL79" s="367">
        <v>30.260664771025183</v>
      </c>
      <c r="CM79" s="367">
        <v>5.7615421445238804</v>
      </c>
      <c r="CN79" s="367">
        <v>5.8243216081095879</v>
      </c>
      <c r="CO79" s="367">
        <v>3.9901082267116317E-4</v>
      </c>
      <c r="CP79" s="367">
        <v>6.9554362118546234</v>
      </c>
      <c r="CQ79" s="367">
        <v>17989.358201331928</v>
      </c>
      <c r="CR79" s="375">
        <v>6.7251754752065533</v>
      </c>
    </row>
    <row r="80" spans="2:96" x14ac:dyDescent="0.2">
      <c r="B80" s="374"/>
      <c r="C80" s="368"/>
      <c r="D80" s="367" t="s">
        <v>8</v>
      </c>
      <c r="E80" s="367">
        <v>10174.099313798322</v>
      </c>
      <c r="F80" s="367">
        <v>165716.8057003725</v>
      </c>
      <c r="G80" s="367">
        <v>37.582827908386435</v>
      </c>
      <c r="H80" s="367">
        <v>3025.5421272158178</v>
      </c>
      <c r="I80" s="367">
        <v>5667.7705489479004</v>
      </c>
      <c r="J80" s="367">
        <v>8.9596362848437892</v>
      </c>
      <c r="K80" s="367">
        <v>10309.553992079638</v>
      </c>
      <c r="L80" s="367">
        <v>1175.8588588985476</v>
      </c>
      <c r="M80" s="367">
        <v>73917.761531063996</v>
      </c>
      <c r="N80" s="367">
        <v>734.57879106611745</v>
      </c>
      <c r="O80" s="367">
        <v>77.654184735771665</v>
      </c>
      <c r="P80" s="367">
        <v>7282.2990311053509</v>
      </c>
      <c r="Q80" s="367">
        <v>0.5671395518419573</v>
      </c>
      <c r="R80" s="367">
        <v>432.11209979372791</v>
      </c>
      <c r="S80" s="367">
        <v>84.427575978105196</v>
      </c>
      <c r="T80" s="367">
        <v>85.331855836133045</v>
      </c>
      <c r="U80" s="367">
        <v>5.6835337467807121E-3</v>
      </c>
      <c r="V80" s="367">
        <v>100.44021897848563</v>
      </c>
      <c r="W80" s="367">
        <v>264470.21128869563</v>
      </c>
      <c r="X80" s="375">
        <v>96.172664962507724</v>
      </c>
      <c r="Z80" s="374"/>
      <c r="AA80" s="368"/>
      <c r="AB80" s="367" t="s">
        <v>8</v>
      </c>
      <c r="AC80" s="367">
        <v>158.42839877126619</v>
      </c>
      <c r="AD80" s="367">
        <v>2580.4985155779345</v>
      </c>
      <c r="AE80" s="367">
        <v>0.58522991207158037</v>
      </c>
      <c r="AF80" s="367">
        <v>47.112946300782909</v>
      </c>
      <c r="AG80" s="367">
        <v>88.257032389585319</v>
      </c>
      <c r="AH80" s="367">
        <v>0.139517099882801</v>
      </c>
      <c r="AI80" s="367">
        <v>160.53766339748049</v>
      </c>
      <c r="AJ80" s="367">
        <v>18.310164905079663</v>
      </c>
      <c r="AK80" s="367">
        <v>1151.0279425167898</v>
      </c>
      <c r="AL80" s="367">
        <v>11.438667743502668</v>
      </c>
      <c r="AM80" s="367">
        <v>1.2092105419976911</v>
      </c>
      <c r="AN80" s="367">
        <v>113.3980452998784</v>
      </c>
      <c r="AO80" s="367">
        <v>8.8313479460847225E-3</v>
      </c>
      <c r="AP80" s="367">
        <v>6.7287359744134427</v>
      </c>
      <c r="AQ80" s="367">
        <v>1.3146840090513163</v>
      </c>
      <c r="AR80" s="367">
        <v>1.3287652171789157</v>
      </c>
      <c r="AS80" s="367">
        <v>8.8502492760586418E-5</v>
      </c>
      <c r="AT80" s="367">
        <v>1.5640286745988266</v>
      </c>
      <c r="AU80" s="367">
        <v>4118.2605756896246</v>
      </c>
      <c r="AV80" s="375">
        <v>1.4975754458098838</v>
      </c>
      <c r="AX80" s="374"/>
      <c r="AY80" s="368"/>
      <c r="AZ80" s="367" t="s">
        <v>8</v>
      </c>
      <c r="BA80" s="367">
        <v>955.86113692793174</v>
      </c>
      <c r="BB80" s="367">
        <v>15569.167296214107</v>
      </c>
      <c r="BC80" s="367">
        <v>3.5309233284912254</v>
      </c>
      <c r="BD80" s="367">
        <v>284.25102295017683</v>
      </c>
      <c r="BE80" s="367">
        <v>532.48955348966626</v>
      </c>
      <c r="BF80" s="367">
        <v>0.84176179743760071</v>
      </c>
      <c r="BG80" s="367">
        <v>968.5871639491728</v>
      </c>
      <c r="BH80" s="367">
        <v>110.47246061469163</v>
      </c>
      <c r="BI80" s="367">
        <v>6944.606436112399</v>
      </c>
      <c r="BJ80" s="367">
        <v>69.014002786401676</v>
      </c>
      <c r="BK80" s="367">
        <v>7.2956450511622872</v>
      </c>
      <c r="BL80" s="367">
        <v>684.17521950872515</v>
      </c>
      <c r="BM80" s="367">
        <v>5.3283012097713141E-2</v>
      </c>
      <c r="BN80" s="367">
        <v>40.597123170301323</v>
      </c>
      <c r="BO80" s="367">
        <v>7.9320081585062354</v>
      </c>
      <c r="BP80" s="367">
        <v>8.0169656516990973</v>
      </c>
      <c r="BQ80" s="367">
        <v>5.3397051290802544E-4</v>
      </c>
      <c r="BR80" s="367">
        <v>9.4364030608448246</v>
      </c>
      <c r="BS80" s="367">
        <v>24847.093491915763</v>
      </c>
      <c r="BT80" s="375">
        <v>9.0354644708232268</v>
      </c>
      <c r="BV80" s="374"/>
      <c r="BW80" s="368"/>
      <c r="BX80" s="367" t="s">
        <v>8</v>
      </c>
      <c r="BY80" s="367">
        <v>6381.4612733483755</v>
      </c>
      <c r="BZ80" s="367">
        <v>103941.91616408742</v>
      </c>
      <c r="CA80" s="367">
        <v>23.572932939136699</v>
      </c>
      <c r="CB80" s="367">
        <v>1897.6991790837683</v>
      </c>
      <c r="CC80" s="367">
        <v>3554.9739734978621</v>
      </c>
      <c r="CD80" s="367">
        <v>5.6197182877382454</v>
      </c>
      <c r="CE80" s="367">
        <v>6466.4219914508394</v>
      </c>
      <c r="CF80" s="367">
        <v>737.52944015476885</v>
      </c>
      <c r="CG80" s="367">
        <v>46363.153933769005</v>
      </c>
      <c r="CH80" s="367">
        <v>460.74703645304118</v>
      </c>
      <c r="CI80" s="367">
        <v>48.706736323351613</v>
      </c>
      <c r="CJ80" s="367">
        <v>4567.6484782210955</v>
      </c>
      <c r="CK80" s="367">
        <v>0.35572476491901339</v>
      </c>
      <c r="CL80" s="367">
        <v>271.03201428741079</v>
      </c>
      <c r="CM80" s="367">
        <v>52.955184521961883</v>
      </c>
      <c r="CN80" s="367">
        <v>53.522372507481883</v>
      </c>
      <c r="CO80" s="367">
        <v>3.5648610635892462E-3</v>
      </c>
      <c r="CP80" s="367">
        <v>62.998733148649315</v>
      </c>
      <c r="CQ80" s="367">
        <v>165882.63582253139</v>
      </c>
      <c r="CR80" s="375">
        <v>60.32201161832662</v>
      </c>
    </row>
    <row r="81" spans="2:96" x14ac:dyDescent="0.2">
      <c r="B81" s="374"/>
      <c r="C81" s="368"/>
      <c r="D81" s="367" t="s">
        <v>12</v>
      </c>
      <c r="E81" s="367">
        <v>0</v>
      </c>
      <c r="F81" s="367">
        <v>0</v>
      </c>
      <c r="G81" s="367">
        <v>0</v>
      </c>
      <c r="H81" s="367">
        <v>0</v>
      </c>
      <c r="I81" s="367">
        <v>0</v>
      </c>
      <c r="J81" s="367">
        <v>0</v>
      </c>
      <c r="K81" s="367">
        <v>0</v>
      </c>
      <c r="L81" s="367">
        <v>0</v>
      </c>
      <c r="M81" s="367">
        <v>0</v>
      </c>
      <c r="N81" s="367">
        <v>0</v>
      </c>
      <c r="O81" s="367">
        <v>0</v>
      </c>
      <c r="P81" s="367">
        <v>0</v>
      </c>
      <c r="Q81" s="367">
        <v>0</v>
      </c>
      <c r="R81" s="367">
        <v>0</v>
      </c>
      <c r="S81" s="367">
        <v>0</v>
      </c>
      <c r="T81" s="367">
        <v>0</v>
      </c>
      <c r="U81" s="367">
        <v>0</v>
      </c>
      <c r="V81" s="367">
        <v>0</v>
      </c>
      <c r="W81" s="367">
        <v>0</v>
      </c>
      <c r="X81" s="375">
        <v>0</v>
      </c>
      <c r="Z81" s="374"/>
      <c r="AA81" s="368"/>
      <c r="AB81" s="367" t="s">
        <v>12</v>
      </c>
      <c r="AC81" s="367">
        <v>0</v>
      </c>
      <c r="AD81" s="367">
        <v>0</v>
      </c>
      <c r="AE81" s="367">
        <v>0</v>
      </c>
      <c r="AF81" s="367">
        <v>0</v>
      </c>
      <c r="AG81" s="367">
        <v>0</v>
      </c>
      <c r="AH81" s="367">
        <v>0</v>
      </c>
      <c r="AI81" s="367">
        <v>0</v>
      </c>
      <c r="AJ81" s="367">
        <v>0</v>
      </c>
      <c r="AK81" s="367">
        <v>0</v>
      </c>
      <c r="AL81" s="367">
        <v>0</v>
      </c>
      <c r="AM81" s="367">
        <v>0</v>
      </c>
      <c r="AN81" s="367">
        <v>0</v>
      </c>
      <c r="AO81" s="367">
        <v>0</v>
      </c>
      <c r="AP81" s="367">
        <v>0</v>
      </c>
      <c r="AQ81" s="367">
        <v>0</v>
      </c>
      <c r="AR81" s="367">
        <v>0</v>
      </c>
      <c r="AS81" s="367">
        <v>0</v>
      </c>
      <c r="AT81" s="367">
        <v>0</v>
      </c>
      <c r="AU81" s="367">
        <v>0</v>
      </c>
      <c r="AV81" s="375">
        <v>0</v>
      </c>
      <c r="AX81" s="374"/>
      <c r="AY81" s="368"/>
      <c r="AZ81" s="367" t="s">
        <v>12</v>
      </c>
      <c r="BA81" s="367">
        <v>8185.5102542109398</v>
      </c>
      <c r="BB81" s="367">
        <v>132775.5467671204</v>
      </c>
      <c r="BC81" s="367">
        <v>32.969991618563199</v>
      </c>
      <c r="BD81" s="367">
        <v>2447.3009641830386</v>
      </c>
      <c r="BE81" s="367">
        <v>4380.5856253858992</v>
      </c>
      <c r="BF81" s="367">
        <v>7.5855992319360093</v>
      </c>
      <c r="BG81" s="367">
        <v>8296.2029330033565</v>
      </c>
      <c r="BH81" s="367">
        <v>997.20233895790943</v>
      </c>
      <c r="BI81" s="367">
        <v>58981.229186341356</v>
      </c>
      <c r="BJ81" s="367">
        <v>556.93361369743536</v>
      </c>
      <c r="BK81" s="367">
        <v>139.23169546932405</v>
      </c>
      <c r="BL81" s="367">
        <v>5597.0219412519309</v>
      </c>
      <c r="BM81" s="367">
        <v>0.6569761531036532</v>
      </c>
      <c r="BN81" s="367">
        <v>525.49625234358552</v>
      </c>
      <c r="BO81" s="367">
        <v>71.88076680889958</v>
      </c>
      <c r="BP81" s="367">
        <v>72.65109907470935</v>
      </c>
      <c r="BQ81" s="367">
        <v>4.6605101816148175E-3</v>
      </c>
      <c r="BR81" s="367">
        <v>89.678375096753101</v>
      </c>
      <c r="BS81" s="367">
        <v>68778.294660743559</v>
      </c>
      <c r="BT81" s="375">
        <v>104.61961612842646</v>
      </c>
      <c r="BV81" s="374"/>
      <c r="BW81" s="368"/>
      <c r="BX81" s="367" t="s">
        <v>12</v>
      </c>
      <c r="BY81" s="367">
        <v>0</v>
      </c>
      <c r="BZ81" s="367">
        <v>0</v>
      </c>
      <c r="CA81" s="367">
        <v>0</v>
      </c>
      <c r="CB81" s="367">
        <v>0</v>
      </c>
      <c r="CC81" s="367">
        <v>0</v>
      </c>
      <c r="CD81" s="367">
        <v>0</v>
      </c>
      <c r="CE81" s="367">
        <v>0</v>
      </c>
      <c r="CF81" s="367">
        <v>0</v>
      </c>
      <c r="CG81" s="367">
        <v>0</v>
      </c>
      <c r="CH81" s="367">
        <v>0</v>
      </c>
      <c r="CI81" s="367">
        <v>0</v>
      </c>
      <c r="CJ81" s="367">
        <v>0</v>
      </c>
      <c r="CK81" s="367">
        <v>0</v>
      </c>
      <c r="CL81" s="367">
        <v>0</v>
      </c>
      <c r="CM81" s="367">
        <v>0</v>
      </c>
      <c r="CN81" s="367">
        <v>0</v>
      </c>
      <c r="CO81" s="367">
        <v>0</v>
      </c>
      <c r="CP81" s="367">
        <v>0</v>
      </c>
      <c r="CQ81" s="367">
        <v>0</v>
      </c>
      <c r="CR81" s="375">
        <v>0</v>
      </c>
    </row>
    <row r="82" spans="2:96" x14ac:dyDescent="0.2">
      <c r="B82" s="374"/>
      <c r="C82" s="368"/>
      <c r="D82" s="367" t="s">
        <v>9</v>
      </c>
      <c r="E82" s="367">
        <v>0</v>
      </c>
      <c r="F82" s="367">
        <v>0</v>
      </c>
      <c r="G82" s="367">
        <v>0</v>
      </c>
      <c r="H82" s="367">
        <v>0</v>
      </c>
      <c r="I82" s="367">
        <v>0</v>
      </c>
      <c r="J82" s="367">
        <v>0</v>
      </c>
      <c r="K82" s="367">
        <v>0</v>
      </c>
      <c r="L82" s="367">
        <v>0</v>
      </c>
      <c r="M82" s="367">
        <v>0</v>
      </c>
      <c r="N82" s="367">
        <v>0</v>
      </c>
      <c r="O82" s="367">
        <v>0</v>
      </c>
      <c r="P82" s="367">
        <v>0</v>
      </c>
      <c r="Q82" s="367">
        <v>0</v>
      </c>
      <c r="R82" s="367">
        <v>0</v>
      </c>
      <c r="S82" s="367">
        <v>0</v>
      </c>
      <c r="T82" s="367">
        <v>0</v>
      </c>
      <c r="U82" s="367">
        <v>0</v>
      </c>
      <c r="V82" s="367">
        <v>0</v>
      </c>
      <c r="W82" s="367">
        <v>0</v>
      </c>
      <c r="X82" s="375">
        <v>0</v>
      </c>
      <c r="Z82" s="374"/>
      <c r="AA82" s="368"/>
      <c r="AB82" s="367" t="s">
        <v>9</v>
      </c>
      <c r="AC82" s="367">
        <v>5393.8936928942021</v>
      </c>
      <c r="AD82" s="367">
        <v>88083.155596025608</v>
      </c>
      <c r="AE82" s="367">
        <v>20.140634797481276</v>
      </c>
      <c r="AF82" s="367">
        <v>1600.9601508576829</v>
      </c>
      <c r="AG82" s="367">
        <v>3149.5092119819915</v>
      </c>
      <c r="AH82" s="367">
        <v>4.9313337870164204</v>
      </c>
      <c r="AI82" s="367">
        <v>5468.3060363334971</v>
      </c>
      <c r="AJ82" s="367">
        <v>637.17960253429987</v>
      </c>
      <c r="AK82" s="367">
        <v>40879.044563663199</v>
      </c>
      <c r="AL82" s="367">
        <v>397.39640905205346</v>
      </c>
      <c r="AM82" s="367">
        <v>40.79304198270134</v>
      </c>
      <c r="AN82" s="367">
        <v>4044.5673644627077</v>
      </c>
      <c r="AO82" s="367">
        <v>0.29411156516711706</v>
      </c>
      <c r="AP82" s="367">
        <v>225.50427934880688</v>
      </c>
      <c r="AQ82" s="367">
        <v>44.98563088805701</v>
      </c>
      <c r="AR82" s="367">
        <v>45.468890028602253</v>
      </c>
      <c r="AS82" s="367">
        <v>3.0401427095719151E-3</v>
      </c>
      <c r="AT82" s="367">
        <v>53.740876756238812</v>
      </c>
      <c r="AU82" s="367">
        <v>144034.65286727538</v>
      </c>
      <c r="AV82" s="375">
        <v>49.746493101933417</v>
      </c>
      <c r="AX82" s="374"/>
      <c r="AY82" s="368"/>
      <c r="AZ82" s="367" t="s">
        <v>9</v>
      </c>
      <c r="BA82" s="367">
        <v>0</v>
      </c>
      <c r="BB82" s="367">
        <v>0</v>
      </c>
      <c r="BC82" s="367">
        <v>0</v>
      </c>
      <c r="BD82" s="367">
        <v>0</v>
      </c>
      <c r="BE82" s="367">
        <v>0</v>
      </c>
      <c r="BF82" s="367">
        <v>0</v>
      </c>
      <c r="BG82" s="367">
        <v>0</v>
      </c>
      <c r="BH82" s="367">
        <v>0</v>
      </c>
      <c r="BI82" s="367">
        <v>0</v>
      </c>
      <c r="BJ82" s="367">
        <v>0</v>
      </c>
      <c r="BK82" s="367">
        <v>0</v>
      </c>
      <c r="BL82" s="367">
        <v>0</v>
      </c>
      <c r="BM82" s="367">
        <v>0</v>
      </c>
      <c r="BN82" s="367">
        <v>0</v>
      </c>
      <c r="BO82" s="367">
        <v>0</v>
      </c>
      <c r="BP82" s="367">
        <v>0</v>
      </c>
      <c r="BQ82" s="367">
        <v>0</v>
      </c>
      <c r="BR82" s="367">
        <v>0</v>
      </c>
      <c r="BS82" s="367">
        <v>0</v>
      </c>
      <c r="BT82" s="375">
        <v>0</v>
      </c>
      <c r="BV82" s="374"/>
      <c r="BW82" s="368"/>
      <c r="BX82" s="367" t="s">
        <v>9</v>
      </c>
      <c r="BY82" s="367">
        <v>0</v>
      </c>
      <c r="BZ82" s="367">
        <v>0</v>
      </c>
      <c r="CA82" s="367">
        <v>0</v>
      </c>
      <c r="CB82" s="367">
        <v>0</v>
      </c>
      <c r="CC82" s="367">
        <v>0</v>
      </c>
      <c r="CD82" s="367">
        <v>0</v>
      </c>
      <c r="CE82" s="367">
        <v>0</v>
      </c>
      <c r="CF82" s="367">
        <v>0</v>
      </c>
      <c r="CG82" s="367">
        <v>0</v>
      </c>
      <c r="CH82" s="367">
        <v>0</v>
      </c>
      <c r="CI82" s="367">
        <v>0</v>
      </c>
      <c r="CJ82" s="367">
        <v>0</v>
      </c>
      <c r="CK82" s="367">
        <v>0</v>
      </c>
      <c r="CL82" s="367">
        <v>0</v>
      </c>
      <c r="CM82" s="367">
        <v>0</v>
      </c>
      <c r="CN82" s="367">
        <v>0</v>
      </c>
      <c r="CO82" s="367">
        <v>0</v>
      </c>
      <c r="CP82" s="367">
        <v>0</v>
      </c>
      <c r="CQ82" s="367">
        <v>0</v>
      </c>
      <c r="CR82" s="375">
        <v>0</v>
      </c>
    </row>
    <row r="83" spans="2:96" x14ac:dyDescent="0.2">
      <c r="B83" s="374"/>
      <c r="C83" s="368"/>
      <c r="D83" s="367" t="s">
        <v>10</v>
      </c>
      <c r="E83" s="367">
        <v>0</v>
      </c>
      <c r="F83" s="367">
        <v>0</v>
      </c>
      <c r="G83" s="367">
        <v>0</v>
      </c>
      <c r="H83" s="367">
        <v>0</v>
      </c>
      <c r="I83" s="367">
        <v>0</v>
      </c>
      <c r="J83" s="367">
        <v>0</v>
      </c>
      <c r="K83" s="367">
        <v>0</v>
      </c>
      <c r="L83" s="367">
        <v>0</v>
      </c>
      <c r="M83" s="367">
        <v>0</v>
      </c>
      <c r="N83" s="367">
        <v>0</v>
      </c>
      <c r="O83" s="367">
        <v>0</v>
      </c>
      <c r="P83" s="367">
        <v>0</v>
      </c>
      <c r="Q83" s="367">
        <v>0</v>
      </c>
      <c r="R83" s="367">
        <v>0</v>
      </c>
      <c r="S83" s="367">
        <v>0</v>
      </c>
      <c r="T83" s="367">
        <v>0</v>
      </c>
      <c r="U83" s="367">
        <v>0</v>
      </c>
      <c r="V83" s="367">
        <v>0</v>
      </c>
      <c r="W83" s="367">
        <v>0</v>
      </c>
      <c r="X83" s="375">
        <v>0</v>
      </c>
      <c r="Z83" s="374"/>
      <c r="AA83" s="368"/>
      <c r="AB83" s="367" t="s">
        <v>10</v>
      </c>
      <c r="AC83" s="367">
        <v>5695.9618587907644</v>
      </c>
      <c r="AD83" s="367">
        <v>92390.334030919083</v>
      </c>
      <c r="AE83" s="367">
        <v>21.290104625398214</v>
      </c>
      <c r="AF83" s="367">
        <v>1691.9339407132484</v>
      </c>
      <c r="AG83" s="367">
        <v>3164.4270617906805</v>
      </c>
      <c r="AH83" s="367">
        <v>4.9902887212435409</v>
      </c>
      <c r="AI83" s="367">
        <v>5770.5584216511334</v>
      </c>
      <c r="AJ83" s="367">
        <v>662.39481185895681</v>
      </c>
      <c r="AK83" s="367">
        <v>41394.973904294005</v>
      </c>
      <c r="AL83" s="367">
        <v>403.46763555315283</v>
      </c>
      <c r="AM83" s="367">
        <v>43.145923711383411</v>
      </c>
      <c r="AN83" s="367">
        <v>4069.6945678573866</v>
      </c>
      <c r="AO83" s="367">
        <v>0.3080346479418038</v>
      </c>
      <c r="AP83" s="367">
        <v>234.85032198681483</v>
      </c>
      <c r="AQ83" s="367">
        <v>48.607489146882827</v>
      </c>
      <c r="AR83" s="367">
        <v>49.120064188018553</v>
      </c>
      <c r="AS83" s="367">
        <v>3.1831339349927194E-3</v>
      </c>
      <c r="AT83" s="367">
        <v>57.23051026778402</v>
      </c>
      <c r="AU83" s="367">
        <v>156455.10244281805</v>
      </c>
      <c r="AV83" s="375">
        <v>51.728953049007536</v>
      </c>
      <c r="AX83" s="374"/>
      <c r="AY83" s="368"/>
      <c r="AZ83" s="367" t="s">
        <v>10</v>
      </c>
      <c r="BA83" s="367">
        <v>0</v>
      </c>
      <c r="BB83" s="367">
        <v>0</v>
      </c>
      <c r="BC83" s="367">
        <v>0</v>
      </c>
      <c r="BD83" s="367">
        <v>0</v>
      </c>
      <c r="BE83" s="367">
        <v>0</v>
      </c>
      <c r="BF83" s="367">
        <v>0</v>
      </c>
      <c r="BG83" s="367">
        <v>0</v>
      </c>
      <c r="BH83" s="367">
        <v>0</v>
      </c>
      <c r="BI83" s="367">
        <v>0</v>
      </c>
      <c r="BJ83" s="367">
        <v>0</v>
      </c>
      <c r="BK83" s="367">
        <v>0</v>
      </c>
      <c r="BL83" s="367">
        <v>0</v>
      </c>
      <c r="BM83" s="367">
        <v>0</v>
      </c>
      <c r="BN83" s="367">
        <v>0</v>
      </c>
      <c r="BO83" s="367">
        <v>0</v>
      </c>
      <c r="BP83" s="367">
        <v>0</v>
      </c>
      <c r="BQ83" s="367">
        <v>0</v>
      </c>
      <c r="BR83" s="367">
        <v>0</v>
      </c>
      <c r="BS83" s="367">
        <v>0</v>
      </c>
      <c r="BT83" s="375">
        <v>0</v>
      </c>
      <c r="BV83" s="374"/>
      <c r="BW83" s="368"/>
      <c r="BX83" s="367" t="s">
        <v>10</v>
      </c>
      <c r="BY83" s="367">
        <v>0</v>
      </c>
      <c r="BZ83" s="367">
        <v>0</v>
      </c>
      <c r="CA83" s="367">
        <v>0</v>
      </c>
      <c r="CB83" s="367">
        <v>0</v>
      </c>
      <c r="CC83" s="367">
        <v>0</v>
      </c>
      <c r="CD83" s="367">
        <v>0</v>
      </c>
      <c r="CE83" s="367">
        <v>0</v>
      </c>
      <c r="CF83" s="367">
        <v>0</v>
      </c>
      <c r="CG83" s="367">
        <v>0</v>
      </c>
      <c r="CH83" s="367">
        <v>0</v>
      </c>
      <c r="CI83" s="367">
        <v>0</v>
      </c>
      <c r="CJ83" s="367">
        <v>0</v>
      </c>
      <c r="CK83" s="367">
        <v>0</v>
      </c>
      <c r="CL83" s="367">
        <v>0</v>
      </c>
      <c r="CM83" s="367">
        <v>0</v>
      </c>
      <c r="CN83" s="367">
        <v>0</v>
      </c>
      <c r="CO83" s="367">
        <v>0</v>
      </c>
      <c r="CP83" s="367">
        <v>0</v>
      </c>
      <c r="CQ83" s="367">
        <v>0</v>
      </c>
      <c r="CR83" s="375">
        <v>0</v>
      </c>
    </row>
    <row r="84" spans="2:96" x14ac:dyDescent="0.2">
      <c r="B84" s="374"/>
      <c r="C84" s="368"/>
      <c r="D84" s="367" t="s">
        <v>5</v>
      </c>
      <c r="E84" s="367">
        <v>0</v>
      </c>
      <c r="F84" s="367">
        <v>0</v>
      </c>
      <c r="G84" s="367">
        <v>0</v>
      </c>
      <c r="H84" s="367">
        <v>0</v>
      </c>
      <c r="I84" s="367">
        <v>0</v>
      </c>
      <c r="J84" s="367">
        <v>0</v>
      </c>
      <c r="K84" s="367">
        <v>0</v>
      </c>
      <c r="L84" s="367">
        <v>0</v>
      </c>
      <c r="M84" s="367">
        <v>0</v>
      </c>
      <c r="N84" s="367">
        <v>0</v>
      </c>
      <c r="O84" s="367">
        <v>0</v>
      </c>
      <c r="P84" s="367">
        <v>0</v>
      </c>
      <c r="Q84" s="367">
        <v>0</v>
      </c>
      <c r="R84" s="367">
        <v>0</v>
      </c>
      <c r="S84" s="367">
        <v>0</v>
      </c>
      <c r="T84" s="367">
        <v>0</v>
      </c>
      <c r="U84" s="367">
        <v>0</v>
      </c>
      <c r="V84" s="367">
        <v>0</v>
      </c>
      <c r="W84" s="367">
        <v>0</v>
      </c>
      <c r="X84" s="375">
        <v>0</v>
      </c>
      <c r="Z84" s="374"/>
      <c r="AA84" s="368"/>
      <c r="AB84" s="367" t="s">
        <v>5</v>
      </c>
      <c r="AC84" s="367">
        <v>0</v>
      </c>
      <c r="AD84" s="367">
        <v>0</v>
      </c>
      <c r="AE84" s="367">
        <v>0</v>
      </c>
      <c r="AF84" s="367">
        <v>0</v>
      </c>
      <c r="AG84" s="367">
        <v>0</v>
      </c>
      <c r="AH84" s="367">
        <v>0</v>
      </c>
      <c r="AI84" s="367">
        <v>0</v>
      </c>
      <c r="AJ84" s="367">
        <v>0</v>
      </c>
      <c r="AK84" s="367">
        <v>0</v>
      </c>
      <c r="AL84" s="367">
        <v>0</v>
      </c>
      <c r="AM84" s="367">
        <v>0</v>
      </c>
      <c r="AN84" s="367">
        <v>0</v>
      </c>
      <c r="AO84" s="367">
        <v>0</v>
      </c>
      <c r="AP84" s="367">
        <v>0</v>
      </c>
      <c r="AQ84" s="367">
        <v>0</v>
      </c>
      <c r="AR84" s="367">
        <v>0</v>
      </c>
      <c r="AS84" s="367">
        <v>0</v>
      </c>
      <c r="AT84" s="367">
        <v>0</v>
      </c>
      <c r="AU84" s="367">
        <v>0</v>
      </c>
      <c r="AV84" s="375">
        <v>0</v>
      </c>
      <c r="AX84" s="374"/>
      <c r="AY84" s="368"/>
      <c r="AZ84" s="367" t="s">
        <v>5</v>
      </c>
      <c r="BA84" s="367">
        <v>0</v>
      </c>
      <c r="BB84" s="367">
        <v>0</v>
      </c>
      <c r="BC84" s="367">
        <v>0</v>
      </c>
      <c r="BD84" s="367">
        <v>0</v>
      </c>
      <c r="BE84" s="367">
        <v>0</v>
      </c>
      <c r="BF84" s="367">
        <v>0</v>
      </c>
      <c r="BG84" s="367">
        <v>0</v>
      </c>
      <c r="BH84" s="367">
        <v>0</v>
      </c>
      <c r="BI84" s="367">
        <v>0</v>
      </c>
      <c r="BJ84" s="367">
        <v>0</v>
      </c>
      <c r="BK84" s="367">
        <v>0</v>
      </c>
      <c r="BL84" s="367">
        <v>0</v>
      </c>
      <c r="BM84" s="367">
        <v>0</v>
      </c>
      <c r="BN84" s="367">
        <v>0</v>
      </c>
      <c r="BO84" s="367">
        <v>0</v>
      </c>
      <c r="BP84" s="367">
        <v>0</v>
      </c>
      <c r="BQ84" s="367">
        <v>0</v>
      </c>
      <c r="BR84" s="367">
        <v>0</v>
      </c>
      <c r="BS84" s="367">
        <v>0</v>
      </c>
      <c r="BT84" s="375">
        <v>0</v>
      </c>
      <c r="BV84" s="374"/>
      <c r="BW84" s="368"/>
      <c r="BX84" s="367" t="s">
        <v>5</v>
      </c>
      <c r="BY84" s="367">
        <v>3154.4972818613592</v>
      </c>
      <c r="BZ84" s="367">
        <v>62320.16917282655</v>
      </c>
      <c r="CA84" s="367">
        <v>7.2866443480903671</v>
      </c>
      <c r="CB84" s="367">
        <v>1142.7581661715867</v>
      </c>
      <c r="CC84" s="367">
        <v>1621.6471941515904</v>
      </c>
      <c r="CD84" s="367">
        <v>2.8889774440108287</v>
      </c>
      <c r="CE84" s="367">
        <v>3213.8436411514626</v>
      </c>
      <c r="CF84" s="367">
        <v>315.78398395787298</v>
      </c>
      <c r="CG84" s="367">
        <v>20206.505424787989</v>
      </c>
      <c r="CH84" s="367">
        <v>242.58366166822896</v>
      </c>
      <c r="CI84" s="367">
        <v>17.695908208534654</v>
      </c>
      <c r="CJ84" s="367">
        <v>2047.9101595075867</v>
      </c>
      <c r="CK84" s="367">
        <v>0.13067706714846755</v>
      </c>
      <c r="CL84" s="367">
        <v>124.85826351197096</v>
      </c>
      <c r="CM84" s="367">
        <v>12.480504563650763</v>
      </c>
      <c r="CN84" s="367">
        <v>12.78743628339169</v>
      </c>
      <c r="CO84" s="367">
        <v>1.6733728793791567E-3</v>
      </c>
      <c r="CP84" s="367">
        <v>17.134337086512986</v>
      </c>
      <c r="CQ84" s="367">
        <v>24559.657312657982</v>
      </c>
      <c r="CR84" s="375">
        <v>52.607997696500675</v>
      </c>
    </row>
    <row r="85" spans="2:96" x14ac:dyDescent="0.2">
      <c r="B85" s="374"/>
      <c r="C85" s="368"/>
      <c r="D85" s="367" t="s">
        <v>11</v>
      </c>
      <c r="E85" s="367">
        <v>0</v>
      </c>
      <c r="F85" s="367">
        <v>0</v>
      </c>
      <c r="G85" s="367">
        <v>0</v>
      </c>
      <c r="H85" s="367">
        <v>0</v>
      </c>
      <c r="I85" s="367">
        <v>0</v>
      </c>
      <c r="J85" s="367">
        <v>0</v>
      </c>
      <c r="K85" s="367">
        <v>0</v>
      </c>
      <c r="L85" s="367">
        <v>0</v>
      </c>
      <c r="M85" s="367">
        <v>0</v>
      </c>
      <c r="N85" s="367">
        <v>0</v>
      </c>
      <c r="O85" s="367">
        <v>0</v>
      </c>
      <c r="P85" s="367">
        <v>0</v>
      </c>
      <c r="Q85" s="367">
        <v>0</v>
      </c>
      <c r="R85" s="367">
        <v>0</v>
      </c>
      <c r="S85" s="367">
        <v>0</v>
      </c>
      <c r="T85" s="367">
        <v>0</v>
      </c>
      <c r="U85" s="367">
        <v>0</v>
      </c>
      <c r="V85" s="367">
        <v>0</v>
      </c>
      <c r="W85" s="367">
        <v>0</v>
      </c>
      <c r="X85" s="375">
        <v>0</v>
      </c>
      <c r="Z85" s="374"/>
      <c r="AA85" s="368"/>
      <c r="AB85" s="367" t="s">
        <v>11</v>
      </c>
      <c r="AC85" s="367">
        <v>0</v>
      </c>
      <c r="AD85" s="367">
        <v>0</v>
      </c>
      <c r="AE85" s="367">
        <v>0</v>
      </c>
      <c r="AF85" s="367">
        <v>0</v>
      </c>
      <c r="AG85" s="367">
        <v>0</v>
      </c>
      <c r="AH85" s="367">
        <v>0</v>
      </c>
      <c r="AI85" s="367">
        <v>0</v>
      </c>
      <c r="AJ85" s="367">
        <v>0</v>
      </c>
      <c r="AK85" s="367">
        <v>0</v>
      </c>
      <c r="AL85" s="367">
        <v>0</v>
      </c>
      <c r="AM85" s="367">
        <v>0</v>
      </c>
      <c r="AN85" s="367">
        <v>0</v>
      </c>
      <c r="AO85" s="367">
        <v>0</v>
      </c>
      <c r="AP85" s="367">
        <v>0</v>
      </c>
      <c r="AQ85" s="367">
        <v>0</v>
      </c>
      <c r="AR85" s="367">
        <v>0</v>
      </c>
      <c r="AS85" s="367">
        <v>0</v>
      </c>
      <c r="AT85" s="367">
        <v>0</v>
      </c>
      <c r="AU85" s="367">
        <v>0</v>
      </c>
      <c r="AV85" s="375">
        <v>0</v>
      </c>
      <c r="AX85" s="374"/>
      <c r="AY85" s="368"/>
      <c r="AZ85" s="367" t="s">
        <v>11</v>
      </c>
      <c r="BA85" s="367">
        <v>0</v>
      </c>
      <c r="BB85" s="367">
        <v>0</v>
      </c>
      <c r="BC85" s="367">
        <v>0</v>
      </c>
      <c r="BD85" s="367">
        <v>0</v>
      </c>
      <c r="BE85" s="367">
        <v>0</v>
      </c>
      <c r="BF85" s="367">
        <v>0</v>
      </c>
      <c r="BG85" s="367">
        <v>0</v>
      </c>
      <c r="BH85" s="367">
        <v>0</v>
      </c>
      <c r="BI85" s="367">
        <v>0</v>
      </c>
      <c r="BJ85" s="367">
        <v>0</v>
      </c>
      <c r="BK85" s="367">
        <v>0</v>
      </c>
      <c r="BL85" s="367">
        <v>0</v>
      </c>
      <c r="BM85" s="367">
        <v>0</v>
      </c>
      <c r="BN85" s="367">
        <v>0</v>
      </c>
      <c r="BO85" s="367">
        <v>0</v>
      </c>
      <c r="BP85" s="367">
        <v>0</v>
      </c>
      <c r="BQ85" s="367">
        <v>0</v>
      </c>
      <c r="BR85" s="367">
        <v>0</v>
      </c>
      <c r="BS85" s="367">
        <v>0</v>
      </c>
      <c r="BT85" s="375">
        <v>0</v>
      </c>
      <c r="BV85" s="374"/>
      <c r="BW85" s="368"/>
      <c r="BX85" s="367" t="s">
        <v>11</v>
      </c>
      <c r="BY85" s="367">
        <v>2212.1892181596104</v>
      </c>
      <c r="BZ85" s="367">
        <v>39155.518569523796</v>
      </c>
      <c r="CA85" s="367">
        <v>6.7647157411175556</v>
      </c>
      <c r="CB85" s="367">
        <v>652.22589589842357</v>
      </c>
      <c r="CC85" s="367">
        <v>2157.5860885473512</v>
      </c>
      <c r="CD85" s="367">
        <v>2.7111323046528195</v>
      </c>
      <c r="CE85" s="367">
        <v>2245.9698250077518</v>
      </c>
      <c r="CF85" s="367">
        <v>361.82863021830082</v>
      </c>
      <c r="CG85" s="367">
        <v>23102.248954070543</v>
      </c>
      <c r="CH85" s="367">
        <v>189.24644352948249</v>
      </c>
      <c r="CI85" s="367">
        <v>7.5269841934649993</v>
      </c>
      <c r="CJ85" s="367">
        <v>2700.7029605682433</v>
      </c>
      <c r="CK85" s="367">
        <v>0.10122516364623287</v>
      </c>
      <c r="CL85" s="367">
        <v>169.4290586399359</v>
      </c>
      <c r="CM85" s="367">
        <v>13.213788829714254</v>
      </c>
      <c r="CN85" s="367">
        <v>13.395094908352648</v>
      </c>
      <c r="CO85" s="367">
        <v>1.2715598817148531E-3</v>
      </c>
      <c r="CP85" s="367">
        <v>16.266280820274748</v>
      </c>
      <c r="CQ85" s="367">
        <v>25785.986211877625</v>
      </c>
      <c r="CR85" s="375">
        <v>57.609135674805088</v>
      </c>
    </row>
    <row r="86" spans="2:96" x14ac:dyDescent="0.2">
      <c r="B86" s="374"/>
      <c r="C86" s="368" t="s">
        <v>2</v>
      </c>
      <c r="D86" s="367" t="s">
        <v>6</v>
      </c>
      <c r="E86" s="367">
        <v>0</v>
      </c>
      <c r="F86" s="367">
        <v>0</v>
      </c>
      <c r="G86" s="367">
        <v>0</v>
      </c>
      <c r="H86" s="367">
        <v>0</v>
      </c>
      <c r="I86" s="367">
        <v>0</v>
      </c>
      <c r="J86" s="367">
        <v>0</v>
      </c>
      <c r="K86" s="367">
        <v>0</v>
      </c>
      <c r="L86" s="367">
        <v>0</v>
      </c>
      <c r="M86" s="367">
        <v>0</v>
      </c>
      <c r="N86" s="367">
        <v>0</v>
      </c>
      <c r="O86" s="367">
        <v>0</v>
      </c>
      <c r="P86" s="367">
        <v>0</v>
      </c>
      <c r="Q86" s="367">
        <v>0</v>
      </c>
      <c r="R86" s="367">
        <v>0</v>
      </c>
      <c r="S86" s="367">
        <v>0</v>
      </c>
      <c r="T86" s="367">
        <v>0</v>
      </c>
      <c r="U86" s="367">
        <v>0</v>
      </c>
      <c r="V86" s="367">
        <v>0</v>
      </c>
      <c r="W86" s="367">
        <v>0</v>
      </c>
      <c r="X86" s="375">
        <v>0</v>
      </c>
      <c r="Z86" s="374"/>
      <c r="AA86" s="368" t="s">
        <v>2</v>
      </c>
      <c r="AB86" s="367" t="s">
        <v>6</v>
      </c>
      <c r="AC86" s="367">
        <v>0</v>
      </c>
      <c r="AD86" s="367">
        <v>0</v>
      </c>
      <c r="AE86" s="367">
        <v>0</v>
      </c>
      <c r="AF86" s="367">
        <v>0</v>
      </c>
      <c r="AG86" s="367">
        <v>0</v>
      </c>
      <c r="AH86" s="367">
        <v>0</v>
      </c>
      <c r="AI86" s="367">
        <v>0</v>
      </c>
      <c r="AJ86" s="367">
        <v>0</v>
      </c>
      <c r="AK86" s="367">
        <v>0</v>
      </c>
      <c r="AL86" s="367">
        <v>0</v>
      </c>
      <c r="AM86" s="367">
        <v>0</v>
      </c>
      <c r="AN86" s="367">
        <v>0</v>
      </c>
      <c r="AO86" s="367">
        <v>0</v>
      </c>
      <c r="AP86" s="367">
        <v>0</v>
      </c>
      <c r="AQ86" s="367">
        <v>0</v>
      </c>
      <c r="AR86" s="367">
        <v>0</v>
      </c>
      <c r="AS86" s="367">
        <v>0</v>
      </c>
      <c r="AT86" s="367">
        <v>0</v>
      </c>
      <c r="AU86" s="367">
        <v>0</v>
      </c>
      <c r="AV86" s="375">
        <v>0</v>
      </c>
      <c r="AX86" s="374"/>
      <c r="AY86" s="368" t="s">
        <v>2</v>
      </c>
      <c r="AZ86" s="367" t="s">
        <v>6</v>
      </c>
      <c r="BA86" s="367">
        <v>0</v>
      </c>
      <c r="BB86" s="367">
        <v>0</v>
      </c>
      <c r="BC86" s="367">
        <v>0</v>
      </c>
      <c r="BD86" s="367">
        <v>0</v>
      </c>
      <c r="BE86" s="367">
        <v>0</v>
      </c>
      <c r="BF86" s="367">
        <v>0</v>
      </c>
      <c r="BG86" s="367">
        <v>0</v>
      </c>
      <c r="BH86" s="367">
        <v>0</v>
      </c>
      <c r="BI86" s="367">
        <v>0</v>
      </c>
      <c r="BJ86" s="367">
        <v>0</v>
      </c>
      <c r="BK86" s="367">
        <v>0</v>
      </c>
      <c r="BL86" s="367">
        <v>0</v>
      </c>
      <c r="BM86" s="367">
        <v>0</v>
      </c>
      <c r="BN86" s="367">
        <v>0</v>
      </c>
      <c r="BO86" s="367">
        <v>0</v>
      </c>
      <c r="BP86" s="367">
        <v>0</v>
      </c>
      <c r="BQ86" s="367">
        <v>0</v>
      </c>
      <c r="BR86" s="367">
        <v>0</v>
      </c>
      <c r="BS86" s="367">
        <v>0</v>
      </c>
      <c r="BT86" s="375">
        <v>0</v>
      </c>
      <c r="BV86" s="374"/>
      <c r="BW86" s="368" t="s">
        <v>2</v>
      </c>
      <c r="BX86" s="367" t="s">
        <v>6</v>
      </c>
      <c r="BY86" s="367">
        <v>0</v>
      </c>
      <c r="BZ86" s="367">
        <v>0</v>
      </c>
      <c r="CA86" s="367">
        <v>0</v>
      </c>
      <c r="CB86" s="367">
        <v>0</v>
      </c>
      <c r="CC86" s="367">
        <v>0</v>
      </c>
      <c r="CD86" s="367">
        <v>0</v>
      </c>
      <c r="CE86" s="367">
        <v>0</v>
      </c>
      <c r="CF86" s="367">
        <v>0</v>
      </c>
      <c r="CG86" s="367">
        <v>0</v>
      </c>
      <c r="CH86" s="367">
        <v>0</v>
      </c>
      <c r="CI86" s="367">
        <v>0</v>
      </c>
      <c r="CJ86" s="367">
        <v>0</v>
      </c>
      <c r="CK86" s="367">
        <v>0</v>
      </c>
      <c r="CL86" s="367">
        <v>0</v>
      </c>
      <c r="CM86" s="367">
        <v>0</v>
      </c>
      <c r="CN86" s="367">
        <v>0</v>
      </c>
      <c r="CO86" s="367">
        <v>0</v>
      </c>
      <c r="CP86" s="367">
        <v>0</v>
      </c>
      <c r="CQ86" s="367">
        <v>0</v>
      </c>
      <c r="CR86" s="375">
        <v>0</v>
      </c>
    </row>
    <row r="87" spans="2:96" x14ac:dyDescent="0.2">
      <c r="B87" s="374"/>
      <c r="C87" s="368"/>
      <c r="D87" s="367" t="s">
        <v>7</v>
      </c>
      <c r="E87" s="367">
        <v>587.1854147872325</v>
      </c>
      <c r="F87" s="367">
        <v>9554.0742240989839</v>
      </c>
      <c r="G87" s="367">
        <v>2.29300120373976</v>
      </c>
      <c r="H87" s="367">
        <v>176.70720879523898</v>
      </c>
      <c r="I87" s="367">
        <v>294.13265751892357</v>
      </c>
      <c r="J87" s="367">
        <v>0.45904435362920704</v>
      </c>
      <c r="K87" s="367">
        <v>595.08605968614893</v>
      </c>
      <c r="L87" s="367">
        <v>65.872526329207744</v>
      </c>
      <c r="M87" s="367">
        <v>3808.5530131818391</v>
      </c>
      <c r="N87" s="367">
        <v>39.850853050744632</v>
      </c>
      <c r="O87" s="367">
        <v>3.84874389051781</v>
      </c>
      <c r="P87" s="367">
        <v>377.10801854804475</v>
      </c>
      <c r="Q87" s="367">
        <v>3.2467160710706065E-2</v>
      </c>
      <c r="R87" s="367">
        <v>24.278681283128591</v>
      </c>
      <c r="S87" s="367">
        <v>5.2327819944972696</v>
      </c>
      <c r="T87" s="367">
        <v>5.2876008145833246</v>
      </c>
      <c r="U87" s="367">
        <v>3.2623438416108137E-4</v>
      </c>
      <c r="V87" s="367">
        <v>6.260316992889809</v>
      </c>
      <c r="W87" s="367">
        <v>16648.450888921259</v>
      </c>
      <c r="X87" s="375">
        <v>5.1344537881848984</v>
      </c>
      <c r="Z87" s="374"/>
      <c r="AA87" s="368"/>
      <c r="AB87" s="367" t="s">
        <v>7</v>
      </c>
      <c r="AC87" s="367">
        <v>0</v>
      </c>
      <c r="AD87" s="367">
        <v>0</v>
      </c>
      <c r="AE87" s="367">
        <v>0</v>
      </c>
      <c r="AF87" s="367">
        <v>0</v>
      </c>
      <c r="AG87" s="367">
        <v>0</v>
      </c>
      <c r="AH87" s="367">
        <v>0</v>
      </c>
      <c r="AI87" s="367">
        <v>0</v>
      </c>
      <c r="AJ87" s="367">
        <v>0</v>
      </c>
      <c r="AK87" s="367">
        <v>0</v>
      </c>
      <c r="AL87" s="367">
        <v>0</v>
      </c>
      <c r="AM87" s="367">
        <v>0</v>
      </c>
      <c r="AN87" s="367">
        <v>0</v>
      </c>
      <c r="AO87" s="367">
        <v>0</v>
      </c>
      <c r="AP87" s="367">
        <v>0</v>
      </c>
      <c r="AQ87" s="367">
        <v>0</v>
      </c>
      <c r="AR87" s="367">
        <v>0</v>
      </c>
      <c r="AS87" s="367">
        <v>0</v>
      </c>
      <c r="AT87" s="367">
        <v>0</v>
      </c>
      <c r="AU87" s="367">
        <v>0</v>
      </c>
      <c r="AV87" s="375">
        <v>0</v>
      </c>
      <c r="AX87" s="374"/>
      <c r="AY87" s="368"/>
      <c r="AZ87" s="367" t="s">
        <v>7</v>
      </c>
      <c r="BA87" s="367">
        <v>0</v>
      </c>
      <c r="BB87" s="367">
        <v>0</v>
      </c>
      <c r="BC87" s="367">
        <v>0</v>
      </c>
      <c r="BD87" s="367">
        <v>0</v>
      </c>
      <c r="BE87" s="367">
        <v>0</v>
      </c>
      <c r="BF87" s="367">
        <v>0</v>
      </c>
      <c r="BG87" s="367">
        <v>0</v>
      </c>
      <c r="BH87" s="367">
        <v>0</v>
      </c>
      <c r="BI87" s="367">
        <v>0</v>
      </c>
      <c r="BJ87" s="367">
        <v>0</v>
      </c>
      <c r="BK87" s="367">
        <v>0</v>
      </c>
      <c r="BL87" s="367">
        <v>0</v>
      </c>
      <c r="BM87" s="367">
        <v>0</v>
      </c>
      <c r="BN87" s="367">
        <v>0</v>
      </c>
      <c r="BO87" s="367">
        <v>0</v>
      </c>
      <c r="BP87" s="367">
        <v>0</v>
      </c>
      <c r="BQ87" s="367">
        <v>0</v>
      </c>
      <c r="BR87" s="367">
        <v>0</v>
      </c>
      <c r="BS87" s="367">
        <v>0</v>
      </c>
      <c r="BT87" s="375">
        <v>0</v>
      </c>
      <c r="BV87" s="374"/>
      <c r="BW87" s="368"/>
      <c r="BX87" s="367" t="s">
        <v>7</v>
      </c>
      <c r="BY87" s="367">
        <v>342.50540859707553</v>
      </c>
      <c r="BZ87" s="367">
        <v>5572.8940356557396</v>
      </c>
      <c r="CA87" s="367">
        <v>1.3375082119249346</v>
      </c>
      <c r="CB87" s="367">
        <v>103.07336188245195</v>
      </c>
      <c r="CC87" s="367">
        <v>171.5676573502198</v>
      </c>
      <c r="CD87" s="367">
        <v>0.2677606935467271</v>
      </c>
      <c r="CE87" s="367">
        <v>347.11385686765169</v>
      </c>
      <c r="CF87" s="367">
        <v>38.423462125472206</v>
      </c>
      <c r="CG87" s="367">
        <v>2221.5299854069744</v>
      </c>
      <c r="CH87" s="367">
        <v>23.245013182136155</v>
      </c>
      <c r="CI87" s="367">
        <v>2.2449733348451066</v>
      </c>
      <c r="CJ87" s="367">
        <v>219.96720750435102</v>
      </c>
      <c r="CK87" s="367">
        <v>1.8938103476627926E-2</v>
      </c>
      <c r="CL87" s="367">
        <v>14.161761248939213</v>
      </c>
      <c r="CM87" s="367">
        <v>3.0522831289570327</v>
      </c>
      <c r="CN87" s="367">
        <v>3.0842589612913343</v>
      </c>
      <c r="CO87" s="367">
        <v>1.9029260303748274E-4</v>
      </c>
      <c r="CP87" s="367">
        <v>3.6516445667743476</v>
      </c>
      <c r="CQ87" s="367">
        <v>9711.0458308718644</v>
      </c>
      <c r="CR87" s="375">
        <v>2.9949282600663616</v>
      </c>
    </row>
    <row r="88" spans="2:96" x14ac:dyDescent="0.2">
      <c r="B88" s="374"/>
      <c r="C88" s="368"/>
      <c r="D88" s="367" t="s">
        <v>8</v>
      </c>
      <c r="E88" s="367">
        <v>4961.2881054347645</v>
      </c>
      <c r="F88" s="367">
        <v>80152.528172785169</v>
      </c>
      <c r="G88" s="367">
        <v>19.292455593170516</v>
      </c>
      <c r="H88" s="367">
        <v>1493.7348290298266</v>
      </c>
      <c r="I88" s="367">
        <v>2327.1894493270638</v>
      </c>
      <c r="J88" s="367">
        <v>3.6833736047862424</v>
      </c>
      <c r="K88" s="367">
        <v>5024.220411977939</v>
      </c>
      <c r="L88" s="367">
        <v>545.08450900033199</v>
      </c>
      <c r="M88" s="367">
        <v>30520.141752978721</v>
      </c>
      <c r="N88" s="367">
        <v>322.70960082271807</v>
      </c>
      <c r="O88" s="367">
        <v>33.456904861642521</v>
      </c>
      <c r="P88" s="367">
        <v>2990.4737531474266</v>
      </c>
      <c r="Q88" s="367">
        <v>0.27538468801317112</v>
      </c>
      <c r="R88" s="367">
        <v>204.34120257322809</v>
      </c>
      <c r="S88" s="367">
        <v>44.94750881365821</v>
      </c>
      <c r="T88" s="367">
        <v>45.410829819128402</v>
      </c>
      <c r="U88" s="367">
        <v>2.7323227806304593E-3</v>
      </c>
      <c r="V88" s="367">
        <v>52.970487437117676</v>
      </c>
      <c r="W88" s="367">
        <v>143358.55816200914</v>
      </c>
      <c r="X88" s="375">
        <v>43.393974292319157</v>
      </c>
      <c r="Z88" s="374"/>
      <c r="AA88" s="368"/>
      <c r="AB88" s="367" t="s">
        <v>8</v>
      </c>
      <c r="AC88" s="367">
        <v>77.255873580962316</v>
      </c>
      <c r="AD88" s="367">
        <v>1248.1140889455714</v>
      </c>
      <c r="AE88" s="367">
        <v>0.30041704466620567</v>
      </c>
      <c r="AF88" s="367">
        <v>23.260045911987206</v>
      </c>
      <c r="AG88" s="367">
        <v>36.238382064370313</v>
      </c>
      <c r="AH88" s="367">
        <v>5.735652506273526E-2</v>
      </c>
      <c r="AI88" s="367">
        <v>78.235838907533861</v>
      </c>
      <c r="AJ88" s="367">
        <v>8.4879126193338301</v>
      </c>
      <c r="AK88" s="367">
        <v>475.25162071484885</v>
      </c>
      <c r="AL88" s="367">
        <v>5.0251490328110995</v>
      </c>
      <c r="AM88" s="367">
        <v>0.52098212348722961</v>
      </c>
      <c r="AN88" s="367">
        <v>46.566870802617473</v>
      </c>
      <c r="AO88" s="367">
        <v>4.2882179367839659E-3</v>
      </c>
      <c r="AP88" s="367">
        <v>3.1819474656361897</v>
      </c>
      <c r="AQ88" s="367">
        <v>0.6999107862499091</v>
      </c>
      <c r="AR88" s="367">
        <v>0.7071254990957121</v>
      </c>
      <c r="AS88" s="367">
        <v>4.25470117511493E-5</v>
      </c>
      <c r="AT88" s="367">
        <v>0.82484249936646314</v>
      </c>
      <c r="AU88" s="367">
        <v>2232.341765030932</v>
      </c>
      <c r="AV88" s="375">
        <v>0.67571955525633776</v>
      </c>
      <c r="AX88" s="374"/>
      <c r="AY88" s="368"/>
      <c r="AZ88" s="367" t="s">
        <v>8</v>
      </c>
      <c r="BA88" s="367">
        <v>466.11521500053482</v>
      </c>
      <c r="BB88" s="367">
        <v>7530.3655236567329</v>
      </c>
      <c r="BC88" s="367">
        <v>1.8125347481530545</v>
      </c>
      <c r="BD88" s="367">
        <v>140.33704880479044</v>
      </c>
      <c r="BE88" s="367">
        <v>218.6404795423594</v>
      </c>
      <c r="BF88" s="367">
        <v>0.34605458164010056</v>
      </c>
      <c r="BG88" s="367">
        <v>472.0277330747661</v>
      </c>
      <c r="BH88" s="367">
        <v>51.210931053939682</v>
      </c>
      <c r="BI88" s="367">
        <v>2867.3808359270524</v>
      </c>
      <c r="BJ88" s="367">
        <v>30.318709934511354</v>
      </c>
      <c r="BK88" s="367">
        <v>3.1432910307615267</v>
      </c>
      <c r="BL88" s="367">
        <v>280.95633367367589</v>
      </c>
      <c r="BM88" s="367">
        <v>2.5872513414510932E-2</v>
      </c>
      <c r="BN88" s="367">
        <v>19.197946490257589</v>
      </c>
      <c r="BO88" s="367">
        <v>4.2228383615671499</v>
      </c>
      <c r="BP88" s="367">
        <v>4.2663675752490633</v>
      </c>
      <c r="BQ88" s="367">
        <v>2.5670293546333373E-4</v>
      </c>
      <c r="BR88" s="367">
        <v>4.9766007568455022</v>
      </c>
      <c r="BS88" s="367">
        <v>13468.600036884152</v>
      </c>
      <c r="BT88" s="375">
        <v>4.0768831051829313</v>
      </c>
      <c r="BV88" s="374"/>
      <c r="BW88" s="368"/>
      <c r="BX88" s="367" t="s">
        <v>8</v>
      </c>
      <c r="BY88" s="367">
        <v>3111.8497013114056</v>
      </c>
      <c r="BZ88" s="367">
        <v>50273.762690904696</v>
      </c>
      <c r="CA88" s="367">
        <v>12.100732894226923</v>
      </c>
      <c r="CB88" s="367">
        <v>936.90956517180018</v>
      </c>
      <c r="CC88" s="367">
        <v>1459.6741085950023</v>
      </c>
      <c r="CD88" s="367">
        <v>2.3103082925815985</v>
      </c>
      <c r="CE88" s="367">
        <v>3151.3224904656354</v>
      </c>
      <c r="CF88" s="367">
        <v>341.89126502531849</v>
      </c>
      <c r="CG88" s="367">
        <v>19143.031402258363</v>
      </c>
      <c r="CH88" s="367">
        <v>202.41190464839909</v>
      </c>
      <c r="CI88" s="367">
        <v>20.985046058191543</v>
      </c>
      <c r="CJ88" s="367">
        <v>1875.7033773784292</v>
      </c>
      <c r="CK88" s="367">
        <v>0.17272848117826145</v>
      </c>
      <c r="CL88" s="367">
        <v>128.16814840818245</v>
      </c>
      <c r="CM88" s="367">
        <v>28.192253484182022</v>
      </c>
      <c r="CN88" s="367">
        <v>28.48286054062455</v>
      </c>
      <c r="CO88" s="367">
        <v>1.7137843334430081E-3</v>
      </c>
      <c r="CP88" s="367">
        <v>33.224475581038519</v>
      </c>
      <c r="CQ88" s="367">
        <v>89918.238351890395</v>
      </c>
      <c r="CR88" s="375">
        <v>27.217835987461736</v>
      </c>
    </row>
    <row r="89" spans="2:96" x14ac:dyDescent="0.2">
      <c r="B89" s="374"/>
      <c r="C89" s="368"/>
      <c r="D89" s="367" t="s">
        <v>12</v>
      </c>
      <c r="E89" s="367">
        <v>0</v>
      </c>
      <c r="F89" s="367">
        <v>0</v>
      </c>
      <c r="G89" s="367">
        <v>0</v>
      </c>
      <c r="H89" s="367">
        <v>0</v>
      </c>
      <c r="I89" s="367">
        <v>0</v>
      </c>
      <c r="J89" s="367">
        <v>0</v>
      </c>
      <c r="K89" s="367">
        <v>0</v>
      </c>
      <c r="L89" s="367">
        <v>0</v>
      </c>
      <c r="M89" s="367">
        <v>0</v>
      </c>
      <c r="N89" s="367">
        <v>0</v>
      </c>
      <c r="O89" s="367">
        <v>0</v>
      </c>
      <c r="P89" s="367">
        <v>0</v>
      </c>
      <c r="Q89" s="367">
        <v>0</v>
      </c>
      <c r="R89" s="367">
        <v>0</v>
      </c>
      <c r="S89" s="367">
        <v>0</v>
      </c>
      <c r="T89" s="367">
        <v>0</v>
      </c>
      <c r="U89" s="367">
        <v>0</v>
      </c>
      <c r="V89" s="367">
        <v>0</v>
      </c>
      <c r="W89" s="367">
        <v>0</v>
      </c>
      <c r="X89" s="375">
        <v>0</v>
      </c>
      <c r="Z89" s="374"/>
      <c r="AA89" s="368"/>
      <c r="AB89" s="367" t="s">
        <v>12</v>
      </c>
      <c r="AC89" s="367">
        <v>0</v>
      </c>
      <c r="AD89" s="367">
        <v>0</v>
      </c>
      <c r="AE89" s="367">
        <v>0</v>
      </c>
      <c r="AF89" s="367">
        <v>0</v>
      </c>
      <c r="AG89" s="367">
        <v>0</v>
      </c>
      <c r="AH89" s="367">
        <v>0</v>
      </c>
      <c r="AI89" s="367">
        <v>0</v>
      </c>
      <c r="AJ89" s="367">
        <v>0</v>
      </c>
      <c r="AK89" s="367">
        <v>0</v>
      </c>
      <c r="AL89" s="367">
        <v>0</v>
      </c>
      <c r="AM89" s="367">
        <v>0</v>
      </c>
      <c r="AN89" s="367">
        <v>0</v>
      </c>
      <c r="AO89" s="367">
        <v>0</v>
      </c>
      <c r="AP89" s="367">
        <v>0</v>
      </c>
      <c r="AQ89" s="367">
        <v>0</v>
      </c>
      <c r="AR89" s="367">
        <v>0</v>
      </c>
      <c r="AS89" s="367">
        <v>0</v>
      </c>
      <c r="AT89" s="367">
        <v>0</v>
      </c>
      <c r="AU89" s="367">
        <v>0</v>
      </c>
      <c r="AV89" s="375">
        <v>0</v>
      </c>
      <c r="AX89" s="374"/>
      <c r="AY89" s="368"/>
      <c r="AZ89" s="367" t="s">
        <v>12</v>
      </c>
      <c r="BA89" s="367">
        <v>3626.9017269761061</v>
      </c>
      <c r="BB89" s="367">
        <v>56055.774617803218</v>
      </c>
      <c r="BC89" s="367">
        <v>14.75053942351215</v>
      </c>
      <c r="BD89" s="367">
        <v>1061.78480818925</v>
      </c>
      <c r="BE89" s="367">
        <v>1221.0287479116766</v>
      </c>
      <c r="BF89" s="367">
        <v>2.3010393431924085</v>
      </c>
      <c r="BG89" s="367">
        <v>3671.157869150521</v>
      </c>
      <c r="BH89" s="367">
        <v>417.03685531019073</v>
      </c>
      <c r="BI89" s="367">
        <v>16275.061994801212</v>
      </c>
      <c r="BJ89" s="367">
        <v>193.1003384649153</v>
      </c>
      <c r="BK89" s="367">
        <v>78.442706240112429</v>
      </c>
      <c r="BL89" s="367">
        <v>1564.8104517811189</v>
      </c>
      <c r="BM89" s="367">
        <v>0.31473871579301199</v>
      </c>
      <c r="BN89" s="367">
        <v>238.80735686721567</v>
      </c>
      <c r="BO89" s="367">
        <v>36.342508568932693</v>
      </c>
      <c r="BP89" s="367">
        <v>36.692653292083904</v>
      </c>
      <c r="BQ89" s="367">
        <v>1.9840851572481949E-3</v>
      </c>
      <c r="BR89" s="367">
        <v>41.789198211400418</v>
      </c>
      <c r="BS89" s="367">
        <v>26600.881033343016</v>
      </c>
      <c r="BT89" s="375">
        <v>46.895147681776862</v>
      </c>
      <c r="BV89" s="374"/>
      <c r="BW89" s="368"/>
      <c r="BX89" s="367" t="s">
        <v>12</v>
      </c>
      <c r="BY89" s="367">
        <v>0</v>
      </c>
      <c r="BZ89" s="367">
        <v>0</v>
      </c>
      <c r="CA89" s="367">
        <v>0</v>
      </c>
      <c r="CB89" s="367">
        <v>0</v>
      </c>
      <c r="CC89" s="367">
        <v>0</v>
      </c>
      <c r="CD89" s="367">
        <v>0</v>
      </c>
      <c r="CE89" s="367">
        <v>0</v>
      </c>
      <c r="CF89" s="367">
        <v>0</v>
      </c>
      <c r="CG89" s="367">
        <v>0</v>
      </c>
      <c r="CH89" s="367">
        <v>0</v>
      </c>
      <c r="CI89" s="367">
        <v>0</v>
      </c>
      <c r="CJ89" s="367">
        <v>0</v>
      </c>
      <c r="CK89" s="367">
        <v>0</v>
      </c>
      <c r="CL89" s="367">
        <v>0</v>
      </c>
      <c r="CM89" s="367">
        <v>0</v>
      </c>
      <c r="CN89" s="367">
        <v>0</v>
      </c>
      <c r="CO89" s="367">
        <v>0</v>
      </c>
      <c r="CP89" s="367">
        <v>0</v>
      </c>
      <c r="CQ89" s="367">
        <v>0</v>
      </c>
      <c r="CR89" s="375">
        <v>0</v>
      </c>
    </row>
    <row r="90" spans="2:96" x14ac:dyDescent="0.2">
      <c r="B90" s="374"/>
      <c r="C90" s="368"/>
      <c r="D90" s="367" t="s">
        <v>9</v>
      </c>
      <c r="E90" s="367">
        <v>0</v>
      </c>
      <c r="F90" s="367">
        <v>0</v>
      </c>
      <c r="G90" s="367">
        <v>0</v>
      </c>
      <c r="H90" s="367">
        <v>0</v>
      </c>
      <c r="I90" s="367">
        <v>0</v>
      </c>
      <c r="J90" s="367">
        <v>0</v>
      </c>
      <c r="K90" s="367">
        <v>0</v>
      </c>
      <c r="L90" s="367">
        <v>0</v>
      </c>
      <c r="M90" s="367">
        <v>0</v>
      </c>
      <c r="N90" s="367">
        <v>0</v>
      </c>
      <c r="O90" s="367">
        <v>0</v>
      </c>
      <c r="P90" s="367">
        <v>0</v>
      </c>
      <c r="Q90" s="367">
        <v>0</v>
      </c>
      <c r="R90" s="367">
        <v>0</v>
      </c>
      <c r="S90" s="367">
        <v>0</v>
      </c>
      <c r="T90" s="367">
        <v>0</v>
      </c>
      <c r="U90" s="367">
        <v>0</v>
      </c>
      <c r="V90" s="367">
        <v>0</v>
      </c>
      <c r="W90" s="367">
        <v>0</v>
      </c>
      <c r="X90" s="375">
        <v>0</v>
      </c>
      <c r="Z90" s="374"/>
      <c r="AA90" s="368"/>
      <c r="AB90" s="367" t="s">
        <v>9</v>
      </c>
      <c r="AC90" s="367">
        <v>2610.3887674478278</v>
      </c>
      <c r="AD90" s="367">
        <v>42286.631534397922</v>
      </c>
      <c r="AE90" s="367">
        <v>10.300031800373443</v>
      </c>
      <c r="AF90" s="367">
        <v>784.85825770275574</v>
      </c>
      <c r="AG90" s="367">
        <v>1292.6808363211887</v>
      </c>
      <c r="AH90" s="367">
        <v>2.0199642748024793</v>
      </c>
      <c r="AI90" s="367">
        <v>2644.8854027965972</v>
      </c>
      <c r="AJ90" s="367">
        <v>293.66537348470234</v>
      </c>
      <c r="AK90" s="367">
        <v>16846.163965325242</v>
      </c>
      <c r="AL90" s="367">
        <v>173.27099903933782</v>
      </c>
      <c r="AM90" s="367">
        <v>17.283181386967648</v>
      </c>
      <c r="AN90" s="367">
        <v>1659.98053056963</v>
      </c>
      <c r="AO90" s="367">
        <v>0.14111527741392127</v>
      </c>
      <c r="AP90" s="367">
        <v>105.24858250521928</v>
      </c>
      <c r="AQ90" s="367">
        <v>23.884943857573283</v>
      </c>
      <c r="AR90" s="367">
        <v>24.131555819131123</v>
      </c>
      <c r="AS90" s="367">
        <v>1.4514802504568458E-3</v>
      </c>
      <c r="AT90" s="367">
        <v>28.262129242118675</v>
      </c>
      <c r="AU90" s="367">
        <v>77998.520228983878</v>
      </c>
      <c r="AV90" s="375">
        <v>22.020143076553531</v>
      </c>
      <c r="AX90" s="374"/>
      <c r="AY90" s="368"/>
      <c r="AZ90" s="367" t="s">
        <v>9</v>
      </c>
      <c r="BA90" s="367">
        <v>0</v>
      </c>
      <c r="BB90" s="367">
        <v>0</v>
      </c>
      <c r="BC90" s="367">
        <v>0</v>
      </c>
      <c r="BD90" s="367">
        <v>0</v>
      </c>
      <c r="BE90" s="367">
        <v>0</v>
      </c>
      <c r="BF90" s="367">
        <v>0</v>
      </c>
      <c r="BG90" s="367">
        <v>0</v>
      </c>
      <c r="BH90" s="367">
        <v>0</v>
      </c>
      <c r="BI90" s="367">
        <v>0</v>
      </c>
      <c r="BJ90" s="367">
        <v>0</v>
      </c>
      <c r="BK90" s="367">
        <v>0</v>
      </c>
      <c r="BL90" s="367">
        <v>0</v>
      </c>
      <c r="BM90" s="367">
        <v>0</v>
      </c>
      <c r="BN90" s="367">
        <v>0</v>
      </c>
      <c r="BO90" s="367">
        <v>0</v>
      </c>
      <c r="BP90" s="367">
        <v>0</v>
      </c>
      <c r="BQ90" s="367">
        <v>0</v>
      </c>
      <c r="BR90" s="367">
        <v>0</v>
      </c>
      <c r="BS90" s="367">
        <v>0</v>
      </c>
      <c r="BT90" s="375">
        <v>0</v>
      </c>
      <c r="BV90" s="374"/>
      <c r="BW90" s="368"/>
      <c r="BX90" s="367" t="s">
        <v>9</v>
      </c>
      <c r="BY90" s="367">
        <v>0</v>
      </c>
      <c r="BZ90" s="367">
        <v>0</v>
      </c>
      <c r="CA90" s="367">
        <v>0</v>
      </c>
      <c r="CB90" s="367">
        <v>0</v>
      </c>
      <c r="CC90" s="367">
        <v>0</v>
      </c>
      <c r="CD90" s="367">
        <v>0</v>
      </c>
      <c r="CE90" s="367">
        <v>0</v>
      </c>
      <c r="CF90" s="367">
        <v>0</v>
      </c>
      <c r="CG90" s="367">
        <v>0</v>
      </c>
      <c r="CH90" s="367">
        <v>0</v>
      </c>
      <c r="CI90" s="367">
        <v>0</v>
      </c>
      <c r="CJ90" s="367">
        <v>0</v>
      </c>
      <c r="CK90" s="367">
        <v>0</v>
      </c>
      <c r="CL90" s="367">
        <v>0</v>
      </c>
      <c r="CM90" s="367">
        <v>0</v>
      </c>
      <c r="CN90" s="367">
        <v>0</v>
      </c>
      <c r="CO90" s="367">
        <v>0</v>
      </c>
      <c r="CP90" s="367">
        <v>0</v>
      </c>
      <c r="CQ90" s="367">
        <v>0</v>
      </c>
      <c r="CR90" s="375">
        <v>0</v>
      </c>
    </row>
    <row r="91" spans="2:96" x14ac:dyDescent="0.2">
      <c r="B91" s="374"/>
      <c r="C91" s="368"/>
      <c r="D91" s="367" t="s">
        <v>10</v>
      </c>
      <c r="E91" s="367">
        <v>0</v>
      </c>
      <c r="F91" s="367">
        <v>0</v>
      </c>
      <c r="G91" s="367">
        <v>0</v>
      </c>
      <c r="H91" s="367">
        <v>0</v>
      </c>
      <c r="I91" s="367">
        <v>0</v>
      </c>
      <c r="J91" s="367">
        <v>0</v>
      </c>
      <c r="K91" s="367">
        <v>0</v>
      </c>
      <c r="L91" s="367">
        <v>0</v>
      </c>
      <c r="M91" s="367">
        <v>0</v>
      </c>
      <c r="N91" s="367">
        <v>0</v>
      </c>
      <c r="O91" s="367">
        <v>0</v>
      </c>
      <c r="P91" s="367">
        <v>0</v>
      </c>
      <c r="Q91" s="367">
        <v>0</v>
      </c>
      <c r="R91" s="367">
        <v>0</v>
      </c>
      <c r="S91" s="367">
        <v>0</v>
      </c>
      <c r="T91" s="367">
        <v>0</v>
      </c>
      <c r="U91" s="367">
        <v>0</v>
      </c>
      <c r="V91" s="367">
        <v>0</v>
      </c>
      <c r="W91" s="367">
        <v>0</v>
      </c>
      <c r="X91" s="375">
        <v>0</v>
      </c>
      <c r="Z91" s="374"/>
      <c r="AA91" s="368"/>
      <c r="AB91" s="367" t="s">
        <v>10</v>
      </c>
      <c r="AC91" s="367">
        <v>2781.0161422594488</v>
      </c>
      <c r="AD91" s="367">
        <v>44711.970190287117</v>
      </c>
      <c r="AE91" s="367">
        <v>10.950614126103821</v>
      </c>
      <c r="AF91" s="367">
        <v>836.09221588958599</v>
      </c>
      <c r="AG91" s="367">
        <v>1301.4701638741874</v>
      </c>
      <c r="AH91" s="367">
        <v>2.0535125725947987</v>
      </c>
      <c r="AI91" s="367">
        <v>2815.6036963301863</v>
      </c>
      <c r="AJ91" s="367">
        <v>307.96196075717444</v>
      </c>
      <c r="AK91" s="367">
        <v>17140.962316091871</v>
      </c>
      <c r="AL91" s="367">
        <v>176.68011545323625</v>
      </c>
      <c r="AM91" s="367">
        <v>18.602458960875182</v>
      </c>
      <c r="AN91" s="367">
        <v>1674.6302223074779</v>
      </c>
      <c r="AO91" s="367">
        <v>0.14898728313401977</v>
      </c>
      <c r="AP91" s="367">
        <v>110.55714410517388</v>
      </c>
      <c r="AQ91" s="367">
        <v>25.93627832567298</v>
      </c>
      <c r="AR91" s="367">
        <v>26.199434533111141</v>
      </c>
      <c r="AS91" s="367">
        <v>1.5325025175031803E-3</v>
      </c>
      <c r="AT91" s="367">
        <v>30.237845150878357</v>
      </c>
      <c r="AU91" s="367">
        <v>85039.697091304988</v>
      </c>
      <c r="AV91" s="375">
        <v>23.139046213808289</v>
      </c>
      <c r="AX91" s="374"/>
      <c r="AY91" s="368"/>
      <c r="AZ91" s="367" t="s">
        <v>10</v>
      </c>
      <c r="BA91" s="367">
        <v>0</v>
      </c>
      <c r="BB91" s="367">
        <v>0</v>
      </c>
      <c r="BC91" s="367">
        <v>0</v>
      </c>
      <c r="BD91" s="367">
        <v>0</v>
      </c>
      <c r="BE91" s="367">
        <v>0</v>
      </c>
      <c r="BF91" s="367">
        <v>0</v>
      </c>
      <c r="BG91" s="367">
        <v>0</v>
      </c>
      <c r="BH91" s="367">
        <v>0</v>
      </c>
      <c r="BI91" s="367">
        <v>0</v>
      </c>
      <c r="BJ91" s="367">
        <v>0</v>
      </c>
      <c r="BK91" s="367">
        <v>0</v>
      </c>
      <c r="BL91" s="367">
        <v>0</v>
      </c>
      <c r="BM91" s="367">
        <v>0</v>
      </c>
      <c r="BN91" s="367">
        <v>0</v>
      </c>
      <c r="BO91" s="367">
        <v>0</v>
      </c>
      <c r="BP91" s="367">
        <v>0</v>
      </c>
      <c r="BQ91" s="367">
        <v>0</v>
      </c>
      <c r="BR91" s="367">
        <v>0</v>
      </c>
      <c r="BS91" s="367">
        <v>0</v>
      </c>
      <c r="BT91" s="375">
        <v>0</v>
      </c>
      <c r="BV91" s="374"/>
      <c r="BW91" s="368"/>
      <c r="BX91" s="367" t="s">
        <v>10</v>
      </c>
      <c r="BY91" s="367">
        <v>0</v>
      </c>
      <c r="BZ91" s="367">
        <v>0</v>
      </c>
      <c r="CA91" s="367">
        <v>0</v>
      </c>
      <c r="CB91" s="367">
        <v>0</v>
      </c>
      <c r="CC91" s="367">
        <v>0</v>
      </c>
      <c r="CD91" s="367">
        <v>0</v>
      </c>
      <c r="CE91" s="367">
        <v>0</v>
      </c>
      <c r="CF91" s="367">
        <v>0</v>
      </c>
      <c r="CG91" s="367">
        <v>0</v>
      </c>
      <c r="CH91" s="367">
        <v>0</v>
      </c>
      <c r="CI91" s="367">
        <v>0</v>
      </c>
      <c r="CJ91" s="367">
        <v>0</v>
      </c>
      <c r="CK91" s="367">
        <v>0</v>
      </c>
      <c r="CL91" s="367">
        <v>0</v>
      </c>
      <c r="CM91" s="367">
        <v>0</v>
      </c>
      <c r="CN91" s="367">
        <v>0</v>
      </c>
      <c r="CO91" s="367">
        <v>0</v>
      </c>
      <c r="CP91" s="367">
        <v>0</v>
      </c>
      <c r="CQ91" s="367">
        <v>0</v>
      </c>
      <c r="CR91" s="375">
        <v>0</v>
      </c>
    </row>
    <row r="92" spans="2:96" x14ac:dyDescent="0.2">
      <c r="B92" s="374"/>
      <c r="C92" s="368"/>
      <c r="D92" s="367" t="s">
        <v>5</v>
      </c>
      <c r="E92" s="367">
        <v>0</v>
      </c>
      <c r="F92" s="367">
        <v>0</v>
      </c>
      <c r="G92" s="367">
        <v>0</v>
      </c>
      <c r="H92" s="367">
        <v>0</v>
      </c>
      <c r="I92" s="367">
        <v>0</v>
      </c>
      <c r="J92" s="367">
        <v>0</v>
      </c>
      <c r="K92" s="367">
        <v>0</v>
      </c>
      <c r="L92" s="367">
        <v>0</v>
      </c>
      <c r="M92" s="367">
        <v>0</v>
      </c>
      <c r="N92" s="367">
        <v>0</v>
      </c>
      <c r="O92" s="367">
        <v>0</v>
      </c>
      <c r="P92" s="367">
        <v>0</v>
      </c>
      <c r="Q92" s="367">
        <v>0</v>
      </c>
      <c r="R92" s="367">
        <v>0</v>
      </c>
      <c r="S92" s="367">
        <v>0</v>
      </c>
      <c r="T92" s="367">
        <v>0</v>
      </c>
      <c r="U92" s="367">
        <v>0</v>
      </c>
      <c r="V92" s="367">
        <v>0</v>
      </c>
      <c r="W92" s="367">
        <v>0</v>
      </c>
      <c r="X92" s="375">
        <v>0</v>
      </c>
      <c r="Z92" s="374"/>
      <c r="AA92" s="368"/>
      <c r="AB92" s="367" t="s">
        <v>5</v>
      </c>
      <c r="AC92" s="367">
        <v>0</v>
      </c>
      <c r="AD92" s="367">
        <v>0</v>
      </c>
      <c r="AE92" s="367">
        <v>0</v>
      </c>
      <c r="AF92" s="367">
        <v>0</v>
      </c>
      <c r="AG92" s="367">
        <v>0</v>
      </c>
      <c r="AH92" s="367">
        <v>0</v>
      </c>
      <c r="AI92" s="367">
        <v>0</v>
      </c>
      <c r="AJ92" s="367">
        <v>0</v>
      </c>
      <c r="AK92" s="367">
        <v>0</v>
      </c>
      <c r="AL92" s="367">
        <v>0</v>
      </c>
      <c r="AM92" s="367">
        <v>0</v>
      </c>
      <c r="AN92" s="367">
        <v>0</v>
      </c>
      <c r="AO92" s="367">
        <v>0</v>
      </c>
      <c r="AP92" s="367">
        <v>0</v>
      </c>
      <c r="AQ92" s="367">
        <v>0</v>
      </c>
      <c r="AR92" s="367">
        <v>0</v>
      </c>
      <c r="AS92" s="367">
        <v>0</v>
      </c>
      <c r="AT92" s="367">
        <v>0</v>
      </c>
      <c r="AU92" s="367">
        <v>0</v>
      </c>
      <c r="AV92" s="375">
        <v>0</v>
      </c>
      <c r="AX92" s="374"/>
      <c r="AY92" s="368"/>
      <c r="AZ92" s="367" t="s">
        <v>5</v>
      </c>
      <c r="BA92" s="367">
        <v>0</v>
      </c>
      <c r="BB92" s="367">
        <v>0</v>
      </c>
      <c r="BC92" s="367">
        <v>0</v>
      </c>
      <c r="BD92" s="367">
        <v>0</v>
      </c>
      <c r="BE92" s="367">
        <v>0</v>
      </c>
      <c r="BF92" s="367">
        <v>0</v>
      </c>
      <c r="BG92" s="367">
        <v>0</v>
      </c>
      <c r="BH92" s="367">
        <v>0</v>
      </c>
      <c r="BI92" s="367">
        <v>0</v>
      </c>
      <c r="BJ92" s="367">
        <v>0</v>
      </c>
      <c r="BK92" s="367">
        <v>0</v>
      </c>
      <c r="BL92" s="367">
        <v>0</v>
      </c>
      <c r="BM92" s="367">
        <v>0</v>
      </c>
      <c r="BN92" s="367">
        <v>0</v>
      </c>
      <c r="BO92" s="367">
        <v>0</v>
      </c>
      <c r="BP92" s="367">
        <v>0</v>
      </c>
      <c r="BQ92" s="367">
        <v>0</v>
      </c>
      <c r="BR92" s="367">
        <v>0</v>
      </c>
      <c r="BS92" s="367">
        <v>0</v>
      </c>
      <c r="BT92" s="375">
        <v>0</v>
      </c>
      <c r="BV92" s="374"/>
      <c r="BW92" s="368"/>
      <c r="BX92" s="367" t="s">
        <v>5</v>
      </c>
      <c r="BY92" s="367">
        <v>1607.5509891088238</v>
      </c>
      <c r="BZ92" s="367">
        <v>32296.746408762341</v>
      </c>
      <c r="CA92" s="367">
        <v>3.6757907257752311</v>
      </c>
      <c r="CB92" s="367">
        <v>599.32390342844747</v>
      </c>
      <c r="CC92" s="367">
        <v>711.74956078817343</v>
      </c>
      <c r="CD92" s="367">
        <v>1.3294521116748799</v>
      </c>
      <c r="CE92" s="367">
        <v>1638.1313937636694</v>
      </c>
      <c r="CF92" s="367">
        <v>150.24964918915526</v>
      </c>
      <c r="CG92" s="367">
        <v>8892.405640209332</v>
      </c>
      <c r="CH92" s="367">
        <v>117.30277148329731</v>
      </c>
      <c r="CI92" s="367">
        <v>7.8171377817590697</v>
      </c>
      <c r="CJ92" s="367">
        <v>895.46686291891967</v>
      </c>
      <c r="CK92" s="367">
        <v>6.4113817927415398E-2</v>
      </c>
      <c r="CL92" s="367">
        <v>61.57131977711834</v>
      </c>
      <c r="CM92" s="367">
        <v>6.3941332022300346</v>
      </c>
      <c r="CN92" s="367">
        <v>6.5572250821390012</v>
      </c>
      <c r="CO92" s="367">
        <v>8.315453290735032E-4</v>
      </c>
      <c r="CP92" s="367">
        <v>8.7984284016810843</v>
      </c>
      <c r="CQ92" s="367">
        <v>12255.194769536312</v>
      </c>
      <c r="CR92" s="375">
        <v>27.276278409218378</v>
      </c>
    </row>
    <row r="93" spans="2:96" x14ac:dyDescent="0.2">
      <c r="B93" s="376"/>
      <c r="C93" s="377"/>
      <c r="D93" s="378" t="s">
        <v>11</v>
      </c>
      <c r="E93" s="378">
        <v>0</v>
      </c>
      <c r="F93" s="378">
        <v>0</v>
      </c>
      <c r="G93" s="378">
        <v>0</v>
      </c>
      <c r="H93" s="378">
        <v>0</v>
      </c>
      <c r="I93" s="378">
        <v>0</v>
      </c>
      <c r="J93" s="378">
        <v>0</v>
      </c>
      <c r="K93" s="378">
        <v>0</v>
      </c>
      <c r="L93" s="378">
        <v>0</v>
      </c>
      <c r="M93" s="378">
        <v>0</v>
      </c>
      <c r="N93" s="378">
        <v>0</v>
      </c>
      <c r="O93" s="378">
        <v>0</v>
      </c>
      <c r="P93" s="378">
        <v>0</v>
      </c>
      <c r="Q93" s="378">
        <v>0</v>
      </c>
      <c r="R93" s="378">
        <v>0</v>
      </c>
      <c r="S93" s="378">
        <v>0</v>
      </c>
      <c r="T93" s="378">
        <v>0</v>
      </c>
      <c r="U93" s="378">
        <v>0</v>
      </c>
      <c r="V93" s="378">
        <v>0</v>
      </c>
      <c r="W93" s="378">
        <v>0</v>
      </c>
      <c r="X93" s="379">
        <v>0</v>
      </c>
      <c r="Z93" s="376"/>
      <c r="AA93" s="377"/>
      <c r="AB93" s="378" t="s">
        <v>11</v>
      </c>
      <c r="AC93" s="378">
        <v>0</v>
      </c>
      <c r="AD93" s="378">
        <v>0</v>
      </c>
      <c r="AE93" s="378">
        <v>0</v>
      </c>
      <c r="AF93" s="378">
        <v>0</v>
      </c>
      <c r="AG93" s="378">
        <v>0</v>
      </c>
      <c r="AH93" s="378">
        <v>0</v>
      </c>
      <c r="AI93" s="378">
        <v>0</v>
      </c>
      <c r="AJ93" s="378">
        <v>0</v>
      </c>
      <c r="AK93" s="378">
        <v>0</v>
      </c>
      <c r="AL93" s="378">
        <v>0</v>
      </c>
      <c r="AM93" s="378">
        <v>0</v>
      </c>
      <c r="AN93" s="378">
        <v>0</v>
      </c>
      <c r="AO93" s="378">
        <v>0</v>
      </c>
      <c r="AP93" s="378">
        <v>0</v>
      </c>
      <c r="AQ93" s="378">
        <v>0</v>
      </c>
      <c r="AR93" s="378">
        <v>0</v>
      </c>
      <c r="AS93" s="378">
        <v>0</v>
      </c>
      <c r="AT93" s="378">
        <v>0</v>
      </c>
      <c r="AU93" s="378">
        <v>0</v>
      </c>
      <c r="AV93" s="379">
        <v>0</v>
      </c>
      <c r="AX93" s="376"/>
      <c r="AY93" s="377"/>
      <c r="AZ93" s="378" t="s">
        <v>11</v>
      </c>
      <c r="BA93" s="378">
        <v>0</v>
      </c>
      <c r="BB93" s="378">
        <v>0</v>
      </c>
      <c r="BC93" s="378">
        <v>0</v>
      </c>
      <c r="BD93" s="378">
        <v>0</v>
      </c>
      <c r="BE93" s="378">
        <v>0</v>
      </c>
      <c r="BF93" s="378">
        <v>0</v>
      </c>
      <c r="BG93" s="378">
        <v>0</v>
      </c>
      <c r="BH93" s="378">
        <v>0</v>
      </c>
      <c r="BI93" s="378">
        <v>0</v>
      </c>
      <c r="BJ93" s="378">
        <v>0</v>
      </c>
      <c r="BK93" s="378">
        <v>0</v>
      </c>
      <c r="BL93" s="378">
        <v>0</v>
      </c>
      <c r="BM93" s="378">
        <v>0</v>
      </c>
      <c r="BN93" s="378">
        <v>0</v>
      </c>
      <c r="BO93" s="378">
        <v>0</v>
      </c>
      <c r="BP93" s="378">
        <v>0</v>
      </c>
      <c r="BQ93" s="378">
        <v>0</v>
      </c>
      <c r="BR93" s="378">
        <v>0</v>
      </c>
      <c r="BS93" s="378">
        <v>0</v>
      </c>
      <c r="BT93" s="379">
        <v>0</v>
      </c>
      <c r="BV93" s="376"/>
      <c r="BW93" s="377"/>
      <c r="BX93" s="378" t="s">
        <v>11</v>
      </c>
      <c r="BY93" s="378">
        <v>942.7323845486336</v>
      </c>
      <c r="BZ93" s="378">
        <v>16581.000992628789</v>
      </c>
      <c r="CA93" s="378">
        <v>2.9888508838848074</v>
      </c>
      <c r="CB93" s="378">
        <v>279.03524219577815</v>
      </c>
      <c r="CC93" s="378">
        <v>762.42158956981518</v>
      </c>
      <c r="CD93" s="378">
        <v>0.99817960168925313</v>
      </c>
      <c r="CE93" s="378">
        <v>956.54844921737731</v>
      </c>
      <c r="CF93" s="378">
        <v>136.97111425143228</v>
      </c>
      <c r="CG93" s="378">
        <v>8327.5158856354592</v>
      </c>
      <c r="CH93" s="378">
        <v>78.713942381338001</v>
      </c>
      <c r="CI93" s="378">
        <v>3.2210901402349186</v>
      </c>
      <c r="CJ93" s="378">
        <v>953.5276053557385</v>
      </c>
      <c r="CK93" s="378">
        <v>4.1517350743595936E-2</v>
      </c>
      <c r="CL93" s="378">
        <v>78.425769831168338</v>
      </c>
      <c r="CM93" s="378">
        <v>6.2003817586185388</v>
      </c>
      <c r="CN93" s="378">
        <v>6.2780610641599459</v>
      </c>
      <c r="CO93" s="378">
        <v>5.3204979073762342E-4</v>
      </c>
      <c r="CP93" s="378">
        <v>7.3828307693094892</v>
      </c>
      <c r="CQ93" s="378">
        <v>9960.8465637224381</v>
      </c>
      <c r="CR93" s="379">
        <v>26.882846377049294</v>
      </c>
    </row>
    <row r="95" spans="2:96" x14ac:dyDescent="0.2">
      <c r="B95" s="371">
        <v>2045</v>
      </c>
      <c r="C95" s="372" t="s">
        <v>0</v>
      </c>
      <c r="D95" s="372" t="s">
        <v>4</v>
      </c>
      <c r="E95" s="372" t="s">
        <v>105</v>
      </c>
      <c r="F95" s="372" t="s">
        <v>106</v>
      </c>
      <c r="G95" s="372" t="s">
        <v>107</v>
      </c>
      <c r="H95" s="372" t="s">
        <v>108</v>
      </c>
      <c r="I95" s="372" t="s">
        <v>109</v>
      </c>
      <c r="J95" s="372" t="s">
        <v>110</v>
      </c>
      <c r="K95" s="372" t="s">
        <v>111</v>
      </c>
      <c r="L95" s="372" t="s">
        <v>112</v>
      </c>
      <c r="M95" s="372" t="s">
        <v>113</v>
      </c>
      <c r="N95" s="372" t="s">
        <v>114</v>
      </c>
      <c r="O95" s="372" t="s">
        <v>115</v>
      </c>
      <c r="P95" s="372" t="s">
        <v>116</v>
      </c>
      <c r="Q95" s="372" t="s">
        <v>117</v>
      </c>
      <c r="R95" s="372" t="s">
        <v>118</v>
      </c>
      <c r="S95" s="372" t="s">
        <v>119</v>
      </c>
      <c r="T95" s="372" t="s">
        <v>120</v>
      </c>
      <c r="U95" s="372" t="s">
        <v>121</v>
      </c>
      <c r="V95" s="372" t="s">
        <v>122</v>
      </c>
      <c r="W95" s="372" t="s">
        <v>123</v>
      </c>
      <c r="X95" s="373" t="s">
        <v>124</v>
      </c>
      <c r="Z95" s="371">
        <v>2045</v>
      </c>
      <c r="AA95" s="372" t="s">
        <v>0</v>
      </c>
      <c r="AB95" s="372" t="s">
        <v>14</v>
      </c>
      <c r="AC95" s="372" t="s">
        <v>105</v>
      </c>
      <c r="AD95" s="372" t="s">
        <v>106</v>
      </c>
      <c r="AE95" s="372" t="s">
        <v>107</v>
      </c>
      <c r="AF95" s="372" t="s">
        <v>108</v>
      </c>
      <c r="AG95" s="372" t="s">
        <v>109</v>
      </c>
      <c r="AH95" s="372" t="s">
        <v>110</v>
      </c>
      <c r="AI95" s="372" t="s">
        <v>111</v>
      </c>
      <c r="AJ95" s="372" t="s">
        <v>112</v>
      </c>
      <c r="AK95" s="372" t="s">
        <v>113</v>
      </c>
      <c r="AL95" s="372" t="s">
        <v>114</v>
      </c>
      <c r="AM95" s="372" t="s">
        <v>115</v>
      </c>
      <c r="AN95" s="372" t="s">
        <v>116</v>
      </c>
      <c r="AO95" s="372" t="s">
        <v>117</v>
      </c>
      <c r="AP95" s="372" t="s">
        <v>118</v>
      </c>
      <c r="AQ95" s="372" t="s">
        <v>119</v>
      </c>
      <c r="AR95" s="372" t="s">
        <v>120</v>
      </c>
      <c r="AS95" s="372" t="s">
        <v>121</v>
      </c>
      <c r="AT95" s="372" t="s">
        <v>122</v>
      </c>
      <c r="AU95" s="372" t="s">
        <v>123</v>
      </c>
      <c r="AV95" s="373" t="s">
        <v>124</v>
      </c>
      <c r="AX95" s="371">
        <v>2045</v>
      </c>
      <c r="AY95" s="372" t="s">
        <v>0</v>
      </c>
      <c r="AZ95" s="372" t="s">
        <v>17</v>
      </c>
      <c r="BA95" s="372" t="s">
        <v>105</v>
      </c>
      <c r="BB95" s="372" t="s">
        <v>106</v>
      </c>
      <c r="BC95" s="372" t="s">
        <v>107</v>
      </c>
      <c r="BD95" s="372" t="s">
        <v>108</v>
      </c>
      <c r="BE95" s="372" t="s">
        <v>109</v>
      </c>
      <c r="BF95" s="372" t="s">
        <v>110</v>
      </c>
      <c r="BG95" s="372" t="s">
        <v>111</v>
      </c>
      <c r="BH95" s="372" t="s">
        <v>112</v>
      </c>
      <c r="BI95" s="372" t="s">
        <v>113</v>
      </c>
      <c r="BJ95" s="372" t="s">
        <v>114</v>
      </c>
      <c r="BK95" s="372" t="s">
        <v>115</v>
      </c>
      <c r="BL95" s="372" t="s">
        <v>116</v>
      </c>
      <c r="BM95" s="372" t="s">
        <v>117</v>
      </c>
      <c r="BN95" s="372" t="s">
        <v>118</v>
      </c>
      <c r="BO95" s="372" t="s">
        <v>119</v>
      </c>
      <c r="BP95" s="372" t="s">
        <v>120</v>
      </c>
      <c r="BQ95" s="372" t="s">
        <v>121</v>
      </c>
      <c r="BR95" s="372" t="s">
        <v>122</v>
      </c>
      <c r="BS95" s="372" t="s">
        <v>123</v>
      </c>
      <c r="BT95" s="373" t="s">
        <v>124</v>
      </c>
      <c r="BV95" s="371">
        <v>2045</v>
      </c>
      <c r="BW95" s="372" t="s">
        <v>0</v>
      </c>
      <c r="BX95" s="372" t="s">
        <v>23</v>
      </c>
      <c r="BY95" s="372" t="s">
        <v>105</v>
      </c>
      <c r="BZ95" s="372" t="s">
        <v>106</v>
      </c>
      <c r="CA95" s="372" t="s">
        <v>107</v>
      </c>
      <c r="CB95" s="372" t="s">
        <v>108</v>
      </c>
      <c r="CC95" s="372" t="s">
        <v>109</v>
      </c>
      <c r="CD95" s="372" t="s">
        <v>110</v>
      </c>
      <c r="CE95" s="372" t="s">
        <v>111</v>
      </c>
      <c r="CF95" s="372" t="s">
        <v>112</v>
      </c>
      <c r="CG95" s="372" t="s">
        <v>113</v>
      </c>
      <c r="CH95" s="372" t="s">
        <v>114</v>
      </c>
      <c r="CI95" s="372" t="s">
        <v>115</v>
      </c>
      <c r="CJ95" s="372" t="s">
        <v>116</v>
      </c>
      <c r="CK95" s="372" t="s">
        <v>117</v>
      </c>
      <c r="CL95" s="372" t="s">
        <v>118</v>
      </c>
      <c r="CM95" s="372" t="s">
        <v>119</v>
      </c>
      <c r="CN95" s="372" t="s">
        <v>120</v>
      </c>
      <c r="CO95" s="372" t="s">
        <v>121</v>
      </c>
      <c r="CP95" s="372" t="s">
        <v>122</v>
      </c>
      <c r="CQ95" s="372" t="s">
        <v>123</v>
      </c>
      <c r="CR95" s="373" t="s">
        <v>124</v>
      </c>
    </row>
    <row r="96" spans="2:96" x14ac:dyDescent="0.2">
      <c r="B96" s="374"/>
      <c r="C96" s="368" t="s">
        <v>1</v>
      </c>
      <c r="D96" s="367" t="s">
        <v>6</v>
      </c>
      <c r="E96" s="367">
        <v>0</v>
      </c>
      <c r="F96" s="367">
        <v>0</v>
      </c>
      <c r="G96" s="367">
        <v>0</v>
      </c>
      <c r="H96" s="367">
        <v>0</v>
      </c>
      <c r="I96" s="367">
        <v>0</v>
      </c>
      <c r="J96" s="367">
        <v>0</v>
      </c>
      <c r="K96" s="367">
        <v>0</v>
      </c>
      <c r="L96" s="367">
        <v>0</v>
      </c>
      <c r="M96" s="367">
        <v>0</v>
      </c>
      <c r="N96" s="367">
        <v>0</v>
      </c>
      <c r="O96" s="367">
        <v>0</v>
      </c>
      <c r="P96" s="367">
        <v>0</v>
      </c>
      <c r="Q96" s="367">
        <v>0</v>
      </c>
      <c r="R96" s="367">
        <v>0</v>
      </c>
      <c r="S96" s="367">
        <v>0</v>
      </c>
      <c r="T96" s="367">
        <v>0</v>
      </c>
      <c r="U96" s="367">
        <v>0</v>
      </c>
      <c r="V96" s="367">
        <v>0</v>
      </c>
      <c r="W96" s="367">
        <v>0</v>
      </c>
      <c r="X96" s="375">
        <v>0</v>
      </c>
      <c r="Z96" s="374"/>
      <c r="AA96" s="368" t="s">
        <v>1</v>
      </c>
      <c r="AB96" s="367" t="s">
        <v>6</v>
      </c>
      <c r="AC96" s="367">
        <v>0</v>
      </c>
      <c r="AD96" s="367">
        <v>0</v>
      </c>
      <c r="AE96" s="367">
        <v>0</v>
      </c>
      <c r="AF96" s="367">
        <v>0</v>
      </c>
      <c r="AG96" s="367">
        <v>0</v>
      </c>
      <c r="AH96" s="367">
        <v>0</v>
      </c>
      <c r="AI96" s="367">
        <v>0</v>
      </c>
      <c r="AJ96" s="367">
        <v>0</v>
      </c>
      <c r="AK96" s="367">
        <v>0</v>
      </c>
      <c r="AL96" s="367">
        <v>0</v>
      </c>
      <c r="AM96" s="367">
        <v>0</v>
      </c>
      <c r="AN96" s="367">
        <v>0</v>
      </c>
      <c r="AO96" s="367">
        <v>0</v>
      </c>
      <c r="AP96" s="367">
        <v>0</v>
      </c>
      <c r="AQ96" s="367">
        <v>0</v>
      </c>
      <c r="AR96" s="367">
        <v>0</v>
      </c>
      <c r="AS96" s="367">
        <v>0</v>
      </c>
      <c r="AT96" s="367">
        <v>0</v>
      </c>
      <c r="AU96" s="367">
        <v>0</v>
      </c>
      <c r="AV96" s="375">
        <v>0</v>
      </c>
      <c r="AX96" s="374"/>
      <c r="AY96" s="368" t="s">
        <v>1</v>
      </c>
      <c r="AZ96" s="367" t="s">
        <v>6</v>
      </c>
      <c r="BA96" s="367">
        <v>0</v>
      </c>
      <c r="BB96" s="367">
        <v>0</v>
      </c>
      <c r="BC96" s="367">
        <v>0</v>
      </c>
      <c r="BD96" s="367">
        <v>0</v>
      </c>
      <c r="BE96" s="367">
        <v>0</v>
      </c>
      <c r="BF96" s="367">
        <v>0</v>
      </c>
      <c r="BG96" s="367">
        <v>0</v>
      </c>
      <c r="BH96" s="367">
        <v>0</v>
      </c>
      <c r="BI96" s="367">
        <v>0</v>
      </c>
      <c r="BJ96" s="367">
        <v>0</v>
      </c>
      <c r="BK96" s="367">
        <v>0</v>
      </c>
      <c r="BL96" s="367">
        <v>0</v>
      </c>
      <c r="BM96" s="367">
        <v>0</v>
      </c>
      <c r="BN96" s="367">
        <v>0</v>
      </c>
      <c r="BO96" s="367">
        <v>0</v>
      </c>
      <c r="BP96" s="367">
        <v>0</v>
      </c>
      <c r="BQ96" s="367">
        <v>0</v>
      </c>
      <c r="BR96" s="367">
        <v>0</v>
      </c>
      <c r="BS96" s="367">
        <v>0</v>
      </c>
      <c r="BT96" s="375">
        <v>0</v>
      </c>
      <c r="BV96" s="374"/>
      <c r="BW96" s="368" t="s">
        <v>1</v>
      </c>
      <c r="BX96" s="367" t="s">
        <v>6</v>
      </c>
      <c r="BY96" s="367">
        <v>0</v>
      </c>
      <c r="BZ96" s="367">
        <v>0</v>
      </c>
      <c r="CA96" s="367">
        <v>0</v>
      </c>
      <c r="CB96" s="367">
        <v>0</v>
      </c>
      <c r="CC96" s="367">
        <v>0</v>
      </c>
      <c r="CD96" s="367">
        <v>0</v>
      </c>
      <c r="CE96" s="367">
        <v>0</v>
      </c>
      <c r="CF96" s="367">
        <v>0</v>
      </c>
      <c r="CG96" s="367">
        <v>0</v>
      </c>
      <c r="CH96" s="367">
        <v>0</v>
      </c>
      <c r="CI96" s="367">
        <v>0</v>
      </c>
      <c r="CJ96" s="367">
        <v>0</v>
      </c>
      <c r="CK96" s="367">
        <v>0</v>
      </c>
      <c r="CL96" s="367">
        <v>0</v>
      </c>
      <c r="CM96" s="367">
        <v>0</v>
      </c>
      <c r="CN96" s="367">
        <v>0</v>
      </c>
      <c r="CO96" s="367">
        <v>0</v>
      </c>
      <c r="CP96" s="367">
        <v>0</v>
      </c>
      <c r="CQ96" s="367">
        <v>0</v>
      </c>
      <c r="CR96" s="375">
        <v>0</v>
      </c>
    </row>
    <row r="97" spans="2:96" x14ac:dyDescent="0.2">
      <c r="B97" s="374"/>
      <c r="C97" s="368"/>
      <c r="D97" s="367" t="s">
        <v>7</v>
      </c>
      <c r="E97" s="367">
        <v>1263.1542092506993</v>
      </c>
      <c r="F97" s="367">
        <v>20704.659576179747</v>
      </c>
      <c r="G97" s="367">
        <v>4.673052632119286</v>
      </c>
      <c r="H97" s="367">
        <v>375.14739885759724</v>
      </c>
      <c r="I97" s="367">
        <v>745.39136215540998</v>
      </c>
      <c r="J97" s="367">
        <v>1.1652954819456547</v>
      </c>
      <c r="K97" s="367">
        <v>1280.8388745386687</v>
      </c>
      <c r="L97" s="367">
        <v>149.05512544759844</v>
      </c>
      <c r="M97" s="367">
        <v>9626.6471285237676</v>
      </c>
      <c r="N97" s="367">
        <v>94.714861938342096</v>
      </c>
      <c r="O97" s="367">
        <v>9.4680552520326913</v>
      </c>
      <c r="P97" s="367">
        <v>956.06462149105516</v>
      </c>
      <c r="Q97" s="367">
        <v>7.0233766117791335E-2</v>
      </c>
      <c r="R97" s="367">
        <v>53.975899666879855</v>
      </c>
      <c r="S97" s="367">
        <v>10.276853567906107</v>
      </c>
      <c r="T97" s="367">
        <v>10.388833197345287</v>
      </c>
      <c r="U97" s="367">
        <v>7.1171497035715185E-4</v>
      </c>
      <c r="V97" s="367">
        <v>12.406400518666768</v>
      </c>
      <c r="W97" s="367">
        <v>32087.589638030247</v>
      </c>
      <c r="X97" s="375">
        <v>11.995684808599538</v>
      </c>
      <c r="Z97" s="374"/>
      <c r="AA97" s="368"/>
      <c r="AB97" s="367" t="s">
        <v>7</v>
      </c>
      <c r="AC97" s="367">
        <v>0</v>
      </c>
      <c r="AD97" s="367">
        <v>0</v>
      </c>
      <c r="AE97" s="367">
        <v>0</v>
      </c>
      <c r="AF97" s="367">
        <v>0</v>
      </c>
      <c r="AG97" s="367">
        <v>0</v>
      </c>
      <c r="AH97" s="367">
        <v>0</v>
      </c>
      <c r="AI97" s="367">
        <v>0</v>
      </c>
      <c r="AJ97" s="367">
        <v>0</v>
      </c>
      <c r="AK97" s="367">
        <v>0</v>
      </c>
      <c r="AL97" s="367">
        <v>0</v>
      </c>
      <c r="AM97" s="367">
        <v>0</v>
      </c>
      <c r="AN97" s="367">
        <v>0</v>
      </c>
      <c r="AO97" s="367">
        <v>0</v>
      </c>
      <c r="AP97" s="367">
        <v>0</v>
      </c>
      <c r="AQ97" s="367">
        <v>0</v>
      </c>
      <c r="AR97" s="367">
        <v>0</v>
      </c>
      <c r="AS97" s="367">
        <v>0</v>
      </c>
      <c r="AT97" s="367">
        <v>0</v>
      </c>
      <c r="AU97" s="367">
        <v>0</v>
      </c>
      <c r="AV97" s="375">
        <v>0</v>
      </c>
      <c r="AX97" s="374"/>
      <c r="AY97" s="368"/>
      <c r="AZ97" s="367" t="s">
        <v>7</v>
      </c>
      <c r="BA97" s="367">
        <v>0</v>
      </c>
      <c r="BB97" s="367">
        <v>0</v>
      </c>
      <c r="BC97" s="367">
        <v>0</v>
      </c>
      <c r="BD97" s="367">
        <v>0</v>
      </c>
      <c r="BE97" s="367">
        <v>0</v>
      </c>
      <c r="BF97" s="367">
        <v>0</v>
      </c>
      <c r="BG97" s="367">
        <v>0</v>
      </c>
      <c r="BH97" s="367">
        <v>0</v>
      </c>
      <c r="BI97" s="367">
        <v>0</v>
      </c>
      <c r="BJ97" s="367">
        <v>0</v>
      </c>
      <c r="BK97" s="367">
        <v>0</v>
      </c>
      <c r="BL97" s="367">
        <v>0</v>
      </c>
      <c r="BM97" s="367">
        <v>0</v>
      </c>
      <c r="BN97" s="367">
        <v>0</v>
      </c>
      <c r="BO97" s="367">
        <v>0</v>
      </c>
      <c r="BP97" s="367">
        <v>0</v>
      </c>
      <c r="BQ97" s="367">
        <v>0</v>
      </c>
      <c r="BR97" s="367">
        <v>0</v>
      </c>
      <c r="BS97" s="367">
        <v>0</v>
      </c>
      <c r="BT97" s="375">
        <v>0</v>
      </c>
      <c r="BV97" s="374"/>
      <c r="BW97" s="368"/>
      <c r="BX97" s="367" t="s">
        <v>7</v>
      </c>
      <c r="BY97" s="367">
        <v>129.04577378374256</v>
      </c>
      <c r="BZ97" s="367">
        <v>2115.2198174774135</v>
      </c>
      <c r="CA97" s="367">
        <v>0.4774062330851187</v>
      </c>
      <c r="CB97" s="367">
        <v>38.32563436356228</v>
      </c>
      <c r="CC97" s="367">
        <v>76.150326220360895</v>
      </c>
      <c r="CD97" s="367">
        <v>0.11904837592520016</v>
      </c>
      <c r="CE97" s="367">
        <v>130.85246634707278</v>
      </c>
      <c r="CF97" s="367">
        <v>15.227700512693763</v>
      </c>
      <c r="CG97" s="367">
        <v>983.47305384059962</v>
      </c>
      <c r="CH97" s="367">
        <v>9.6762157447934225</v>
      </c>
      <c r="CI97" s="367">
        <v>0.96727106419616271</v>
      </c>
      <c r="CJ97" s="367">
        <v>97.67302991513651</v>
      </c>
      <c r="CK97" s="367">
        <v>7.1751894012949992E-3</v>
      </c>
      <c r="CL97" s="367">
        <v>5.5142607982266885</v>
      </c>
      <c r="CM97" s="367">
        <v>1.0498991421794408</v>
      </c>
      <c r="CN97" s="367">
        <v>1.0613391530848137</v>
      </c>
      <c r="CO97" s="367">
        <v>7.270989431899501E-5</v>
      </c>
      <c r="CP97" s="367">
        <v>1.2674569289145499</v>
      </c>
      <c r="CQ97" s="367">
        <v>3278.1174328280222</v>
      </c>
      <c r="CR97" s="375">
        <v>1.2254975812572237</v>
      </c>
    </row>
    <row r="98" spans="2:96" x14ac:dyDescent="0.2">
      <c r="B98" s="374"/>
      <c r="C98" s="368"/>
      <c r="D98" s="367" t="s">
        <v>8</v>
      </c>
      <c r="E98" s="367">
        <v>11448.644377959579</v>
      </c>
      <c r="F98" s="367">
        <v>186476.73050939493</v>
      </c>
      <c r="G98" s="367">
        <v>42.290960425128389</v>
      </c>
      <c r="H98" s="367">
        <v>3404.5623889332387</v>
      </c>
      <c r="I98" s="367">
        <v>6377.7920216263701</v>
      </c>
      <c r="J98" s="367">
        <v>10.082041310715756</v>
      </c>
      <c r="K98" s="367">
        <v>11601.067938330229</v>
      </c>
      <c r="L98" s="367">
        <v>1323.1628175621795</v>
      </c>
      <c r="M98" s="367">
        <v>83177.698475604615</v>
      </c>
      <c r="N98" s="367">
        <v>826.60204968726123</v>
      </c>
      <c r="O98" s="367">
        <v>87.382196505050743</v>
      </c>
      <c r="P98" s="367">
        <v>8194.5781429529925</v>
      </c>
      <c r="Q98" s="367">
        <v>0.63818711037231857</v>
      </c>
      <c r="R98" s="367">
        <v>486.24429636168549</v>
      </c>
      <c r="S98" s="367">
        <v>95.004114197665828</v>
      </c>
      <c r="T98" s="367">
        <v>96.021676361490194</v>
      </c>
      <c r="U98" s="367">
        <v>6.3955299304752182E-3</v>
      </c>
      <c r="V98" s="367">
        <v>113.02271708411031</v>
      </c>
      <c r="W98" s="367">
        <v>297601.32118051057</v>
      </c>
      <c r="X98" s="375">
        <v>108.22055162594515</v>
      </c>
      <c r="Z98" s="374"/>
      <c r="AA98" s="368"/>
      <c r="AB98" s="367" t="s">
        <v>8</v>
      </c>
      <c r="AC98" s="367">
        <v>0</v>
      </c>
      <c r="AD98" s="367">
        <v>0</v>
      </c>
      <c r="AE98" s="367">
        <v>0</v>
      </c>
      <c r="AF98" s="367">
        <v>0</v>
      </c>
      <c r="AG98" s="367">
        <v>0</v>
      </c>
      <c r="AH98" s="367">
        <v>0</v>
      </c>
      <c r="AI98" s="367">
        <v>0</v>
      </c>
      <c r="AJ98" s="367">
        <v>0</v>
      </c>
      <c r="AK98" s="367">
        <v>0</v>
      </c>
      <c r="AL98" s="367">
        <v>0</v>
      </c>
      <c r="AM98" s="367">
        <v>0</v>
      </c>
      <c r="AN98" s="367">
        <v>0</v>
      </c>
      <c r="AO98" s="367">
        <v>0</v>
      </c>
      <c r="AP98" s="367">
        <v>0</v>
      </c>
      <c r="AQ98" s="367">
        <v>0</v>
      </c>
      <c r="AR98" s="367">
        <v>0</v>
      </c>
      <c r="AS98" s="367">
        <v>0</v>
      </c>
      <c r="AT98" s="367">
        <v>0</v>
      </c>
      <c r="AU98" s="367">
        <v>0</v>
      </c>
      <c r="AV98" s="375">
        <v>0</v>
      </c>
      <c r="AX98" s="374"/>
      <c r="AY98" s="368"/>
      <c r="AZ98" s="367" t="s">
        <v>8</v>
      </c>
      <c r="BA98" s="367">
        <v>158.01097780153995</v>
      </c>
      <c r="BB98" s="367">
        <v>2573.6995186739459</v>
      </c>
      <c r="BC98" s="367">
        <v>0.58368797111084125</v>
      </c>
      <c r="BD98" s="367">
        <v>46.988814946277927</v>
      </c>
      <c r="BE98" s="367">
        <v>88.024496200802588</v>
      </c>
      <c r="BF98" s="367">
        <v>0.13914950566624548</v>
      </c>
      <c r="BG98" s="367">
        <v>160.11468501953379</v>
      </c>
      <c r="BH98" s="367">
        <v>18.261921996296874</v>
      </c>
      <c r="BI98" s="367">
        <v>1147.9952589595885</v>
      </c>
      <c r="BJ98" s="367">
        <v>11.408529587598165</v>
      </c>
      <c r="BK98" s="367">
        <v>1.206024561195268</v>
      </c>
      <c r="BL98" s="367">
        <v>113.09926855024732</v>
      </c>
      <c r="BM98" s="367">
        <v>8.8080794547521386E-3</v>
      </c>
      <c r="BN98" s="367">
        <v>6.711007363146428</v>
      </c>
      <c r="BO98" s="367">
        <v>1.3112201308691345</v>
      </c>
      <c r="BP98" s="367">
        <v>1.3252642383784285</v>
      </c>
      <c r="BQ98" s="367">
        <v>8.8269309842385938E-5</v>
      </c>
      <c r="BR98" s="367">
        <v>1.5599078328110276</v>
      </c>
      <c r="BS98" s="367">
        <v>4107.4099432498451</v>
      </c>
      <c r="BT98" s="375">
        <v>1.4936296923990278</v>
      </c>
      <c r="BV98" s="374"/>
      <c r="BW98" s="368"/>
      <c r="BX98" s="367" t="s">
        <v>8</v>
      </c>
      <c r="BY98" s="367">
        <v>1326.385593168503</v>
      </c>
      <c r="BZ98" s="367">
        <v>21604.308828475354</v>
      </c>
      <c r="CA98" s="367">
        <v>4.8996299279886362</v>
      </c>
      <c r="CB98" s="367">
        <v>394.43643759412549</v>
      </c>
      <c r="CC98" s="367">
        <v>738.90070950198435</v>
      </c>
      <c r="CD98" s="367">
        <v>1.1680574487934612</v>
      </c>
      <c r="CE98" s="367">
        <v>1344.0446633484005</v>
      </c>
      <c r="CF98" s="367">
        <v>153.29536324924314</v>
      </c>
      <c r="CG98" s="367">
        <v>9636.5733172173495</v>
      </c>
      <c r="CH98" s="367">
        <v>95.766189759502481</v>
      </c>
      <c r="CI98" s="367">
        <v>10.123686500984231</v>
      </c>
      <c r="CJ98" s="367">
        <v>949.38492559269253</v>
      </c>
      <c r="CK98" s="367">
        <v>7.3937329259112144E-2</v>
      </c>
      <c r="CL98" s="367">
        <v>56.333956070477619</v>
      </c>
      <c r="CM98" s="367">
        <v>11.006725705107238</v>
      </c>
      <c r="CN98" s="367">
        <v>11.124615627240583</v>
      </c>
      <c r="CO98" s="367">
        <v>7.4095573942284919E-4</v>
      </c>
      <c r="CP98" s="367">
        <v>13.094275504768659</v>
      </c>
      <c r="CQ98" s="367">
        <v>34478.676417066999</v>
      </c>
      <c r="CR98" s="375">
        <v>12.537919409720059</v>
      </c>
    </row>
    <row r="99" spans="2:96" x14ac:dyDescent="0.2">
      <c r="B99" s="374"/>
      <c r="C99" s="368"/>
      <c r="D99" s="367" t="s">
        <v>12</v>
      </c>
      <c r="E99" s="367">
        <v>0</v>
      </c>
      <c r="F99" s="367">
        <v>0</v>
      </c>
      <c r="G99" s="367">
        <v>0</v>
      </c>
      <c r="H99" s="367">
        <v>0</v>
      </c>
      <c r="I99" s="367">
        <v>0</v>
      </c>
      <c r="J99" s="367">
        <v>0</v>
      </c>
      <c r="K99" s="367">
        <v>0</v>
      </c>
      <c r="L99" s="367">
        <v>0</v>
      </c>
      <c r="M99" s="367">
        <v>0</v>
      </c>
      <c r="N99" s="367">
        <v>0</v>
      </c>
      <c r="O99" s="367">
        <v>0</v>
      </c>
      <c r="P99" s="367">
        <v>0</v>
      </c>
      <c r="Q99" s="367">
        <v>0</v>
      </c>
      <c r="R99" s="367">
        <v>0</v>
      </c>
      <c r="S99" s="367">
        <v>0</v>
      </c>
      <c r="T99" s="367">
        <v>0</v>
      </c>
      <c r="U99" s="367">
        <v>0</v>
      </c>
      <c r="V99" s="367">
        <v>0</v>
      </c>
      <c r="W99" s="367">
        <v>0</v>
      </c>
      <c r="X99" s="375">
        <v>0</v>
      </c>
      <c r="Z99" s="374"/>
      <c r="AA99" s="368"/>
      <c r="AB99" s="367" t="s">
        <v>12</v>
      </c>
      <c r="AC99" s="367">
        <v>0</v>
      </c>
      <c r="AD99" s="367">
        <v>0</v>
      </c>
      <c r="AE99" s="367">
        <v>0</v>
      </c>
      <c r="AF99" s="367">
        <v>0</v>
      </c>
      <c r="AG99" s="367">
        <v>0</v>
      </c>
      <c r="AH99" s="367">
        <v>0</v>
      </c>
      <c r="AI99" s="367">
        <v>0</v>
      </c>
      <c r="AJ99" s="367">
        <v>0</v>
      </c>
      <c r="AK99" s="367">
        <v>0</v>
      </c>
      <c r="AL99" s="367">
        <v>0</v>
      </c>
      <c r="AM99" s="367">
        <v>0</v>
      </c>
      <c r="AN99" s="367">
        <v>0</v>
      </c>
      <c r="AO99" s="367">
        <v>0</v>
      </c>
      <c r="AP99" s="367">
        <v>0</v>
      </c>
      <c r="AQ99" s="367">
        <v>0</v>
      </c>
      <c r="AR99" s="367">
        <v>0</v>
      </c>
      <c r="AS99" s="367">
        <v>0</v>
      </c>
      <c r="AT99" s="367">
        <v>0</v>
      </c>
      <c r="AU99" s="367">
        <v>0</v>
      </c>
      <c r="AV99" s="375">
        <v>0</v>
      </c>
      <c r="AX99" s="374"/>
      <c r="AY99" s="368"/>
      <c r="AZ99" s="367" t="s">
        <v>12</v>
      </c>
      <c r="BA99" s="367">
        <v>9842.3475858974762</v>
      </c>
      <c r="BB99" s="367">
        <v>159650.77821719239</v>
      </c>
      <c r="BC99" s="367">
        <v>39.643480654989006</v>
      </c>
      <c r="BD99" s="367">
        <v>2942.661604314786</v>
      </c>
      <c r="BE99" s="367">
        <v>5267.2643507659104</v>
      </c>
      <c r="BF99" s="367">
        <v>9.121007972547968</v>
      </c>
      <c r="BG99" s="367">
        <v>9975.4456807081933</v>
      </c>
      <c r="BH99" s="367">
        <v>1199.0470634918065</v>
      </c>
      <c r="BI99" s="367">
        <v>70919.678879739251</v>
      </c>
      <c r="BJ99" s="367">
        <v>669.66310444241401</v>
      </c>
      <c r="BK99" s="367">
        <v>167.41372244667886</v>
      </c>
      <c r="BL99" s="367">
        <v>6729.920760084181</v>
      </c>
      <c r="BM99" s="367">
        <v>0.78995535448330767</v>
      </c>
      <c r="BN99" s="367">
        <v>631.86247527957403</v>
      </c>
      <c r="BO99" s="367">
        <v>86.43022483663492</v>
      </c>
      <c r="BP99" s="367">
        <v>87.356480828169637</v>
      </c>
      <c r="BQ99" s="367">
        <v>5.6038487168798964E-3</v>
      </c>
      <c r="BR99" s="367">
        <v>107.83026484960658</v>
      </c>
      <c r="BS99" s="367">
        <v>82699.778192577636</v>
      </c>
      <c r="BT99" s="375">
        <v>125.79577744825625</v>
      </c>
      <c r="BV99" s="374"/>
      <c r="BW99" s="368"/>
      <c r="BX99" s="367" t="s">
        <v>12</v>
      </c>
      <c r="BY99" s="367">
        <v>0</v>
      </c>
      <c r="BZ99" s="367">
        <v>0</v>
      </c>
      <c r="CA99" s="367">
        <v>0</v>
      </c>
      <c r="CB99" s="367">
        <v>0</v>
      </c>
      <c r="CC99" s="367">
        <v>0</v>
      </c>
      <c r="CD99" s="367">
        <v>0</v>
      </c>
      <c r="CE99" s="367">
        <v>0</v>
      </c>
      <c r="CF99" s="367">
        <v>0</v>
      </c>
      <c r="CG99" s="367">
        <v>0</v>
      </c>
      <c r="CH99" s="367">
        <v>0</v>
      </c>
      <c r="CI99" s="367">
        <v>0</v>
      </c>
      <c r="CJ99" s="367">
        <v>0</v>
      </c>
      <c r="CK99" s="367">
        <v>0</v>
      </c>
      <c r="CL99" s="367">
        <v>0</v>
      </c>
      <c r="CM99" s="367">
        <v>0</v>
      </c>
      <c r="CN99" s="367">
        <v>0</v>
      </c>
      <c r="CO99" s="367">
        <v>0</v>
      </c>
      <c r="CP99" s="367">
        <v>0</v>
      </c>
      <c r="CQ99" s="367">
        <v>0</v>
      </c>
      <c r="CR99" s="375">
        <v>0</v>
      </c>
    </row>
    <row r="100" spans="2:96" x14ac:dyDescent="0.2">
      <c r="B100" s="374"/>
      <c r="C100" s="368"/>
      <c r="D100" s="367" t="s">
        <v>9</v>
      </c>
      <c r="E100" s="367">
        <v>0</v>
      </c>
      <c r="F100" s="367">
        <v>0</v>
      </c>
      <c r="G100" s="367">
        <v>0</v>
      </c>
      <c r="H100" s="367">
        <v>0</v>
      </c>
      <c r="I100" s="367">
        <v>0</v>
      </c>
      <c r="J100" s="367">
        <v>0</v>
      </c>
      <c r="K100" s="367">
        <v>0</v>
      </c>
      <c r="L100" s="367">
        <v>0</v>
      </c>
      <c r="M100" s="367">
        <v>0</v>
      </c>
      <c r="N100" s="367">
        <v>0</v>
      </c>
      <c r="O100" s="367">
        <v>0</v>
      </c>
      <c r="P100" s="367">
        <v>0</v>
      </c>
      <c r="Q100" s="367">
        <v>0</v>
      </c>
      <c r="R100" s="367">
        <v>0</v>
      </c>
      <c r="S100" s="367">
        <v>0</v>
      </c>
      <c r="T100" s="367">
        <v>0</v>
      </c>
      <c r="U100" s="367">
        <v>0</v>
      </c>
      <c r="V100" s="367">
        <v>0</v>
      </c>
      <c r="W100" s="367">
        <v>0</v>
      </c>
      <c r="X100" s="375">
        <v>0</v>
      </c>
      <c r="Z100" s="374"/>
      <c r="AA100" s="368"/>
      <c r="AB100" s="367" t="s">
        <v>9</v>
      </c>
      <c r="AC100" s="367">
        <v>6103.0958212034593</v>
      </c>
      <c r="AD100" s="367">
        <v>99664.540950207098</v>
      </c>
      <c r="AE100" s="367">
        <v>22.788773948367837</v>
      </c>
      <c r="AF100" s="367">
        <v>1811.4582457352915</v>
      </c>
      <c r="AG100" s="367">
        <v>3563.6142654816158</v>
      </c>
      <c r="AH100" s="367">
        <v>5.5797174253077495</v>
      </c>
      <c r="AI100" s="367">
        <v>6187.2920787026742</v>
      </c>
      <c r="AJ100" s="367">
        <v>720.95751065805109</v>
      </c>
      <c r="AK100" s="367">
        <v>46253.919757438656</v>
      </c>
      <c r="AL100" s="367">
        <v>449.64704562901363</v>
      </c>
      <c r="AM100" s="367">
        <v>46.156609350084402</v>
      </c>
      <c r="AN100" s="367">
        <v>4576.356818664578</v>
      </c>
      <c r="AO100" s="367">
        <v>0.33278206181625775</v>
      </c>
      <c r="AP100" s="367">
        <v>255.15412488946055</v>
      </c>
      <c r="AQ100" s="367">
        <v>50.900449938194065</v>
      </c>
      <c r="AR100" s="367">
        <v>51.447249153963824</v>
      </c>
      <c r="AS100" s="367">
        <v>3.4398679920395032E-3</v>
      </c>
      <c r="AT100" s="367">
        <v>60.806856611002999</v>
      </c>
      <c r="AU100" s="367">
        <v>162972.67578350869</v>
      </c>
      <c r="AV100" s="375">
        <v>56.287281777522345</v>
      </c>
      <c r="AX100" s="374"/>
      <c r="AY100" s="368"/>
      <c r="AZ100" s="367" t="s">
        <v>9</v>
      </c>
      <c r="BA100" s="367">
        <v>0</v>
      </c>
      <c r="BB100" s="367">
        <v>0</v>
      </c>
      <c r="BC100" s="367">
        <v>0</v>
      </c>
      <c r="BD100" s="367">
        <v>0</v>
      </c>
      <c r="BE100" s="367">
        <v>0</v>
      </c>
      <c r="BF100" s="367">
        <v>0</v>
      </c>
      <c r="BG100" s="367">
        <v>0</v>
      </c>
      <c r="BH100" s="367">
        <v>0</v>
      </c>
      <c r="BI100" s="367">
        <v>0</v>
      </c>
      <c r="BJ100" s="367">
        <v>0</v>
      </c>
      <c r="BK100" s="367">
        <v>0</v>
      </c>
      <c r="BL100" s="367">
        <v>0</v>
      </c>
      <c r="BM100" s="367">
        <v>0</v>
      </c>
      <c r="BN100" s="367">
        <v>0</v>
      </c>
      <c r="BO100" s="367">
        <v>0</v>
      </c>
      <c r="BP100" s="367">
        <v>0</v>
      </c>
      <c r="BQ100" s="367">
        <v>0</v>
      </c>
      <c r="BR100" s="367">
        <v>0</v>
      </c>
      <c r="BS100" s="367">
        <v>0</v>
      </c>
      <c r="BT100" s="375">
        <v>0</v>
      </c>
      <c r="BV100" s="374"/>
      <c r="BW100" s="368"/>
      <c r="BX100" s="367" t="s">
        <v>9</v>
      </c>
      <c r="BY100" s="367">
        <v>0</v>
      </c>
      <c r="BZ100" s="367">
        <v>0</v>
      </c>
      <c r="CA100" s="367">
        <v>0</v>
      </c>
      <c r="CB100" s="367">
        <v>0</v>
      </c>
      <c r="CC100" s="367">
        <v>0</v>
      </c>
      <c r="CD100" s="367">
        <v>0</v>
      </c>
      <c r="CE100" s="367">
        <v>0</v>
      </c>
      <c r="CF100" s="367">
        <v>0</v>
      </c>
      <c r="CG100" s="367">
        <v>0</v>
      </c>
      <c r="CH100" s="367">
        <v>0</v>
      </c>
      <c r="CI100" s="367">
        <v>0</v>
      </c>
      <c r="CJ100" s="367">
        <v>0</v>
      </c>
      <c r="CK100" s="367">
        <v>0</v>
      </c>
      <c r="CL100" s="367">
        <v>0</v>
      </c>
      <c r="CM100" s="367">
        <v>0</v>
      </c>
      <c r="CN100" s="367">
        <v>0</v>
      </c>
      <c r="CO100" s="367">
        <v>0</v>
      </c>
      <c r="CP100" s="367">
        <v>0</v>
      </c>
      <c r="CQ100" s="367">
        <v>0</v>
      </c>
      <c r="CR100" s="375">
        <v>0</v>
      </c>
    </row>
    <row r="101" spans="2:96" x14ac:dyDescent="0.2">
      <c r="B101" s="374"/>
      <c r="C101" s="368"/>
      <c r="D101" s="367" t="s">
        <v>10</v>
      </c>
      <c r="E101" s="367">
        <v>0</v>
      </c>
      <c r="F101" s="367">
        <v>0</v>
      </c>
      <c r="G101" s="367">
        <v>0</v>
      </c>
      <c r="H101" s="367">
        <v>0</v>
      </c>
      <c r="I101" s="367">
        <v>0</v>
      </c>
      <c r="J101" s="367">
        <v>0</v>
      </c>
      <c r="K101" s="367">
        <v>0</v>
      </c>
      <c r="L101" s="367">
        <v>0</v>
      </c>
      <c r="M101" s="367">
        <v>0</v>
      </c>
      <c r="N101" s="367">
        <v>0</v>
      </c>
      <c r="O101" s="367">
        <v>0</v>
      </c>
      <c r="P101" s="367">
        <v>0</v>
      </c>
      <c r="Q101" s="367">
        <v>0</v>
      </c>
      <c r="R101" s="367">
        <v>0</v>
      </c>
      <c r="S101" s="367">
        <v>0</v>
      </c>
      <c r="T101" s="367">
        <v>0</v>
      </c>
      <c r="U101" s="367">
        <v>0</v>
      </c>
      <c r="V101" s="367">
        <v>0</v>
      </c>
      <c r="W101" s="367">
        <v>0</v>
      </c>
      <c r="X101" s="375">
        <v>0</v>
      </c>
      <c r="Z101" s="374"/>
      <c r="AA101" s="368"/>
      <c r="AB101" s="367" t="s">
        <v>10</v>
      </c>
      <c r="AC101" s="367">
        <v>6444.8806367682446</v>
      </c>
      <c r="AD101" s="367">
        <v>104538.03757506756</v>
      </c>
      <c r="AE101" s="367">
        <v>24.089378836558559</v>
      </c>
      <c r="AF101" s="367">
        <v>1914.3934884965606</v>
      </c>
      <c r="AG101" s="367">
        <v>3580.4935500972342</v>
      </c>
      <c r="AH101" s="367">
        <v>5.6464238962185256</v>
      </c>
      <c r="AI101" s="367">
        <v>6529.285335301518</v>
      </c>
      <c r="AJ101" s="367">
        <v>749.48807640924815</v>
      </c>
      <c r="AK101" s="367">
        <v>46837.684729853339</v>
      </c>
      <c r="AL101" s="367">
        <v>456.51653160669474</v>
      </c>
      <c r="AM101" s="367">
        <v>48.818853632915356</v>
      </c>
      <c r="AN101" s="367">
        <v>4604.7878072542526</v>
      </c>
      <c r="AO101" s="367">
        <v>0.34853578503338439</v>
      </c>
      <c r="AP101" s="367">
        <v>265.72900771371025</v>
      </c>
      <c r="AQ101" s="367">
        <v>54.998518840358585</v>
      </c>
      <c r="AR101" s="367">
        <v>55.578488481905239</v>
      </c>
      <c r="AS101" s="367">
        <v>3.6016600480238714E-3</v>
      </c>
      <c r="AT101" s="367">
        <v>64.755315537789059</v>
      </c>
      <c r="AU101" s="367">
        <v>177026.19597094291</v>
      </c>
      <c r="AV101" s="375">
        <v>58.530400331125001</v>
      </c>
      <c r="AX101" s="374"/>
      <c r="AY101" s="368"/>
      <c r="AZ101" s="367" t="s">
        <v>10</v>
      </c>
      <c r="BA101" s="367">
        <v>0</v>
      </c>
      <c r="BB101" s="367">
        <v>0</v>
      </c>
      <c r="BC101" s="367">
        <v>0</v>
      </c>
      <c r="BD101" s="367">
        <v>0</v>
      </c>
      <c r="BE101" s="367">
        <v>0</v>
      </c>
      <c r="BF101" s="367">
        <v>0</v>
      </c>
      <c r="BG101" s="367">
        <v>0</v>
      </c>
      <c r="BH101" s="367">
        <v>0</v>
      </c>
      <c r="BI101" s="367">
        <v>0</v>
      </c>
      <c r="BJ101" s="367">
        <v>0</v>
      </c>
      <c r="BK101" s="367">
        <v>0</v>
      </c>
      <c r="BL101" s="367">
        <v>0</v>
      </c>
      <c r="BM101" s="367">
        <v>0</v>
      </c>
      <c r="BN101" s="367">
        <v>0</v>
      </c>
      <c r="BO101" s="367">
        <v>0</v>
      </c>
      <c r="BP101" s="367">
        <v>0</v>
      </c>
      <c r="BQ101" s="367">
        <v>0</v>
      </c>
      <c r="BR101" s="367">
        <v>0</v>
      </c>
      <c r="BS101" s="367">
        <v>0</v>
      </c>
      <c r="BT101" s="375">
        <v>0</v>
      </c>
      <c r="BV101" s="374"/>
      <c r="BW101" s="368"/>
      <c r="BX101" s="367" t="s">
        <v>10</v>
      </c>
      <c r="BY101" s="367">
        <v>0</v>
      </c>
      <c r="BZ101" s="367">
        <v>0</v>
      </c>
      <c r="CA101" s="367">
        <v>0</v>
      </c>
      <c r="CB101" s="367">
        <v>0</v>
      </c>
      <c r="CC101" s="367">
        <v>0</v>
      </c>
      <c r="CD101" s="367">
        <v>0</v>
      </c>
      <c r="CE101" s="367">
        <v>0</v>
      </c>
      <c r="CF101" s="367">
        <v>0</v>
      </c>
      <c r="CG101" s="367">
        <v>0</v>
      </c>
      <c r="CH101" s="367">
        <v>0</v>
      </c>
      <c r="CI101" s="367">
        <v>0</v>
      </c>
      <c r="CJ101" s="367">
        <v>0</v>
      </c>
      <c r="CK101" s="367">
        <v>0</v>
      </c>
      <c r="CL101" s="367">
        <v>0</v>
      </c>
      <c r="CM101" s="367">
        <v>0</v>
      </c>
      <c r="CN101" s="367">
        <v>0</v>
      </c>
      <c r="CO101" s="367">
        <v>0</v>
      </c>
      <c r="CP101" s="367">
        <v>0</v>
      </c>
      <c r="CQ101" s="367">
        <v>0</v>
      </c>
      <c r="CR101" s="375">
        <v>0</v>
      </c>
    </row>
    <row r="102" spans="2:96" x14ac:dyDescent="0.2">
      <c r="B102" s="374"/>
      <c r="C102" s="368"/>
      <c r="D102" s="367" t="s">
        <v>5</v>
      </c>
      <c r="E102" s="367">
        <v>0</v>
      </c>
      <c r="F102" s="367">
        <v>0</v>
      </c>
      <c r="G102" s="367">
        <v>0</v>
      </c>
      <c r="H102" s="367">
        <v>0</v>
      </c>
      <c r="I102" s="367">
        <v>0</v>
      </c>
      <c r="J102" s="367">
        <v>0</v>
      </c>
      <c r="K102" s="367">
        <v>0</v>
      </c>
      <c r="L102" s="367">
        <v>0</v>
      </c>
      <c r="M102" s="367">
        <v>0</v>
      </c>
      <c r="N102" s="367">
        <v>0</v>
      </c>
      <c r="O102" s="367">
        <v>0</v>
      </c>
      <c r="P102" s="367">
        <v>0</v>
      </c>
      <c r="Q102" s="367">
        <v>0</v>
      </c>
      <c r="R102" s="367">
        <v>0</v>
      </c>
      <c r="S102" s="367">
        <v>0</v>
      </c>
      <c r="T102" s="367">
        <v>0</v>
      </c>
      <c r="U102" s="367">
        <v>0</v>
      </c>
      <c r="V102" s="367">
        <v>0</v>
      </c>
      <c r="W102" s="367">
        <v>0</v>
      </c>
      <c r="X102" s="375">
        <v>0</v>
      </c>
      <c r="Z102" s="374"/>
      <c r="AA102" s="368"/>
      <c r="AB102" s="367" t="s">
        <v>5</v>
      </c>
      <c r="AC102" s="367">
        <v>0</v>
      </c>
      <c r="AD102" s="367">
        <v>0</v>
      </c>
      <c r="AE102" s="367">
        <v>0</v>
      </c>
      <c r="AF102" s="367">
        <v>0</v>
      </c>
      <c r="AG102" s="367">
        <v>0</v>
      </c>
      <c r="AH102" s="367">
        <v>0</v>
      </c>
      <c r="AI102" s="367">
        <v>0</v>
      </c>
      <c r="AJ102" s="367">
        <v>0</v>
      </c>
      <c r="AK102" s="367">
        <v>0</v>
      </c>
      <c r="AL102" s="367">
        <v>0</v>
      </c>
      <c r="AM102" s="367">
        <v>0</v>
      </c>
      <c r="AN102" s="367">
        <v>0</v>
      </c>
      <c r="AO102" s="367">
        <v>0</v>
      </c>
      <c r="AP102" s="367">
        <v>0</v>
      </c>
      <c r="AQ102" s="367">
        <v>0</v>
      </c>
      <c r="AR102" s="367">
        <v>0</v>
      </c>
      <c r="AS102" s="367">
        <v>0</v>
      </c>
      <c r="AT102" s="367">
        <v>0</v>
      </c>
      <c r="AU102" s="367">
        <v>0</v>
      </c>
      <c r="AV102" s="375">
        <v>0</v>
      </c>
      <c r="AX102" s="374"/>
      <c r="AY102" s="368"/>
      <c r="AZ102" s="367" t="s">
        <v>5</v>
      </c>
      <c r="BA102" s="367">
        <v>0</v>
      </c>
      <c r="BB102" s="367">
        <v>0</v>
      </c>
      <c r="BC102" s="367">
        <v>0</v>
      </c>
      <c r="BD102" s="367">
        <v>0</v>
      </c>
      <c r="BE102" s="367">
        <v>0</v>
      </c>
      <c r="BF102" s="367">
        <v>0</v>
      </c>
      <c r="BG102" s="367">
        <v>0</v>
      </c>
      <c r="BH102" s="367">
        <v>0</v>
      </c>
      <c r="BI102" s="367">
        <v>0</v>
      </c>
      <c r="BJ102" s="367">
        <v>0</v>
      </c>
      <c r="BK102" s="367">
        <v>0</v>
      </c>
      <c r="BL102" s="367">
        <v>0</v>
      </c>
      <c r="BM102" s="367">
        <v>0</v>
      </c>
      <c r="BN102" s="367">
        <v>0</v>
      </c>
      <c r="BO102" s="367">
        <v>0</v>
      </c>
      <c r="BP102" s="367">
        <v>0</v>
      </c>
      <c r="BQ102" s="367">
        <v>0</v>
      </c>
      <c r="BR102" s="367">
        <v>0</v>
      </c>
      <c r="BS102" s="367">
        <v>0</v>
      </c>
      <c r="BT102" s="375">
        <v>0</v>
      </c>
      <c r="BV102" s="374"/>
      <c r="BW102" s="368"/>
      <c r="BX102" s="367" t="s">
        <v>5</v>
      </c>
      <c r="BY102" s="367">
        <v>8253.5411966533993</v>
      </c>
      <c r="BZ102" s="367">
        <v>163056.75284869035</v>
      </c>
      <c r="CA102" s="367">
        <v>19.065040777856879</v>
      </c>
      <c r="CB102" s="367">
        <v>2989.9539481434913</v>
      </c>
      <c r="CC102" s="367">
        <v>4242.9365846433429</v>
      </c>
      <c r="CD102" s="367">
        <v>7.5588254545193738</v>
      </c>
      <c r="CE102" s="367">
        <v>8408.8171653755035</v>
      </c>
      <c r="CF102" s="367">
        <v>826.22867860001224</v>
      </c>
      <c r="CG102" s="367">
        <v>52869.034290459058</v>
      </c>
      <c r="CH102" s="367">
        <v>634.70469818643949</v>
      </c>
      <c r="CI102" s="367">
        <v>46.300216599063447</v>
      </c>
      <c r="CJ102" s="367">
        <v>5358.2264805653331</v>
      </c>
      <c r="CK102" s="367">
        <v>0.34190822207058785</v>
      </c>
      <c r="CL102" s="367">
        <v>326.68369301322798</v>
      </c>
      <c r="CM102" s="367">
        <v>32.654445183205446</v>
      </c>
      <c r="CN102" s="367">
        <v>33.45751247637066</v>
      </c>
      <c r="CO102" s="367">
        <v>4.3782735451174185E-3</v>
      </c>
      <c r="CP102" s="367">
        <v>44.830901530349294</v>
      </c>
      <c r="CQ102" s="367">
        <v>64258.778909488843</v>
      </c>
      <c r="CR102" s="375">
        <v>137.64547484577568</v>
      </c>
    </row>
    <row r="103" spans="2:96" x14ac:dyDescent="0.2">
      <c r="B103" s="374"/>
      <c r="C103" s="368"/>
      <c r="D103" s="367" t="s">
        <v>11</v>
      </c>
      <c r="E103" s="367">
        <v>0</v>
      </c>
      <c r="F103" s="367">
        <v>0</v>
      </c>
      <c r="G103" s="367">
        <v>0</v>
      </c>
      <c r="H103" s="367">
        <v>0</v>
      </c>
      <c r="I103" s="367">
        <v>0</v>
      </c>
      <c r="J103" s="367">
        <v>0</v>
      </c>
      <c r="K103" s="367">
        <v>0</v>
      </c>
      <c r="L103" s="367">
        <v>0</v>
      </c>
      <c r="M103" s="367">
        <v>0</v>
      </c>
      <c r="N103" s="367">
        <v>0</v>
      </c>
      <c r="O103" s="367">
        <v>0</v>
      </c>
      <c r="P103" s="367">
        <v>0</v>
      </c>
      <c r="Q103" s="367">
        <v>0</v>
      </c>
      <c r="R103" s="367">
        <v>0</v>
      </c>
      <c r="S103" s="367">
        <v>0</v>
      </c>
      <c r="T103" s="367">
        <v>0</v>
      </c>
      <c r="U103" s="367">
        <v>0</v>
      </c>
      <c r="V103" s="367">
        <v>0</v>
      </c>
      <c r="W103" s="367">
        <v>0</v>
      </c>
      <c r="X103" s="375">
        <v>0</v>
      </c>
      <c r="Z103" s="374"/>
      <c r="AA103" s="368"/>
      <c r="AB103" s="367" t="s">
        <v>11</v>
      </c>
      <c r="AC103" s="367">
        <v>0</v>
      </c>
      <c r="AD103" s="367">
        <v>0</v>
      </c>
      <c r="AE103" s="367">
        <v>0</v>
      </c>
      <c r="AF103" s="367">
        <v>0</v>
      </c>
      <c r="AG103" s="367">
        <v>0</v>
      </c>
      <c r="AH103" s="367">
        <v>0</v>
      </c>
      <c r="AI103" s="367">
        <v>0</v>
      </c>
      <c r="AJ103" s="367">
        <v>0</v>
      </c>
      <c r="AK103" s="367">
        <v>0</v>
      </c>
      <c r="AL103" s="367">
        <v>0</v>
      </c>
      <c r="AM103" s="367">
        <v>0</v>
      </c>
      <c r="AN103" s="367">
        <v>0</v>
      </c>
      <c r="AO103" s="367">
        <v>0</v>
      </c>
      <c r="AP103" s="367">
        <v>0</v>
      </c>
      <c r="AQ103" s="367">
        <v>0</v>
      </c>
      <c r="AR103" s="367">
        <v>0</v>
      </c>
      <c r="AS103" s="367">
        <v>0</v>
      </c>
      <c r="AT103" s="367">
        <v>0</v>
      </c>
      <c r="AU103" s="367">
        <v>0</v>
      </c>
      <c r="AV103" s="375">
        <v>0</v>
      </c>
      <c r="AX103" s="374"/>
      <c r="AY103" s="368"/>
      <c r="AZ103" s="367" t="s">
        <v>11</v>
      </c>
      <c r="BA103" s="367">
        <v>0</v>
      </c>
      <c r="BB103" s="367">
        <v>0</v>
      </c>
      <c r="BC103" s="367">
        <v>0</v>
      </c>
      <c r="BD103" s="367">
        <v>0</v>
      </c>
      <c r="BE103" s="367">
        <v>0</v>
      </c>
      <c r="BF103" s="367">
        <v>0</v>
      </c>
      <c r="BG103" s="367">
        <v>0</v>
      </c>
      <c r="BH103" s="367">
        <v>0</v>
      </c>
      <c r="BI103" s="367">
        <v>0</v>
      </c>
      <c r="BJ103" s="367">
        <v>0</v>
      </c>
      <c r="BK103" s="367">
        <v>0</v>
      </c>
      <c r="BL103" s="367">
        <v>0</v>
      </c>
      <c r="BM103" s="367">
        <v>0</v>
      </c>
      <c r="BN103" s="367">
        <v>0</v>
      </c>
      <c r="BO103" s="367">
        <v>0</v>
      </c>
      <c r="BP103" s="367">
        <v>0</v>
      </c>
      <c r="BQ103" s="367">
        <v>0</v>
      </c>
      <c r="BR103" s="367">
        <v>0</v>
      </c>
      <c r="BS103" s="367">
        <v>0</v>
      </c>
      <c r="BT103" s="375">
        <v>0</v>
      </c>
      <c r="BV103" s="374"/>
      <c r="BW103" s="368"/>
      <c r="BX103" s="367" t="s">
        <v>11</v>
      </c>
      <c r="BY103" s="367">
        <v>5788.0521729596085</v>
      </c>
      <c r="BZ103" s="367">
        <v>102447.920132364</v>
      </c>
      <c r="CA103" s="367">
        <v>17.699447824541622</v>
      </c>
      <c r="CB103" s="367">
        <v>1706.5075098576049</v>
      </c>
      <c r="CC103" s="367">
        <v>5645.186562546065</v>
      </c>
      <c r="CD103" s="367">
        <v>7.093504976116626</v>
      </c>
      <c r="CE103" s="367">
        <v>5876.4369789546136</v>
      </c>
      <c r="CF103" s="367">
        <v>946.70156249849856</v>
      </c>
      <c r="CG103" s="367">
        <v>60445.562776092571</v>
      </c>
      <c r="CH103" s="367">
        <v>495.15126450483757</v>
      </c>
      <c r="CI103" s="367">
        <v>19.693874673642124</v>
      </c>
      <c r="CJ103" s="367">
        <v>7066.2172616680873</v>
      </c>
      <c r="CK103" s="367">
        <v>0.26484919264193679</v>
      </c>
      <c r="CL103" s="367">
        <v>443.30033930787681</v>
      </c>
      <c r="CM103" s="367">
        <v>34.57303675518537</v>
      </c>
      <c r="CN103" s="367">
        <v>35.047412560753571</v>
      </c>
      <c r="CO103" s="367">
        <v>3.3269554321988838E-3</v>
      </c>
      <c r="CP103" s="367">
        <v>42.559687604882583</v>
      </c>
      <c r="CQ103" s="367">
        <v>67467.390357200595</v>
      </c>
      <c r="CR103" s="375">
        <v>150.73063379374196</v>
      </c>
    </row>
    <row r="104" spans="2:96" x14ac:dyDescent="0.2">
      <c r="B104" s="374"/>
      <c r="C104" s="368" t="s">
        <v>2</v>
      </c>
      <c r="D104" s="367" t="s">
        <v>6</v>
      </c>
      <c r="E104" s="367">
        <v>0</v>
      </c>
      <c r="F104" s="367">
        <v>0</v>
      </c>
      <c r="G104" s="367">
        <v>0</v>
      </c>
      <c r="H104" s="367">
        <v>0</v>
      </c>
      <c r="I104" s="367">
        <v>0</v>
      </c>
      <c r="J104" s="367">
        <v>0</v>
      </c>
      <c r="K104" s="367">
        <v>0</v>
      </c>
      <c r="L104" s="367">
        <v>0</v>
      </c>
      <c r="M104" s="367">
        <v>0</v>
      </c>
      <c r="N104" s="367">
        <v>0</v>
      </c>
      <c r="O104" s="367">
        <v>0</v>
      </c>
      <c r="P104" s="367">
        <v>0</v>
      </c>
      <c r="Q104" s="367">
        <v>0</v>
      </c>
      <c r="R104" s="367">
        <v>0</v>
      </c>
      <c r="S104" s="367">
        <v>0</v>
      </c>
      <c r="T104" s="367">
        <v>0</v>
      </c>
      <c r="U104" s="367">
        <v>0</v>
      </c>
      <c r="V104" s="367">
        <v>0</v>
      </c>
      <c r="W104" s="367">
        <v>0</v>
      </c>
      <c r="X104" s="375">
        <v>0</v>
      </c>
      <c r="Z104" s="374"/>
      <c r="AA104" s="368" t="s">
        <v>2</v>
      </c>
      <c r="AB104" s="367" t="s">
        <v>6</v>
      </c>
      <c r="AC104" s="367">
        <v>0</v>
      </c>
      <c r="AD104" s="367">
        <v>0</v>
      </c>
      <c r="AE104" s="367">
        <v>0</v>
      </c>
      <c r="AF104" s="367">
        <v>0</v>
      </c>
      <c r="AG104" s="367">
        <v>0</v>
      </c>
      <c r="AH104" s="367">
        <v>0</v>
      </c>
      <c r="AI104" s="367">
        <v>0</v>
      </c>
      <c r="AJ104" s="367">
        <v>0</v>
      </c>
      <c r="AK104" s="367">
        <v>0</v>
      </c>
      <c r="AL104" s="367">
        <v>0</v>
      </c>
      <c r="AM104" s="367">
        <v>0</v>
      </c>
      <c r="AN104" s="367">
        <v>0</v>
      </c>
      <c r="AO104" s="367">
        <v>0</v>
      </c>
      <c r="AP104" s="367">
        <v>0</v>
      </c>
      <c r="AQ104" s="367">
        <v>0</v>
      </c>
      <c r="AR104" s="367">
        <v>0</v>
      </c>
      <c r="AS104" s="367">
        <v>0</v>
      </c>
      <c r="AT104" s="367">
        <v>0</v>
      </c>
      <c r="AU104" s="367">
        <v>0</v>
      </c>
      <c r="AV104" s="375">
        <v>0</v>
      </c>
      <c r="AX104" s="374"/>
      <c r="AY104" s="368" t="s">
        <v>2</v>
      </c>
      <c r="AZ104" s="367" t="s">
        <v>6</v>
      </c>
      <c r="BA104" s="367">
        <v>0</v>
      </c>
      <c r="BB104" s="367">
        <v>0</v>
      </c>
      <c r="BC104" s="367">
        <v>0</v>
      </c>
      <c r="BD104" s="367">
        <v>0</v>
      </c>
      <c r="BE104" s="367">
        <v>0</v>
      </c>
      <c r="BF104" s="367">
        <v>0</v>
      </c>
      <c r="BG104" s="367">
        <v>0</v>
      </c>
      <c r="BH104" s="367">
        <v>0</v>
      </c>
      <c r="BI104" s="367">
        <v>0</v>
      </c>
      <c r="BJ104" s="367">
        <v>0</v>
      </c>
      <c r="BK104" s="367">
        <v>0</v>
      </c>
      <c r="BL104" s="367">
        <v>0</v>
      </c>
      <c r="BM104" s="367">
        <v>0</v>
      </c>
      <c r="BN104" s="367">
        <v>0</v>
      </c>
      <c r="BO104" s="367">
        <v>0</v>
      </c>
      <c r="BP104" s="367">
        <v>0</v>
      </c>
      <c r="BQ104" s="367">
        <v>0</v>
      </c>
      <c r="BR104" s="367">
        <v>0</v>
      </c>
      <c r="BS104" s="367">
        <v>0</v>
      </c>
      <c r="BT104" s="375">
        <v>0</v>
      </c>
      <c r="BV104" s="374"/>
      <c r="BW104" s="368" t="s">
        <v>2</v>
      </c>
      <c r="BX104" s="367" t="s">
        <v>6</v>
      </c>
      <c r="BY104" s="367">
        <v>0</v>
      </c>
      <c r="BZ104" s="367">
        <v>0</v>
      </c>
      <c r="CA104" s="367">
        <v>0</v>
      </c>
      <c r="CB104" s="367">
        <v>0</v>
      </c>
      <c r="CC104" s="367">
        <v>0</v>
      </c>
      <c r="CD104" s="367">
        <v>0</v>
      </c>
      <c r="CE104" s="367">
        <v>0</v>
      </c>
      <c r="CF104" s="367">
        <v>0</v>
      </c>
      <c r="CG104" s="367">
        <v>0</v>
      </c>
      <c r="CH104" s="367">
        <v>0</v>
      </c>
      <c r="CI104" s="367">
        <v>0</v>
      </c>
      <c r="CJ104" s="367">
        <v>0</v>
      </c>
      <c r="CK104" s="367">
        <v>0</v>
      </c>
      <c r="CL104" s="367">
        <v>0</v>
      </c>
      <c r="CM104" s="367">
        <v>0</v>
      </c>
      <c r="CN104" s="367">
        <v>0</v>
      </c>
      <c r="CO104" s="367">
        <v>0</v>
      </c>
      <c r="CP104" s="367">
        <v>0</v>
      </c>
      <c r="CQ104" s="367">
        <v>0</v>
      </c>
      <c r="CR104" s="375">
        <v>0</v>
      </c>
    </row>
    <row r="105" spans="2:96" x14ac:dyDescent="0.2">
      <c r="B105" s="374"/>
      <c r="C105" s="368"/>
      <c r="D105" s="367" t="s">
        <v>7</v>
      </c>
      <c r="E105" s="367">
        <v>603.63062828246564</v>
      </c>
      <c r="F105" s="367">
        <v>9821.6537422679467</v>
      </c>
      <c r="G105" s="367">
        <v>2.357220943179287</v>
      </c>
      <c r="H105" s="367">
        <v>181.65622098389738</v>
      </c>
      <c r="I105" s="367">
        <v>302.37038656839547</v>
      </c>
      <c r="J105" s="367">
        <v>0.47190073971970459</v>
      </c>
      <c r="K105" s="367">
        <v>611.75254535340923</v>
      </c>
      <c r="L105" s="367">
        <v>67.717408255211851</v>
      </c>
      <c r="M105" s="367">
        <v>3915.2185839409208</v>
      </c>
      <c r="N105" s="367">
        <v>40.966949891508506</v>
      </c>
      <c r="O105" s="367">
        <v>3.9565350811266127</v>
      </c>
      <c r="P105" s="367">
        <v>387.66962603966488</v>
      </c>
      <c r="Q105" s="367">
        <v>3.3376463591917913E-2</v>
      </c>
      <c r="R105" s="367">
        <v>24.958650654010263</v>
      </c>
      <c r="S105" s="367">
        <v>5.3793357318796948</v>
      </c>
      <c r="T105" s="367">
        <v>5.4356898544054388</v>
      </c>
      <c r="U105" s="367">
        <v>3.353711814348333E-4</v>
      </c>
      <c r="V105" s="367">
        <v>6.4356487482489122</v>
      </c>
      <c r="W105" s="367">
        <v>17114.721546090801</v>
      </c>
      <c r="X105" s="375">
        <v>5.2782536622991172</v>
      </c>
      <c r="Z105" s="374"/>
      <c r="AA105" s="368"/>
      <c r="AB105" s="367" t="s">
        <v>7</v>
      </c>
      <c r="AC105" s="367">
        <v>0</v>
      </c>
      <c r="AD105" s="367">
        <v>0</v>
      </c>
      <c r="AE105" s="367">
        <v>0</v>
      </c>
      <c r="AF105" s="367">
        <v>0</v>
      </c>
      <c r="AG105" s="367">
        <v>0</v>
      </c>
      <c r="AH105" s="367">
        <v>0</v>
      </c>
      <c r="AI105" s="367">
        <v>0</v>
      </c>
      <c r="AJ105" s="367">
        <v>0</v>
      </c>
      <c r="AK105" s="367">
        <v>0</v>
      </c>
      <c r="AL105" s="367">
        <v>0</v>
      </c>
      <c r="AM105" s="367">
        <v>0</v>
      </c>
      <c r="AN105" s="367">
        <v>0</v>
      </c>
      <c r="AO105" s="367">
        <v>0</v>
      </c>
      <c r="AP105" s="367">
        <v>0</v>
      </c>
      <c r="AQ105" s="367">
        <v>0</v>
      </c>
      <c r="AR105" s="367">
        <v>0</v>
      </c>
      <c r="AS105" s="367">
        <v>0</v>
      </c>
      <c r="AT105" s="367">
        <v>0</v>
      </c>
      <c r="AU105" s="367">
        <v>0</v>
      </c>
      <c r="AV105" s="375">
        <v>0</v>
      </c>
      <c r="AX105" s="374"/>
      <c r="AY105" s="368"/>
      <c r="AZ105" s="367" t="s">
        <v>7</v>
      </c>
      <c r="BA105" s="367">
        <v>0</v>
      </c>
      <c r="BB105" s="367">
        <v>0</v>
      </c>
      <c r="BC105" s="367">
        <v>0</v>
      </c>
      <c r="BD105" s="367">
        <v>0</v>
      </c>
      <c r="BE105" s="367">
        <v>0</v>
      </c>
      <c r="BF105" s="367">
        <v>0</v>
      </c>
      <c r="BG105" s="367">
        <v>0</v>
      </c>
      <c r="BH105" s="367">
        <v>0</v>
      </c>
      <c r="BI105" s="367">
        <v>0</v>
      </c>
      <c r="BJ105" s="367">
        <v>0</v>
      </c>
      <c r="BK105" s="367">
        <v>0</v>
      </c>
      <c r="BL105" s="367">
        <v>0</v>
      </c>
      <c r="BM105" s="367">
        <v>0</v>
      </c>
      <c r="BN105" s="367">
        <v>0</v>
      </c>
      <c r="BO105" s="367">
        <v>0</v>
      </c>
      <c r="BP105" s="367">
        <v>0</v>
      </c>
      <c r="BQ105" s="367">
        <v>0</v>
      </c>
      <c r="BR105" s="367">
        <v>0</v>
      </c>
      <c r="BS105" s="367">
        <v>0</v>
      </c>
      <c r="BT105" s="375">
        <v>0</v>
      </c>
      <c r="BV105" s="374"/>
      <c r="BW105" s="368"/>
      <c r="BX105" s="367" t="s">
        <v>7</v>
      </c>
      <c r="BY105" s="367">
        <v>61.667831952588912</v>
      </c>
      <c r="BZ105" s="367">
        <v>1003.3952289632181</v>
      </c>
      <c r="CA105" s="367">
        <v>0.24081731142887067</v>
      </c>
      <c r="CB105" s="367">
        <v>18.558278496655841</v>
      </c>
      <c r="CC105" s="367">
        <v>30.89062302785209</v>
      </c>
      <c r="CD105" s="367">
        <v>4.8210104245604062E-2</v>
      </c>
      <c r="CE105" s="367">
        <v>62.497579473003725</v>
      </c>
      <c r="CF105" s="367">
        <v>6.9181144178010987</v>
      </c>
      <c r="CG105" s="367">
        <v>399.98474295300315</v>
      </c>
      <c r="CH105" s="367">
        <v>4.1852465119405586</v>
      </c>
      <c r="CI105" s="367">
        <v>0.4042056997533009</v>
      </c>
      <c r="CJ105" s="367">
        <v>39.604924322279437</v>
      </c>
      <c r="CK105" s="367">
        <v>3.4097907752204835E-3</v>
      </c>
      <c r="CL105" s="367">
        <v>2.549814078643212</v>
      </c>
      <c r="CM105" s="367">
        <v>0.54956119916248147</v>
      </c>
      <c r="CN105" s="367">
        <v>0.55531842286009503</v>
      </c>
      <c r="CO105" s="367">
        <v>3.4262034909180681E-5</v>
      </c>
      <c r="CP105" s="367">
        <v>0.65747575904513045</v>
      </c>
      <c r="CQ105" s="367">
        <v>1748.4662354240222</v>
      </c>
      <c r="CR105" s="375">
        <v>0.539234499707135</v>
      </c>
    </row>
    <row r="106" spans="2:96" x14ac:dyDescent="0.2">
      <c r="B106" s="374"/>
      <c r="C106" s="368"/>
      <c r="D106" s="367" t="s">
        <v>8</v>
      </c>
      <c r="E106" s="367">
        <v>5516.1357912751537</v>
      </c>
      <c r="F106" s="367">
        <v>89116.418966026918</v>
      </c>
      <c r="G106" s="367">
        <v>21.450035260499895</v>
      </c>
      <c r="H106" s="367">
        <v>1660.7872749941116</v>
      </c>
      <c r="I106" s="367">
        <v>2587.4516338707972</v>
      </c>
      <c r="J106" s="367">
        <v>4.0953051994183847</v>
      </c>
      <c r="K106" s="367">
        <v>5586.1061580776859</v>
      </c>
      <c r="L106" s="367">
        <v>606.04425815801085</v>
      </c>
      <c r="M106" s="367">
        <v>33933.374297287286</v>
      </c>
      <c r="N106" s="367">
        <v>358.79996111016408</v>
      </c>
      <c r="O106" s="367">
        <v>37.198571510174659</v>
      </c>
      <c r="P106" s="367">
        <v>3324.9146092796614</v>
      </c>
      <c r="Q106" s="367">
        <v>0.30618244730729616</v>
      </c>
      <c r="R106" s="367">
        <v>227.19378459631187</v>
      </c>
      <c r="S106" s="367">
        <v>49.974231858068734</v>
      </c>
      <c r="T106" s="367">
        <v>50.489368557814934</v>
      </c>
      <c r="U106" s="367">
        <v>3.0378932170945466E-3</v>
      </c>
      <c r="V106" s="367">
        <v>58.89446357954867</v>
      </c>
      <c r="W106" s="367">
        <v>159391.12118822656</v>
      </c>
      <c r="X106" s="375">
        <v>48.246957167701019</v>
      </c>
      <c r="Z106" s="374"/>
      <c r="AA106" s="368"/>
      <c r="AB106" s="367" t="s">
        <v>8</v>
      </c>
      <c r="AC106" s="367">
        <v>0</v>
      </c>
      <c r="AD106" s="367">
        <v>0</v>
      </c>
      <c r="AE106" s="367">
        <v>0</v>
      </c>
      <c r="AF106" s="367">
        <v>0</v>
      </c>
      <c r="AG106" s="367">
        <v>0</v>
      </c>
      <c r="AH106" s="367">
        <v>0</v>
      </c>
      <c r="AI106" s="367">
        <v>0</v>
      </c>
      <c r="AJ106" s="367">
        <v>0</v>
      </c>
      <c r="AK106" s="367">
        <v>0</v>
      </c>
      <c r="AL106" s="367">
        <v>0</v>
      </c>
      <c r="AM106" s="367">
        <v>0</v>
      </c>
      <c r="AN106" s="367">
        <v>0</v>
      </c>
      <c r="AO106" s="367">
        <v>0</v>
      </c>
      <c r="AP106" s="367">
        <v>0</v>
      </c>
      <c r="AQ106" s="367">
        <v>0</v>
      </c>
      <c r="AR106" s="367">
        <v>0</v>
      </c>
      <c r="AS106" s="367">
        <v>0</v>
      </c>
      <c r="AT106" s="367">
        <v>0</v>
      </c>
      <c r="AU106" s="367">
        <v>0</v>
      </c>
      <c r="AV106" s="375">
        <v>0</v>
      </c>
      <c r="AX106" s="374"/>
      <c r="AY106" s="368"/>
      <c r="AZ106" s="367" t="s">
        <v>8</v>
      </c>
      <c r="BA106" s="367">
        <v>76.13215864608766</v>
      </c>
      <c r="BB106" s="367">
        <v>1229.9598130676889</v>
      </c>
      <c r="BC106" s="367">
        <v>0.29604736888448613</v>
      </c>
      <c r="BD106" s="367">
        <v>22.921720037647333</v>
      </c>
      <c r="BE106" s="367">
        <v>35.711281544320514</v>
      </c>
      <c r="BF106" s="367">
        <v>5.6522253429550466E-2</v>
      </c>
      <c r="BG106" s="367">
        <v>77.097870018596112</v>
      </c>
      <c r="BH106" s="367">
        <v>8.3644528261278044</v>
      </c>
      <c r="BI106" s="367">
        <v>468.33891208485727</v>
      </c>
      <c r="BJ106" s="367">
        <v>4.9520564023559794</v>
      </c>
      <c r="BK106" s="367">
        <v>0.51340424797007844</v>
      </c>
      <c r="BL106" s="367">
        <v>45.889538636585577</v>
      </c>
      <c r="BM106" s="367">
        <v>4.2258442386273899E-3</v>
      </c>
      <c r="BN106" s="367">
        <v>3.1356648760622745</v>
      </c>
      <c r="BO106" s="367">
        <v>0.68973032789596078</v>
      </c>
      <c r="BP106" s="367">
        <v>0.69684010010489217</v>
      </c>
      <c r="BQ106" s="367">
        <v>4.1928149905144161E-5</v>
      </c>
      <c r="BR106" s="367">
        <v>0.81284486355582064</v>
      </c>
      <c r="BS106" s="367">
        <v>2199.8715376574651</v>
      </c>
      <c r="BT106" s="375">
        <v>0.66589096720428931</v>
      </c>
      <c r="BV106" s="374"/>
      <c r="BW106" s="368"/>
      <c r="BX106" s="367" t="s">
        <v>8</v>
      </c>
      <c r="BY106" s="367">
        <v>639.0733087660534</v>
      </c>
      <c r="BZ106" s="367">
        <v>10324.605283300185</v>
      </c>
      <c r="CA106" s="367">
        <v>2.4850992661852689</v>
      </c>
      <c r="CB106" s="367">
        <v>192.41093025044816</v>
      </c>
      <c r="CC106" s="367">
        <v>299.76986417654678</v>
      </c>
      <c r="CD106" s="367">
        <v>0.47446262079674373</v>
      </c>
      <c r="CE106" s="367">
        <v>647.17974332823303</v>
      </c>
      <c r="CF106" s="367">
        <v>70.21341097735656</v>
      </c>
      <c r="CG106" s="367">
        <v>3931.3596710336328</v>
      </c>
      <c r="CH106" s="367">
        <v>41.568860341416134</v>
      </c>
      <c r="CI106" s="367">
        <v>4.3096499208701502</v>
      </c>
      <c r="CJ106" s="367">
        <v>385.20882391579818</v>
      </c>
      <c r="CK106" s="367">
        <v>3.547284495719933E-2</v>
      </c>
      <c r="CL106" s="367">
        <v>26.321593439142472</v>
      </c>
      <c r="CM106" s="367">
        <v>5.7897772852315965</v>
      </c>
      <c r="CN106" s="367">
        <v>5.8494585780116504</v>
      </c>
      <c r="CO106" s="367">
        <v>3.5195588785129686E-4</v>
      </c>
      <c r="CP106" s="367">
        <v>6.8232329898976838</v>
      </c>
      <c r="CQ106" s="367">
        <v>18466.29870258208</v>
      </c>
      <c r="CR106" s="375">
        <v>5.589663438638639</v>
      </c>
    </row>
    <row r="107" spans="2:96" x14ac:dyDescent="0.2">
      <c r="B107" s="374"/>
      <c r="C107" s="368"/>
      <c r="D107" s="367" t="s">
        <v>12</v>
      </c>
      <c r="E107" s="367">
        <v>0</v>
      </c>
      <c r="F107" s="367">
        <v>0</v>
      </c>
      <c r="G107" s="367">
        <v>0</v>
      </c>
      <c r="H107" s="367">
        <v>0</v>
      </c>
      <c r="I107" s="367">
        <v>0</v>
      </c>
      <c r="J107" s="367">
        <v>0</v>
      </c>
      <c r="K107" s="367">
        <v>0</v>
      </c>
      <c r="L107" s="367">
        <v>0</v>
      </c>
      <c r="M107" s="367">
        <v>0</v>
      </c>
      <c r="N107" s="367">
        <v>0</v>
      </c>
      <c r="O107" s="367">
        <v>0</v>
      </c>
      <c r="P107" s="367">
        <v>0</v>
      </c>
      <c r="Q107" s="367">
        <v>0</v>
      </c>
      <c r="R107" s="367">
        <v>0</v>
      </c>
      <c r="S107" s="367">
        <v>0</v>
      </c>
      <c r="T107" s="367">
        <v>0</v>
      </c>
      <c r="U107" s="367">
        <v>0</v>
      </c>
      <c r="V107" s="367">
        <v>0</v>
      </c>
      <c r="W107" s="367">
        <v>0</v>
      </c>
      <c r="X107" s="375">
        <v>0</v>
      </c>
      <c r="Z107" s="374"/>
      <c r="AA107" s="368"/>
      <c r="AB107" s="367" t="s">
        <v>12</v>
      </c>
      <c r="AC107" s="367">
        <v>0</v>
      </c>
      <c r="AD107" s="367">
        <v>0</v>
      </c>
      <c r="AE107" s="367">
        <v>0</v>
      </c>
      <c r="AF107" s="367">
        <v>0</v>
      </c>
      <c r="AG107" s="367">
        <v>0</v>
      </c>
      <c r="AH107" s="367">
        <v>0</v>
      </c>
      <c r="AI107" s="367">
        <v>0</v>
      </c>
      <c r="AJ107" s="367">
        <v>0</v>
      </c>
      <c r="AK107" s="367">
        <v>0</v>
      </c>
      <c r="AL107" s="367">
        <v>0</v>
      </c>
      <c r="AM107" s="367">
        <v>0</v>
      </c>
      <c r="AN107" s="367">
        <v>0</v>
      </c>
      <c r="AO107" s="367">
        <v>0</v>
      </c>
      <c r="AP107" s="367">
        <v>0</v>
      </c>
      <c r="AQ107" s="367">
        <v>0</v>
      </c>
      <c r="AR107" s="367">
        <v>0</v>
      </c>
      <c r="AS107" s="367">
        <v>0</v>
      </c>
      <c r="AT107" s="367">
        <v>0</v>
      </c>
      <c r="AU107" s="367">
        <v>0</v>
      </c>
      <c r="AV107" s="375">
        <v>0</v>
      </c>
      <c r="AX107" s="374"/>
      <c r="AY107" s="368"/>
      <c r="AZ107" s="367" t="s">
        <v>12</v>
      </c>
      <c r="BA107" s="367">
        <v>4308.9468586739949</v>
      </c>
      <c r="BB107" s="367">
        <v>66597.159816431915</v>
      </c>
      <c r="BC107" s="367">
        <v>17.524403829293039</v>
      </c>
      <c r="BD107" s="367">
        <v>1261.4552745682875</v>
      </c>
      <c r="BE107" s="367">
        <v>1450.6453120943142</v>
      </c>
      <c r="BF107" s="367">
        <v>2.7337537644839314</v>
      </c>
      <c r="BG107" s="367">
        <v>4361.5254447936877</v>
      </c>
      <c r="BH107" s="367">
        <v>495.46135597623436</v>
      </c>
      <c r="BI107" s="367">
        <v>19335.61550224082</v>
      </c>
      <c r="BJ107" s="367">
        <v>229.4131905059923</v>
      </c>
      <c r="BK107" s="367">
        <v>93.193992581935277</v>
      </c>
      <c r="BL107" s="367">
        <v>1859.0757589244456</v>
      </c>
      <c r="BM107" s="367">
        <v>0.37392587470245536</v>
      </c>
      <c r="BN107" s="367">
        <v>283.71549263319969</v>
      </c>
      <c r="BO107" s="367">
        <v>43.176780051605441</v>
      </c>
      <c r="BP107" s="367">
        <v>43.592770094479206</v>
      </c>
      <c r="BQ107" s="367">
        <v>2.3571957966432746E-3</v>
      </c>
      <c r="BR107" s="367">
        <v>49.647729085190356</v>
      </c>
      <c r="BS107" s="367">
        <v>31603.222638775169</v>
      </c>
      <c r="BT107" s="375">
        <v>55.713861169025471</v>
      </c>
      <c r="BV107" s="374"/>
      <c r="BW107" s="368"/>
      <c r="BX107" s="367" t="s">
        <v>12</v>
      </c>
      <c r="BY107" s="367">
        <v>0</v>
      </c>
      <c r="BZ107" s="367">
        <v>0</v>
      </c>
      <c r="CA107" s="367">
        <v>0</v>
      </c>
      <c r="CB107" s="367">
        <v>0</v>
      </c>
      <c r="CC107" s="367">
        <v>0</v>
      </c>
      <c r="CD107" s="367">
        <v>0</v>
      </c>
      <c r="CE107" s="367">
        <v>0</v>
      </c>
      <c r="CF107" s="367">
        <v>0</v>
      </c>
      <c r="CG107" s="367">
        <v>0</v>
      </c>
      <c r="CH107" s="367">
        <v>0</v>
      </c>
      <c r="CI107" s="367">
        <v>0</v>
      </c>
      <c r="CJ107" s="367">
        <v>0</v>
      </c>
      <c r="CK107" s="367">
        <v>0</v>
      </c>
      <c r="CL107" s="367">
        <v>0</v>
      </c>
      <c r="CM107" s="367">
        <v>0</v>
      </c>
      <c r="CN107" s="367">
        <v>0</v>
      </c>
      <c r="CO107" s="367">
        <v>0</v>
      </c>
      <c r="CP107" s="367">
        <v>0</v>
      </c>
      <c r="CQ107" s="367">
        <v>0</v>
      </c>
      <c r="CR107" s="375">
        <v>0</v>
      </c>
    </row>
    <row r="108" spans="2:96" x14ac:dyDescent="0.2">
      <c r="B108" s="374"/>
      <c r="C108" s="368"/>
      <c r="D108" s="367" t="s">
        <v>9</v>
      </c>
      <c r="E108" s="367">
        <v>0</v>
      </c>
      <c r="F108" s="367">
        <v>0</v>
      </c>
      <c r="G108" s="367">
        <v>0</v>
      </c>
      <c r="H108" s="367">
        <v>0</v>
      </c>
      <c r="I108" s="367">
        <v>0</v>
      </c>
      <c r="J108" s="367">
        <v>0</v>
      </c>
      <c r="K108" s="367">
        <v>0</v>
      </c>
      <c r="L108" s="367">
        <v>0</v>
      </c>
      <c r="M108" s="367">
        <v>0</v>
      </c>
      <c r="N108" s="367">
        <v>0</v>
      </c>
      <c r="O108" s="367">
        <v>0</v>
      </c>
      <c r="P108" s="367">
        <v>0</v>
      </c>
      <c r="Q108" s="367">
        <v>0</v>
      </c>
      <c r="R108" s="367">
        <v>0</v>
      </c>
      <c r="S108" s="367">
        <v>0</v>
      </c>
      <c r="T108" s="367">
        <v>0</v>
      </c>
      <c r="U108" s="367">
        <v>0</v>
      </c>
      <c r="V108" s="367">
        <v>0</v>
      </c>
      <c r="W108" s="367">
        <v>0</v>
      </c>
      <c r="X108" s="375">
        <v>0</v>
      </c>
      <c r="Z108" s="374"/>
      <c r="AA108" s="368"/>
      <c r="AB108" s="367" t="s">
        <v>9</v>
      </c>
      <c r="AC108" s="367">
        <v>2918.3367643397733</v>
      </c>
      <c r="AD108" s="367">
        <v>47275.192486970998</v>
      </c>
      <c r="AE108" s="367">
        <v>11.515128264318722</v>
      </c>
      <c r="AF108" s="367">
        <v>877.44811685234549</v>
      </c>
      <c r="AG108" s="367">
        <v>1445.1786094995934</v>
      </c>
      <c r="AH108" s="367">
        <v>2.2582597961346851</v>
      </c>
      <c r="AI108" s="367">
        <v>2956.9029734959531</v>
      </c>
      <c r="AJ108" s="367">
        <v>328.30912641869759</v>
      </c>
      <c r="AK108" s="367">
        <v>18833.508729111989</v>
      </c>
      <c r="AL108" s="367">
        <v>193.71180760357274</v>
      </c>
      <c r="AM108" s="367">
        <v>19.322081168642875</v>
      </c>
      <c r="AN108" s="367">
        <v>1855.8087097447697</v>
      </c>
      <c r="AO108" s="367">
        <v>0.15776267015188311</v>
      </c>
      <c r="AP108" s="367">
        <v>117.66477528170257</v>
      </c>
      <c r="AQ108" s="367">
        <v>26.702654655496897</v>
      </c>
      <c r="AR108" s="367">
        <v>26.978359471160747</v>
      </c>
      <c r="AS108" s="367">
        <v>1.6227116169223921E-3</v>
      </c>
      <c r="AT108" s="367">
        <v>31.596217327596023</v>
      </c>
      <c r="AU108" s="367">
        <v>87200.018628218575</v>
      </c>
      <c r="AV108" s="375">
        <v>24.617863016303549</v>
      </c>
      <c r="AX108" s="374"/>
      <c r="AY108" s="368"/>
      <c r="AZ108" s="367" t="s">
        <v>9</v>
      </c>
      <c r="BA108" s="367">
        <v>0</v>
      </c>
      <c r="BB108" s="367">
        <v>0</v>
      </c>
      <c r="BC108" s="367">
        <v>0</v>
      </c>
      <c r="BD108" s="367">
        <v>0</v>
      </c>
      <c r="BE108" s="367">
        <v>0</v>
      </c>
      <c r="BF108" s="367">
        <v>0</v>
      </c>
      <c r="BG108" s="367">
        <v>0</v>
      </c>
      <c r="BH108" s="367">
        <v>0</v>
      </c>
      <c r="BI108" s="367">
        <v>0</v>
      </c>
      <c r="BJ108" s="367">
        <v>0</v>
      </c>
      <c r="BK108" s="367">
        <v>0</v>
      </c>
      <c r="BL108" s="367">
        <v>0</v>
      </c>
      <c r="BM108" s="367">
        <v>0</v>
      </c>
      <c r="BN108" s="367">
        <v>0</v>
      </c>
      <c r="BO108" s="367">
        <v>0</v>
      </c>
      <c r="BP108" s="367">
        <v>0</v>
      </c>
      <c r="BQ108" s="367">
        <v>0</v>
      </c>
      <c r="BR108" s="367">
        <v>0</v>
      </c>
      <c r="BS108" s="367">
        <v>0</v>
      </c>
      <c r="BT108" s="375">
        <v>0</v>
      </c>
      <c r="BV108" s="374"/>
      <c r="BW108" s="368"/>
      <c r="BX108" s="367" t="s">
        <v>9</v>
      </c>
      <c r="BY108" s="367">
        <v>0</v>
      </c>
      <c r="BZ108" s="367">
        <v>0</v>
      </c>
      <c r="CA108" s="367">
        <v>0</v>
      </c>
      <c r="CB108" s="367">
        <v>0</v>
      </c>
      <c r="CC108" s="367">
        <v>0</v>
      </c>
      <c r="CD108" s="367">
        <v>0</v>
      </c>
      <c r="CE108" s="367">
        <v>0</v>
      </c>
      <c r="CF108" s="367">
        <v>0</v>
      </c>
      <c r="CG108" s="367">
        <v>0</v>
      </c>
      <c r="CH108" s="367">
        <v>0</v>
      </c>
      <c r="CI108" s="367">
        <v>0</v>
      </c>
      <c r="CJ108" s="367">
        <v>0</v>
      </c>
      <c r="CK108" s="367">
        <v>0</v>
      </c>
      <c r="CL108" s="367">
        <v>0</v>
      </c>
      <c r="CM108" s="367">
        <v>0</v>
      </c>
      <c r="CN108" s="367">
        <v>0</v>
      </c>
      <c r="CO108" s="367">
        <v>0</v>
      </c>
      <c r="CP108" s="367">
        <v>0</v>
      </c>
      <c r="CQ108" s="367">
        <v>0</v>
      </c>
      <c r="CR108" s="375">
        <v>0</v>
      </c>
    </row>
    <row r="109" spans="2:96" x14ac:dyDescent="0.2">
      <c r="B109" s="374"/>
      <c r="C109" s="368"/>
      <c r="D109" s="367" t="s">
        <v>10</v>
      </c>
      <c r="E109" s="367">
        <v>0</v>
      </c>
      <c r="F109" s="367">
        <v>0</v>
      </c>
      <c r="G109" s="367">
        <v>0</v>
      </c>
      <c r="H109" s="367">
        <v>0</v>
      </c>
      <c r="I109" s="367">
        <v>0</v>
      </c>
      <c r="J109" s="367">
        <v>0</v>
      </c>
      <c r="K109" s="367">
        <v>0</v>
      </c>
      <c r="L109" s="367">
        <v>0</v>
      </c>
      <c r="M109" s="367">
        <v>0</v>
      </c>
      <c r="N109" s="367">
        <v>0</v>
      </c>
      <c r="O109" s="367">
        <v>0</v>
      </c>
      <c r="P109" s="367">
        <v>0</v>
      </c>
      <c r="Q109" s="367">
        <v>0</v>
      </c>
      <c r="R109" s="367">
        <v>0</v>
      </c>
      <c r="S109" s="367">
        <v>0</v>
      </c>
      <c r="T109" s="367">
        <v>0</v>
      </c>
      <c r="U109" s="367">
        <v>0</v>
      </c>
      <c r="V109" s="367">
        <v>0</v>
      </c>
      <c r="W109" s="367">
        <v>0</v>
      </c>
      <c r="X109" s="375">
        <v>0</v>
      </c>
      <c r="Z109" s="374"/>
      <c r="AA109" s="368"/>
      <c r="AB109" s="367" t="s">
        <v>10</v>
      </c>
      <c r="AC109" s="367">
        <v>3109.0930789259633</v>
      </c>
      <c r="AD109" s="367">
        <v>49986.648747325642</v>
      </c>
      <c r="AE109" s="367">
        <v>12.242459895179559</v>
      </c>
      <c r="AF109" s="367">
        <v>934.72615360449436</v>
      </c>
      <c r="AG109" s="367">
        <v>1455.0048154853091</v>
      </c>
      <c r="AH109" s="367">
        <v>2.2957657921952128</v>
      </c>
      <c r="AI109" s="367">
        <v>3147.760932500858</v>
      </c>
      <c r="AJ109" s="367">
        <v>344.29228446861487</v>
      </c>
      <c r="AK109" s="367">
        <v>19163.084490330923</v>
      </c>
      <c r="AL109" s="367">
        <v>197.52309804760918</v>
      </c>
      <c r="AM109" s="367">
        <v>20.796994137283775</v>
      </c>
      <c r="AN109" s="367">
        <v>1872.1866280525494</v>
      </c>
      <c r="AO109" s="367">
        <v>0.16656333769555989</v>
      </c>
      <c r="AP109" s="367">
        <v>123.5995887761908</v>
      </c>
      <c r="AQ109" s="367">
        <v>28.995985391847594</v>
      </c>
      <c r="AR109" s="367">
        <v>29.290186180828869</v>
      </c>
      <c r="AS109" s="367">
        <v>1.7132920942827239E-3</v>
      </c>
      <c r="AT109" s="367">
        <v>33.805008770589232</v>
      </c>
      <c r="AU109" s="367">
        <v>95071.844295634597</v>
      </c>
      <c r="AV109" s="375">
        <v>25.868763342686041</v>
      </c>
      <c r="AX109" s="374"/>
      <c r="AY109" s="368"/>
      <c r="AZ109" s="367" t="s">
        <v>10</v>
      </c>
      <c r="BA109" s="367">
        <v>0</v>
      </c>
      <c r="BB109" s="367">
        <v>0</v>
      </c>
      <c r="BC109" s="367">
        <v>0</v>
      </c>
      <c r="BD109" s="367">
        <v>0</v>
      </c>
      <c r="BE109" s="367">
        <v>0</v>
      </c>
      <c r="BF109" s="367">
        <v>0</v>
      </c>
      <c r="BG109" s="367">
        <v>0</v>
      </c>
      <c r="BH109" s="367">
        <v>0</v>
      </c>
      <c r="BI109" s="367">
        <v>0</v>
      </c>
      <c r="BJ109" s="367">
        <v>0</v>
      </c>
      <c r="BK109" s="367">
        <v>0</v>
      </c>
      <c r="BL109" s="367">
        <v>0</v>
      </c>
      <c r="BM109" s="367">
        <v>0</v>
      </c>
      <c r="BN109" s="367">
        <v>0</v>
      </c>
      <c r="BO109" s="367">
        <v>0</v>
      </c>
      <c r="BP109" s="367">
        <v>0</v>
      </c>
      <c r="BQ109" s="367">
        <v>0</v>
      </c>
      <c r="BR109" s="367">
        <v>0</v>
      </c>
      <c r="BS109" s="367">
        <v>0</v>
      </c>
      <c r="BT109" s="375">
        <v>0</v>
      </c>
      <c r="BV109" s="374"/>
      <c r="BW109" s="368"/>
      <c r="BX109" s="367" t="s">
        <v>10</v>
      </c>
      <c r="BY109" s="367">
        <v>0</v>
      </c>
      <c r="BZ109" s="367">
        <v>0</v>
      </c>
      <c r="CA109" s="367">
        <v>0</v>
      </c>
      <c r="CB109" s="367">
        <v>0</v>
      </c>
      <c r="CC109" s="367">
        <v>0</v>
      </c>
      <c r="CD109" s="367">
        <v>0</v>
      </c>
      <c r="CE109" s="367">
        <v>0</v>
      </c>
      <c r="CF109" s="367">
        <v>0</v>
      </c>
      <c r="CG109" s="367">
        <v>0</v>
      </c>
      <c r="CH109" s="367">
        <v>0</v>
      </c>
      <c r="CI109" s="367">
        <v>0</v>
      </c>
      <c r="CJ109" s="367">
        <v>0</v>
      </c>
      <c r="CK109" s="367">
        <v>0</v>
      </c>
      <c r="CL109" s="367">
        <v>0</v>
      </c>
      <c r="CM109" s="367">
        <v>0</v>
      </c>
      <c r="CN109" s="367">
        <v>0</v>
      </c>
      <c r="CO109" s="367">
        <v>0</v>
      </c>
      <c r="CP109" s="367">
        <v>0</v>
      </c>
      <c r="CQ109" s="367">
        <v>0</v>
      </c>
      <c r="CR109" s="375">
        <v>0</v>
      </c>
    </row>
    <row r="110" spans="2:96" x14ac:dyDescent="0.2">
      <c r="B110" s="374"/>
      <c r="C110" s="368"/>
      <c r="D110" s="367" t="s">
        <v>5</v>
      </c>
      <c r="E110" s="367">
        <v>0</v>
      </c>
      <c r="F110" s="367">
        <v>0</v>
      </c>
      <c r="G110" s="367">
        <v>0</v>
      </c>
      <c r="H110" s="367">
        <v>0</v>
      </c>
      <c r="I110" s="367">
        <v>0</v>
      </c>
      <c r="J110" s="367">
        <v>0</v>
      </c>
      <c r="K110" s="367">
        <v>0</v>
      </c>
      <c r="L110" s="367">
        <v>0</v>
      </c>
      <c r="M110" s="367">
        <v>0</v>
      </c>
      <c r="N110" s="367">
        <v>0</v>
      </c>
      <c r="O110" s="367">
        <v>0</v>
      </c>
      <c r="P110" s="367">
        <v>0</v>
      </c>
      <c r="Q110" s="367">
        <v>0</v>
      </c>
      <c r="R110" s="367">
        <v>0</v>
      </c>
      <c r="S110" s="367">
        <v>0</v>
      </c>
      <c r="T110" s="367">
        <v>0</v>
      </c>
      <c r="U110" s="367">
        <v>0</v>
      </c>
      <c r="V110" s="367">
        <v>0</v>
      </c>
      <c r="W110" s="367">
        <v>0</v>
      </c>
      <c r="X110" s="375">
        <v>0</v>
      </c>
      <c r="Z110" s="374"/>
      <c r="AA110" s="368"/>
      <c r="AB110" s="367" t="s">
        <v>5</v>
      </c>
      <c r="AC110" s="367">
        <v>0</v>
      </c>
      <c r="AD110" s="367">
        <v>0</v>
      </c>
      <c r="AE110" s="367">
        <v>0</v>
      </c>
      <c r="AF110" s="367">
        <v>0</v>
      </c>
      <c r="AG110" s="367">
        <v>0</v>
      </c>
      <c r="AH110" s="367">
        <v>0</v>
      </c>
      <c r="AI110" s="367">
        <v>0</v>
      </c>
      <c r="AJ110" s="367">
        <v>0</v>
      </c>
      <c r="AK110" s="367">
        <v>0</v>
      </c>
      <c r="AL110" s="367">
        <v>0</v>
      </c>
      <c r="AM110" s="367">
        <v>0</v>
      </c>
      <c r="AN110" s="367">
        <v>0</v>
      </c>
      <c r="AO110" s="367">
        <v>0</v>
      </c>
      <c r="AP110" s="367">
        <v>0</v>
      </c>
      <c r="AQ110" s="367">
        <v>0</v>
      </c>
      <c r="AR110" s="367">
        <v>0</v>
      </c>
      <c r="AS110" s="367">
        <v>0</v>
      </c>
      <c r="AT110" s="367">
        <v>0</v>
      </c>
      <c r="AU110" s="367">
        <v>0</v>
      </c>
      <c r="AV110" s="375">
        <v>0</v>
      </c>
      <c r="AX110" s="374"/>
      <c r="AY110" s="368"/>
      <c r="AZ110" s="367" t="s">
        <v>5</v>
      </c>
      <c r="BA110" s="367">
        <v>0</v>
      </c>
      <c r="BB110" s="367">
        <v>0</v>
      </c>
      <c r="BC110" s="367">
        <v>0</v>
      </c>
      <c r="BD110" s="367">
        <v>0</v>
      </c>
      <c r="BE110" s="367">
        <v>0</v>
      </c>
      <c r="BF110" s="367">
        <v>0</v>
      </c>
      <c r="BG110" s="367">
        <v>0</v>
      </c>
      <c r="BH110" s="367">
        <v>0</v>
      </c>
      <c r="BI110" s="367">
        <v>0</v>
      </c>
      <c r="BJ110" s="367">
        <v>0</v>
      </c>
      <c r="BK110" s="367">
        <v>0</v>
      </c>
      <c r="BL110" s="367">
        <v>0</v>
      </c>
      <c r="BM110" s="367">
        <v>0</v>
      </c>
      <c r="BN110" s="367">
        <v>0</v>
      </c>
      <c r="BO110" s="367">
        <v>0</v>
      </c>
      <c r="BP110" s="367">
        <v>0</v>
      </c>
      <c r="BQ110" s="367">
        <v>0</v>
      </c>
      <c r="BR110" s="367">
        <v>0</v>
      </c>
      <c r="BS110" s="367">
        <v>0</v>
      </c>
      <c r="BT110" s="375">
        <v>0</v>
      </c>
      <c r="BV110" s="374"/>
      <c r="BW110" s="368"/>
      <c r="BX110" s="367" t="s">
        <v>5</v>
      </c>
      <c r="BY110" s="367">
        <v>4155.8257650809765</v>
      </c>
      <c r="BZ110" s="367">
        <v>83493.246412188921</v>
      </c>
      <c r="CA110" s="367">
        <v>9.5026197667863208</v>
      </c>
      <c r="CB110" s="367">
        <v>1549.366543500809</v>
      </c>
      <c r="CC110" s="367">
        <v>1840.0083002333454</v>
      </c>
      <c r="CD110" s="367">
        <v>3.4368871510586732</v>
      </c>
      <c r="CE110" s="367">
        <v>4234.8819408615427</v>
      </c>
      <c r="CF110" s="367">
        <v>388.42398625304185</v>
      </c>
      <c r="CG110" s="367">
        <v>22988.563798912659</v>
      </c>
      <c r="CH110" s="367">
        <v>303.250026498968</v>
      </c>
      <c r="CI110" s="367">
        <v>20.208791399289854</v>
      </c>
      <c r="CJ110" s="367">
        <v>2314.9525495037096</v>
      </c>
      <c r="CK110" s="367">
        <v>0.16574644178980155</v>
      </c>
      <c r="CL110" s="367">
        <v>159.17359937779642</v>
      </c>
      <c r="CM110" s="367">
        <v>16.530053284293334</v>
      </c>
      <c r="CN110" s="367">
        <v>16.951676885157724</v>
      </c>
      <c r="CO110" s="367">
        <v>2.1497031987222806E-3</v>
      </c>
      <c r="CP110" s="367">
        <v>22.745614721805392</v>
      </c>
      <c r="CQ110" s="367">
        <v>31682.014769285106</v>
      </c>
      <c r="CR110" s="375">
        <v>70.514379547856464</v>
      </c>
    </row>
    <row r="111" spans="2:96" x14ac:dyDescent="0.2">
      <c r="B111" s="376"/>
      <c r="C111" s="377"/>
      <c r="D111" s="378" t="s">
        <v>11</v>
      </c>
      <c r="E111" s="378">
        <v>0</v>
      </c>
      <c r="F111" s="378">
        <v>0</v>
      </c>
      <c r="G111" s="378">
        <v>0</v>
      </c>
      <c r="H111" s="378">
        <v>0</v>
      </c>
      <c r="I111" s="378">
        <v>0</v>
      </c>
      <c r="J111" s="378">
        <v>0</v>
      </c>
      <c r="K111" s="378">
        <v>0</v>
      </c>
      <c r="L111" s="378">
        <v>0</v>
      </c>
      <c r="M111" s="378">
        <v>0</v>
      </c>
      <c r="N111" s="378">
        <v>0</v>
      </c>
      <c r="O111" s="378">
        <v>0</v>
      </c>
      <c r="P111" s="378">
        <v>0</v>
      </c>
      <c r="Q111" s="378">
        <v>0</v>
      </c>
      <c r="R111" s="378">
        <v>0</v>
      </c>
      <c r="S111" s="378">
        <v>0</v>
      </c>
      <c r="T111" s="378">
        <v>0</v>
      </c>
      <c r="U111" s="378">
        <v>0</v>
      </c>
      <c r="V111" s="378">
        <v>0</v>
      </c>
      <c r="W111" s="378">
        <v>0</v>
      </c>
      <c r="X111" s="379">
        <v>0</v>
      </c>
      <c r="Z111" s="376"/>
      <c r="AA111" s="377"/>
      <c r="AB111" s="378" t="s">
        <v>11</v>
      </c>
      <c r="AC111" s="378">
        <v>0</v>
      </c>
      <c r="AD111" s="378">
        <v>0</v>
      </c>
      <c r="AE111" s="378">
        <v>0</v>
      </c>
      <c r="AF111" s="378">
        <v>0</v>
      </c>
      <c r="AG111" s="378">
        <v>0</v>
      </c>
      <c r="AH111" s="378">
        <v>0</v>
      </c>
      <c r="AI111" s="378">
        <v>0</v>
      </c>
      <c r="AJ111" s="378">
        <v>0</v>
      </c>
      <c r="AK111" s="378">
        <v>0</v>
      </c>
      <c r="AL111" s="378">
        <v>0</v>
      </c>
      <c r="AM111" s="378">
        <v>0</v>
      </c>
      <c r="AN111" s="378">
        <v>0</v>
      </c>
      <c r="AO111" s="378">
        <v>0</v>
      </c>
      <c r="AP111" s="378">
        <v>0</v>
      </c>
      <c r="AQ111" s="378">
        <v>0</v>
      </c>
      <c r="AR111" s="378">
        <v>0</v>
      </c>
      <c r="AS111" s="378">
        <v>0</v>
      </c>
      <c r="AT111" s="378">
        <v>0</v>
      </c>
      <c r="AU111" s="378">
        <v>0</v>
      </c>
      <c r="AV111" s="379">
        <v>0</v>
      </c>
      <c r="AX111" s="376"/>
      <c r="AY111" s="377"/>
      <c r="AZ111" s="378" t="s">
        <v>11</v>
      </c>
      <c r="BA111" s="378">
        <v>0</v>
      </c>
      <c r="BB111" s="378">
        <v>0</v>
      </c>
      <c r="BC111" s="378">
        <v>0</v>
      </c>
      <c r="BD111" s="378">
        <v>0</v>
      </c>
      <c r="BE111" s="378">
        <v>0</v>
      </c>
      <c r="BF111" s="378">
        <v>0</v>
      </c>
      <c r="BG111" s="378">
        <v>0</v>
      </c>
      <c r="BH111" s="378">
        <v>0</v>
      </c>
      <c r="BI111" s="378">
        <v>0</v>
      </c>
      <c r="BJ111" s="378">
        <v>0</v>
      </c>
      <c r="BK111" s="378">
        <v>0</v>
      </c>
      <c r="BL111" s="378">
        <v>0</v>
      </c>
      <c r="BM111" s="378">
        <v>0</v>
      </c>
      <c r="BN111" s="378">
        <v>0</v>
      </c>
      <c r="BO111" s="378">
        <v>0</v>
      </c>
      <c r="BP111" s="378">
        <v>0</v>
      </c>
      <c r="BQ111" s="378">
        <v>0</v>
      </c>
      <c r="BR111" s="378">
        <v>0</v>
      </c>
      <c r="BS111" s="378">
        <v>0</v>
      </c>
      <c r="BT111" s="379">
        <v>0</v>
      </c>
      <c r="BV111" s="376"/>
      <c r="BW111" s="377"/>
      <c r="BX111" s="378" t="s">
        <v>11</v>
      </c>
      <c r="BY111" s="378">
        <v>2437.1429334601467</v>
      </c>
      <c r="BZ111" s="378">
        <v>42865.048513453548</v>
      </c>
      <c r="CA111" s="378">
        <v>7.726749319546891</v>
      </c>
      <c r="CB111" s="378">
        <v>721.35929543714417</v>
      </c>
      <c r="CC111" s="378">
        <v>1971.0051545828383</v>
      </c>
      <c r="CD111" s="378">
        <v>2.5804845600438036</v>
      </c>
      <c r="CE111" s="378">
        <v>2472.8600944779882</v>
      </c>
      <c r="CF111" s="378">
        <v>354.09644206278949</v>
      </c>
      <c r="CG111" s="378">
        <v>21528.216094613836</v>
      </c>
      <c r="CH111" s="378">
        <v>203.49054682290972</v>
      </c>
      <c r="CI111" s="378">
        <v>8.3271320705401166</v>
      </c>
      <c r="CJ111" s="378">
        <v>2465.0506372119107</v>
      </c>
      <c r="CK111" s="378">
        <v>0.10733026640342526</v>
      </c>
      <c r="CL111" s="378">
        <v>202.74556584445375</v>
      </c>
      <c r="CM111" s="378">
        <v>16.029168866419489</v>
      </c>
      <c r="CN111" s="378">
        <v>16.22998467977142</v>
      </c>
      <c r="CO111" s="378">
        <v>1.3754501372793941E-3</v>
      </c>
      <c r="CP111" s="378">
        <v>19.086024977246911</v>
      </c>
      <c r="CQ111" s="378">
        <v>25750.687270258484</v>
      </c>
      <c r="CR111" s="379">
        <v>69.497282742110457</v>
      </c>
    </row>
    <row r="113" spans="1:96" x14ac:dyDescent="0.2">
      <c r="A113" s="380"/>
      <c r="B113" s="371">
        <v>2050</v>
      </c>
      <c r="C113" s="372" t="s">
        <v>0</v>
      </c>
      <c r="D113" s="372" t="s">
        <v>4</v>
      </c>
      <c r="E113" s="372" t="s">
        <v>105</v>
      </c>
      <c r="F113" s="372" t="s">
        <v>106</v>
      </c>
      <c r="G113" s="372" t="s">
        <v>107</v>
      </c>
      <c r="H113" s="372" t="s">
        <v>108</v>
      </c>
      <c r="I113" s="372" t="s">
        <v>109</v>
      </c>
      <c r="J113" s="372" t="s">
        <v>110</v>
      </c>
      <c r="K113" s="372" t="s">
        <v>111</v>
      </c>
      <c r="L113" s="372" t="s">
        <v>112</v>
      </c>
      <c r="M113" s="372" t="s">
        <v>113</v>
      </c>
      <c r="N113" s="372" t="s">
        <v>114</v>
      </c>
      <c r="O113" s="372" t="s">
        <v>115</v>
      </c>
      <c r="P113" s="372" t="s">
        <v>116</v>
      </c>
      <c r="Q113" s="372" t="s">
        <v>117</v>
      </c>
      <c r="R113" s="372" t="s">
        <v>118</v>
      </c>
      <c r="S113" s="372" t="s">
        <v>119</v>
      </c>
      <c r="T113" s="372" t="s">
        <v>120</v>
      </c>
      <c r="U113" s="372" t="s">
        <v>121</v>
      </c>
      <c r="V113" s="372" t="s">
        <v>122</v>
      </c>
      <c r="W113" s="372" t="s">
        <v>123</v>
      </c>
      <c r="X113" s="373" t="s">
        <v>124</v>
      </c>
      <c r="Z113" s="371">
        <v>2050</v>
      </c>
      <c r="AA113" s="372" t="s">
        <v>0</v>
      </c>
      <c r="AB113" s="372" t="s">
        <v>14</v>
      </c>
      <c r="AC113" s="372" t="s">
        <v>105</v>
      </c>
      <c r="AD113" s="372" t="s">
        <v>106</v>
      </c>
      <c r="AE113" s="372" t="s">
        <v>107</v>
      </c>
      <c r="AF113" s="372" t="s">
        <v>108</v>
      </c>
      <c r="AG113" s="372" t="s">
        <v>109</v>
      </c>
      <c r="AH113" s="372" t="s">
        <v>110</v>
      </c>
      <c r="AI113" s="372" t="s">
        <v>111</v>
      </c>
      <c r="AJ113" s="372" t="s">
        <v>112</v>
      </c>
      <c r="AK113" s="372" t="s">
        <v>113</v>
      </c>
      <c r="AL113" s="372" t="s">
        <v>114</v>
      </c>
      <c r="AM113" s="372" t="s">
        <v>115</v>
      </c>
      <c r="AN113" s="372" t="s">
        <v>116</v>
      </c>
      <c r="AO113" s="372" t="s">
        <v>117</v>
      </c>
      <c r="AP113" s="372" t="s">
        <v>118</v>
      </c>
      <c r="AQ113" s="372" t="s">
        <v>119</v>
      </c>
      <c r="AR113" s="372" t="s">
        <v>120</v>
      </c>
      <c r="AS113" s="372" t="s">
        <v>121</v>
      </c>
      <c r="AT113" s="372" t="s">
        <v>122</v>
      </c>
      <c r="AU113" s="372" t="s">
        <v>123</v>
      </c>
      <c r="AV113" s="373" t="s">
        <v>124</v>
      </c>
      <c r="AX113" s="371">
        <v>2050</v>
      </c>
      <c r="AY113" s="372" t="s">
        <v>0</v>
      </c>
      <c r="AZ113" s="372" t="s">
        <v>17</v>
      </c>
      <c r="BA113" s="372" t="s">
        <v>105</v>
      </c>
      <c r="BB113" s="372" t="s">
        <v>106</v>
      </c>
      <c r="BC113" s="372" t="s">
        <v>107</v>
      </c>
      <c r="BD113" s="372" t="s">
        <v>108</v>
      </c>
      <c r="BE113" s="372" t="s">
        <v>109</v>
      </c>
      <c r="BF113" s="372" t="s">
        <v>110</v>
      </c>
      <c r="BG113" s="372" t="s">
        <v>111</v>
      </c>
      <c r="BH113" s="372" t="s">
        <v>112</v>
      </c>
      <c r="BI113" s="372" t="s">
        <v>113</v>
      </c>
      <c r="BJ113" s="372" t="s">
        <v>114</v>
      </c>
      <c r="BK113" s="372" t="s">
        <v>115</v>
      </c>
      <c r="BL113" s="372" t="s">
        <v>116</v>
      </c>
      <c r="BM113" s="372" t="s">
        <v>117</v>
      </c>
      <c r="BN113" s="372" t="s">
        <v>118</v>
      </c>
      <c r="BO113" s="372" t="s">
        <v>119</v>
      </c>
      <c r="BP113" s="372" t="s">
        <v>120</v>
      </c>
      <c r="BQ113" s="372" t="s">
        <v>121</v>
      </c>
      <c r="BR113" s="372" t="s">
        <v>122</v>
      </c>
      <c r="BS113" s="372" t="s">
        <v>123</v>
      </c>
      <c r="BT113" s="373" t="s">
        <v>124</v>
      </c>
      <c r="BV113" s="371">
        <v>2050</v>
      </c>
      <c r="BW113" s="372" t="s">
        <v>0</v>
      </c>
      <c r="BX113" s="372" t="s">
        <v>23</v>
      </c>
      <c r="BY113" s="372" t="s">
        <v>105</v>
      </c>
      <c r="BZ113" s="372" t="s">
        <v>106</v>
      </c>
      <c r="CA113" s="372" t="s">
        <v>107</v>
      </c>
      <c r="CB113" s="372" t="s">
        <v>108</v>
      </c>
      <c r="CC113" s="372" t="s">
        <v>109</v>
      </c>
      <c r="CD113" s="372" t="s">
        <v>110</v>
      </c>
      <c r="CE113" s="372" t="s">
        <v>111</v>
      </c>
      <c r="CF113" s="372" t="s">
        <v>112</v>
      </c>
      <c r="CG113" s="372" t="s">
        <v>113</v>
      </c>
      <c r="CH113" s="372" t="s">
        <v>114</v>
      </c>
      <c r="CI113" s="372" t="s">
        <v>115</v>
      </c>
      <c r="CJ113" s="372" t="s">
        <v>116</v>
      </c>
      <c r="CK113" s="372" t="s">
        <v>117</v>
      </c>
      <c r="CL113" s="372" t="s">
        <v>118</v>
      </c>
      <c r="CM113" s="372" t="s">
        <v>119</v>
      </c>
      <c r="CN113" s="372" t="s">
        <v>120</v>
      </c>
      <c r="CO113" s="372" t="s">
        <v>121</v>
      </c>
      <c r="CP113" s="372" t="s">
        <v>122</v>
      </c>
      <c r="CQ113" s="372" t="s">
        <v>123</v>
      </c>
      <c r="CR113" s="373" t="s">
        <v>124</v>
      </c>
    </row>
    <row r="114" spans="1:96" x14ac:dyDescent="0.2">
      <c r="B114" s="374"/>
      <c r="C114" s="368" t="s">
        <v>1</v>
      </c>
      <c r="D114" s="367" t="s">
        <v>6</v>
      </c>
      <c r="E114" s="367">
        <v>0</v>
      </c>
      <c r="F114" s="367">
        <v>0</v>
      </c>
      <c r="G114" s="367">
        <v>0</v>
      </c>
      <c r="H114" s="367">
        <v>0</v>
      </c>
      <c r="I114" s="367">
        <v>0</v>
      </c>
      <c r="J114" s="367">
        <v>0</v>
      </c>
      <c r="K114" s="367">
        <v>0</v>
      </c>
      <c r="L114" s="367">
        <v>0</v>
      </c>
      <c r="M114" s="367">
        <v>0</v>
      </c>
      <c r="N114" s="367">
        <v>0</v>
      </c>
      <c r="O114" s="367">
        <v>0</v>
      </c>
      <c r="P114" s="367">
        <v>0</v>
      </c>
      <c r="Q114" s="367">
        <v>0</v>
      </c>
      <c r="R114" s="367">
        <v>0</v>
      </c>
      <c r="S114" s="367">
        <v>0</v>
      </c>
      <c r="T114" s="367">
        <v>0</v>
      </c>
      <c r="U114" s="367">
        <v>0</v>
      </c>
      <c r="V114" s="367">
        <v>0</v>
      </c>
      <c r="W114" s="367">
        <v>0</v>
      </c>
      <c r="X114" s="375">
        <v>0</v>
      </c>
      <c r="Z114" s="374"/>
      <c r="AA114" s="368" t="s">
        <v>1</v>
      </c>
      <c r="AB114" s="367" t="s">
        <v>6</v>
      </c>
      <c r="AC114" s="367">
        <v>0</v>
      </c>
      <c r="AD114" s="367">
        <v>0</v>
      </c>
      <c r="AE114" s="367">
        <v>0</v>
      </c>
      <c r="AF114" s="367">
        <v>0</v>
      </c>
      <c r="AG114" s="367">
        <v>0</v>
      </c>
      <c r="AH114" s="367">
        <v>0</v>
      </c>
      <c r="AI114" s="367">
        <v>0</v>
      </c>
      <c r="AJ114" s="367">
        <v>0</v>
      </c>
      <c r="AK114" s="367">
        <v>0</v>
      </c>
      <c r="AL114" s="367">
        <v>0</v>
      </c>
      <c r="AM114" s="367">
        <v>0</v>
      </c>
      <c r="AN114" s="367">
        <v>0</v>
      </c>
      <c r="AO114" s="367">
        <v>0</v>
      </c>
      <c r="AP114" s="367">
        <v>0</v>
      </c>
      <c r="AQ114" s="367">
        <v>0</v>
      </c>
      <c r="AR114" s="367">
        <v>0</v>
      </c>
      <c r="AS114" s="367">
        <v>0</v>
      </c>
      <c r="AT114" s="367">
        <v>0</v>
      </c>
      <c r="AU114" s="367">
        <v>0</v>
      </c>
      <c r="AV114" s="375">
        <v>0</v>
      </c>
      <c r="AX114" s="374"/>
      <c r="AY114" s="368" t="s">
        <v>1</v>
      </c>
      <c r="AZ114" s="367" t="s">
        <v>6</v>
      </c>
      <c r="BA114" s="367">
        <v>0</v>
      </c>
      <c r="BB114" s="367">
        <v>0</v>
      </c>
      <c r="BC114" s="367">
        <v>0</v>
      </c>
      <c r="BD114" s="367">
        <v>0</v>
      </c>
      <c r="BE114" s="367">
        <v>0</v>
      </c>
      <c r="BF114" s="367">
        <v>0</v>
      </c>
      <c r="BG114" s="367">
        <v>0</v>
      </c>
      <c r="BH114" s="367">
        <v>0</v>
      </c>
      <c r="BI114" s="367">
        <v>0</v>
      </c>
      <c r="BJ114" s="367">
        <v>0</v>
      </c>
      <c r="BK114" s="367">
        <v>0</v>
      </c>
      <c r="BL114" s="367">
        <v>0</v>
      </c>
      <c r="BM114" s="367">
        <v>0</v>
      </c>
      <c r="BN114" s="367">
        <v>0</v>
      </c>
      <c r="BO114" s="367">
        <v>0</v>
      </c>
      <c r="BP114" s="367">
        <v>0</v>
      </c>
      <c r="BQ114" s="367">
        <v>0</v>
      </c>
      <c r="BR114" s="367">
        <v>0</v>
      </c>
      <c r="BS114" s="367">
        <v>0</v>
      </c>
      <c r="BT114" s="375">
        <v>0</v>
      </c>
      <c r="BV114" s="374"/>
      <c r="BW114" s="368" t="s">
        <v>1</v>
      </c>
      <c r="BX114" s="367" t="s">
        <v>6</v>
      </c>
      <c r="BY114" s="367">
        <v>0</v>
      </c>
      <c r="BZ114" s="367">
        <v>0</v>
      </c>
      <c r="CA114" s="367">
        <v>0</v>
      </c>
      <c r="CB114" s="367">
        <v>0</v>
      </c>
      <c r="CC114" s="367">
        <v>0</v>
      </c>
      <c r="CD114" s="367">
        <v>0</v>
      </c>
      <c r="CE114" s="367">
        <v>0</v>
      </c>
      <c r="CF114" s="367">
        <v>0</v>
      </c>
      <c r="CG114" s="367">
        <v>0</v>
      </c>
      <c r="CH114" s="367">
        <v>0</v>
      </c>
      <c r="CI114" s="367">
        <v>0</v>
      </c>
      <c r="CJ114" s="367">
        <v>0</v>
      </c>
      <c r="CK114" s="367">
        <v>0</v>
      </c>
      <c r="CL114" s="367">
        <v>0</v>
      </c>
      <c r="CM114" s="367">
        <v>0</v>
      </c>
      <c r="CN114" s="367">
        <v>0</v>
      </c>
      <c r="CO114" s="367">
        <v>0</v>
      </c>
      <c r="CP114" s="367">
        <v>0</v>
      </c>
      <c r="CQ114" s="367">
        <v>0</v>
      </c>
      <c r="CR114" s="375">
        <v>0</v>
      </c>
    </row>
    <row r="115" spans="1:96" x14ac:dyDescent="0.2">
      <c r="B115" s="374"/>
      <c r="C115" s="368"/>
      <c r="D115" s="367" t="s">
        <v>7</v>
      </c>
      <c r="E115" s="367">
        <v>1291.9455273610947</v>
      </c>
      <c r="F115" s="367">
        <v>21176.584884950124</v>
      </c>
      <c r="G115" s="367">
        <v>4.779566424253801</v>
      </c>
      <c r="H115" s="367">
        <v>383.6982060509672</v>
      </c>
      <c r="I115" s="367">
        <v>762.38121158740273</v>
      </c>
      <c r="J115" s="367">
        <v>1.1918562871645249</v>
      </c>
      <c r="K115" s="367">
        <v>1310.0332826441359</v>
      </c>
      <c r="L115" s="367">
        <v>152.45256774032723</v>
      </c>
      <c r="M115" s="367">
        <v>9846.0691577455709</v>
      </c>
      <c r="N115" s="367">
        <v>96.873716098727314</v>
      </c>
      <c r="O115" s="367">
        <v>9.6838624659513908</v>
      </c>
      <c r="P115" s="367">
        <v>977.85638725477156</v>
      </c>
      <c r="Q115" s="367">
        <v>7.1834617927949929E-2</v>
      </c>
      <c r="R115" s="367">
        <v>55.206182783717793</v>
      </c>
      <c r="S115" s="367">
        <v>10.511095878212029</v>
      </c>
      <c r="T115" s="367">
        <v>10.625627880995221</v>
      </c>
      <c r="U115" s="367">
        <v>7.279372272798744E-4</v>
      </c>
      <c r="V115" s="367">
        <v>12.689182004349181</v>
      </c>
      <c r="W115" s="367">
        <v>32818.968272482467</v>
      </c>
      <c r="X115" s="375">
        <v>12.269104771694384</v>
      </c>
      <c r="Z115" s="374"/>
      <c r="AA115" s="368"/>
      <c r="AB115" s="367" t="s">
        <v>7</v>
      </c>
      <c r="AC115" s="367">
        <v>0</v>
      </c>
      <c r="AD115" s="367">
        <v>0</v>
      </c>
      <c r="AE115" s="367">
        <v>0</v>
      </c>
      <c r="AF115" s="367">
        <v>0</v>
      </c>
      <c r="AG115" s="367">
        <v>0</v>
      </c>
      <c r="AH115" s="367">
        <v>0</v>
      </c>
      <c r="AI115" s="367">
        <v>0</v>
      </c>
      <c r="AJ115" s="367">
        <v>0</v>
      </c>
      <c r="AK115" s="367">
        <v>0</v>
      </c>
      <c r="AL115" s="367">
        <v>0</v>
      </c>
      <c r="AM115" s="367">
        <v>0</v>
      </c>
      <c r="AN115" s="367">
        <v>0</v>
      </c>
      <c r="AO115" s="367">
        <v>0</v>
      </c>
      <c r="AP115" s="367">
        <v>0</v>
      </c>
      <c r="AQ115" s="367">
        <v>0</v>
      </c>
      <c r="AR115" s="367">
        <v>0</v>
      </c>
      <c r="AS115" s="367">
        <v>0</v>
      </c>
      <c r="AT115" s="367">
        <v>0</v>
      </c>
      <c r="AU115" s="367">
        <v>0</v>
      </c>
      <c r="AV115" s="375">
        <v>0</v>
      </c>
      <c r="AX115" s="374"/>
      <c r="AY115" s="368"/>
      <c r="AZ115" s="367" t="s">
        <v>7</v>
      </c>
      <c r="BA115" s="367">
        <v>0</v>
      </c>
      <c r="BB115" s="367">
        <v>0</v>
      </c>
      <c r="BC115" s="367">
        <v>0</v>
      </c>
      <c r="BD115" s="367">
        <v>0</v>
      </c>
      <c r="BE115" s="367">
        <v>0</v>
      </c>
      <c r="BF115" s="367">
        <v>0</v>
      </c>
      <c r="BG115" s="367">
        <v>0</v>
      </c>
      <c r="BH115" s="367">
        <v>0</v>
      </c>
      <c r="BI115" s="367">
        <v>0</v>
      </c>
      <c r="BJ115" s="367">
        <v>0</v>
      </c>
      <c r="BK115" s="367">
        <v>0</v>
      </c>
      <c r="BL115" s="367">
        <v>0</v>
      </c>
      <c r="BM115" s="367">
        <v>0</v>
      </c>
      <c r="BN115" s="367">
        <v>0</v>
      </c>
      <c r="BO115" s="367">
        <v>0</v>
      </c>
      <c r="BP115" s="367">
        <v>0</v>
      </c>
      <c r="BQ115" s="367">
        <v>0</v>
      </c>
      <c r="BR115" s="367">
        <v>0</v>
      </c>
      <c r="BS115" s="367">
        <v>0</v>
      </c>
      <c r="BT115" s="375">
        <v>0</v>
      </c>
      <c r="BV115" s="374"/>
      <c r="BW115" s="368"/>
      <c r="BX115" s="367" t="s">
        <v>7</v>
      </c>
      <c r="BY115" s="367">
        <v>0</v>
      </c>
      <c r="BZ115" s="367">
        <v>0</v>
      </c>
      <c r="CA115" s="367">
        <v>0</v>
      </c>
      <c r="CB115" s="367">
        <v>0</v>
      </c>
      <c r="CC115" s="367">
        <v>0</v>
      </c>
      <c r="CD115" s="367">
        <v>0</v>
      </c>
      <c r="CE115" s="367">
        <v>0</v>
      </c>
      <c r="CF115" s="367">
        <v>0</v>
      </c>
      <c r="CG115" s="367">
        <v>0</v>
      </c>
      <c r="CH115" s="367">
        <v>0</v>
      </c>
      <c r="CI115" s="367">
        <v>0</v>
      </c>
      <c r="CJ115" s="367">
        <v>0</v>
      </c>
      <c r="CK115" s="367">
        <v>0</v>
      </c>
      <c r="CL115" s="367">
        <v>0</v>
      </c>
      <c r="CM115" s="367">
        <v>0</v>
      </c>
      <c r="CN115" s="367">
        <v>0</v>
      </c>
      <c r="CO115" s="367">
        <v>0</v>
      </c>
      <c r="CP115" s="367">
        <v>0</v>
      </c>
      <c r="CQ115" s="367">
        <v>0</v>
      </c>
      <c r="CR115" s="375">
        <v>0</v>
      </c>
    </row>
    <row r="116" spans="1:96" x14ac:dyDescent="0.2">
      <c r="B116" s="374"/>
      <c r="C116" s="368"/>
      <c r="D116" s="367" t="s">
        <v>8</v>
      </c>
      <c r="E116" s="367">
        <v>12200.812643323778</v>
      </c>
      <c r="F116" s="367">
        <v>198728.12676972989</v>
      </c>
      <c r="G116" s="367">
        <v>45.069448191312638</v>
      </c>
      <c r="H116" s="367">
        <v>3628.2398569256984</v>
      </c>
      <c r="I116" s="367">
        <v>6796.8086845070538</v>
      </c>
      <c r="J116" s="367">
        <v>10.744424670147417</v>
      </c>
      <c r="K116" s="367">
        <v>12363.250329491308</v>
      </c>
      <c r="L116" s="367">
        <v>1410.0937281943714</v>
      </c>
      <c r="M116" s="367">
        <v>88642.41753874773</v>
      </c>
      <c r="N116" s="367">
        <v>880.90925055173307</v>
      </c>
      <c r="O116" s="367">
        <v>93.12314827183377</v>
      </c>
      <c r="P116" s="367">
        <v>8732.9564368095489</v>
      </c>
      <c r="Q116" s="367">
        <v>0.68011557595647609</v>
      </c>
      <c r="R116" s="367">
        <v>518.19022086272992</v>
      </c>
      <c r="S116" s="367">
        <v>101.24582085038449</v>
      </c>
      <c r="T116" s="367">
        <v>102.33023616663426</v>
      </c>
      <c r="U116" s="367">
        <v>6.8157119620833751E-3</v>
      </c>
      <c r="V116" s="367">
        <v>120.44823387451437</v>
      </c>
      <c r="W116" s="367">
        <v>317153.52859760681</v>
      </c>
      <c r="X116" s="375">
        <v>115.33056936306271</v>
      </c>
      <c r="Z116" s="374"/>
      <c r="AA116" s="368"/>
      <c r="AB116" s="367" t="s">
        <v>8</v>
      </c>
      <c r="AC116" s="367">
        <v>0</v>
      </c>
      <c r="AD116" s="367">
        <v>0</v>
      </c>
      <c r="AE116" s="367">
        <v>0</v>
      </c>
      <c r="AF116" s="367">
        <v>0</v>
      </c>
      <c r="AG116" s="367">
        <v>0</v>
      </c>
      <c r="AH116" s="367">
        <v>0</v>
      </c>
      <c r="AI116" s="367">
        <v>0</v>
      </c>
      <c r="AJ116" s="367">
        <v>0</v>
      </c>
      <c r="AK116" s="367">
        <v>0</v>
      </c>
      <c r="AL116" s="367">
        <v>0</v>
      </c>
      <c r="AM116" s="367">
        <v>0</v>
      </c>
      <c r="AN116" s="367">
        <v>0</v>
      </c>
      <c r="AO116" s="367">
        <v>0</v>
      </c>
      <c r="AP116" s="367">
        <v>0</v>
      </c>
      <c r="AQ116" s="367">
        <v>0</v>
      </c>
      <c r="AR116" s="367">
        <v>0</v>
      </c>
      <c r="AS116" s="367">
        <v>0</v>
      </c>
      <c r="AT116" s="367">
        <v>0</v>
      </c>
      <c r="AU116" s="367">
        <v>0</v>
      </c>
      <c r="AV116" s="375">
        <v>0</v>
      </c>
      <c r="AX116" s="374"/>
      <c r="AY116" s="368"/>
      <c r="AZ116" s="367" t="s">
        <v>8</v>
      </c>
      <c r="BA116" s="367">
        <v>0</v>
      </c>
      <c r="BB116" s="367">
        <v>0</v>
      </c>
      <c r="BC116" s="367">
        <v>0</v>
      </c>
      <c r="BD116" s="367">
        <v>0</v>
      </c>
      <c r="BE116" s="367">
        <v>0</v>
      </c>
      <c r="BF116" s="367">
        <v>0</v>
      </c>
      <c r="BG116" s="367">
        <v>0</v>
      </c>
      <c r="BH116" s="367">
        <v>0</v>
      </c>
      <c r="BI116" s="367">
        <v>0</v>
      </c>
      <c r="BJ116" s="367">
        <v>0</v>
      </c>
      <c r="BK116" s="367">
        <v>0</v>
      </c>
      <c r="BL116" s="367">
        <v>0</v>
      </c>
      <c r="BM116" s="367">
        <v>0</v>
      </c>
      <c r="BN116" s="367">
        <v>0</v>
      </c>
      <c r="BO116" s="367">
        <v>0</v>
      </c>
      <c r="BP116" s="367">
        <v>0</v>
      </c>
      <c r="BQ116" s="367">
        <v>0</v>
      </c>
      <c r="BR116" s="367">
        <v>0</v>
      </c>
      <c r="BS116" s="367">
        <v>0</v>
      </c>
      <c r="BT116" s="375">
        <v>0</v>
      </c>
      <c r="BV116" s="374"/>
      <c r="BW116" s="368"/>
      <c r="BX116" s="367" t="s">
        <v>8</v>
      </c>
      <c r="BY116" s="367">
        <v>0</v>
      </c>
      <c r="BZ116" s="367">
        <v>0</v>
      </c>
      <c r="CA116" s="367">
        <v>0</v>
      </c>
      <c r="CB116" s="367">
        <v>0</v>
      </c>
      <c r="CC116" s="367">
        <v>0</v>
      </c>
      <c r="CD116" s="367">
        <v>0</v>
      </c>
      <c r="CE116" s="367">
        <v>0</v>
      </c>
      <c r="CF116" s="367">
        <v>0</v>
      </c>
      <c r="CG116" s="367">
        <v>0</v>
      </c>
      <c r="CH116" s="367">
        <v>0</v>
      </c>
      <c r="CI116" s="367">
        <v>0</v>
      </c>
      <c r="CJ116" s="367">
        <v>0</v>
      </c>
      <c r="CK116" s="367">
        <v>0</v>
      </c>
      <c r="CL116" s="367">
        <v>0</v>
      </c>
      <c r="CM116" s="367">
        <v>0</v>
      </c>
      <c r="CN116" s="367">
        <v>0</v>
      </c>
      <c r="CO116" s="367">
        <v>0</v>
      </c>
      <c r="CP116" s="367">
        <v>0</v>
      </c>
      <c r="CQ116" s="367">
        <v>0</v>
      </c>
      <c r="CR116" s="375">
        <v>0</v>
      </c>
    </row>
    <row r="117" spans="1:96" x14ac:dyDescent="0.2">
      <c r="B117" s="374"/>
      <c r="C117" s="368"/>
      <c r="D117" s="367" t="s">
        <v>12</v>
      </c>
      <c r="E117" s="367">
        <v>0</v>
      </c>
      <c r="F117" s="367">
        <v>0</v>
      </c>
      <c r="G117" s="367">
        <v>0</v>
      </c>
      <c r="H117" s="367">
        <v>0</v>
      </c>
      <c r="I117" s="367">
        <v>0</v>
      </c>
      <c r="J117" s="367">
        <v>0</v>
      </c>
      <c r="K117" s="367">
        <v>0</v>
      </c>
      <c r="L117" s="367">
        <v>0</v>
      </c>
      <c r="M117" s="367">
        <v>0</v>
      </c>
      <c r="N117" s="367">
        <v>0</v>
      </c>
      <c r="O117" s="367">
        <v>0</v>
      </c>
      <c r="P117" s="367">
        <v>0</v>
      </c>
      <c r="Q117" s="367">
        <v>0</v>
      </c>
      <c r="R117" s="367">
        <v>0</v>
      </c>
      <c r="S117" s="367">
        <v>0</v>
      </c>
      <c r="T117" s="367">
        <v>0</v>
      </c>
      <c r="U117" s="367">
        <v>0</v>
      </c>
      <c r="V117" s="367">
        <v>0</v>
      </c>
      <c r="W117" s="367">
        <v>0</v>
      </c>
      <c r="X117" s="375">
        <v>0</v>
      </c>
      <c r="Z117" s="374"/>
      <c r="AA117" s="368"/>
      <c r="AB117" s="367" t="s">
        <v>12</v>
      </c>
      <c r="AC117" s="367">
        <v>0</v>
      </c>
      <c r="AD117" s="367">
        <v>0</v>
      </c>
      <c r="AE117" s="367">
        <v>0</v>
      </c>
      <c r="AF117" s="367">
        <v>0</v>
      </c>
      <c r="AG117" s="367">
        <v>0</v>
      </c>
      <c r="AH117" s="367">
        <v>0</v>
      </c>
      <c r="AI117" s="367">
        <v>0</v>
      </c>
      <c r="AJ117" s="367">
        <v>0</v>
      </c>
      <c r="AK117" s="367">
        <v>0</v>
      </c>
      <c r="AL117" s="367">
        <v>0</v>
      </c>
      <c r="AM117" s="367">
        <v>0</v>
      </c>
      <c r="AN117" s="367">
        <v>0</v>
      </c>
      <c r="AO117" s="367">
        <v>0</v>
      </c>
      <c r="AP117" s="367">
        <v>0</v>
      </c>
      <c r="AQ117" s="367">
        <v>0</v>
      </c>
      <c r="AR117" s="367">
        <v>0</v>
      </c>
      <c r="AS117" s="367">
        <v>0</v>
      </c>
      <c r="AT117" s="367">
        <v>0</v>
      </c>
      <c r="AU117" s="367">
        <v>0</v>
      </c>
      <c r="AV117" s="375">
        <v>0</v>
      </c>
      <c r="AX117" s="374"/>
      <c r="AY117" s="368"/>
      <c r="AZ117" s="367" t="s">
        <v>12</v>
      </c>
      <c r="BA117" s="367">
        <v>10575.942393593712</v>
      </c>
      <c r="BB117" s="367">
        <v>171550.27484872862</v>
      </c>
      <c r="BC117" s="367">
        <v>42.598289079879059</v>
      </c>
      <c r="BD117" s="367">
        <v>3161.9915207694244</v>
      </c>
      <c r="BE117" s="367">
        <v>5659.8574536575334</v>
      </c>
      <c r="BF117" s="367">
        <v>9.8008380670677422</v>
      </c>
      <c r="BG117" s="367">
        <v>10718.960893106181</v>
      </c>
      <c r="BH117" s="367">
        <v>1288.4174796739535</v>
      </c>
      <c r="BI117" s="367">
        <v>76205.644218354864</v>
      </c>
      <c r="BJ117" s="367">
        <v>719.5761330199249</v>
      </c>
      <c r="BK117" s="367">
        <v>179.89182652216948</v>
      </c>
      <c r="BL117" s="367">
        <v>7231.5322793602181</v>
      </c>
      <c r="BM117" s="367">
        <v>0.8488343100681659</v>
      </c>
      <c r="BN117" s="367">
        <v>678.95805151256059</v>
      </c>
      <c r="BO117" s="367">
        <v>92.872261516890219</v>
      </c>
      <c r="BP117" s="367">
        <v>93.867555568710571</v>
      </c>
      <c r="BQ117" s="367">
        <v>6.0215289792299731E-3</v>
      </c>
      <c r="BR117" s="367">
        <v>115.86734357658879</v>
      </c>
      <c r="BS117" s="367">
        <v>88863.767764195014</v>
      </c>
      <c r="BT117" s="375">
        <v>135.17190731572597</v>
      </c>
      <c r="BV117" s="374"/>
      <c r="BW117" s="368"/>
      <c r="BX117" s="367" t="s">
        <v>12</v>
      </c>
      <c r="BY117" s="367">
        <v>0</v>
      </c>
      <c r="BZ117" s="367">
        <v>0</v>
      </c>
      <c r="CA117" s="367">
        <v>0</v>
      </c>
      <c r="CB117" s="367">
        <v>0</v>
      </c>
      <c r="CC117" s="367">
        <v>0</v>
      </c>
      <c r="CD117" s="367">
        <v>0</v>
      </c>
      <c r="CE117" s="367">
        <v>0</v>
      </c>
      <c r="CF117" s="367">
        <v>0</v>
      </c>
      <c r="CG117" s="367">
        <v>0</v>
      </c>
      <c r="CH117" s="367">
        <v>0</v>
      </c>
      <c r="CI117" s="367">
        <v>0</v>
      </c>
      <c r="CJ117" s="367">
        <v>0</v>
      </c>
      <c r="CK117" s="367">
        <v>0</v>
      </c>
      <c r="CL117" s="367">
        <v>0</v>
      </c>
      <c r="CM117" s="367">
        <v>0</v>
      </c>
      <c r="CN117" s="367">
        <v>0</v>
      </c>
      <c r="CO117" s="367">
        <v>0</v>
      </c>
      <c r="CP117" s="367">
        <v>0</v>
      </c>
      <c r="CQ117" s="367">
        <v>0</v>
      </c>
      <c r="CR117" s="375">
        <v>0</v>
      </c>
    </row>
    <row r="118" spans="1:96" x14ac:dyDescent="0.2">
      <c r="B118" s="374"/>
      <c r="C118" s="368"/>
      <c r="D118" s="367" t="s">
        <v>9</v>
      </c>
      <c r="E118" s="367">
        <v>0</v>
      </c>
      <c r="F118" s="367">
        <v>0</v>
      </c>
      <c r="G118" s="367">
        <v>0</v>
      </c>
      <c r="H118" s="367">
        <v>0</v>
      </c>
      <c r="I118" s="367">
        <v>0</v>
      </c>
      <c r="J118" s="367">
        <v>0</v>
      </c>
      <c r="K118" s="367">
        <v>0</v>
      </c>
      <c r="L118" s="367">
        <v>0</v>
      </c>
      <c r="M118" s="367">
        <v>0</v>
      </c>
      <c r="N118" s="367">
        <v>0</v>
      </c>
      <c r="O118" s="367">
        <v>0</v>
      </c>
      <c r="P118" s="367">
        <v>0</v>
      </c>
      <c r="Q118" s="367">
        <v>0</v>
      </c>
      <c r="R118" s="367">
        <v>0</v>
      </c>
      <c r="S118" s="367">
        <v>0</v>
      </c>
      <c r="T118" s="367">
        <v>0</v>
      </c>
      <c r="U118" s="367">
        <v>0</v>
      </c>
      <c r="V118" s="367">
        <v>0</v>
      </c>
      <c r="W118" s="367">
        <v>0</v>
      </c>
      <c r="X118" s="375">
        <v>0</v>
      </c>
      <c r="Z118" s="374"/>
      <c r="AA118" s="368"/>
      <c r="AB118" s="367" t="s">
        <v>9</v>
      </c>
      <c r="AC118" s="367">
        <v>6476.8742200303104</v>
      </c>
      <c r="AD118" s="367">
        <v>105768.40260133153</v>
      </c>
      <c r="AE118" s="367">
        <v>24.184451107499896</v>
      </c>
      <c r="AF118" s="367">
        <v>1922.3993127721715</v>
      </c>
      <c r="AG118" s="367">
        <v>3781.864490156212</v>
      </c>
      <c r="AH118" s="367">
        <v>5.9214420034951134</v>
      </c>
      <c r="AI118" s="367">
        <v>6566.2269986193533</v>
      </c>
      <c r="AJ118" s="367">
        <v>765.11187949816235</v>
      </c>
      <c r="AK118" s="367">
        <v>49086.697838086911</v>
      </c>
      <c r="AL118" s="367">
        <v>477.18525864027447</v>
      </c>
      <c r="AM118" s="367">
        <v>48.983427745793136</v>
      </c>
      <c r="AN118" s="367">
        <v>4856.6315143686816</v>
      </c>
      <c r="AO118" s="367">
        <v>0.35316298813103603</v>
      </c>
      <c r="AP118" s="367">
        <v>270.78080076826774</v>
      </c>
      <c r="AQ118" s="367">
        <v>54.017800416514568</v>
      </c>
      <c r="AR118" s="367">
        <v>54.598087839144874</v>
      </c>
      <c r="AS118" s="367">
        <v>3.65053949186641E-3</v>
      </c>
      <c r="AT118" s="367">
        <v>64.530915706190683</v>
      </c>
      <c r="AU118" s="367">
        <v>172953.78497652733</v>
      </c>
      <c r="AV118" s="375">
        <v>59.734543736612721</v>
      </c>
      <c r="AX118" s="374"/>
      <c r="AY118" s="368"/>
      <c r="AZ118" s="367" t="s">
        <v>9</v>
      </c>
      <c r="BA118" s="367">
        <v>0</v>
      </c>
      <c r="BB118" s="367">
        <v>0</v>
      </c>
      <c r="BC118" s="367">
        <v>0</v>
      </c>
      <c r="BD118" s="367">
        <v>0</v>
      </c>
      <c r="BE118" s="367">
        <v>0</v>
      </c>
      <c r="BF118" s="367">
        <v>0</v>
      </c>
      <c r="BG118" s="367">
        <v>0</v>
      </c>
      <c r="BH118" s="367">
        <v>0</v>
      </c>
      <c r="BI118" s="367">
        <v>0</v>
      </c>
      <c r="BJ118" s="367">
        <v>0</v>
      </c>
      <c r="BK118" s="367">
        <v>0</v>
      </c>
      <c r="BL118" s="367">
        <v>0</v>
      </c>
      <c r="BM118" s="367">
        <v>0</v>
      </c>
      <c r="BN118" s="367">
        <v>0</v>
      </c>
      <c r="BO118" s="367">
        <v>0</v>
      </c>
      <c r="BP118" s="367">
        <v>0</v>
      </c>
      <c r="BQ118" s="367">
        <v>0</v>
      </c>
      <c r="BR118" s="367">
        <v>0</v>
      </c>
      <c r="BS118" s="367">
        <v>0</v>
      </c>
      <c r="BT118" s="375">
        <v>0</v>
      </c>
      <c r="BV118" s="374"/>
      <c r="BW118" s="368"/>
      <c r="BX118" s="367" t="s">
        <v>9</v>
      </c>
      <c r="BY118" s="367">
        <v>0</v>
      </c>
      <c r="BZ118" s="367">
        <v>0</v>
      </c>
      <c r="CA118" s="367">
        <v>0</v>
      </c>
      <c r="CB118" s="367">
        <v>0</v>
      </c>
      <c r="CC118" s="367">
        <v>0</v>
      </c>
      <c r="CD118" s="367">
        <v>0</v>
      </c>
      <c r="CE118" s="367">
        <v>0</v>
      </c>
      <c r="CF118" s="367">
        <v>0</v>
      </c>
      <c r="CG118" s="367">
        <v>0</v>
      </c>
      <c r="CH118" s="367">
        <v>0</v>
      </c>
      <c r="CI118" s="367">
        <v>0</v>
      </c>
      <c r="CJ118" s="367">
        <v>0</v>
      </c>
      <c r="CK118" s="367">
        <v>0</v>
      </c>
      <c r="CL118" s="367">
        <v>0</v>
      </c>
      <c r="CM118" s="367">
        <v>0</v>
      </c>
      <c r="CN118" s="367">
        <v>0</v>
      </c>
      <c r="CO118" s="367">
        <v>0</v>
      </c>
      <c r="CP118" s="367">
        <v>0</v>
      </c>
      <c r="CQ118" s="367">
        <v>0</v>
      </c>
      <c r="CR118" s="375">
        <v>0</v>
      </c>
    </row>
    <row r="119" spans="1:96" x14ac:dyDescent="0.2">
      <c r="B119" s="374"/>
      <c r="C119" s="368"/>
      <c r="D119" s="367" t="s">
        <v>10</v>
      </c>
      <c r="E119" s="367">
        <v>0</v>
      </c>
      <c r="F119" s="367">
        <v>0</v>
      </c>
      <c r="G119" s="367">
        <v>0</v>
      </c>
      <c r="H119" s="367">
        <v>0</v>
      </c>
      <c r="I119" s="367">
        <v>0</v>
      </c>
      <c r="J119" s="367">
        <v>0</v>
      </c>
      <c r="K119" s="367">
        <v>0</v>
      </c>
      <c r="L119" s="367">
        <v>0</v>
      </c>
      <c r="M119" s="367">
        <v>0</v>
      </c>
      <c r="N119" s="367">
        <v>0</v>
      </c>
      <c r="O119" s="367">
        <v>0</v>
      </c>
      <c r="P119" s="367">
        <v>0</v>
      </c>
      <c r="Q119" s="367">
        <v>0</v>
      </c>
      <c r="R119" s="367">
        <v>0</v>
      </c>
      <c r="S119" s="367">
        <v>0</v>
      </c>
      <c r="T119" s="367">
        <v>0</v>
      </c>
      <c r="U119" s="367">
        <v>0</v>
      </c>
      <c r="V119" s="367">
        <v>0</v>
      </c>
      <c r="W119" s="367">
        <v>0</v>
      </c>
      <c r="X119" s="375">
        <v>0</v>
      </c>
      <c r="Z119" s="374"/>
      <c r="AA119" s="368"/>
      <c r="AB119" s="367" t="s">
        <v>10</v>
      </c>
      <c r="AC119" s="367">
        <v>6839.5913271480649</v>
      </c>
      <c r="AD119" s="367">
        <v>110940.37197158128</v>
      </c>
      <c r="AE119" s="367">
        <v>25.564710326354305</v>
      </c>
      <c r="AF119" s="367">
        <v>2031.6387282597625</v>
      </c>
      <c r="AG119" s="367">
        <v>3799.7775307805514</v>
      </c>
      <c r="AH119" s="367">
        <v>5.9922338498643235</v>
      </c>
      <c r="AI119" s="367">
        <v>6929.1653125474595</v>
      </c>
      <c r="AJ119" s="367">
        <v>795.38977308043445</v>
      </c>
      <c r="AK119" s="367">
        <v>49706.214950574875</v>
      </c>
      <c r="AL119" s="367">
        <v>484.47545986554854</v>
      </c>
      <c r="AM119" s="367">
        <v>51.808718691248217</v>
      </c>
      <c r="AN119" s="367">
        <v>4886.8037322792525</v>
      </c>
      <c r="AO119" s="367">
        <v>0.36988153340112828</v>
      </c>
      <c r="AP119" s="367">
        <v>282.00333240643533</v>
      </c>
      <c r="AQ119" s="367">
        <v>58.366851718006899</v>
      </c>
      <c r="AR119" s="367">
        <v>58.982341058135439</v>
      </c>
      <c r="AS119" s="367">
        <v>3.8222403510877589E-3</v>
      </c>
      <c r="AT119" s="367">
        <v>68.72119430920732</v>
      </c>
      <c r="AU119" s="367">
        <v>187867.99987160324</v>
      </c>
      <c r="AV119" s="375">
        <v>62.115039989322035</v>
      </c>
      <c r="AX119" s="374"/>
      <c r="AY119" s="368"/>
      <c r="AZ119" s="367" t="s">
        <v>10</v>
      </c>
      <c r="BA119" s="367">
        <v>0</v>
      </c>
      <c r="BB119" s="367">
        <v>0</v>
      </c>
      <c r="BC119" s="367">
        <v>0</v>
      </c>
      <c r="BD119" s="367">
        <v>0</v>
      </c>
      <c r="BE119" s="367">
        <v>0</v>
      </c>
      <c r="BF119" s="367">
        <v>0</v>
      </c>
      <c r="BG119" s="367">
        <v>0</v>
      </c>
      <c r="BH119" s="367">
        <v>0</v>
      </c>
      <c r="BI119" s="367">
        <v>0</v>
      </c>
      <c r="BJ119" s="367">
        <v>0</v>
      </c>
      <c r="BK119" s="367">
        <v>0</v>
      </c>
      <c r="BL119" s="367">
        <v>0</v>
      </c>
      <c r="BM119" s="367">
        <v>0</v>
      </c>
      <c r="BN119" s="367">
        <v>0</v>
      </c>
      <c r="BO119" s="367">
        <v>0</v>
      </c>
      <c r="BP119" s="367">
        <v>0</v>
      </c>
      <c r="BQ119" s="367">
        <v>0</v>
      </c>
      <c r="BR119" s="367">
        <v>0</v>
      </c>
      <c r="BS119" s="367">
        <v>0</v>
      </c>
      <c r="BT119" s="375">
        <v>0</v>
      </c>
      <c r="BV119" s="374"/>
      <c r="BW119" s="368"/>
      <c r="BX119" s="367" t="s">
        <v>10</v>
      </c>
      <c r="BY119" s="367">
        <v>0</v>
      </c>
      <c r="BZ119" s="367">
        <v>0</v>
      </c>
      <c r="CA119" s="367">
        <v>0</v>
      </c>
      <c r="CB119" s="367">
        <v>0</v>
      </c>
      <c r="CC119" s="367">
        <v>0</v>
      </c>
      <c r="CD119" s="367">
        <v>0</v>
      </c>
      <c r="CE119" s="367">
        <v>0</v>
      </c>
      <c r="CF119" s="367">
        <v>0</v>
      </c>
      <c r="CG119" s="367">
        <v>0</v>
      </c>
      <c r="CH119" s="367">
        <v>0</v>
      </c>
      <c r="CI119" s="367">
        <v>0</v>
      </c>
      <c r="CJ119" s="367">
        <v>0</v>
      </c>
      <c r="CK119" s="367">
        <v>0</v>
      </c>
      <c r="CL119" s="367">
        <v>0</v>
      </c>
      <c r="CM119" s="367">
        <v>0</v>
      </c>
      <c r="CN119" s="367">
        <v>0</v>
      </c>
      <c r="CO119" s="367">
        <v>0</v>
      </c>
      <c r="CP119" s="367">
        <v>0</v>
      </c>
      <c r="CQ119" s="367">
        <v>0</v>
      </c>
      <c r="CR119" s="375">
        <v>0</v>
      </c>
    </row>
    <row r="120" spans="1:96" x14ac:dyDescent="0.2">
      <c r="B120" s="374"/>
      <c r="C120" s="368"/>
      <c r="D120" s="367" t="s">
        <v>5</v>
      </c>
      <c r="E120" s="367">
        <v>0</v>
      </c>
      <c r="F120" s="367">
        <v>0</v>
      </c>
      <c r="G120" s="367">
        <v>0</v>
      </c>
      <c r="H120" s="367">
        <v>0</v>
      </c>
      <c r="I120" s="367">
        <v>0</v>
      </c>
      <c r="J120" s="367">
        <v>0</v>
      </c>
      <c r="K120" s="367">
        <v>0</v>
      </c>
      <c r="L120" s="367">
        <v>0</v>
      </c>
      <c r="M120" s="367">
        <v>0</v>
      </c>
      <c r="N120" s="367">
        <v>0</v>
      </c>
      <c r="O120" s="367">
        <v>0</v>
      </c>
      <c r="P120" s="367">
        <v>0</v>
      </c>
      <c r="Q120" s="367">
        <v>0</v>
      </c>
      <c r="R120" s="367">
        <v>0</v>
      </c>
      <c r="S120" s="367">
        <v>0</v>
      </c>
      <c r="T120" s="367">
        <v>0</v>
      </c>
      <c r="U120" s="367">
        <v>0</v>
      </c>
      <c r="V120" s="367">
        <v>0</v>
      </c>
      <c r="W120" s="367">
        <v>0</v>
      </c>
      <c r="X120" s="375">
        <v>0</v>
      </c>
      <c r="Z120" s="374"/>
      <c r="AA120" s="368"/>
      <c r="AB120" s="367" t="s">
        <v>5</v>
      </c>
      <c r="AC120" s="367">
        <v>0</v>
      </c>
      <c r="AD120" s="367">
        <v>0</v>
      </c>
      <c r="AE120" s="367">
        <v>0</v>
      </c>
      <c r="AF120" s="367">
        <v>0</v>
      </c>
      <c r="AG120" s="367">
        <v>0</v>
      </c>
      <c r="AH120" s="367">
        <v>0</v>
      </c>
      <c r="AI120" s="367">
        <v>0</v>
      </c>
      <c r="AJ120" s="367">
        <v>0</v>
      </c>
      <c r="AK120" s="367">
        <v>0</v>
      </c>
      <c r="AL120" s="367">
        <v>0</v>
      </c>
      <c r="AM120" s="367">
        <v>0</v>
      </c>
      <c r="AN120" s="367">
        <v>0</v>
      </c>
      <c r="AO120" s="367">
        <v>0</v>
      </c>
      <c r="AP120" s="367">
        <v>0</v>
      </c>
      <c r="AQ120" s="367">
        <v>0</v>
      </c>
      <c r="AR120" s="367">
        <v>0</v>
      </c>
      <c r="AS120" s="367">
        <v>0</v>
      </c>
      <c r="AT120" s="367">
        <v>0</v>
      </c>
      <c r="AU120" s="367">
        <v>0</v>
      </c>
      <c r="AV120" s="375">
        <v>0</v>
      </c>
      <c r="AX120" s="374"/>
      <c r="AY120" s="368"/>
      <c r="AZ120" s="367" t="s">
        <v>5</v>
      </c>
      <c r="BA120" s="367">
        <v>0</v>
      </c>
      <c r="BB120" s="367">
        <v>0</v>
      </c>
      <c r="BC120" s="367">
        <v>0</v>
      </c>
      <c r="BD120" s="367">
        <v>0</v>
      </c>
      <c r="BE120" s="367">
        <v>0</v>
      </c>
      <c r="BF120" s="367">
        <v>0</v>
      </c>
      <c r="BG120" s="367">
        <v>0</v>
      </c>
      <c r="BH120" s="367">
        <v>0</v>
      </c>
      <c r="BI120" s="367">
        <v>0</v>
      </c>
      <c r="BJ120" s="367">
        <v>0</v>
      </c>
      <c r="BK120" s="367">
        <v>0</v>
      </c>
      <c r="BL120" s="367">
        <v>0</v>
      </c>
      <c r="BM120" s="367">
        <v>0</v>
      </c>
      <c r="BN120" s="367">
        <v>0</v>
      </c>
      <c r="BO120" s="367">
        <v>0</v>
      </c>
      <c r="BP120" s="367">
        <v>0</v>
      </c>
      <c r="BQ120" s="367">
        <v>0</v>
      </c>
      <c r="BR120" s="367">
        <v>0</v>
      </c>
      <c r="BS120" s="367">
        <v>0</v>
      </c>
      <c r="BT120" s="375">
        <v>0</v>
      </c>
      <c r="BV120" s="374"/>
      <c r="BW120" s="368"/>
      <c r="BX120" s="367" t="s">
        <v>5</v>
      </c>
      <c r="BY120" s="367">
        <v>9890.8664144438972</v>
      </c>
      <c r="BZ120" s="367">
        <v>195403.70878058122</v>
      </c>
      <c r="CA120" s="367">
        <v>22.847135190428101</v>
      </c>
      <c r="CB120" s="367">
        <v>3583.0965620450984</v>
      </c>
      <c r="CC120" s="367">
        <v>5084.6440289993834</v>
      </c>
      <c r="CD120" s="367">
        <v>9.0583339974196679</v>
      </c>
      <c r="CE120" s="367">
        <v>10076.945798723997</v>
      </c>
      <c r="CF120" s="367">
        <v>990.13469407880427</v>
      </c>
      <c r="CG120" s="367">
        <v>63357.114621250701</v>
      </c>
      <c r="CH120" s="367">
        <v>760.61647150043723</v>
      </c>
      <c r="CI120" s="367">
        <v>55.485184653448052</v>
      </c>
      <c r="CJ120" s="367">
        <v>6421.1834744456974</v>
      </c>
      <c r="CK120" s="367">
        <v>0.40973546625918872</v>
      </c>
      <c r="CL120" s="367">
        <v>391.49071778804466</v>
      </c>
      <c r="CM120" s="367">
        <v>39.132385414860046</v>
      </c>
      <c r="CN120" s="367">
        <v>40.094764002335552</v>
      </c>
      <c r="CO120" s="367">
        <v>5.2468289342529877E-3</v>
      </c>
      <c r="CP120" s="367">
        <v>53.724389048372039</v>
      </c>
      <c r="CQ120" s="367">
        <v>77006.339824989118</v>
      </c>
      <c r="CR120" s="375">
        <v>164.95137927030535</v>
      </c>
    </row>
    <row r="121" spans="1:96" x14ac:dyDescent="0.2">
      <c r="B121" s="374"/>
      <c r="C121" s="368"/>
      <c r="D121" s="367" t="s">
        <v>11</v>
      </c>
      <c r="E121" s="367">
        <v>0</v>
      </c>
      <c r="F121" s="367">
        <v>0</v>
      </c>
      <c r="G121" s="367">
        <v>0</v>
      </c>
      <c r="H121" s="367">
        <v>0</v>
      </c>
      <c r="I121" s="367">
        <v>0</v>
      </c>
      <c r="J121" s="367">
        <v>0</v>
      </c>
      <c r="K121" s="367">
        <v>0</v>
      </c>
      <c r="L121" s="367">
        <v>0</v>
      </c>
      <c r="M121" s="367">
        <v>0</v>
      </c>
      <c r="N121" s="367">
        <v>0</v>
      </c>
      <c r="O121" s="367">
        <v>0</v>
      </c>
      <c r="P121" s="367">
        <v>0</v>
      </c>
      <c r="Q121" s="367">
        <v>0</v>
      </c>
      <c r="R121" s="367">
        <v>0</v>
      </c>
      <c r="S121" s="367">
        <v>0</v>
      </c>
      <c r="T121" s="367">
        <v>0</v>
      </c>
      <c r="U121" s="367">
        <v>0</v>
      </c>
      <c r="V121" s="367">
        <v>0</v>
      </c>
      <c r="W121" s="367">
        <v>0</v>
      </c>
      <c r="X121" s="375">
        <v>0</v>
      </c>
      <c r="Z121" s="374"/>
      <c r="AA121" s="368"/>
      <c r="AB121" s="367" t="s">
        <v>11</v>
      </c>
      <c r="AC121" s="367">
        <v>0</v>
      </c>
      <c r="AD121" s="367">
        <v>0</v>
      </c>
      <c r="AE121" s="367">
        <v>0</v>
      </c>
      <c r="AF121" s="367">
        <v>0</v>
      </c>
      <c r="AG121" s="367">
        <v>0</v>
      </c>
      <c r="AH121" s="367">
        <v>0</v>
      </c>
      <c r="AI121" s="367">
        <v>0</v>
      </c>
      <c r="AJ121" s="367">
        <v>0</v>
      </c>
      <c r="AK121" s="367">
        <v>0</v>
      </c>
      <c r="AL121" s="367">
        <v>0</v>
      </c>
      <c r="AM121" s="367">
        <v>0</v>
      </c>
      <c r="AN121" s="367">
        <v>0</v>
      </c>
      <c r="AO121" s="367">
        <v>0</v>
      </c>
      <c r="AP121" s="367">
        <v>0</v>
      </c>
      <c r="AQ121" s="367">
        <v>0</v>
      </c>
      <c r="AR121" s="367">
        <v>0</v>
      </c>
      <c r="AS121" s="367">
        <v>0</v>
      </c>
      <c r="AT121" s="367">
        <v>0</v>
      </c>
      <c r="AU121" s="367">
        <v>0</v>
      </c>
      <c r="AV121" s="375">
        <v>0</v>
      </c>
      <c r="AX121" s="374"/>
      <c r="AY121" s="368"/>
      <c r="AZ121" s="367" t="s">
        <v>11</v>
      </c>
      <c r="BA121" s="367">
        <v>0</v>
      </c>
      <c r="BB121" s="367">
        <v>0</v>
      </c>
      <c r="BC121" s="367">
        <v>0</v>
      </c>
      <c r="BD121" s="367">
        <v>0</v>
      </c>
      <c r="BE121" s="367">
        <v>0</v>
      </c>
      <c r="BF121" s="367">
        <v>0</v>
      </c>
      <c r="BG121" s="367">
        <v>0</v>
      </c>
      <c r="BH121" s="367">
        <v>0</v>
      </c>
      <c r="BI121" s="367">
        <v>0</v>
      </c>
      <c r="BJ121" s="367">
        <v>0</v>
      </c>
      <c r="BK121" s="367">
        <v>0</v>
      </c>
      <c r="BL121" s="367">
        <v>0</v>
      </c>
      <c r="BM121" s="367">
        <v>0</v>
      </c>
      <c r="BN121" s="367">
        <v>0</v>
      </c>
      <c r="BO121" s="367">
        <v>0</v>
      </c>
      <c r="BP121" s="367">
        <v>0</v>
      </c>
      <c r="BQ121" s="367">
        <v>0</v>
      </c>
      <c r="BR121" s="367">
        <v>0</v>
      </c>
      <c r="BS121" s="367">
        <v>0</v>
      </c>
      <c r="BT121" s="375">
        <v>0</v>
      </c>
      <c r="BV121" s="374"/>
      <c r="BW121" s="368"/>
      <c r="BX121" s="367" t="s">
        <v>11</v>
      </c>
      <c r="BY121" s="367">
        <v>6936.2773479325642</v>
      </c>
      <c r="BZ121" s="367">
        <v>122771.38604187213</v>
      </c>
      <c r="CA121" s="367">
        <v>21.210637939620913</v>
      </c>
      <c r="CB121" s="367">
        <v>2045.0419296496405</v>
      </c>
      <c r="CC121" s="367">
        <v>6765.0702703703537</v>
      </c>
      <c r="CD121" s="367">
        <v>8.5007039351073992</v>
      </c>
      <c r="CE121" s="367">
        <v>7042.1958001864405</v>
      </c>
      <c r="CF121" s="367">
        <v>1134.5068093698617</v>
      </c>
      <c r="CG121" s="367">
        <v>72436.663550747253</v>
      </c>
      <c r="CH121" s="367">
        <v>593.37863536031364</v>
      </c>
      <c r="CI121" s="367">
        <v>23.60071621848526</v>
      </c>
      <c r="CJ121" s="367">
        <v>8468.0029244823581</v>
      </c>
      <c r="CK121" s="367">
        <v>0.31738958126929689</v>
      </c>
      <c r="CL121" s="367">
        <v>531.24160079914736</v>
      </c>
      <c r="CM121" s="367">
        <v>41.431584327203979</v>
      </c>
      <c r="CN121" s="367">
        <v>42.000066099006574</v>
      </c>
      <c r="CO121" s="367">
        <v>3.9869518989049642E-3</v>
      </c>
      <c r="CP121" s="367">
        <v>51.002615084909579</v>
      </c>
      <c r="CQ121" s="367">
        <v>80851.470835910877</v>
      </c>
      <c r="CR121" s="375">
        <v>180.63235257405253</v>
      </c>
    </row>
    <row r="122" spans="1:96" x14ac:dyDescent="0.2">
      <c r="B122" s="374"/>
      <c r="C122" s="368" t="s">
        <v>2</v>
      </c>
      <c r="D122" s="367" t="s">
        <v>6</v>
      </c>
      <c r="E122" s="367">
        <v>0</v>
      </c>
      <c r="F122" s="367">
        <v>0</v>
      </c>
      <c r="G122" s="367">
        <v>0</v>
      </c>
      <c r="H122" s="367">
        <v>0</v>
      </c>
      <c r="I122" s="367">
        <v>0</v>
      </c>
      <c r="J122" s="367">
        <v>0</v>
      </c>
      <c r="K122" s="367">
        <v>0</v>
      </c>
      <c r="L122" s="367">
        <v>0</v>
      </c>
      <c r="M122" s="367">
        <v>0</v>
      </c>
      <c r="N122" s="367">
        <v>0</v>
      </c>
      <c r="O122" s="367">
        <v>0</v>
      </c>
      <c r="P122" s="367">
        <v>0</v>
      </c>
      <c r="Q122" s="367">
        <v>0</v>
      </c>
      <c r="R122" s="367">
        <v>0</v>
      </c>
      <c r="S122" s="367">
        <v>0</v>
      </c>
      <c r="T122" s="367">
        <v>0</v>
      </c>
      <c r="U122" s="367">
        <v>0</v>
      </c>
      <c r="V122" s="367">
        <v>0</v>
      </c>
      <c r="W122" s="367">
        <v>0</v>
      </c>
      <c r="X122" s="375">
        <v>0</v>
      </c>
      <c r="Z122" s="374"/>
      <c r="AA122" s="368" t="s">
        <v>2</v>
      </c>
      <c r="AB122" s="367" t="s">
        <v>6</v>
      </c>
      <c r="AC122" s="367">
        <v>0</v>
      </c>
      <c r="AD122" s="367">
        <v>0</v>
      </c>
      <c r="AE122" s="367">
        <v>0</v>
      </c>
      <c r="AF122" s="367">
        <v>0</v>
      </c>
      <c r="AG122" s="367">
        <v>0</v>
      </c>
      <c r="AH122" s="367">
        <v>0</v>
      </c>
      <c r="AI122" s="367">
        <v>0</v>
      </c>
      <c r="AJ122" s="367">
        <v>0</v>
      </c>
      <c r="AK122" s="367">
        <v>0</v>
      </c>
      <c r="AL122" s="367">
        <v>0</v>
      </c>
      <c r="AM122" s="367">
        <v>0</v>
      </c>
      <c r="AN122" s="367">
        <v>0</v>
      </c>
      <c r="AO122" s="367">
        <v>0</v>
      </c>
      <c r="AP122" s="367">
        <v>0</v>
      </c>
      <c r="AQ122" s="367">
        <v>0</v>
      </c>
      <c r="AR122" s="367">
        <v>0</v>
      </c>
      <c r="AS122" s="367">
        <v>0</v>
      </c>
      <c r="AT122" s="367">
        <v>0</v>
      </c>
      <c r="AU122" s="367">
        <v>0</v>
      </c>
      <c r="AV122" s="375">
        <v>0</v>
      </c>
      <c r="AX122" s="374"/>
      <c r="AY122" s="368" t="s">
        <v>2</v>
      </c>
      <c r="AZ122" s="367" t="s">
        <v>6</v>
      </c>
      <c r="BA122" s="367">
        <v>0</v>
      </c>
      <c r="BB122" s="367">
        <v>0</v>
      </c>
      <c r="BC122" s="367">
        <v>0</v>
      </c>
      <c r="BD122" s="367">
        <v>0</v>
      </c>
      <c r="BE122" s="367">
        <v>0</v>
      </c>
      <c r="BF122" s="367">
        <v>0</v>
      </c>
      <c r="BG122" s="367">
        <v>0</v>
      </c>
      <c r="BH122" s="367">
        <v>0</v>
      </c>
      <c r="BI122" s="367">
        <v>0</v>
      </c>
      <c r="BJ122" s="367">
        <v>0</v>
      </c>
      <c r="BK122" s="367">
        <v>0</v>
      </c>
      <c r="BL122" s="367">
        <v>0</v>
      </c>
      <c r="BM122" s="367">
        <v>0</v>
      </c>
      <c r="BN122" s="367">
        <v>0</v>
      </c>
      <c r="BO122" s="367">
        <v>0</v>
      </c>
      <c r="BP122" s="367">
        <v>0</v>
      </c>
      <c r="BQ122" s="367">
        <v>0</v>
      </c>
      <c r="BR122" s="367">
        <v>0</v>
      </c>
      <c r="BS122" s="367">
        <v>0</v>
      </c>
      <c r="BT122" s="375">
        <v>0</v>
      </c>
      <c r="BV122" s="374"/>
      <c r="BW122" s="368" t="s">
        <v>2</v>
      </c>
      <c r="BX122" s="367" t="s">
        <v>6</v>
      </c>
      <c r="BY122" s="367">
        <v>0</v>
      </c>
      <c r="BZ122" s="367">
        <v>0</v>
      </c>
      <c r="CA122" s="367">
        <v>0</v>
      </c>
      <c r="CB122" s="367">
        <v>0</v>
      </c>
      <c r="CC122" s="367">
        <v>0</v>
      </c>
      <c r="CD122" s="367">
        <v>0</v>
      </c>
      <c r="CE122" s="367">
        <v>0</v>
      </c>
      <c r="CF122" s="367">
        <v>0</v>
      </c>
      <c r="CG122" s="367">
        <v>0</v>
      </c>
      <c r="CH122" s="367">
        <v>0</v>
      </c>
      <c r="CI122" s="367">
        <v>0</v>
      </c>
      <c r="CJ122" s="367">
        <v>0</v>
      </c>
      <c r="CK122" s="367">
        <v>0</v>
      </c>
      <c r="CL122" s="367">
        <v>0</v>
      </c>
      <c r="CM122" s="367">
        <v>0</v>
      </c>
      <c r="CN122" s="367">
        <v>0</v>
      </c>
      <c r="CO122" s="367">
        <v>0</v>
      </c>
      <c r="CP122" s="367">
        <v>0</v>
      </c>
      <c r="CQ122" s="367">
        <v>0</v>
      </c>
      <c r="CR122" s="375">
        <v>0</v>
      </c>
    </row>
    <row r="123" spans="1:96" x14ac:dyDescent="0.2">
      <c r="B123" s="374"/>
      <c r="C123" s="368"/>
      <c r="D123" s="367" t="s">
        <v>7</v>
      </c>
      <c r="E123" s="367">
        <v>610.77684708374409</v>
      </c>
      <c r="F123" s="367">
        <v>9937.9296291167466</v>
      </c>
      <c r="G123" s="367">
        <v>2.3851274406856269</v>
      </c>
      <c r="H123" s="367">
        <v>183.80679956778732</v>
      </c>
      <c r="I123" s="367">
        <v>305.95006732050228</v>
      </c>
      <c r="J123" s="367">
        <v>0.47748744420505768</v>
      </c>
      <c r="K123" s="367">
        <v>618.99491732146782</v>
      </c>
      <c r="L123" s="367">
        <v>68.519096230230886</v>
      </c>
      <c r="M123" s="367">
        <v>3961.5697916907379</v>
      </c>
      <c r="N123" s="367">
        <v>41.451946466945259</v>
      </c>
      <c r="O123" s="367">
        <v>4.0033754236471939</v>
      </c>
      <c r="P123" s="367">
        <v>392.2591412837337</v>
      </c>
      <c r="Q123" s="367">
        <v>3.3771598464910374E-2</v>
      </c>
      <c r="R123" s="367">
        <v>25.254129329546863</v>
      </c>
      <c r="S123" s="367">
        <v>5.4430202242569754</v>
      </c>
      <c r="T123" s="367">
        <v>5.5000415079091658</v>
      </c>
      <c r="U123" s="367">
        <v>3.3934154962008567E-4</v>
      </c>
      <c r="V123" s="367">
        <v>6.5118386430758521</v>
      </c>
      <c r="W123" s="367">
        <v>17317.338078719902</v>
      </c>
      <c r="X123" s="375">
        <v>5.3407414715522084</v>
      </c>
      <c r="Z123" s="374"/>
      <c r="AA123" s="368"/>
      <c r="AB123" s="367" t="s">
        <v>7</v>
      </c>
      <c r="AC123" s="367">
        <v>0</v>
      </c>
      <c r="AD123" s="367">
        <v>0</v>
      </c>
      <c r="AE123" s="367">
        <v>0</v>
      </c>
      <c r="AF123" s="367">
        <v>0</v>
      </c>
      <c r="AG123" s="367">
        <v>0</v>
      </c>
      <c r="AH123" s="367">
        <v>0</v>
      </c>
      <c r="AI123" s="367">
        <v>0</v>
      </c>
      <c r="AJ123" s="367">
        <v>0</v>
      </c>
      <c r="AK123" s="367">
        <v>0</v>
      </c>
      <c r="AL123" s="367">
        <v>0</v>
      </c>
      <c r="AM123" s="367">
        <v>0</v>
      </c>
      <c r="AN123" s="367">
        <v>0</v>
      </c>
      <c r="AO123" s="367">
        <v>0</v>
      </c>
      <c r="AP123" s="367">
        <v>0</v>
      </c>
      <c r="AQ123" s="367">
        <v>0</v>
      </c>
      <c r="AR123" s="367">
        <v>0</v>
      </c>
      <c r="AS123" s="367">
        <v>0</v>
      </c>
      <c r="AT123" s="367">
        <v>0</v>
      </c>
      <c r="AU123" s="367">
        <v>0</v>
      </c>
      <c r="AV123" s="375">
        <v>0</v>
      </c>
      <c r="AX123" s="374"/>
      <c r="AY123" s="368"/>
      <c r="AZ123" s="367" t="s">
        <v>7</v>
      </c>
      <c r="BA123" s="367">
        <v>0</v>
      </c>
      <c r="BB123" s="367">
        <v>0</v>
      </c>
      <c r="BC123" s="367">
        <v>0</v>
      </c>
      <c r="BD123" s="367">
        <v>0</v>
      </c>
      <c r="BE123" s="367">
        <v>0</v>
      </c>
      <c r="BF123" s="367">
        <v>0</v>
      </c>
      <c r="BG123" s="367">
        <v>0</v>
      </c>
      <c r="BH123" s="367">
        <v>0</v>
      </c>
      <c r="BI123" s="367">
        <v>0</v>
      </c>
      <c r="BJ123" s="367">
        <v>0</v>
      </c>
      <c r="BK123" s="367">
        <v>0</v>
      </c>
      <c r="BL123" s="367">
        <v>0</v>
      </c>
      <c r="BM123" s="367">
        <v>0</v>
      </c>
      <c r="BN123" s="367">
        <v>0</v>
      </c>
      <c r="BO123" s="367">
        <v>0</v>
      </c>
      <c r="BP123" s="367">
        <v>0</v>
      </c>
      <c r="BQ123" s="367">
        <v>0</v>
      </c>
      <c r="BR123" s="367">
        <v>0</v>
      </c>
      <c r="BS123" s="367">
        <v>0</v>
      </c>
      <c r="BT123" s="375">
        <v>0</v>
      </c>
      <c r="BV123" s="374"/>
      <c r="BW123" s="368"/>
      <c r="BX123" s="367" t="s">
        <v>7</v>
      </c>
      <c r="BY123" s="367">
        <v>0</v>
      </c>
      <c r="BZ123" s="367">
        <v>0</v>
      </c>
      <c r="CA123" s="367">
        <v>0</v>
      </c>
      <c r="CB123" s="367">
        <v>0</v>
      </c>
      <c r="CC123" s="367">
        <v>0</v>
      </c>
      <c r="CD123" s="367">
        <v>0</v>
      </c>
      <c r="CE123" s="367">
        <v>0</v>
      </c>
      <c r="CF123" s="367">
        <v>0</v>
      </c>
      <c r="CG123" s="367">
        <v>0</v>
      </c>
      <c r="CH123" s="367">
        <v>0</v>
      </c>
      <c r="CI123" s="367">
        <v>0</v>
      </c>
      <c r="CJ123" s="367">
        <v>0</v>
      </c>
      <c r="CK123" s="367">
        <v>0</v>
      </c>
      <c r="CL123" s="367">
        <v>0</v>
      </c>
      <c r="CM123" s="367">
        <v>0</v>
      </c>
      <c r="CN123" s="367">
        <v>0</v>
      </c>
      <c r="CO123" s="367">
        <v>0</v>
      </c>
      <c r="CP123" s="367">
        <v>0</v>
      </c>
      <c r="CQ123" s="367">
        <v>0</v>
      </c>
      <c r="CR123" s="375">
        <v>0</v>
      </c>
    </row>
    <row r="124" spans="1:96" x14ac:dyDescent="0.2">
      <c r="B124" s="374"/>
      <c r="C124" s="368"/>
      <c r="D124" s="367" t="s">
        <v>8</v>
      </c>
      <c r="E124" s="367">
        <v>5815.5810167600002</v>
      </c>
      <c r="F124" s="367">
        <v>93954.132753619357</v>
      </c>
      <c r="G124" s="367">
        <v>22.614457400976875</v>
      </c>
      <c r="H124" s="367">
        <v>1750.9436523678478</v>
      </c>
      <c r="I124" s="367">
        <v>2727.9122873523652</v>
      </c>
      <c r="J124" s="367">
        <v>4.3176201741165725</v>
      </c>
      <c r="K124" s="367">
        <v>5889.34974768141</v>
      </c>
      <c r="L124" s="367">
        <v>638.9435678205765</v>
      </c>
      <c r="M124" s="367">
        <v>35775.458557429105</v>
      </c>
      <c r="N124" s="367">
        <v>378.27753369431366</v>
      </c>
      <c r="O124" s="367">
        <v>39.21790806298339</v>
      </c>
      <c r="P124" s="367">
        <v>3505.4086802320826</v>
      </c>
      <c r="Q124" s="367">
        <v>0.32280366104145641</v>
      </c>
      <c r="R124" s="367">
        <v>239.5270730851131</v>
      </c>
      <c r="S124" s="367">
        <v>52.687099287989653</v>
      </c>
      <c r="T124" s="367">
        <v>53.230200351023463</v>
      </c>
      <c r="U124" s="367">
        <v>3.2028062384220138E-3</v>
      </c>
      <c r="V124" s="367">
        <v>62.091568689666019</v>
      </c>
      <c r="W124" s="367">
        <v>168043.72004193562</v>
      </c>
      <c r="X124" s="375">
        <v>50.866058929280427</v>
      </c>
      <c r="Z124" s="374"/>
      <c r="AA124" s="368"/>
      <c r="AB124" s="367" t="s">
        <v>8</v>
      </c>
      <c r="AC124" s="367">
        <v>0</v>
      </c>
      <c r="AD124" s="367">
        <v>0</v>
      </c>
      <c r="AE124" s="367">
        <v>0</v>
      </c>
      <c r="AF124" s="367">
        <v>0</v>
      </c>
      <c r="AG124" s="367">
        <v>0</v>
      </c>
      <c r="AH124" s="367">
        <v>0</v>
      </c>
      <c r="AI124" s="367">
        <v>0</v>
      </c>
      <c r="AJ124" s="367">
        <v>0</v>
      </c>
      <c r="AK124" s="367">
        <v>0</v>
      </c>
      <c r="AL124" s="367">
        <v>0</v>
      </c>
      <c r="AM124" s="367">
        <v>0</v>
      </c>
      <c r="AN124" s="367">
        <v>0</v>
      </c>
      <c r="AO124" s="367">
        <v>0</v>
      </c>
      <c r="AP124" s="367">
        <v>0</v>
      </c>
      <c r="AQ124" s="367">
        <v>0</v>
      </c>
      <c r="AR124" s="367">
        <v>0</v>
      </c>
      <c r="AS124" s="367">
        <v>0</v>
      </c>
      <c r="AT124" s="367">
        <v>0</v>
      </c>
      <c r="AU124" s="367">
        <v>0</v>
      </c>
      <c r="AV124" s="375">
        <v>0</v>
      </c>
      <c r="AX124" s="374"/>
      <c r="AY124" s="368"/>
      <c r="AZ124" s="367" t="s">
        <v>8</v>
      </c>
      <c r="BA124" s="367">
        <v>0</v>
      </c>
      <c r="BB124" s="367">
        <v>0</v>
      </c>
      <c r="BC124" s="367">
        <v>0</v>
      </c>
      <c r="BD124" s="367">
        <v>0</v>
      </c>
      <c r="BE124" s="367">
        <v>0</v>
      </c>
      <c r="BF124" s="367">
        <v>0</v>
      </c>
      <c r="BG124" s="367">
        <v>0</v>
      </c>
      <c r="BH124" s="367">
        <v>0</v>
      </c>
      <c r="BI124" s="367">
        <v>0</v>
      </c>
      <c r="BJ124" s="367">
        <v>0</v>
      </c>
      <c r="BK124" s="367">
        <v>0</v>
      </c>
      <c r="BL124" s="367">
        <v>0</v>
      </c>
      <c r="BM124" s="367">
        <v>0</v>
      </c>
      <c r="BN124" s="367">
        <v>0</v>
      </c>
      <c r="BO124" s="367">
        <v>0</v>
      </c>
      <c r="BP124" s="367">
        <v>0</v>
      </c>
      <c r="BQ124" s="367">
        <v>0</v>
      </c>
      <c r="BR124" s="367">
        <v>0</v>
      </c>
      <c r="BS124" s="367">
        <v>0</v>
      </c>
      <c r="BT124" s="375">
        <v>0</v>
      </c>
      <c r="BV124" s="374"/>
      <c r="BW124" s="368"/>
      <c r="BX124" s="367" t="s">
        <v>8</v>
      </c>
      <c r="BY124" s="367">
        <v>0</v>
      </c>
      <c r="BZ124" s="367">
        <v>0</v>
      </c>
      <c r="CA124" s="367">
        <v>0</v>
      </c>
      <c r="CB124" s="367">
        <v>0</v>
      </c>
      <c r="CC124" s="367">
        <v>0</v>
      </c>
      <c r="CD124" s="367">
        <v>0</v>
      </c>
      <c r="CE124" s="367">
        <v>0</v>
      </c>
      <c r="CF124" s="367">
        <v>0</v>
      </c>
      <c r="CG124" s="367">
        <v>0</v>
      </c>
      <c r="CH124" s="367">
        <v>0</v>
      </c>
      <c r="CI124" s="367">
        <v>0</v>
      </c>
      <c r="CJ124" s="367">
        <v>0</v>
      </c>
      <c r="CK124" s="367">
        <v>0</v>
      </c>
      <c r="CL124" s="367">
        <v>0</v>
      </c>
      <c r="CM124" s="367">
        <v>0</v>
      </c>
      <c r="CN124" s="367">
        <v>0</v>
      </c>
      <c r="CO124" s="367">
        <v>0</v>
      </c>
      <c r="CP124" s="367">
        <v>0</v>
      </c>
      <c r="CQ124" s="367">
        <v>0</v>
      </c>
      <c r="CR124" s="375">
        <v>0</v>
      </c>
    </row>
    <row r="125" spans="1:96" x14ac:dyDescent="0.2">
      <c r="B125" s="374"/>
      <c r="C125" s="368"/>
      <c r="D125" s="367" t="s">
        <v>12</v>
      </c>
      <c r="E125" s="367">
        <v>0</v>
      </c>
      <c r="F125" s="367">
        <v>0</v>
      </c>
      <c r="G125" s="367">
        <v>0</v>
      </c>
      <c r="H125" s="367">
        <v>0</v>
      </c>
      <c r="I125" s="367">
        <v>0</v>
      </c>
      <c r="J125" s="367">
        <v>0</v>
      </c>
      <c r="K125" s="367">
        <v>0</v>
      </c>
      <c r="L125" s="367">
        <v>0</v>
      </c>
      <c r="M125" s="367">
        <v>0</v>
      </c>
      <c r="N125" s="367">
        <v>0</v>
      </c>
      <c r="O125" s="367">
        <v>0</v>
      </c>
      <c r="P125" s="367">
        <v>0</v>
      </c>
      <c r="Q125" s="367">
        <v>0</v>
      </c>
      <c r="R125" s="367">
        <v>0</v>
      </c>
      <c r="S125" s="367">
        <v>0</v>
      </c>
      <c r="T125" s="367">
        <v>0</v>
      </c>
      <c r="U125" s="367">
        <v>0</v>
      </c>
      <c r="V125" s="367">
        <v>0</v>
      </c>
      <c r="W125" s="367">
        <v>0</v>
      </c>
      <c r="X125" s="375">
        <v>0</v>
      </c>
      <c r="Z125" s="374"/>
      <c r="AA125" s="368"/>
      <c r="AB125" s="367" t="s">
        <v>12</v>
      </c>
      <c r="AC125" s="367">
        <v>0</v>
      </c>
      <c r="AD125" s="367">
        <v>0</v>
      </c>
      <c r="AE125" s="367">
        <v>0</v>
      </c>
      <c r="AF125" s="367">
        <v>0</v>
      </c>
      <c r="AG125" s="367">
        <v>0</v>
      </c>
      <c r="AH125" s="367">
        <v>0</v>
      </c>
      <c r="AI125" s="367">
        <v>0</v>
      </c>
      <c r="AJ125" s="367">
        <v>0</v>
      </c>
      <c r="AK125" s="367">
        <v>0</v>
      </c>
      <c r="AL125" s="367">
        <v>0</v>
      </c>
      <c r="AM125" s="367">
        <v>0</v>
      </c>
      <c r="AN125" s="367">
        <v>0</v>
      </c>
      <c r="AO125" s="367">
        <v>0</v>
      </c>
      <c r="AP125" s="367">
        <v>0</v>
      </c>
      <c r="AQ125" s="367">
        <v>0</v>
      </c>
      <c r="AR125" s="367">
        <v>0</v>
      </c>
      <c r="AS125" s="367">
        <v>0</v>
      </c>
      <c r="AT125" s="367">
        <v>0</v>
      </c>
      <c r="AU125" s="367">
        <v>0</v>
      </c>
      <c r="AV125" s="375">
        <v>0</v>
      </c>
      <c r="AX125" s="374"/>
      <c r="AY125" s="368"/>
      <c r="AZ125" s="367" t="s">
        <v>12</v>
      </c>
      <c r="BA125" s="367">
        <v>4580.5221247718191</v>
      </c>
      <c r="BB125" s="367">
        <v>70794.505941065363</v>
      </c>
      <c r="BC125" s="367">
        <v>18.628895202530938</v>
      </c>
      <c r="BD125" s="367">
        <v>1340.9596321520357</v>
      </c>
      <c r="BE125" s="367">
        <v>1542.0735426032436</v>
      </c>
      <c r="BF125" s="367">
        <v>2.9060510636583561</v>
      </c>
      <c r="BG125" s="367">
        <v>4636.4145237522471</v>
      </c>
      <c r="BH125" s="367">
        <v>526.68825526360251</v>
      </c>
      <c r="BI125" s="367">
        <v>20554.26012641755</v>
      </c>
      <c r="BJ125" s="367">
        <v>243.87216396318371</v>
      </c>
      <c r="BK125" s="367">
        <v>99.067628104547893</v>
      </c>
      <c r="BL125" s="367">
        <v>1976.24568709601</v>
      </c>
      <c r="BM125" s="367">
        <v>0.39749289055431269</v>
      </c>
      <c r="BN125" s="367">
        <v>301.59691770875685</v>
      </c>
      <c r="BO125" s="367">
        <v>45.898035596485926</v>
      </c>
      <c r="BP125" s="367">
        <v>46.340243787388147</v>
      </c>
      <c r="BQ125" s="367">
        <v>2.5057601899194232E-3</v>
      </c>
      <c r="BR125" s="367">
        <v>52.776822035204695</v>
      </c>
      <c r="BS125" s="367">
        <v>33595.044278533176</v>
      </c>
      <c r="BT125" s="375">
        <v>59.225277570426961</v>
      </c>
      <c r="BV125" s="374"/>
      <c r="BW125" s="368"/>
      <c r="BX125" s="367" t="s">
        <v>12</v>
      </c>
      <c r="BY125" s="367">
        <v>0</v>
      </c>
      <c r="BZ125" s="367">
        <v>0</v>
      </c>
      <c r="CA125" s="367">
        <v>0</v>
      </c>
      <c r="CB125" s="367">
        <v>0</v>
      </c>
      <c r="CC125" s="367">
        <v>0</v>
      </c>
      <c r="CD125" s="367">
        <v>0</v>
      </c>
      <c r="CE125" s="367">
        <v>0</v>
      </c>
      <c r="CF125" s="367">
        <v>0</v>
      </c>
      <c r="CG125" s="367">
        <v>0</v>
      </c>
      <c r="CH125" s="367">
        <v>0</v>
      </c>
      <c r="CI125" s="367">
        <v>0</v>
      </c>
      <c r="CJ125" s="367">
        <v>0</v>
      </c>
      <c r="CK125" s="367">
        <v>0</v>
      </c>
      <c r="CL125" s="367">
        <v>0</v>
      </c>
      <c r="CM125" s="367">
        <v>0</v>
      </c>
      <c r="CN125" s="367">
        <v>0</v>
      </c>
      <c r="CO125" s="367">
        <v>0</v>
      </c>
      <c r="CP125" s="367">
        <v>0</v>
      </c>
      <c r="CQ125" s="367">
        <v>0</v>
      </c>
      <c r="CR125" s="375">
        <v>0</v>
      </c>
    </row>
    <row r="126" spans="1:96" x14ac:dyDescent="0.2">
      <c r="B126" s="374"/>
      <c r="C126" s="368"/>
      <c r="D126" s="367" t="s">
        <v>9</v>
      </c>
      <c r="E126" s="367">
        <v>0</v>
      </c>
      <c r="F126" s="367">
        <v>0</v>
      </c>
      <c r="G126" s="367">
        <v>0</v>
      </c>
      <c r="H126" s="367">
        <v>0</v>
      </c>
      <c r="I126" s="367">
        <v>0</v>
      </c>
      <c r="J126" s="367">
        <v>0</v>
      </c>
      <c r="K126" s="367">
        <v>0</v>
      </c>
      <c r="L126" s="367">
        <v>0</v>
      </c>
      <c r="M126" s="367">
        <v>0</v>
      </c>
      <c r="N126" s="367">
        <v>0</v>
      </c>
      <c r="O126" s="367">
        <v>0</v>
      </c>
      <c r="P126" s="367">
        <v>0</v>
      </c>
      <c r="Q126" s="367">
        <v>0</v>
      </c>
      <c r="R126" s="367">
        <v>0</v>
      </c>
      <c r="S126" s="367">
        <v>0</v>
      </c>
      <c r="T126" s="367">
        <v>0</v>
      </c>
      <c r="U126" s="367">
        <v>0</v>
      </c>
      <c r="V126" s="367">
        <v>0</v>
      </c>
      <c r="W126" s="367">
        <v>0</v>
      </c>
      <c r="X126" s="375">
        <v>0</v>
      </c>
      <c r="Z126" s="374"/>
      <c r="AA126" s="368"/>
      <c r="AB126" s="367" t="s">
        <v>9</v>
      </c>
      <c r="AC126" s="367">
        <v>3063.8969172838688</v>
      </c>
      <c r="AD126" s="367">
        <v>49633.174037610122</v>
      </c>
      <c r="AE126" s="367">
        <v>12.08947727427759</v>
      </c>
      <c r="AF126" s="367">
        <v>921.21327913594894</v>
      </c>
      <c r="AG126" s="367">
        <v>1517.260907197641</v>
      </c>
      <c r="AH126" s="367">
        <v>2.3708967766674074</v>
      </c>
      <c r="AI126" s="367">
        <v>3104.3867232544549</v>
      </c>
      <c r="AJ126" s="367">
        <v>344.68445610593449</v>
      </c>
      <c r="AK126" s="367">
        <v>19772.882294418698</v>
      </c>
      <c r="AL126" s="367">
        <v>203.37372211816864</v>
      </c>
      <c r="AM126" s="367">
        <v>20.285823641572374</v>
      </c>
      <c r="AN126" s="367">
        <v>1948.3723243783763</v>
      </c>
      <c r="AO126" s="367">
        <v>0.16563152157327563</v>
      </c>
      <c r="AP126" s="367">
        <v>123.53363280884683</v>
      </c>
      <c r="AQ126" s="367">
        <v>28.03452373351498</v>
      </c>
      <c r="AR126" s="367">
        <v>28.323980092738108</v>
      </c>
      <c r="AS126" s="367">
        <v>1.7036488665330691E-3</v>
      </c>
      <c r="AT126" s="367">
        <v>33.172166437670796</v>
      </c>
      <c r="AU126" s="367">
        <v>91549.36178948429</v>
      </c>
      <c r="AV126" s="375">
        <v>25.845747319992064</v>
      </c>
      <c r="AX126" s="374"/>
      <c r="AY126" s="368"/>
      <c r="AZ126" s="367" t="s">
        <v>9</v>
      </c>
      <c r="BA126" s="367">
        <v>0</v>
      </c>
      <c r="BB126" s="367">
        <v>0</v>
      </c>
      <c r="BC126" s="367">
        <v>0</v>
      </c>
      <c r="BD126" s="367">
        <v>0</v>
      </c>
      <c r="BE126" s="367">
        <v>0</v>
      </c>
      <c r="BF126" s="367">
        <v>0</v>
      </c>
      <c r="BG126" s="367">
        <v>0</v>
      </c>
      <c r="BH126" s="367">
        <v>0</v>
      </c>
      <c r="BI126" s="367">
        <v>0</v>
      </c>
      <c r="BJ126" s="367">
        <v>0</v>
      </c>
      <c r="BK126" s="367">
        <v>0</v>
      </c>
      <c r="BL126" s="367">
        <v>0</v>
      </c>
      <c r="BM126" s="367">
        <v>0</v>
      </c>
      <c r="BN126" s="367">
        <v>0</v>
      </c>
      <c r="BO126" s="367">
        <v>0</v>
      </c>
      <c r="BP126" s="367">
        <v>0</v>
      </c>
      <c r="BQ126" s="367">
        <v>0</v>
      </c>
      <c r="BR126" s="367">
        <v>0</v>
      </c>
      <c r="BS126" s="367">
        <v>0</v>
      </c>
      <c r="BT126" s="375">
        <v>0</v>
      </c>
      <c r="BV126" s="374"/>
      <c r="BW126" s="368"/>
      <c r="BX126" s="367" t="s">
        <v>9</v>
      </c>
      <c r="BY126" s="367">
        <v>0</v>
      </c>
      <c r="BZ126" s="367">
        <v>0</v>
      </c>
      <c r="CA126" s="367">
        <v>0</v>
      </c>
      <c r="CB126" s="367">
        <v>0</v>
      </c>
      <c r="CC126" s="367">
        <v>0</v>
      </c>
      <c r="CD126" s="367">
        <v>0</v>
      </c>
      <c r="CE126" s="367">
        <v>0</v>
      </c>
      <c r="CF126" s="367">
        <v>0</v>
      </c>
      <c r="CG126" s="367">
        <v>0</v>
      </c>
      <c r="CH126" s="367">
        <v>0</v>
      </c>
      <c r="CI126" s="367">
        <v>0</v>
      </c>
      <c r="CJ126" s="367">
        <v>0</v>
      </c>
      <c r="CK126" s="367">
        <v>0</v>
      </c>
      <c r="CL126" s="367">
        <v>0</v>
      </c>
      <c r="CM126" s="367">
        <v>0</v>
      </c>
      <c r="CN126" s="367">
        <v>0</v>
      </c>
      <c r="CO126" s="367">
        <v>0</v>
      </c>
      <c r="CP126" s="367">
        <v>0</v>
      </c>
      <c r="CQ126" s="367">
        <v>0</v>
      </c>
      <c r="CR126" s="375">
        <v>0</v>
      </c>
    </row>
    <row r="127" spans="1:96" x14ac:dyDescent="0.2">
      <c r="B127" s="374"/>
      <c r="C127" s="368"/>
      <c r="D127" s="367" t="s">
        <v>10</v>
      </c>
      <c r="E127" s="367">
        <v>0</v>
      </c>
      <c r="F127" s="367">
        <v>0</v>
      </c>
      <c r="G127" s="367">
        <v>0</v>
      </c>
      <c r="H127" s="367">
        <v>0</v>
      </c>
      <c r="I127" s="367">
        <v>0</v>
      </c>
      <c r="J127" s="367">
        <v>0</v>
      </c>
      <c r="K127" s="367">
        <v>0</v>
      </c>
      <c r="L127" s="367">
        <v>0</v>
      </c>
      <c r="M127" s="367">
        <v>0</v>
      </c>
      <c r="N127" s="367">
        <v>0</v>
      </c>
      <c r="O127" s="367">
        <v>0</v>
      </c>
      <c r="P127" s="367">
        <v>0</v>
      </c>
      <c r="Q127" s="367">
        <v>0</v>
      </c>
      <c r="R127" s="367">
        <v>0</v>
      </c>
      <c r="S127" s="367">
        <v>0</v>
      </c>
      <c r="T127" s="367">
        <v>0</v>
      </c>
      <c r="U127" s="367">
        <v>0</v>
      </c>
      <c r="V127" s="367">
        <v>0</v>
      </c>
      <c r="W127" s="367">
        <v>0</v>
      </c>
      <c r="X127" s="375">
        <v>0</v>
      </c>
      <c r="Z127" s="374"/>
      <c r="AA127" s="368"/>
      <c r="AB127" s="367" t="s">
        <v>10</v>
      </c>
      <c r="AC127" s="367">
        <v>3264.167732960374</v>
      </c>
      <c r="AD127" s="367">
        <v>52479.871711081025</v>
      </c>
      <c r="AE127" s="367">
        <v>12.853086590675904</v>
      </c>
      <c r="AF127" s="367">
        <v>981.34821708327786</v>
      </c>
      <c r="AG127" s="367">
        <v>1527.5772225030275</v>
      </c>
      <c r="AH127" s="367">
        <v>2.4102734884690387</v>
      </c>
      <c r="AI127" s="367">
        <v>3304.7642531474153</v>
      </c>
      <c r="AJ127" s="367">
        <v>361.464818563069</v>
      </c>
      <c r="AK127" s="367">
        <v>20118.896562254107</v>
      </c>
      <c r="AL127" s="367">
        <v>207.3751112604524</v>
      </c>
      <c r="AM127" s="367">
        <v>21.834301991672316</v>
      </c>
      <c r="AN127" s="367">
        <v>1965.5671368578353</v>
      </c>
      <c r="AO127" s="367">
        <v>0.1748711468579921</v>
      </c>
      <c r="AP127" s="367">
        <v>129.76446161264013</v>
      </c>
      <c r="AQ127" s="367">
        <v>30.442240710964938</v>
      </c>
      <c r="AR127" s="367">
        <v>30.751115581554501</v>
      </c>
      <c r="AS127" s="367">
        <v>1.7987472968244783E-3</v>
      </c>
      <c r="AT127" s="367">
        <v>35.491127489666084</v>
      </c>
      <c r="AU127" s="367">
        <v>99813.816629139634</v>
      </c>
      <c r="AV127" s="375">
        <v>27.159039775018162</v>
      </c>
      <c r="AX127" s="374"/>
      <c r="AY127" s="368"/>
      <c r="AZ127" s="367" t="s">
        <v>10</v>
      </c>
      <c r="BA127" s="367">
        <v>0</v>
      </c>
      <c r="BB127" s="367">
        <v>0</v>
      </c>
      <c r="BC127" s="367">
        <v>0</v>
      </c>
      <c r="BD127" s="367">
        <v>0</v>
      </c>
      <c r="BE127" s="367">
        <v>0</v>
      </c>
      <c r="BF127" s="367">
        <v>0</v>
      </c>
      <c r="BG127" s="367">
        <v>0</v>
      </c>
      <c r="BH127" s="367">
        <v>0</v>
      </c>
      <c r="BI127" s="367">
        <v>0</v>
      </c>
      <c r="BJ127" s="367">
        <v>0</v>
      </c>
      <c r="BK127" s="367">
        <v>0</v>
      </c>
      <c r="BL127" s="367">
        <v>0</v>
      </c>
      <c r="BM127" s="367">
        <v>0</v>
      </c>
      <c r="BN127" s="367">
        <v>0</v>
      </c>
      <c r="BO127" s="367">
        <v>0</v>
      </c>
      <c r="BP127" s="367">
        <v>0</v>
      </c>
      <c r="BQ127" s="367">
        <v>0</v>
      </c>
      <c r="BR127" s="367">
        <v>0</v>
      </c>
      <c r="BS127" s="367">
        <v>0</v>
      </c>
      <c r="BT127" s="375">
        <v>0</v>
      </c>
      <c r="BV127" s="374"/>
      <c r="BW127" s="368"/>
      <c r="BX127" s="367" t="s">
        <v>10</v>
      </c>
      <c r="BY127" s="367">
        <v>0</v>
      </c>
      <c r="BZ127" s="367">
        <v>0</v>
      </c>
      <c r="CA127" s="367">
        <v>0</v>
      </c>
      <c r="CB127" s="367">
        <v>0</v>
      </c>
      <c r="CC127" s="367">
        <v>0</v>
      </c>
      <c r="CD127" s="367">
        <v>0</v>
      </c>
      <c r="CE127" s="367">
        <v>0</v>
      </c>
      <c r="CF127" s="367">
        <v>0</v>
      </c>
      <c r="CG127" s="367">
        <v>0</v>
      </c>
      <c r="CH127" s="367">
        <v>0</v>
      </c>
      <c r="CI127" s="367">
        <v>0</v>
      </c>
      <c r="CJ127" s="367">
        <v>0</v>
      </c>
      <c r="CK127" s="367">
        <v>0</v>
      </c>
      <c r="CL127" s="367">
        <v>0</v>
      </c>
      <c r="CM127" s="367">
        <v>0</v>
      </c>
      <c r="CN127" s="367">
        <v>0</v>
      </c>
      <c r="CO127" s="367">
        <v>0</v>
      </c>
      <c r="CP127" s="367">
        <v>0</v>
      </c>
      <c r="CQ127" s="367">
        <v>0</v>
      </c>
      <c r="CR127" s="375">
        <v>0</v>
      </c>
    </row>
    <row r="128" spans="1:96" x14ac:dyDescent="0.2">
      <c r="B128" s="374"/>
      <c r="C128" s="368"/>
      <c r="D128" s="367" t="s">
        <v>5</v>
      </c>
      <c r="E128" s="367">
        <v>0</v>
      </c>
      <c r="F128" s="367">
        <v>0</v>
      </c>
      <c r="G128" s="367">
        <v>0</v>
      </c>
      <c r="H128" s="367">
        <v>0</v>
      </c>
      <c r="I128" s="367">
        <v>0</v>
      </c>
      <c r="J128" s="367">
        <v>0</v>
      </c>
      <c r="K128" s="367">
        <v>0</v>
      </c>
      <c r="L128" s="367">
        <v>0</v>
      </c>
      <c r="M128" s="367">
        <v>0</v>
      </c>
      <c r="N128" s="367">
        <v>0</v>
      </c>
      <c r="O128" s="367">
        <v>0</v>
      </c>
      <c r="P128" s="367">
        <v>0</v>
      </c>
      <c r="Q128" s="367">
        <v>0</v>
      </c>
      <c r="R128" s="367">
        <v>0</v>
      </c>
      <c r="S128" s="367">
        <v>0</v>
      </c>
      <c r="T128" s="367">
        <v>0</v>
      </c>
      <c r="U128" s="367">
        <v>0</v>
      </c>
      <c r="V128" s="367">
        <v>0</v>
      </c>
      <c r="W128" s="367">
        <v>0</v>
      </c>
      <c r="X128" s="375">
        <v>0</v>
      </c>
      <c r="Z128" s="374"/>
      <c r="AA128" s="368"/>
      <c r="AB128" s="367" t="s">
        <v>5</v>
      </c>
      <c r="AC128" s="367">
        <v>0</v>
      </c>
      <c r="AD128" s="367">
        <v>0</v>
      </c>
      <c r="AE128" s="367">
        <v>0</v>
      </c>
      <c r="AF128" s="367">
        <v>0</v>
      </c>
      <c r="AG128" s="367">
        <v>0</v>
      </c>
      <c r="AH128" s="367">
        <v>0</v>
      </c>
      <c r="AI128" s="367">
        <v>0</v>
      </c>
      <c r="AJ128" s="367">
        <v>0</v>
      </c>
      <c r="AK128" s="367">
        <v>0</v>
      </c>
      <c r="AL128" s="367">
        <v>0</v>
      </c>
      <c r="AM128" s="367">
        <v>0</v>
      </c>
      <c r="AN128" s="367">
        <v>0</v>
      </c>
      <c r="AO128" s="367">
        <v>0</v>
      </c>
      <c r="AP128" s="367">
        <v>0</v>
      </c>
      <c r="AQ128" s="367">
        <v>0</v>
      </c>
      <c r="AR128" s="367">
        <v>0</v>
      </c>
      <c r="AS128" s="367">
        <v>0</v>
      </c>
      <c r="AT128" s="367">
        <v>0</v>
      </c>
      <c r="AU128" s="367">
        <v>0</v>
      </c>
      <c r="AV128" s="375">
        <v>0</v>
      </c>
      <c r="AX128" s="374"/>
      <c r="AY128" s="368"/>
      <c r="AZ128" s="367" t="s">
        <v>5</v>
      </c>
      <c r="BA128" s="367">
        <v>0</v>
      </c>
      <c r="BB128" s="367">
        <v>0</v>
      </c>
      <c r="BC128" s="367">
        <v>0</v>
      </c>
      <c r="BD128" s="367">
        <v>0</v>
      </c>
      <c r="BE128" s="367">
        <v>0</v>
      </c>
      <c r="BF128" s="367">
        <v>0</v>
      </c>
      <c r="BG128" s="367">
        <v>0</v>
      </c>
      <c r="BH128" s="367">
        <v>0</v>
      </c>
      <c r="BI128" s="367">
        <v>0</v>
      </c>
      <c r="BJ128" s="367">
        <v>0</v>
      </c>
      <c r="BK128" s="367">
        <v>0</v>
      </c>
      <c r="BL128" s="367">
        <v>0</v>
      </c>
      <c r="BM128" s="367">
        <v>0</v>
      </c>
      <c r="BN128" s="367">
        <v>0</v>
      </c>
      <c r="BO128" s="367">
        <v>0</v>
      </c>
      <c r="BP128" s="367">
        <v>0</v>
      </c>
      <c r="BQ128" s="367">
        <v>0</v>
      </c>
      <c r="BR128" s="367">
        <v>0</v>
      </c>
      <c r="BS128" s="367">
        <v>0</v>
      </c>
      <c r="BT128" s="375">
        <v>0</v>
      </c>
      <c r="BV128" s="374"/>
      <c r="BW128" s="368"/>
      <c r="BX128" s="367" t="s">
        <v>5</v>
      </c>
      <c r="BY128" s="367">
        <v>4926.9120870661391</v>
      </c>
      <c r="BZ128" s="367">
        <v>98984.872848390383</v>
      </c>
      <c r="CA128" s="367">
        <v>11.265768786834807</v>
      </c>
      <c r="CB128" s="367">
        <v>1836.8413841144952</v>
      </c>
      <c r="CC128" s="367">
        <v>2181.4098201359625</v>
      </c>
      <c r="CD128" s="367">
        <v>4.0745791098158177</v>
      </c>
      <c r="CE128" s="367">
        <v>5020.63661981322</v>
      </c>
      <c r="CF128" s="367">
        <v>460.49351944841089</v>
      </c>
      <c r="CG128" s="367">
        <v>27253.941634616855</v>
      </c>
      <c r="CH128" s="367">
        <v>359.51608787712979</v>
      </c>
      <c r="CI128" s="367">
        <v>23.958400625638198</v>
      </c>
      <c r="CJ128" s="367">
        <v>2744.4768721944156</v>
      </c>
      <c r="CK128" s="367">
        <v>0.1964996112936091</v>
      </c>
      <c r="CL128" s="367">
        <v>188.70722091040497</v>
      </c>
      <c r="CM128" s="367">
        <v>19.597096685463484</v>
      </c>
      <c r="CN128" s="367">
        <v>20.096949791131557</v>
      </c>
      <c r="CO128" s="367">
        <v>2.5485665838984404E-3</v>
      </c>
      <c r="CP128" s="367">
        <v>26.96591494336359</v>
      </c>
      <c r="CQ128" s="367">
        <v>37560.405640912912</v>
      </c>
      <c r="CR128" s="375">
        <v>83.597862024307929</v>
      </c>
    </row>
    <row r="129" spans="1:96" x14ac:dyDescent="0.2">
      <c r="B129" s="376"/>
      <c r="C129" s="377"/>
      <c r="D129" s="378" t="s">
        <v>11</v>
      </c>
      <c r="E129" s="378">
        <v>0</v>
      </c>
      <c r="F129" s="378">
        <v>0</v>
      </c>
      <c r="G129" s="378">
        <v>0</v>
      </c>
      <c r="H129" s="378">
        <v>0</v>
      </c>
      <c r="I129" s="378">
        <v>0</v>
      </c>
      <c r="J129" s="378">
        <v>0</v>
      </c>
      <c r="K129" s="378">
        <v>0</v>
      </c>
      <c r="L129" s="378">
        <v>0</v>
      </c>
      <c r="M129" s="378">
        <v>0</v>
      </c>
      <c r="N129" s="378">
        <v>0</v>
      </c>
      <c r="O129" s="378">
        <v>0</v>
      </c>
      <c r="P129" s="378">
        <v>0</v>
      </c>
      <c r="Q129" s="378">
        <v>0</v>
      </c>
      <c r="R129" s="378">
        <v>0</v>
      </c>
      <c r="S129" s="378">
        <v>0</v>
      </c>
      <c r="T129" s="378">
        <v>0</v>
      </c>
      <c r="U129" s="378">
        <v>0</v>
      </c>
      <c r="V129" s="378">
        <v>0</v>
      </c>
      <c r="W129" s="378">
        <v>0</v>
      </c>
      <c r="X129" s="379">
        <v>0</v>
      </c>
      <c r="Z129" s="376"/>
      <c r="AA129" s="377"/>
      <c r="AB129" s="378" t="s">
        <v>11</v>
      </c>
      <c r="AC129" s="378">
        <v>0</v>
      </c>
      <c r="AD129" s="378">
        <v>0</v>
      </c>
      <c r="AE129" s="378">
        <v>0</v>
      </c>
      <c r="AF129" s="378">
        <v>0</v>
      </c>
      <c r="AG129" s="378">
        <v>0</v>
      </c>
      <c r="AH129" s="378">
        <v>0</v>
      </c>
      <c r="AI129" s="378">
        <v>0</v>
      </c>
      <c r="AJ129" s="378">
        <v>0</v>
      </c>
      <c r="AK129" s="378">
        <v>0</v>
      </c>
      <c r="AL129" s="378">
        <v>0</v>
      </c>
      <c r="AM129" s="378">
        <v>0</v>
      </c>
      <c r="AN129" s="378">
        <v>0</v>
      </c>
      <c r="AO129" s="378">
        <v>0</v>
      </c>
      <c r="AP129" s="378">
        <v>0</v>
      </c>
      <c r="AQ129" s="378">
        <v>0</v>
      </c>
      <c r="AR129" s="378">
        <v>0</v>
      </c>
      <c r="AS129" s="378">
        <v>0</v>
      </c>
      <c r="AT129" s="378">
        <v>0</v>
      </c>
      <c r="AU129" s="378">
        <v>0</v>
      </c>
      <c r="AV129" s="379">
        <v>0</v>
      </c>
      <c r="AX129" s="376"/>
      <c r="AY129" s="377"/>
      <c r="AZ129" s="378" t="s">
        <v>11</v>
      </c>
      <c r="BA129" s="378">
        <v>0</v>
      </c>
      <c r="BB129" s="378">
        <v>0</v>
      </c>
      <c r="BC129" s="378">
        <v>0</v>
      </c>
      <c r="BD129" s="378">
        <v>0</v>
      </c>
      <c r="BE129" s="378">
        <v>0</v>
      </c>
      <c r="BF129" s="378">
        <v>0</v>
      </c>
      <c r="BG129" s="378">
        <v>0</v>
      </c>
      <c r="BH129" s="378">
        <v>0</v>
      </c>
      <c r="BI129" s="378">
        <v>0</v>
      </c>
      <c r="BJ129" s="378">
        <v>0</v>
      </c>
      <c r="BK129" s="378">
        <v>0</v>
      </c>
      <c r="BL129" s="378">
        <v>0</v>
      </c>
      <c r="BM129" s="378">
        <v>0</v>
      </c>
      <c r="BN129" s="378">
        <v>0</v>
      </c>
      <c r="BO129" s="378">
        <v>0</v>
      </c>
      <c r="BP129" s="378">
        <v>0</v>
      </c>
      <c r="BQ129" s="378">
        <v>0</v>
      </c>
      <c r="BR129" s="378">
        <v>0</v>
      </c>
      <c r="BS129" s="378">
        <v>0</v>
      </c>
      <c r="BT129" s="379">
        <v>0</v>
      </c>
      <c r="BV129" s="376"/>
      <c r="BW129" s="377"/>
      <c r="BX129" s="378" t="s">
        <v>11</v>
      </c>
      <c r="BY129" s="378">
        <v>2889.338883661947</v>
      </c>
      <c r="BZ129" s="378">
        <v>50818.378241007813</v>
      </c>
      <c r="CA129" s="378">
        <v>9.1603971793230041</v>
      </c>
      <c r="CB129" s="378">
        <v>855.20280028812238</v>
      </c>
      <c r="CC129" s="378">
        <v>2336.7122850480309</v>
      </c>
      <c r="CD129" s="378">
        <v>3.059276612651646</v>
      </c>
      <c r="CE129" s="378">
        <v>2931.6831305774717</v>
      </c>
      <c r="CF129" s="378">
        <v>419.79672368489651</v>
      </c>
      <c r="CG129" s="378">
        <v>25522.635953785702</v>
      </c>
      <c r="CH129" s="378">
        <v>241.24688844503487</v>
      </c>
      <c r="CI129" s="378">
        <v>9.8721770276480232</v>
      </c>
      <c r="CJ129" s="378">
        <v>2922.4246795324452</v>
      </c>
      <c r="CK129" s="378">
        <v>0.12724469617911444</v>
      </c>
      <c r="CL129" s="378">
        <v>240.36368111275692</v>
      </c>
      <c r="CM129" s="378">
        <v>19.003276435976286</v>
      </c>
      <c r="CN129" s="378">
        <v>19.241352311628003</v>
      </c>
      <c r="CO129" s="378">
        <v>1.63065592486084E-3</v>
      </c>
      <c r="CP129" s="378">
        <v>22.627312228671297</v>
      </c>
      <c r="CQ129" s="378">
        <v>30528.559071971726</v>
      </c>
      <c r="CR129" s="379">
        <v>82.392049550634894</v>
      </c>
    </row>
    <row r="131" spans="1:96" x14ac:dyDescent="0.2">
      <c r="A131" s="380"/>
      <c r="B131" s="371">
        <v>2025</v>
      </c>
      <c r="C131" s="381" t="s">
        <v>3</v>
      </c>
      <c r="D131" s="372" t="s">
        <v>4</v>
      </c>
      <c r="E131" s="372" t="s">
        <v>105</v>
      </c>
      <c r="F131" s="372" t="s">
        <v>106</v>
      </c>
      <c r="G131" s="372" t="s">
        <v>107</v>
      </c>
      <c r="H131" s="372" t="s">
        <v>108</v>
      </c>
      <c r="I131" s="372" t="s">
        <v>109</v>
      </c>
      <c r="J131" s="372" t="s">
        <v>110</v>
      </c>
      <c r="K131" s="372" t="s">
        <v>111</v>
      </c>
      <c r="L131" s="372" t="s">
        <v>112</v>
      </c>
      <c r="M131" s="372" t="s">
        <v>113</v>
      </c>
      <c r="N131" s="372" t="s">
        <v>114</v>
      </c>
      <c r="O131" s="372" t="s">
        <v>115</v>
      </c>
      <c r="P131" s="372" t="s">
        <v>116</v>
      </c>
      <c r="Q131" s="372" t="s">
        <v>117</v>
      </c>
      <c r="R131" s="372" t="s">
        <v>118</v>
      </c>
      <c r="S131" s="372" t="s">
        <v>119</v>
      </c>
      <c r="T131" s="372" t="s">
        <v>120</v>
      </c>
      <c r="U131" s="372" t="s">
        <v>121</v>
      </c>
      <c r="V131" s="372" t="s">
        <v>122</v>
      </c>
      <c r="W131" s="372" t="s">
        <v>123</v>
      </c>
      <c r="X131" s="373" t="s">
        <v>124</v>
      </c>
      <c r="Z131" s="371">
        <v>2025</v>
      </c>
      <c r="AA131" s="372" t="s">
        <v>3</v>
      </c>
      <c r="AB131" s="372" t="s">
        <v>14</v>
      </c>
      <c r="AC131" s="372" t="s">
        <v>105</v>
      </c>
      <c r="AD131" s="372" t="s">
        <v>106</v>
      </c>
      <c r="AE131" s="372" t="s">
        <v>107</v>
      </c>
      <c r="AF131" s="372" t="s">
        <v>108</v>
      </c>
      <c r="AG131" s="372" t="s">
        <v>109</v>
      </c>
      <c r="AH131" s="372" t="s">
        <v>110</v>
      </c>
      <c r="AI131" s="372" t="s">
        <v>111</v>
      </c>
      <c r="AJ131" s="372" t="s">
        <v>112</v>
      </c>
      <c r="AK131" s="372" t="s">
        <v>113</v>
      </c>
      <c r="AL131" s="372" t="s">
        <v>114</v>
      </c>
      <c r="AM131" s="372" t="s">
        <v>115</v>
      </c>
      <c r="AN131" s="372" t="s">
        <v>116</v>
      </c>
      <c r="AO131" s="372" t="s">
        <v>117</v>
      </c>
      <c r="AP131" s="372" t="s">
        <v>118</v>
      </c>
      <c r="AQ131" s="372" t="s">
        <v>119</v>
      </c>
      <c r="AR131" s="372" t="s">
        <v>120</v>
      </c>
      <c r="AS131" s="372" t="s">
        <v>121</v>
      </c>
      <c r="AT131" s="372" t="s">
        <v>122</v>
      </c>
      <c r="AU131" s="372" t="s">
        <v>123</v>
      </c>
      <c r="AV131" s="373" t="s">
        <v>124</v>
      </c>
      <c r="AX131" s="371">
        <v>2025</v>
      </c>
      <c r="AY131" s="372" t="s">
        <v>3</v>
      </c>
      <c r="AZ131" s="372" t="s">
        <v>17</v>
      </c>
      <c r="BA131" s="372" t="s">
        <v>105</v>
      </c>
      <c r="BB131" s="372" t="s">
        <v>106</v>
      </c>
      <c r="BC131" s="372" t="s">
        <v>107</v>
      </c>
      <c r="BD131" s="372" t="s">
        <v>108</v>
      </c>
      <c r="BE131" s="372" t="s">
        <v>109</v>
      </c>
      <c r="BF131" s="372" t="s">
        <v>110</v>
      </c>
      <c r="BG131" s="372" t="s">
        <v>111</v>
      </c>
      <c r="BH131" s="372" t="s">
        <v>112</v>
      </c>
      <c r="BI131" s="372" t="s">
        <v>113</v>
      </c>
      <c r="BJ131" s="372" t="s">
        <v>114</v>
      </c>
      <c r="BK131" s="372" t="s">
        <v>115</v>
      </c>
      <c r="BL131" s="372" t="s">
        <v>116</v>
      </c>
      <c r="BM131" s="372" t="s">
        <v>117</v>
      </c>
      <c r="BN131" s="372" t="s">
        <v>118</v>
      </c>
      <c r="BO131" s="372" t="s">
        <v>119</v>
      </c>
      <c r="BP131" s="372" t="s">
        <v>120</v>
      </c>
      <c r="BQ131" s="372" t="s">
        <v>121</v>
      </c>
      <c r="BR131" s="372" t="s">
        <v>122</v>
      </c>
      <c r="BS131" s="372" t="s">
        <v>123</v>
      </c>
      <c r="BT131" s="373" t="s">
        <v>124</v>
      </c>
      <c r="BV131" s="371">
        <v>2025</v>
      </c>
      <c r="BW131" s="372" t="s">
        <v>3</v>
      </c>
      <c r="BX131" s="372" t="s">
        <v>23</v>
      </c>
      <c r="BY131" s="372" t="s">
        <v>105</v>
      </c>
      <c r="BZ131" s="372" t="s">
        <v>106</v>
      </c>
      <c r="CA131" s="372" t="s">
        <v>107</v>
      </c>
      <c r="CB131" s="372" t="s">
        <v>108</v>
      </c>
      <c r="CC131" s="372" t="s">
        <v>109</v>
      </c>
      <c r="CD131" s="372" t="s">
        <v>110</v>
      </c>
      <c r="CE131" s="372" t="s">
        <v>111</v>
      </c>
      <c r="CF131" s="372" t="s">
        <v>112</v>
      </c>
      <c r="CG131" s="372" t="s">
        <v>113</v>
      </c>
      <c r="CH131" s="372" t="s">
        <v>114</v>
      </c>
      <c r="CI131" s="372" t="s">
        <v>115</v>
      </c>
      <c r="CJ131" s="372" t="s">
        <v>116</v>
      </c>
      <c r="CK131" s="372" t="s">
        <v>117</v>
      </c>
      <c r="CL131" s="372" t="s">
        <v>118</v>
      </c>
      <c r="CM131" s="372" t="s">
        <v>119</v>
      </c>
      <c r="CN131" s="372" t="s">
        <v>120</v>
      </c>
      <c r="CO131" s="372" t="s">
        <v>121</v>
      </c>
      <c r="CP131" s="372" t="s">
        <v>122</v>
      </c>
      <c r="CQ131" s="372" t="s">
        <v>123</v>
      </c>
      <c r="CR131" s="373" t="s">
        <v>124</v>
      </c>
    </row>
    <row r="132" spans="1:96" x14ac:dyDescent="0.2">
      <c r="B132" s="374"/>
      <c r="C132" s="368" t="s">
        <v>1</v>
      </c>
      <c r="D132" s="367" t="s">
        <v>6</v>
      </c>
      <c r="E132" s="367">
        <v>128.82127108568477</v>
      </c>
      <c r="F132" s="367">
        <v>2126.1830835468559</v>
      </c>
      <c r="G132" s="367">
        <v>0.45994810892733418</v>
      </c>
      <c r="H132" s="367">
        <v>38.259332671260822</v>
      </c>
      <c r="I132" s="367">
        <v>78.567994187740524</v>
      </c>
      <c r="J132" s="367">
        <v>0.12307854424947209</v>
      </c>
      <c r="K132" s="367">
        <v>130.63399880805167</v>
      </c>
      <c r="L132" s="367">
        <v>15.495118195057216</v>
      </c>
      <c r="M132" s="367">
        <v>1014.1329101817166</v>
      </c>
      <c r="N132" s="367">
        <v>10.003137904880237</v>
      </c>
      <c r="O132" s="367">
        <v>0.9891105800997213</v>
      </c>
      <c r="P132" s="367">
        <v>100.70777382668078</v>
      </c>
      <c r="Q132" s="367">
        <v>7.7950456839174847E-3</v>
      </c>
      <c r="R132" s="367">
        <v>6.0391843910287868</v>
      </c>
      <c r="S132" s="367">
        <v>0.96260484179496508</v>
      </c>
      <c r="T132" s="367">
        <v>0.9736076297782984</v>
      </c>
      <c r="U132" s="367">
        <v>7.2162328868431163E-5</v>
      </c>
      <c r="V132" s="367">
        <v>1.2041732152413938</v>
      </c>
      <c r="W132" s="367">
        <v>3248.4106601209942</v>
      </c>
      <c r="X132" s="375">
        <v>1.312101938820903</v>
      </c>
      <c r="Z132" s="374"/>
      <c r="AA132" s="368" t="s">
        <v>1</v>
      </c>
      <c r="AB132" s="367" t="s">
        <v>6</v>
      </c>
      <c r="AC132" s="367">
        <v>120.33278458820992</v>
      </c>
      <c r="AD132" s="367">
        <v>1986.0814043463586</v>
      </c>
      <c r="AE132" s="367">
        <v>0.42964051081667853</v>
      </c>
      <c r="AF132" s="367">
        <v>35.738290718752985</v>
      </c>
      <c r="AG132" s="367">
        <v>73.390872799513289</v>
      </c>
      <c r="AH132" s="367">
        <v>0.11496846621511088</v>
      </c>
      <c r="AI132" s="367">
        <v>122.02606530725798</v>
      </c>
      <c r="AJ132" s="367">
        <v>14.474090375140479</v>
      </c>
      <c r="AK132" s="367">
        <v>947.30812695941393</v>
      </c>
      <c r="AL132" s="367">
        <v>9.3439959765144156</v>
      </c>
      <c r="AM132" s="367">
        <v>0.92393460618698597</v>
      </c>
      <c r="AN132" s="367">
        <v>94.071784512851337</v>
      </c>
      <c r="AO132" s="367">
        <v>7.2814027158154097E-3</v>
      </c>
      <c r="AP132" s="367">
        <v>5.6412412972604367</v>
      </c>
      <c r="AQ132" s="367">
        <v>0.89917542417537388</v>
      </c>
      <c r="AR132" s="367">
        <v>0.90945319977182448</v>
      </c>
      <c r="AS132" s="367">
        <v>6.7407299290912231E-5</v>
      </c>
      <c r="AT132" s="367">
        <v>1.1248260081221704</v>
      </c>
      <c r="AU132" s="367">
        <v>3034.3614600603173</v>
      </c>
      <c r="AV132" s="375">
        <v>1.2256429286192139</v>
      </c>
      <c r="AX132" s="374"/>
      <c r="AY132" s="368" t="s">
        <v>1</v>
      </c>
      <c r="AZ132" s="367" t="s">
        <v>6</v>
      </c>
      <c r="BA132" s="367">
        <v>135.21117197819206</v>
      </c>
      <c r="BB132" s="367">
        <v>2231.6478027557919</v>
      </c>
      <c r="BC132" s="367">
        <v>0.4827628413622202</v>
      </c>
      <c r="BD132" s="367">
        <v>40.15710422655166</v>
      </c>
      <c r="BE132" s="367">
        <v>82.465189829047461</v>
      </c>
      <c r="BF132" s="367">
        <v>0.12918358958181547</v>
      </c>
      <c r="BG132" s="367">
        <v>137.11381614365413</v>
      </c>
      <c r="BH132" s="367">
        <v>16.263720062975789</v>
      </c>
      <c r="BI132" s="367">
        <v>1064.4367826189082</v>
      </c>
      <c r="BJ132" s="367">
        <v>10.499321953427254</v>
      </c>
      <c r="BK132" s="367">
        <v>1.038173273902546</v>
      </c>
      <c r="BL132" s="367">
        <v>105.70316541406469</v>
      </c>
      <c r="BM132" s="367">
        <v>8.1817020874214441E-3</v>
      </c>
      <c r="BN132" s="367">
        <v>6.3387450878378031</v>
      </c>
      <c r="BO132" s="367">
        <v>1.0103527757027606</v>
      </c>
      <c r="BP132" s="367">
        <v>1.0219013332174938</v>
      </c>
      <c r="BQ132" s="367">
        <v>7.5741785318096907E-5</v>
      </c>
      <c r="BR132" s="367">
        <v>1.2639036265155252</v>
      </c>
      <c r="BS132" s="367">
        <v>3409.5410542042114</v>
      </c>
      <c r="BT132" s="375">
        <v>1.3771859212973336</v>
      </c>
      <c r="BV132" s="374"/>
      <c r="BW132" s="368" t="s">
        <v>1</v>
      </c>
      <c r="BX132" s="367" t="s">
        <v>6</v>
      </c>
      <c r="BY132" s="367">
        <v>130.08060723178264</v>
      </c>
      <c r="BZ132" s="367">
        <v>2146.9683093699377</v>
      </c>
      <c r="CA132" s="367">
        <v>0.46444448808909766</v>
      </c>
      <c r="CB132" s="367">
        <v>38.633349789337963</v>
      </c>
      <c r="CC132" s="367">
        <v>79.336062334973889</v>
      </c>
      <c r="CD132" s="367">
        <v>0.12428174041634871</v>
      </c>
      <c r="CE132" s="367">
        <v>131.91105589048695</v>
      </c>
      <c r="CF132" s="367">
        <v>15.646595992680524</v>
      </c>
      <c r="CG132" s="367">
        <v>1024.0469113398779</v>
      </c>
      <c r="CH132" s="367">
        <v>10.100926981418992</v>
      </c>
      <c r="CI132" s="367">
        <v>0.99877996696036564</v>
      </c>
      <c r="CJ132" s="367">
        <v>101.69227691925337</v>
      </c>
      <c r="CK132" s="367">
        <v>7.8712488040040118E-3</v>
      </c>
      <c r="CL132" s="367">
        <v>6.0982224918988983</v>
      </c>
      <c r="CM132" s="367">
        <v>0.97201511279652131</v>
      </c>
      <c r="CN132" s="367">
        <v>0.98312546227570452</v>
      </c>
      <c r="CO132" s="367">
        <v>7.2867776255844169E-5</v>
      </c>
      <c r="CP132" s="367">
        <v>1.2159450200321391</v>
      </c>
      <c r="CQ132" s="367">
        <v>3280.1666032752814</v>
      </c>
      <c r="CR132" s="375">
        <v>1.32492883755429</v>
      </c>
    </row>
    <row r="133" spans="1:96" x14ac:dyDescent="0.2">
      <c r="B133" s="374"/>
      <c r="C133" s="368"/>
      <c r="D133" s="367" t="s">
        <v>7</v>
      </c>
      <c r="E133" s="367">
        <v>126.85510183001844</v>
      </c>
      <c r="F133" s="367">
        <v>2079.3119950494233</v>
      </c>
      <c r="G133" s="367">
        <v>0.46930181854531916</v>
      </c>
      <c r="H133" s="367">
        <v>37.675021097841224</v>
      </c>
      <c r="I133" s="367">
        <v>74.857603653580455</v>
      </c>
      <c r="J133" s="367">
        <v>0.11702741909237287</v>
      </c>
      <c r="K133" s="367">
        <v>128.63112410782563</v>
      </c>
      <c r="L133" s="367">
        <v>14.969196142850764</v>
      </c>
      <c r="M133" s="367">
        <v>966.77768464623523</v>
      </c>
      <c r="N133" s="367">
        <v>9.5119529888055698</v>
      </c>
      <c r="O133" s="367">
        <v>0.95085073883522198</v>
      </c>
      <c r="P133" s="367">
        <v>96.014939448501622</v>
      </c>
      <c r="Q133" s="367">
        <v>7.0533838921086472E-3</v>
      </c>
      <c r="R133" s="367">
        <v>5.4206510958551934</v>
      </c>
      <c r="S133" s="367">
        <v>1.0320761283946898</v>
      </c>
      <c r="T133" s="367">
        <v>1.0433219344818354</v>
      </c>
      <c r="U133" s="367">
        <v>7.1475576281507028E-5</v>
      </c>
      <c r="V133" s="367">
        <v>1.2459406694872597</v>
      </c>
      <c r="W133" s="367">
        <v>3222.4683425048861</v>
      </c>
      <c r="X133" s="375">
        <v>1.2046936207562315</v>
      </c>
      <c r="Z133" s="374"/>
      <c r="AA133" s="368"/>
      <c r="AB133" s="367" t="s">
        <v>7</v>
      </c>
      <c r="AC133" s="367">
        <v>124.42098179490418</v>
      </c>
      <c r="AD133" s="367">
        <v>2039.4137575060477</v>
      </c>
      <c r="AE133" s="367">
        <v>0.46029676520053991</v>
      </c>
      <c r="AF133" s="367">
        <v>36.952105563860648</v>
      </c>
      <c r="AG133" s="367">
        <v>73.421221590855211</v>
      </c>
      <c r="AH133" s="367">
        <v>0.11478187451938313</v>
      </c>
      <c r="AI133" s="367">
        <v>126.16292541645825</v>
      </c>
      <c r="AJ133" s="367">
        <v>14.681964334943721</v>
      </c>
      <c r="AK133" s="367">
        <v>948.22696892608974</v>
      </c>
      <c r="AL133" s="367">
        <v>9.3294358096846128</v>
      </c>
      <c r="AM133" s="367">
        <v>0.93260563240739114</v>
      </c>
      <c r="AN133" s="367">
        <v>94.172586366833315</v>
      </c>
      <c r="AO133" s="367">
        <v>6.918042208570058E-3</v>
      </c>
      <c r="AP133" s="367">
        <v>5.3166386025030103</v>
      </c>
      <c r="AQ133" s="367">
        <v>1.0122724536063084</v>
      </c>
      <c r="AR133" s="367">
        <v>1.0233024730083871</v>
      </c>
      <c r="AS133" s="367">
        <v>7.0104089208947011E-5</v>
      </c>
      <c r="AT133" s="367">
        <v>1.2220333208476566</v>
      </c>
      <c r="AU133" s="367">
        <v>3160.6350016155061</v>
      </c>
      <c r="AV133" s="375">
        <v>1.1815777284022422</v>
      </c>
      <c r="AX133" s="374"/>
      <c r="AY133" s="368"/>
      <c r="AZ133" s="367" t="s">
        <v>7</v>
      </c>
      <c r="BA133" s="367">
        <v>40.282753073109276</v>
      </c>
      <c r="BB133" s="367">
        <v>660.28413875514661</v>
      </c>
      <c r="BC133" s="367">
        <v>0.14902647982226194</v>
      </c>
      <c r="BD133" s="367">
        <v>11.963677849883602</v>
      </c>
      <c r="BE133" s="367">
        <v>23.770982168793601</v>
      </c>
      <c r="BF133" s="367">
        <v>3.7161978967138284E-2</v>
      </c>
      <c r="BG133" s="367">
        <v>40.84672776421089</v>
      </c>
      <c r="BH133" s="367">
        <v>4.7534582624307644</v>
      </c>
      <c r="BI133" s="367">
        <v>306.99960967577698</v>
      </c>
      <c r="BJ133" s="367">
        <v>3.0205143345713465</v>
      </c>
      <c r="BK133" s="367">
        <v>0.30194201864429027</v>
      </c>
      <c r="BL133" s="367">
        <v>30.489480055096084</v>
      </c>
      <c r="BM133" s="367">
        <v>2.2397973558555286E-3</v>
      </c>
      <c r="BN133" s="367">
        <v>1.7213241441594309</v>
      </c>
      <c r="BO133" s="367">
        <v>0.32773508698517173</v>
      </c>
      <c r="BP133" s="367">
        <v>0.33130618521599875</v>
      </c>
      <c r="BQ133" s="367">
        <v>2.2697021629955483E-5</v>
      </c>
      <c r="BR133" s="367">
        <v>0.39564762952894511</v>
      </c>
      <c r="BS133" s="367">
        <v>1023.2926752995473</v>
      </c>
      <c r="BT133" s="375">
        <v>0.38254965668388818</v>
      </c>
      <c r="BV133" s="374"/>
      <c r="BW133" s="368"/>
      <c r="BX133" s="367" t="s">
        <v>7</v>
      </c>
      <c r="BY133" s="367">
        <v>120.04286312767212</v>
      </c>
      <c r="BZ133" s="367">
        <v>1967.6509783257213</v>
      </c>
      <c r="CA133" s="367">
        <v>0.44409986793193507</v>
      </c>
      <c r="CB133" s="367">
        <v>35.65183690475822</v>
      </c>
      <c r="CC133" s="367">
        <v>70.837679681920775</v>
      </c>
      <c r="CD133" s="367">
        <v>0.1107429362290426</v>
      </c>
      <c r="CE133" s="367">
        <v>121.72351133283603</v>
      </c>
      <c r="CF133" s="367">
        <v>14.165336181081292</v>
      </c>
      <c r="CG133" s="367">
        <v>914.86081047323773</v>
      </c>
      <c r="CH133" s="367">
        <v>9.0011521353084305</v>
      </c>
      <c r="CI133" s="367">
        <v>0.89978915668516057</v>
      </c>
      <c r="CJ133" s="367">
        <v>90.858846574988647</v>
      </c>
      <c r="CK133" s="367">
        <v>6.6746105196611354E-3</v>
      </c>
      <c r="CL133" s="367">
        <v>5.1295570156456218</v>
      </c>
      <c r="CM133" s="367">
        <v>0.97665266615949298</v>
      </c>
      <c r="CN133" s="367">
        <v>0.98729456184523767</v>
      </c>
      <c r="CO133" s="367">
        <v>6.7637270371904515E-5</v>
      </c>
      <c r="CP133" s="367">
        <v>1.1790324795361646</v>
      </c>
      <c r="CQ133" s="367">
        <v>3049.4187509377075</v>
      </c>
      <c r="CR133" s="375">
        <v>1.1400004362536329</v>
      </c>
    </row>
    <row r="134" spans="1:96" x14ac:dyDescent="0.2">
      <c r="B134" s="374"/>
      <c r="C134" s="368"/>
      <c r="D134" s="367" t="s">
        <v>8</v>
      </c>
      <c r="E134" s="367">
        <v>1336.4496674345535</v>
      </c>
      <c r="F134" s="367">
        <v>21768.233534561063</v>
      </c>
      <c r="G134" s="367">
        <v>4.9368063265603723</v>
      </c>
      <c r="H134" s="367">
        <v>397.42926081357922</v>
      </c>
      <c r="I134" s="367">
        <v>744.50718747789574</v>
      </c>
      <c r="J134" s="367">
        <v>1.1769201935128071</v>
      </c>
      <c r="K134" s="367">
        <v>1354.2427274547169</v>
      </c>
      <c r="L134" s="367">
        <v>154.45850610025687</v>
      </c>
      <c r="M134" s="367">
        <v>9709.6917150906556</v>
      </c>
      <c r="N134" s="367">
        <v>96.492824646733084</v>
      </c>
      <c r="O134" s="367">
        <v>10.200500915523168</v>
      </c>
      <c r="P134" s="367">
        <v>956.58847216877462</v>
      </c>
      <c r="Q134" s="367">
        <v>7.4498335633525162E-2</v>
      </c>
      <c r="R134" s="367">
        <v>56.761395210734982</v>
      </c>
      <c r="S134" s="367">
        <v>11.090240261879247</v>
      </c>
      <c r="T134" s="367">
        <v>11.209024684780454</v>
      </c>
      <c r="U134" s="367">
        <v>7.4657781012974996E-4</v>
      </c>
      <c r="V134" s="367">
        <v>13.193629540140314</v>
      </c>
      <c r="W134" s="367">
        <v>34740.286586721799</v>
      </c>
      <c r="X134" s="375">
        <v>12.633052041385447</v>
      </c>
      <c r="Z134" s="374"/>
      <c r="AA134" s="368"/>
      <c r="AB134" s="367" t="s">
        <v>8</v>
      </c>
      <c r="AC134" s="367">
        <v>1300.2138461013028</v>
      </c>
      <c r="AD134" s="367">
        <v>21178.020644154953</v>
      </c>
      <c r="AE134" s="367">
        <v>4.8029522530661577</v>
      </c>
      <c r="AF134" s="367">
        <v>386.65356455029143</v>
      </c>
      <c r="AG134" s="367">
        <v>724.32099559641881</v>
      </c>
      <c r="AH134" s="367">
        <v>1.1450097737680145</v>
      </c>
      <c r="AI134" s="367">
        <v>1317.5244740781407</v>
      </c>
      <c r="AJ134" s="367">
        <v>150.27059617231055</v>
      </c>
      <c r="AK134" s="367">
        <v>9446.4280376306888</v>
      </c>
      <c r="AL134" s="367">
        <v>93.876566931205659</v>
      </c>
      <c r="AM134" s="367">
        <v>9.9239296852769243</v>
      </c>
      <c r="AN134" s="367">
        <v>930.65201544198032</v>
      </c>
      <c r="AO134" s="367">
        <v>7.2478425385185674E-2</v>
      </c>
      <c r="AP134" s="367">
        <v>55.222395407300219</v>
      </c>
      <c r="AQ134" s="367">
        <v>10.78954508834256</v>
      </c>
      <c r="AR134" s="367">
        <v>10.905108850391134</v>
      </c>
      <c r="AS134" s="367">
        <v>7.2633547643142084E-4</v>
      </c>
      <c r="AT134" s="367">
        <v>12.835904131991313</v>
      </c>
      <c r="AU134" s="367">
        <v>33798.356001158594</v>
      </c>
      <c r="AV134" s="375">
        <v>12.290525848428226</v>
      </c>
      <c r="AX134" s="374"/>
      <c r="AY134" s="368"/>
      <c r="AZ134" s="367" t="s">
        <v>8</v>
      </c>
      <c r="BA134" s="367">
        <v>1336.317097965712</v>
      </c>
      <c r="BB134" s="367">
        <v>21766.074229031186</v>
      </c>
      <c r="BC134" s="367">
        <v>4.9363166187857868</v>
      </c>
      <c r="BD134" s="367">
        <v>397.38983771573135</v>
      </c>
      <c r="BE134" s="367">
        <v>744.43333589575423</v>
      </c>
      <c r="BF134" s="367">
        <v>1.1768034486112036</v>
      </c>
      <c r="BG134" s="367">
        <v>1354.108392998706</v>
      </c>
      <c r="BH134" s="367">
        <v>154.4431845489776</v>
      </c>
      <c r="BI134" s="367">
        <v>9708.7285597211358</v>
      </c>
      <c r="BJ134" s="367">
        <v>96.483253016149362</v>
      </c>
      <c r="BK134" s="367">
        <v>10.199489074208648</v>
      </c>
      <c r="BL134" s="367">
        <v>956.49358312899608</v>
      </c>
      <c r="BM134" s="367">
        <v>7.4490945751941776E-2</v>
      </c>
      <c r="BN134" s="367">
        <v>56.755764749523351</v>
      </c>
      <c r="BO134" s="367">
        <v>11.089140162641193</v>
      </c>
      <c r="BP134" s="367">
        <v>11.207912802690988</v>
      </c>
      <c r="BQ134" s="367">
        <v>7.465037531516614E-4</v>
      </c>
      <c r="BR134" s="367">
        <v>13.192320794661269</v>
      </c>
      <c r="BS134" s="367">
        <v>34736.840515049647</v>
      </c>
      <c r="BT134" s="375">
        <v>12.631798902535715</v>
      </c>
      <c r="BV134" s="374"/>
      <c r="BW134" s="368"/>
      <c r="BX134" s="367" t="s">
        <v>8</v>
      </c>
      <c r="BY134" s="367">
        <v>1342.2362998645324</v>
      </c>
      <c r="BZ134" s="367">
        <v>21862.486815611479</v>
      </c>
      <c r="CA134" s="367">
        <v>4.9581819789967545</v>
      </c>
      <c r="CB134" s="367">
        <v>399.15007163443198</v>
      </c>
      <c r="CC134" s="367">
        <v>747.73079517550696</v>
      </c>
      <c r="CD134" s="367">
        <v>1.182016086553322</v>
      </c>
      <c r="CE134" s="367">
        <v>1360.1064012433419</v>
      </c>
      <c r="CF134" s="367">
        <v>155.12728893754962</v>
      </c>
      <c r="CG134" s="367">
        <v>9751.7332661739038</v>
      </c>
      <c r="CH134" s="367">
        <v>96.910624524997786</v>
      </c>
      <c r="CI134" s="367">
        <v>10.2446675989667</v>
      </c>
      <c r="CJ134" s="367">
        <v>960.730360943248</v>
      </c>
      <c r="CK134" s="367">
        <v>7.4820902577466972E-2</v>
      </c>
      <c r="CL134" s="367">
        <v>57.007163785714532</v>
      </c>
      <c r="CM134" s="367">
        <v>11.138259387117863</v>
      </c>
      <c r="CN134" s="367">
        <v>11.257558129271404</v>
      </c>
      <c r="CO134" s="367">
        <v>7.4981038332189447E-4</v>
      </c>
      <c r="CP134" s="367">
        <v>13.250756034632738</v>
      </c>
      <c r="CQ134" s="367">
        <v>34890.706968340346</v>
      </c>
      <c r="CR134" s="375">
        <v>12.687751316946359</v>
      </c>
    </row>
    <row r="135" spans="1:96" x14ac:dyDescent="0.2">
      <c r="B135" s="374"/>
      <c r="C135" s="368"/>
      <c r="D135" s="367" t="s">
        <v>12</v>
      </c>
      <c r="E135" s="367">
        <v>0</v>
      </c>
      <c r="F135" s="367">
        <v>0</v>
      </c>
      <c r="G135" s="367">
        <v>0</v>
      </c>
      <c r="H135" s="367">
        <v>0</v>
      </c>
      <c r="I135" s="367">
        <v>0</v>
      </c>
      <c r="J135" s="367">
        <v>0</v>
      </c>
      <c r="K135" s="367">
        <v>0</v>
      </c>
      <c r="L135" s="367">
        <v>0</v>
      </c>
      <c r="M135" s="367">
        <v>0</v>
      </c>
      <c r="N135" s="367">
        <v>0</v>
      </c>
      <c r="O135" s="367">
        <v>0</v>
      </c>
      <c r="P135" s="367">
        <v>0</v>
      </c>
      <c r="Q135" s="367">
        <v>0</v>
      </c>
      <c r="R135" s="367">
        <v>0</v>
      </c>
      <c r="S135" s="367">
        <v>0</v>
      </c>
      <c r="T135" s="367">
        <v>0</v>
      </c>
      <c r="U135" s="367">
        <v>0</v>
      </c>
      <c r="V135" s="367">
        <v>0</v>
      </c>
      <c r="W135" s="367">
        <v>0</v>
      </c>
      <c r="X135" s="375">
        <v>0</v>
      </c>
      <c r="Z135" s="374"/>
      <c r="AA135" s="368"/>
      <c r="AB135" s="367" t="s">
        <v>12</v>
      </c>
      <c r="AC135" s="367">
        <v>5.7913857076825908</v>
      </c>
      <c r="AD135" s="367">
        <v>93.940924877745147</v>
      </c>
      <c r="AE135" s="367">
        <v>2.3326821702279819E-2</v>
      </c>
      <c r="AF135" s="367">
        <v>1.7315064530126518</v>
      </c>
      <c r="AG135" s="367">
        <v>3.0993377558947621</v>
      </c>
      <c r="AH135" s="367">
        <v>5.3669386039120011E-3</v>
      </c>
      <c r="AI135" s="367">
        <v>5.8697026333224693</v>
      </c>
      <c r="AJ135" s="367">
        <v>0.70553736959006452</v>
      </c>
      <c r="AK135" s="367">
        <v>41.730208273284511</v>
      </c>
      <c r="AL135" s="367">
        <v>0.39403986682883529</v>
      </c>
      <c r="AM135" s="367">
        <v>9.8508758300393517E-2</v>
      </c>
      <c r="AN135" s="367">
        <v>3.9599868388750759</v>
      </c>
      <c r="AO135" s="367">
        <v>4.6482164033884762E-4</v>
      </c>
      <c r="AP135" s="367">
        <v>0.37179740672828404</v>
      </c>
      <c r="AQ135" s="367">
        <v>5.0856847359047781E-2</v>
      </c>
      <c r="AR135" s="367">
        <v>5.1401870349164054E-2</v>
      </c>
      <c r="AS135" s="367">
        <v>3.2973890714299872E-6</v>
      </c>
      <c r="AT135" s="367">
        <v>6.3448953540355596E-2</v>
      </c>
      <c r="AU135" s="367">
        <v>48.661796311610523</v>
      </c>
      <c r="AV135" s="375">
        <v>7.4020132010428258E-2</v>
      </c>
      <c r="AX135" s="374"/>
      <c r="AY135" s="368"/>
      <c r="AZ135" s="367" t="s">
        <v>12</v>
      </c>
      <c r="BA135" s="367">
        <v>65.612782690456598</v>
      </c>
      <c r="BB135" s="367">
        <v>1064.2920020967485</v>
      </c>
      <c r="BC135" s="367">
        <v>0.26427831963952431</v>
      </c>
      <c r="BD135" s="367">
        <v>19.616886590360217</v>
      </c>
      <c r="BE135" s="367">
        <v>35.113560886142899</v>
      </c>
      <c r="BF135" s="367">
        <v>6.0804062120118837E-2</v>
      </c>
      <c r="BG135" s="367">
        <v>66.50006454014887</v>
      </c>
      <c r="BH135" s="367">
        <v>7.9932977093029782</v>
      </c>
      <c r="BI135" s="367">
        <v>472.77719448565773</v>
      </c>
      <c r="BJ135" s="367">
        <v>4.464225568557799</v>
      </c>
      <c r="BK135" s="367">
        <v>1.1160427016450196</v>
      </c>
      <c r="BL135" s="367">
        <v>44.864177423290144</v>
      </c>
      <c r="BM135" s="367">
        <v>5.2661388511762901E-3</v>
      </c>
      <c r="BN135" s="367">
        <v>4.2122323885589852</v>
      </c>
      <c r="BO135" s="367">
        <v>0.57617631470554564</v>
      </c>
      <c r="BP135" s="367">
        <v>0.58235108475485586</v>
      </c>
      <c r="BQ135" s="367">
        <v>3.7357358585635369E-5</v>
      </c>
      <c r="BR135" s="367">
        <v>0.71883701254048715</v>
      </c>
      <c r="BS135" s="367">
        <v>551.30775739655746</v>
      </c>
      <c r="BT135" s="375">
        <v>0.83860186170582718</v>
      </c>
      <c r="BV135" s="374"/>
      <c r="BW135" s="368"/>
      <c r="BX135" s="367" t="s">
        <v>12</v>
      </c>
      <c r="BY135" s="367">
        <v>0</v>
      </c>
      <c r="BZ135" s="367">
        <v>0</v>
      </c>
      <c r="CA135" s="367">
        <v>0</v>
      </c>
      <c r="CB135" s="367">
        <v>0</v>
      </c>
      <c r="CC135" s="367">
        <v>0</v>
      </c>
      <c r="CD135" s="367">
        <v>0</v>
      </c>
      <c r="CE135" s="367">
        <v>0</v>
      </c>
      <c r="CF135" s="367">
        <v>0</v>
      </c>
      <c r="CG135" s="367">
        <v>0</v>
      </c>
      <c r="CH135" s="367">
        <v>0</v>
      </c>
      <c r="CI135" s="367">
        <v>0</v>
      </c>
      <c r="CJ135" s="367">
        <v>0</v>
      </c>
      <c r="CK135" s="367">
        <v>0</v>
      </c>
      <c r="CL135" s="367">
        <v>0</v>
      </c>
      <c r="CM135" s="367">
        <v>0</v>
      </c>
      <c r="CN135" s="367">
        <v>0</v>
      </c>
      <c r="CO135" s="367">
        <v>0</v>
      </c>
      <c r="CP135" s="367">
        <v>0</v>
      </c>
      <c r="CQ135" s="367">
        <v>0</v>
      </c>
      <c r="CR135" s="375">
        <v>0</v>
      </c>
    </row>
    <row r="136" spans="1:96" x14ac:dyDescent="0.2">
      <c r="B136" s="374"/>
      <c r="C136" s="368"/>
      <c r="D136" s="367" t="s">
        <v>9</v>
      </c>
      <c r="E136" s="367">
        <v>0</v>
      </c>
      <c r="F136" s="367">
        <v>0</v>
      </c>
      <c r="G136" s="367">
        <v>0</v>
      </c>
      <c r="H136" s="367">
        <v>0</v>
      </c>
      <c r="I136" s="367">
        <v>0</v>
      </c>
      <c r="J136" s="367">
        <v>0</v>
      </c>
      <c r="K136" s="367">
        <v>0</v>
      </c>
      <c r="L136" s="367">
        <v>0</v>
      </c>
      <c r="M136" s="367">
        <v>0</v>
      </c>
      <c r="N136" s="367">
        <v>0</v>
      </c>
      <c r="O136" s="367">
        <v>0</v>
      </c>
      <c r="P136" s="367">
        <v>0</v>
      </c>
      <c r="Q136" s="367">
        <v>0</v>
      </c>
      <c r="R136" s="367">
        <v>0</v>
      </c>
      <c r="S136" s="367">
        <v>0</v>
      </c>
      <c r="T136" s="367">
        <v>0</v>
      </c>
      <c r="U136" s="367">
        <v>0</v>
      </c>
      <c r="V136" s="367">
        <v>0</v>
      </c>
      <c r="W136" s="367">
        <v>0</v>
      </c>
      <c r="X136" s="375">
        <v>0</v>
      </c>
      <c r="Z136" s="374"/>
      <c r="AA136" s="368"/>
      <c r="AB136" s="367" t="s">
        <v>9</v>
      </c>
      <c r="AC136" s="367">
        <v>19.388824069915355</v>
      </c>
      <c r="AD136" s="367">
        <v>316.62263007225698</v>
      </c>
      <c r="AE136" s="367">
        <v>7.2397278659611E-2</v>
      </c>
      <c r="AF136" s="367">
        <v>5.7547917098954233</v>
      </c>
      <c r="AG136" s="367">
        <v>11.321187159869808</v>
      </c>
      <c r="AH136" s="367">
        <v>1.7726111909185195E-2</v>
      </c>
      <c r="AI136" s="367">
        <v>19.656305766389142</v>
      </c>
      <c r="AJ136" s="367">
        <v>2.29039797924665</v>
      </c>
      <c r="AK136" s="367">
        <v>146.94331188529821</v>
      </c>
      <c r="AL136" s="367">
        <v>1.4284762547835985</v>
      </c>
      <c r="AM136" s="367">
        <v>0.14663416806327129</v>
      </c>
      <c r="AN136" s="367">
        <v>14.53855220984364</v>
      </c>
      <c r="AO136" s="367">
        <v>1.057209822556384E-3</v>
      </c>
      <c r="AP136" s="367">
        <v>0.8105949149622631</v>
      </c>
      <c r="AQ136" s="367">
        <v>0.16170479668735949</v>
      </c>
      <c r="AR136" s="367">
        <v>0.16344191406298625</v>
      </c>
      <c r="AS136" s="367">
        <v>1.0928059672547539E-5</v>
      </c>
      <c r="AT136" s="367">
        <v>0.19317629603312159</v>
      </c>
      <c r="AU136" s="367">
        <v>517.74519547797627</v>
      </c>
      <c r="AV136" s="375">
        <v>0.1788181335719112</v>
      </c>
      <c r="AX136" s="374"/>
      <c r="AY136" s="368"/>
      <c r="AZ136" s="367" t="s">
        <v>9</v>
      </c>
      <c r="BA136" s="367">
        <v>0</v>
      </c>
      <c r="BB136" s="367">
        <v>0</v>
      </c>
      <c r="BC136" s="367">
        <v>0</v>
      </c>
      <c r="BD136" s="367">
        <v>0</v>
      </c>
      <c r="BE136" s="367">
        <v>0</v>
      </c>
      <c r="BF136" s="367">
        <v>0</v>
      </c>
      <c r="BG136" s="367">
        <v>0</v>
      </c>
      <c r="BH136" s="367">
        <v>0</v>
      </c>
      <c r="BI136" s="367">
        <v>0</v>
      </c>
      <c r="BJ136" s="367">
        <v>0</v>
      </c>
      <c r="BK136" s="367">
        <v>0</v>
      </c>
      <c r="BL136" s="367">
        <v>0</v>
      </c>
      <c r="BM136" s="367">
        <v>0</v>
      </c>
      <c r="BN136" s="367">
        <v>0</v>
      </c>
      <c r="BO136" s="367">
        <v>0</v>
      </c>
      <c r="BP136" s="367">
        <v>0</v>
      </c>
      <c r="BQ136" s="367">
        <v>0</v>
      </c>
      <c r="BR136" s="367">
        <v>0</v>
      </c>
      <c r="BS136" s="367">
        <v>0</v>
      </c>
      <c r="BT136" s="375">
        <v>0</v>
      </c>
      <c r="BV136" s="374"/>
      <c r="BW136" s="368"/>
      <c r="BX136" s="367" t="s">
        <v>9</v>
      </c>
      <c r="BY136" s="367">
        <v>0</v>
      </c>
      <c r="BZ136" s="367">
        <v>0</v>
      </c>
      <c r="CA136" s="367">
        <v>0</v>
      </c>
      <c r="CB136" s="367">
        <v>0</v>
      </c>
      <c r="CC136" s="367">
        <v>0</v>
      </c>
      <c r="CD136" s="367">
        <v>0</v>
      </c>
      <c r="CE136" s="367">
        <v>0</v>
      </c>
      <c r="CF136" s="367">
        <v>0</v>
      </c>
      <c r="CG136" s="367">
        <v>0</v>
      </c>
      <c r="CH136" s="367">
        <v>0</v>
      </c>
      <c r="CI136" s="367">
        <v>0</v>
      </c>
      <c r="CJ136" s="367">
        <v>0</v>
      </c>
      <c r="CK136" s="367">
        <v>0</v>
      </c>
      <c r="CL136" s="367">
        <v>0</v>
      </c>
      <c r="CM136" s="367">
        <v>0</v>
      </c>
      <c r="CN136" s="367">
        <v>0</v>
      </c>
      <c r="CO136" s="367">
        <v>0</v>
      </c>
      <c r="CP136" s="367">
        <v>0</v>
      </c>
      <c r="CQ136" s="367">
        <v>0</v>
      </c>
      <c r="CR136" s="375">
        <v>0</v>
      </c>
    </row>
    <row r="137" spans="1:96" x14ac:dyDescent="0.2">
      <c r="B137" s="374"/>
      <c r="C137" s="368"/>
      <c r="D137" s="367" t="s">
        <v>10</v>
      </c>
      <c r="E137" s="367">
        <v>0</v>
      </c>
      <c r="F137" s="367">
        <v>0</v>
      </c>
      <c r="G137" s="367">
        <v>0</v>
      </c>
      <c r="H137" s="367">
        <v>0</v>
      </c>
      <c r="I137" s="367">
        <v>0</v>
      </c>
      <c r="J137" s="367">
        <v>0</v>
      </c>
      <c r="K137" s="367">
        <v>0</v>
      </c>
      <c r="L137" s="367">
        <v>0</v>
      </c>
      <c r="M137" s="367">
        <v>0</v>
      </c>
      <c r="N137" s="367">
        <v>0</v>
      </c>
      <c r="O137" s="367">
        <v>0</v>
      </c>
      <c r="P137" s="367">
        <v>0</v>
      </c>
      <c r="Q137" s="367">
        <v>0</v>
      </c>
      <c r="R137" s="367">
        <v>0</v>
      </c>
      <c r="S137" s="367">
        <v>0</v>
      </c>
      <c r="T137" s="367">
        <v>0</v>
      </c>
      <c r="U137" s="367">
        <v>0</v>
      </c>
      <c r="V137" s="367">
        <v>0</v>
      </c>
      <c r="W137" s="367">
        <v>0</v>
      </c>
      <c r="X137" s="375">
        <v>0</v>
      </c>
      <c r="Z137" s="374"/>
      <c r="AA137" s="368"/>
      <c r="AB137" s="367" t="s">
        <v>10</v>
      </c>
      <c r="AC137" s="367">
        <v>20.474634591803472</v>
      </c>
      <c r="AD137" s="367">
        <v>332.10516081287926</v>
      </c>
      <c r="AE137" s="367">
        <v>7.6529148795746169E-2</v>
      </c>
      <c r="AF137" s="367">
        <v>6.0818049784006405</v>
      </c>
      <c r="AG137" s="367">
        <v>11.374810679707274</v>
      </c>
      <c r="AH137" s="367">
        <v>1.7938030592211694E-2</v>
      </c>
      <c r="AI137" s="367">
        <v>20.742778481147351</v>
      </c>
      <c r="AJ137" s="367">
        <v>2.3810362612220479</v>
      </c>
      <c r="AK137" s="367">
        <v>148.7978651611954</v>
      </c>
      <c r="AL137" s="367">
        <v>1.45029981105307</v>
      </c>
      <c r="AM137" s="367">
        <v>0.15509180784857765</v>
      </c>
      <c r="AN137" s="367">
        <v>14.628874146783222</v>
      </c>
      <c r="AO137" s="367">
        <v>1.1072575650220725E-3</v>
      </c>
      <c r="AP137" s="367">
        <v>0.84419008512606974</v>
      </c>
      <c r="AQ137" s="367">
        <v>0.17472388393393515</v>
      </c>
      <c r="AR137" s="367">
        <v>0.17656637988603419</v>
      </c>
      <c r="AS137" s="367">
        <v>1.1442054176532279E-5</v>
      </c>
      <c r="AT137" s="367">
        <v>0.20572008982589965</v>
      </c>
      <c r="AU137" s="367">
        <v>562.39159108764511</v>
      </c>
      <c r="AV137" s="375">
        <v>0.1859442597671884</v>
      </c>
      <c r="AX137" s="374"/>
      <c r="AY137" s="368"/>
      <c r="AZ137" s="367" t="s">
        <v>10</v>
      </c>
      <c r="BA137" s="367">
        <v>0</v>
      </c>
      <c r="BB137" s="367">
        <v>0</v>
      </c>
      <c r="BC137" s="367">
        <v>0</v>
      </c>
      <c r="BD137" s="367">
        <v>0</v>
      </c>
      <c r="BE137" s="367">
        <v>0</v>
      </c>
      <c r="BF137" s="367">
        <v>0</v>
      </c>
      <c r="BG137" s="367">
        <v>0</v>
      </c>
      <c r="BH137" s="367">
        <v>0</v>
      </c>
      <c r="BI137" s="367">
        <v>0</v>
      </c>
      <c r="BJ137" s="367">
        <v>0</v>
      </c>
      <c r="BK137" s="367">
        <v>0</v>
      </c>
      <c r="BL137" s="367">
        <v>0</v>
      </c>
      <c r="BM137" s="367">
        <v>0</v>
      </c>
      <c r="BN137" s="367">
        <v>0</v>
      </c>
      <c r="BO137" s="367">
        <v>0</v>
      </c>
      <c r="BP137" s="367">
        <v>0</v>
      </c>
      <c r="BQ137" s="367">
        <v>0</v>
      </c>
      <c r="BR137" s="367">
        <v>0</v>
      </c>
      <c r="BS137" s="367">
        <v>0</v>
      </c>
      <c r="BT137" s="375">
        <v>0</v>
      </c>
      <c r="BV137" s="374"/>
      <c r="BW137" s="368"/>
      <c r="BX137" s="367" t="s">
        <v>10</v>
      </c>
      <c r="BY137" s="367">
        <v>0</v>
      </c>
      <c r="BZ137" s="367">
        <v>0</v>
      </c>
      <c r="CA137" s="367">
        <v>0</v>
      </c>
      <c r="CB137" s="367">
        <v>0</v>
      </c>
      <c r="CC137" s="367">
        <v>0</v>
      </c>
      <c r="CD137" s="367">
        <v>0</v>
      </c>
      <c r="CE137" s="367">
        <v>0</v>
      </c>
      <c r="CF137" s="367">
        <v>0</v>
      </c>
      <c r="CG137" s="367">
        <v>0</v>
      </c>
      <c r="CH137" s="367">
        <v>0</v>
      </c>
      <c r="CI137" s="367">
        <v>0</v>
      </c>
      <c r="CJ137" s="367">
        <v>0</v>
      </c>
      <c r="CK137" s="367">
        <v>0</v>
      </c>
      <c r="CL137" s="367">
        <v>0</v>
      </c>
      <c r="CM137" s="367">
        <v>0</v>
      </c>
      <c r="CN137" s="367">
        <v>0</v>
      </c>
      <c r="CO137" s="367">
        <v>0</v>
      </c>
      <c r="CP137" s="367">
        <v>0</v>
      </c>
      <c r="CQ137" s="367">
        <v>0</v>
      </c>
      <c r="CR137" s="375">
        <v>0</v>
      </c>
    </row>
    <row r="138" spans="1:96" x14ac:dyDescent="0.2">
      <c r="B138" s="374"/>
      <c r="C138" s="368"/>
      <c r="D138" s="367" t="s">
        <v>5</v>
      </c>
      <c r="E138" s="367">
        <v>0</v>
      </c>
      <c r="F138" s="367">
        <v>0</v>
      </c>
      <c r="G138" s="367">
        <v>0</v>
      </c>
      <c r="H138" s="367">
        <v>0</v>
      </c>
      <c r="I138" s="367">
        <v>0</v>
      </c>
      <c r="J138" s="367">
        <v>0</v>
      </c>
      <c r="K138" s="367">
        <v>0</v>
      </c>
      <c r="L138" s="367">
        <v>0</v>
      </c>
      <c r="M138" s="367">
        <v>0</v>
      </c>
      <c r="N138" s="367">
        <v>0</v>
      </c>
      <c r="O138" s="367">
        <v>0</v>
      </c>
      <c r="P138" s="367">
        <v>0</v>
      </c>
      <c r="Q138" s="367">
        <v>0</v>
      </c>
      <c r="R138" s="367">
        <v>0</v>
      </c>
      <c r="S138" s="367">
        <v>0</v>
      </c>
      <c r="T138" s="367">
        <v>0</v>
      </c>
      <c r="U138" s="367">
        <v>0</v>
      </c>
      <c r="V138" s="367">
        <v>0</v>
      </c>
      <c r="W138" s="367">
        <v>0</v>
      </c>
      <c r="X138" s="375">
        <v>0</v>
      </c>
      <c r="Z138" s="374"/>
      <c r="AA138" s="368"/>
      <c r="AB138" s="367" t="s">
        <v>5</v>
      </c>
      <c r="AC138" s="367">
        <v>0</v>
      </c>
      <c r="AD138" s="367">
        <v>0</v>
      </c>
      <c r="AE138" s="367">
        <v>0</v>
      </c>
      <c r="AF138" s="367">
        <v>0</v>
      </c>
      <c r="AG138" s="367">
        <v>0</v>
      </c>
      <c r="AH138" s="367">
        <v>0</v>
      </c>
      <c r="AI138" s="367">
        <v>0</v>
      </c>
      <c r="AJ138" s="367">
        <v>0</v>
      </c>
      <c r="AK138" s="367">
        <v>0</v>
      </c>
      <c r="AL138" s="367">
        <v>0</v>
      </c>
      <c r="AM138" s="367">
        <v>0</v>
      </c>
      <c r="AN138" s="367">
        <v>0</v>
      </c>
      <c r="AO138" s="367">
        <v>0</v>
      </c>
      <c r="AP138" s="367">
        <v>0</v>
      </c>
      <c r="AQ138" s="367">
        <v>0</v>
      </c>
      <c r="AR138" s="367">
        <v>0</v>
      </c>
      <c r="AS138" s="367">
        <v>0</v>
      </c>
      <c r="AT138" s="367">
        <v>0</v>
      </c>
      <c r="AU138" s="367">
        <v>0</v>
      </c>
      <c r="AV138" s="375">
        <v>0</v>
      </c>
      <c r="AX138" s="374"/>
      <c r="AY138" s="368"/>
      <c r="AZ138" s="367" t="s">
        <v>5</v>
      </c>
      <c r="BA138" s="367">
        <v>0</v>
      </c>
      <c r="BB138" s="367">
        <v>0</v>
      </c>
      <c r="BC138" s="367">
        <v>0</v>
      </c>
      <c r="BD138" s="367">
        <v>0</v>
      </c>
      <c r="BE138" s="367">
        <v>0</v>
      </c>
      <c r="BF138" s="367">
        <v>0</v>
      </c>
      <c r="BG138" s="367">
        <v>0</v>
      </c>
      <c r="BH138" s="367">
        <v>0</v>
      </c>
      <c r="BI138" s="367">
        <v>0</v>
      </c>
      <c r="BJ138" s="367">
        <v>0</v>
      </c>
      <c r="BK138" s="367">
        <v>0</v>
      </c>
      <c r="BL138" s="367">
        <v>0</v>
      </c>
      <c r="BM138" s="367">
        <v>0</v>
      </c>
      <c r="BN138" s="367">
        <v>0</v>
      </c>
      <c r="BO138" s="367">
        <v>0</v>
      </c>
      <c r="BP138" s="367">
        <v>0</v>
      </c>
      <c r="BQ138" s="367">
        <v>0</v>
      </c>
      <c r="BR138" s="367">
        <v>0</v>
      </c>
      <c r="BS138" s="367">
        <v>0</v>
      </c>
      <c r="BT138" s="375">
        <v>0</v>
      </c>
      <c r="BV138" s="374"/>
      <c r="BW138" s="368"/>
      <c r="BX138" s="367" t="s">
        <v>5</v>
      </c>
      <c r="BY138" s="367">
        <v>0</v>
      </c>
      <c r="BZ138" s="367">
        <v>0</v>
      </c>
      <c r="CA138" s="367">
        <v>0</v>
      </c>
      <c r="CB138" s="367">
        <v>0</v>
      </c>
      <c r="CC138" s="367">
        <v>0</v>
      </c>
      <c r="CD138" s="367">
        <v>0</v>
      </c>
      <c r="CE138" s="367">
        <v>0</v>
      </c>
      <c r="CF138" s="367">
        <v>0</v>
      </c>
      <c r="CG138" s="367">
        <v>0</v>
      </c>
      <c r="CH138" s="367">
        <v>0</v>
      </c>
      <c r="CI138" s="367">
        <v>0</v>
      </c>
      <c r="CJ138" s="367">
        <v>0</v>
      </c>
      <c r="CK138" s="367">
        <v>0</v>
      </c>
      <c r="CL138" s="367">
        <v>0</v>
      </c>
      <c r="CM138" s="367">
        <v>0</v>
      </c>
      <c r="CN138" s="367">
        <v>0</v>
      </c>
      <c r="CO138" s="367">
        <v>0</v>
      </c>
      <c r="CP138" s="367">
        <v>0</v>
      </c>
      <c r="CQ138" s="367">
        <v>0</v>
      </c>
      <c r="CR138" s="375">
        <v>0</v>
      </c>
    </row>
    <row r="139" spans="1:96" x14ac:dyDescent="0.2">
      <c r="B139" s="374"/>
      <c r="C139" s="368"/>
      <c r="D139" s="367" t="s">
        <v>11</v>
      </c>
      <c r="E139" s="367">
        <v>0</v>
      </c>
      <c r="F139" s="367">
        <v>0</v>
      </c>
      <c r="G139" s="367">
        <v>0</v>
      </c>
      <c r="H139" s="367">
        <v>0</v>
      </c>
      <c r="I139" s="367">
        <v>0</v>
      </c>
      <c r="J139" s="367">
        <v>0</v>
      </c>
      <c r="K139" s="367">
        <v>0</v>
      </c>
      <c r="L139" s="367">
        <v>0</v>
      </c>
      <c r="M139" s="367">
        <v>0</v>
      </c>
      <c r="N139" s="367">
        <v>0</v>
      </c>
      <c r="O139" s="367">
        <v>0</v>
      </c>
      <c r="P139" s="367">
        <v>0</v>
      </c>
      <c r="Q139" s="367">
        <v>0</v>
      </c>
      <c r="R139" s="367">
        <v>0</v>
      </c>
      <c r="S139" s="367">
        <v>0</v>
      </c>
      <c r="T139" s="367">
        <v>0</v>
      </c>
      <c r="U139" s="367">
        <v>0</v>
      </c>
      <c r="V139" s="367">
        <v>0</v>
      </c>
      <c r="W139" s="367">
        <v>0</v>
      </c>
      <c r="X139" s="375">
        <v>0</v>
      </c>
      <c r="Z139" s="374"/>
      <c r="AA139" s="368"/>
      <c r="AB139" s="367" t="s">
        <v>11</v>
      </c>
      <c r="AC139" s="367">
        <v>0</v>
      </c>
      <c r="AD139" s="367">
        <v>0</v>
      </c>
      <c r="AE139" s="367">
        <v>0</v>
      </c>
      <c r="AF139" s="367">
        <v>0</v>
      </c>
      <c r="AG139" s="367">
        <v>0</v>
      </c>
      <c r="AH139" s="367">
        <v>0</v>
      </c>
      <c r="AI139" s="367">
        <v>0</v>
      </c>
      <c r="AJ139" s="367">
        <v>0</v>
      </c>
      <c r="AK139" s="367">
        <v>0</v>
      </c>
      <c r="AL139" s="367">
        <v>0</v>
      </c>
      <c r="AM139" s="367">
        <v>0</v>
      </c>
      <c r="AN139" s="367">
        <v>0</v>
      </c>
      <c r="AO139" s="367">
        <v>0</v>
      </c>
      <c r="AP139" s="367">
        <v>0</v>
      </c>
      <c r="AQ139" s="367">
        <v>0</v>
      </c>
      <c r="AR139" s="367">
        <v>0</v>
      </c>
      <c r="AS139" s="367">
        <v>0</v>
      </c>
      <c r="AT139" s="367">
        <v>0</v>
      </c>
      <c r="AU139" s="367">
        <v>0</v>
      </c>
      <c r="AV139" s="375">
        <v>0</v>
      </c>
      <c r="AX139" s="374"/>
      <c r="AY139" s="368"/>
      <c r="AZ139" s="367" t="s">
        <v>11</v>
      </c>
      <c r="BA139" s="367">
        <v>0</v>
      </c>
      <c r="BB139" s="367">
        <v>0</v>
      </c>
      <c r="BC139" s="367">
        <v>0</v>
      </c>
      <c r="BD139" s="367">
        <v>0</v>
      </c>
      <c r="BE139" s="367">
        <v>0</v>
      </c>
      <c r="BF139" s="367">
        <v>0</v>
      </c>
      <c r="BG139" s="367">
        <v>0</v>
      </c>
      <c r="BH139" s="367">
        <v>0</v>
      </c>
      <c r="BI139" s="367">
        <v>0</v>
      </c>
      <c r="BJ139" s="367">
        <v>0</v>
      </c>
      <c r="BK139" s="367">
        <v>0</v>
      </c>
      <c r="BL139" s="367">
        <v>0</v>
      </c>
      <c r="BM139" s="367">
        <v>0</v>
      </c>
      <c r="BN139" s="367">
        <v>0</v>
      </c>
      <c r="BO139" s="367">
        <v>0</v>
      </c>
      <c r="BP139" s="367">
        <v>0</v>
      </c>
      <c r="BQ139" s="367">
        <v>0</v>
      </c>
      <c r="BR139" s="367">
        <v>0</v>
      </c>
      <c r="BS139" s="367">
        <v>0</v>
      </c>
      <c r="BT139" s="375">
        <v>0</v>
      </c>
      <c r="BV139" s="374"/>
      <c r="BW139" s="368"/>
      <c r="BX139" s="367" t="s">
        <v>11</v>
      </c>
      <c r="BY139" s="367">
        <v>0</v>
      </c>
      <c r="BZ139" s="367">
        <v>0</v>
      </c>
      <c r="CA139" s="367">
        <v>0</v>
      </c>
      <c r="CB139" s="367">
        <v>0</v>
      </c>
      <c r="CC139" s="367">
        <v>0</v>
      </c>
      <c r="CD139" s="367">
        <v>0</v>
      </c>
      <c r="CE139" s="367">
        <v>0</v>
      </c>
      <c r="CF139" s="367">
        <v>0</v>
      </c>
      <c r="CG139" s="367">
        <v>0</v>
      </c>
      <c r="CH139" s="367">
        <v>0</v>
      </c>
      <c r="CI139" s="367">
        <v>0</v>
      </c>
      <c r="CJ139" s="367">
        <v>0</v>
      </c>
      <c r="CK139" s="367">
        <v>0</v>
      </c>
      <c r="CL139" s="367">
        <v>0</v>
      </c>
      <c r="CM139" s="367">
        <v>0</v>
      </c>
      <c r="CN139" s="367">
        <v>0</v>
      </c>
      <c r="CO139" s="367">
        <v>0</v>
      </c>
      <c r="CP139" s="367">
        <v>0</v>
      </c>
      <c r="CQ139" s="367">
        <v>0</v>
      </c>
      <c r="CR139" s="375">
        <v>0</v>
      </c>
    </row>
    <row r="140" spans="1:96" x14ac:dyDescent="0.2">
      <c r="B140" s="374"/>
      <c r="C140" s="368" t="s">
        <v>2</v>
      </c>
      <c r="D140" s="367" t="s">
        <v>6</v>
      </c>
      <c r="E140" s="367">
        <v>24.846621216292306</v>
      </c>
      <c r="F140" s="367">
        <v>407.47570723531197</v>
      </c>
      <c r="G140" s="367">
        <v>9.3451232525769354E-2</v>
      </c>
      <c r="H140" s="367">
        <v>7.4810252687935233</v>
      </c>
      <c r="I140" s="367">
        <v>12.931031625695816</v>
      </c>
      <c r="J140" s="367">
        <v>2.0239759090826637E-2</v>
      </c>
      <c r="K140" s="367">
        <v>25.182462193016388</v>
      </c>
      <c r="L140" s="367">
        <v>2.8478861534817277</v>
      </c>
      <c r="M140" s="367">
        <v>167.30168662162288</v>
      </c>
      <c r="N140" s="367">
        <v>1.7574140071454896</v>
      </c>
      <c r="O140" s="367">
        <v>0.16743202332547463</v>
      </c>
      <c r="P140" s="367">
        <v>16.564054530654236</v>
      </c>
      <c r="Q140" s="367">
        <v>1.5173856389611728E-3</v>
      </c>
      <c r="R140" s="367">
        <v>1.1473092407571661</v>
      </c>
      <c r="S140" s="367">
        <v>0.20274876746763712</v>
      </c>
      <c r="T140" s="367">
        <v>0.20497791312680533</v>
      </c>
      <c r="U140" s="367">
        <v>1.3700257015934462E-5</v>
      </c>
      <c r="V140" s="367">
        <v>0.251854104526962</v>
      </c>
      <c r="W140" s="367">
        <v>701.91097067514966</v>
      </c>
      <c r="X140" s="375">
        <v>0.23667069222354586</v>
      </c>
      <c r="Z140" s="374"/>
      <c r="AA140" s="368" t="s">
        <v>2</v>
      </c>
      <c r="AB140" s="367" t="s">
        <v>6</v>
      </c>
      <c r="AC140" s="367">
        <v>23.209389981692212</v>
      </c>
      <c r="AD140" s="367">
        <v>380.62570016920159</v>
      </c>
      <c r="AE140" s="367">
        <v>8.7293402232822295E-2</v>
      </c>
      <c r="AF140" s="367">
        <v>6.9880742099642443</v>
      </c>
      <c r="AG140" s="367">
        <v>12.078960485362714</v>
      </c>
      <c r="AH140" s="367">
        <v>1.8906090199760112E-2</v>
      </c>
      <c r="AI140" s="367">
        <v>23.523101215616869</v>
      </c>
      <c r="AJ140" s="367">
        <v>2.6602289214389248</v>
      </c>
      <c r="AK140" s="367">
        <v>156.27759024434201</v>
      </c>
      <c r="AL140" s="367">
        <v>1.6416118190099203</v>
      </c>
      <c r="AM140" s="367">
        <v>0.15639933860450297</v>
      </c>
      <c r="AN140" s="367">
        <v>15.472590737121459</v>
      </c>
      <c r="AO140" s="367">
        <v>1.4173997639637364E-3</v>
      </c>
      <c r="AP140" s="367">
        <v>1.0717090008548791</v>
      </c>
      <c r="AQ140" s="367">
        <v>0.18938893829871073</v>
      </c>
      <c r="AR140" s="367">
        <v>0.19147119771254631</v>
      </c>
      <c r="AS140" s="367">
        <v>1.2797498909982053E-5</v>
      </c>
      <c r="AT140" s="367">
        <v>0.23525855204100066</v>
      </c>
      <c r="AU140" s="367">
        <v>655.65958884363181</v>
      </c>
      <c r="AV140" s="375">
        <v>0.22107562816031881</v>
      </c>
      <c r="AX140" s="374"/>
      <c r="AY140" s="368" t="s">
        <v>2</v>
      </c>
      <c r="AZ140" s="367" t="s">
        <v>6</v>
      </c>
      <c r="BA140" s="367">
        <v>26.079084191915122</v>
      </c>
      <c r="BB140" s="367">
        <v>427.68765952699601</v>
      </c>
      <c r="BC140" s="367">
        <v>9.808667905637479E-2</v>
      </c>
      <c r="BD140" s="367">
        <v>7.8521053679033779</v>
      </c>
      <c r="BE140" s="367">
        <v>13.572447517882706</v>
      </c>
      <c r="BF140" s="367">
        <v>2.1243708621743643E-2</v>
      </c>
      <c r="BG140" s="367">
        <v>26.431583834858095</v>
      </c>
      <c r="BH140" s="367">
        <v>2.989149394563924</v>
      </c>
      <c r="BI140" s="367">
        <v>175.60032540737447</v>
      </c>
      <c r="BJ140" s="367">
        <v>1.8445867328772081</v>
      </c>
      <c r="BK140" s="367">
        <v>0.17573712718188769</v>
      </c>
      <c r="BL140" s="367">
        <v>17.38567867654988</v>
      </c>
      <c r="BM140" s="367">
        <v>1.5926522759611022E-3</v>
      </c>
      <c r="BN140" s="367">
        <v>1.2042190374057318</v>
      </c>
      <c r="BO140" s="367">
        <v>0.21280568213147771</v>
      </c>
      <c r="BP140" s="367">
        <v>0.21514539974601479</v>
      </c>
      <c r="BQ140" s="367">
        <v>1.4379828672042948E-5</v>
      </c>
      <c r="BR140" s="367">
        <v>0.26434678336590955</v>
      </c>
      <c r="BS140" s="367">
        <v>736.72774821644964</v>
      </c>
      <c r="BT140" s="375">
        <v>0.24841023069203103</v>
      </c>
      <c r="BV140" s="374"/>
      <c r="BW140" s="368" t="s">
        <v>2</v>
      </c>
      <c r="BX140" s="367" t="s">
        <v>6</v>
      </c>
      <c r="BY140" s="367">
        <v>25.089517812035929</v>
      </c>
      <c r="BZ140" s="367">
        <v>411.45912458908816</v>
      </c>
      <c r="CA140" s="367">
        <v>9.4364796830990513E-2</v>
      </c>
      <c r="CB140" s="367">
        <v>7.5541585755173557</v>
      </c>
      <c r="CC140" s="367">
        <v>13.057443323044634</v>
      </c>
      <c r="CD140" s="367">
        <v>2.0437619739123124E-2</v>
      </c>
      <c r="CE140" s="367">
        <v>25.428641916443546</v>
      </c>
      <c r="CF140" s="367">
        <v>2.8757266331076874</v>
      </c>
      <c r="CG140" s="367">
        <v>168.93720115652923</v>
      </c>
      <c r="CH140" s="367">
        <v>1.7745942054481825</v>
      </c>
      <c r="CI140" s="367">
        <v>0.16906881201115548</v>
      </c>
      <c r="CJ140" s="367">
        <v>16.72598207895885</v>
      </c>
      <c r="CK140" s="367">
        <v>1.5322193583198539E-3</v>
      </c>
      <c r="CL140" s="367">
        <v>1.1585251524265718</v>
      </c>
      <c r="CM140" s="367">
        <v>0.20473080699648913</v>
      </c>
      <c r="CN140" s="367">
        <v>0.20698174442715478</v>
      </c>
      <c r="CO140" s="367">
        <v>1.383418853769007E-5</v>
      </c>
      <c r="CP140" s="367">
        <v>0.25431618997838529</v>
      </c>
      <c r="CQ140" s="367">
        <v>708.77274008065342</v>
      </c>
      <c r="CR140" s="375">
        <v>0.23898434706429705</v>
      </c>
    </row>
    <row r="141" spans="1:96" x14ac:dyDescent="0.2">
      <c r="B141" s="374"/>
      <c r="C141" s="368"/>
      <c r="D141" s="367" t="s">
        <v>7</v>
      </c>
      <c r="E141" s="367">
        <v>24.613565916018548</v>
      </c>
      <c r="F141" s="367">
        <v>400.48650691809939</v>
      </c>
      <c r="G141" s="367">
        <v>9.6117742117639599E-2</v>
      </c>
      <c r="H141" s="367">
        <v>7.4071910200516085</v>
      </c>
      <c r="I141" s="367">
        <v>12.329416520877027</v>
      </c>
      <c r="J141" s="367">
        <v>1.9242164692600077E-2</v>
      </c>
      <c r="K141" s="367">
        <v>24.944744176072913</v>
      </c>
      <c r="L141" s="367">
        <v>2.7612364476834346</v>
      </c>
      <c r="M141" s="367">
        <v>159.64645625363468</v>
      </c>
      <c r="N141" s="367">
        <v>1.6704631512850026</v>
      </c>
      <c r="O141" s="367">
        <v>0.16133117250104007</v>
      </c>
      <c r="P141" s="367">
        <v>15.807567487613397</v>
      </c>
      <c r="Q141" s="367">
        <v>1.3609544449405273E-3</v>
      </c>
      <c r="R141" s="367">
        <v>1.0177107725552534</v>
      </c>
      <c r="S141" s="367">
        <v>0.21934711132493556</v>
      </c>
      <c r="T141" s="367">
        <v>0.22164499987537817</v>
      </c>
      <c r="U141" s="367">
        <v>1.3675052745528603E-5</v>
      </c>
      <c r="V141" s="367">
        <v>0.26241919686560777</v>
      </c>
      <c r="W141" s="367">
        <v>697.8677144127372</v>
      </c>
      <c r="X141" s="375">
        <v>0.21522540168003509</v>
      </c>
      <c r="Z141" s="374"/>
      <c r="AA141" s="368"/>
      <c r="AB141" s="367" t="s">
        <v>7</v>
      </c>
      <c r="AC141" s="367">
        <v>24.141276090323821</v>
      </c>
      <c r="AD141" s="367">
        <v>392.80189497723705</v>
      </c>
      <c r="AE141" s="367">
        <v>9.4273416438629895E-2</v>
      </c>
      <c r="AF141" s="367">
        <v>7.2650604174528599</v>
      </c>
      <c r="AG141" s="367">
        <v>12.092837310882386</v>
      </c>
      <c r="AH141" s="367">
        <v>1.8872942344255055E-2</v>
      </c>
      <c r="AI141" s="367">
        <v>24.466099638377141</v>
      </c>
      <c r="AJ141" s="367">
        <v>2.7082533128939477</v>
      </c>
      <c r="AK141" s="367">
        <v>156.58312941777217</v>
      </c>
      <c r="AL141" s="367">
        <v>1.6384099838064776</v>
      </c>
      <c r="AM141" s="367">
        <v>0.15823551900655577</v>
      </c>
      <c r="AN141" s="367">
        <v>15.504248849474751</v>
      </c>
      <c r="AO141" s="367">
        <v>1.3348401899084634E-3</v>
      </c>
      <c r="AP141" s="367">
        <v>0.99818274297117116</v>
      </c>
      <c r="AQ141" s="367">
        <v>0.21513823686408892</v>
      </c>
      <c r="AR141" s="367">
        <v>0.2173920330881024</v>
      </c>
      <c r="AS141" s="367">
        <v>1.3412653209452091E-5</v>
      </c>
      <c r="AT141" s="367">
        <v>0.25738384696265248</v>
      </c>
      <c r="AU141" s="367">
        <v>684.47689480039207</v>
      </c>
      <c r="AV141" s="375">
        <v>0.21109561537473634</v>
      </c>
      <c r="AX141" s="374"/>
      <c r="AY141" s="368"/>
      <c r="AZ141" s="367" t="s">
        <v>7</v>
      </c>
      <c r="BA141" s="367">
        <v>7.8160214586580317</v>
      </c>
      <c r="BB141" s="367">
        <v>127.17422346096211</v>
      </c>
      <c r="BC141" s="367">
        <v>3.0522124974191971E-2</v>
      </c>
      <c r="BD141" s="367">
        <v>2.3521485736215264</v>
      </c>
      <c r="BE141" s="367">
        <v>3.9151980021388093</v>
      </c>
      <c r="BF141" s="367">
        <v>6.1103365786797847E-3</v>
      </c>
      <c r="BG141" s="367">
        <v>7.9211868945017407</v>
      </c>
      <c r="BH141" s="367">
        <v>0.87682879437947991</v>
      </c>
      <c r="BI141" s="367">
        <v>50.695625824174023</v>
      </c>
      <c r="BJ141" s="367">
        <v>0.53045446079976533</v>
      </c>
      <c r="BK141" s="367">
        <v>5.1230606346151168E-2</v>
      </c>
      <c r="BL141" s="367">
        <v>5.0196825244229784</v>
      </c>
      <c r="BM141" s="367">
        <v>4.3217017730000899E-4</v>
      </c>
      <c r="BN141" s="367">
        <v>0.32317337780880162</v>
      </c>
      <c r="BO141" s="367">
        <v>6.9653529068480088E-2</v>
      </c>
      <c r="BP141" s="367">
        <v>7.0383222046780949E-2</v>
      </c>
      <c r="BQ141" s="367">
        <v>4.3425038887913186E-6</v>
      </c>
      <c r="BR141" s="367">
        <v>8.3331041136569112E-2</v>
      </c>
      <c r="BS141" s="367">
        <v>221.60742778049726</v>
      </c>
      <c r="BT141" s="375">
        <v>6.8344682916694585E-2</v>
      </c>
      <c r="BV141" s="374"/>
      <c r="BW141" s="368"/>
      <c r="BX141" s="367" t="s">
        <v>7</v>
      </c>
      <c r="BY141" s="367">
        <v>23.291794194448133</v>
      </c>
      <c r="BZ141" s="367">
        <v>378.98000349145229</v>
      </c>
      <c r="CA141" s="367">
        <v>9.0956128643762083E-2</v>
      </c>
      <c r="CB141" s="367">
        <v>7.0094178708874404</v>
      </c>
      <c r="CC141" s="367">
        <v>11.667315216402796</v>
      </c>
      <c r="CD141" s="367">
        <v>1.8208842286604156E-2</v>
      </c>
      <c r="CE141" s="367">
        <v>23.605187869350051</v>
      </c>
      <c r="CF141" s="367">
        <v>2.6129554442087506</v>
      </c>
      <c r="CG141" s="367">
        <v>151.07329086813266</v>
      </c>
      <c r="CH141" s="367">
        <v>1.580757703369511</v>
      </c>
      <c r="CI141" s="367">
        <v>0.15266753626290791</v>
      </c>
      <c r="CJ141" s="367">
        <v>14.95868619332091</v>
      </c>
      <c r="CK141" s="367">
        <v>1.2878699066901293E-3</v>
      </c>
      <c r="CL141" s="367">
        <v>0.96305874348758913</v>
      </c>
      <c r="CM141" s="367">
        <v>0.20756796441275358</v>
      </c>
      <c r="CN141" s="367">
        <v>0.20974245417914114</v>
      </c>
      <c r="CO141" s="367">
        <v>1.294068950569182E-5</v>
      </c>
      <c r="CP141" s="367">
        <v>0.24832703830566324</v>
      </c>
      <c r="CQ141" s="367">
        <v>660.39155945595292</v>
      </c>
      <c r="CR141" s="375">
        <v>0.2036675944661212</v>
      </c>
    </row>
    <row r="142" spans="1:96" x14ac:dyDescent="0.2">
      <c r="B142" s="374"/>
      <c r="C142" s="368"/>
      <c r="D142" s="367" t="s">
        <v>8</v>
      </c>
      <c r="E142" s="367">
        <v>261.44792253782987</v>
      </c>
      <c r="F142" s="367">
        <v>4223.8450038759001</v>
      </c>
      <c r="G142" s="367">
        <v>1.0166658997211686</v>
      </c>
      <c r="H142" s="367">
        <v>78.716224410439807</v>
      </c>
      <c r="I142" s="367">
        <v>122.63727361690854</v>
      </c>
      <c r="J142" s="367">
        <v>0.19410490913582024</v>
      </c>
      <c r="K142" s="367">
        <v>264.76430337614545</v>
      </c>
      <c r="L142" s="367">
        <v>28.724639540602002</v>
      </c>
      <c r="M142" s="367">
        <v>1608.337892761243</v>
      </c>
      <c r="N142" s="367">
        <v>17.006017978614924</v>
      </c>
      <c r="O142" s="367">
        <v>1.7630982286717503</v>
      </c>
      <c r="P142" s="367">
        <v>157.59075738976597</v>
      </c>
      <c r="Q142" s="367">
        <v>1.4512109163929041E-2</v>
      </c>
      <c r="R142" s="367">
        <v>10.768288752094284</v>
      </c>
      <c r="S142" s="367">
        <v>2.3686253555218482</v>
      </c>
      <c r="T142" s="367">
        <v>2.3930412555409633</v>
      </c>
      <c r="U142" s="367">
        <v>1.4398682348563583E-4</v>
      </c>
      <c r="V142" s="367">
        <v>2.7914169872698862</v>
      </c>
      <c r="W142" s="367">
        <v>7554.6504079088245</v>
      </c>
      <c r="X142" s="375">
        <v>2.2867578314911499</v>
      </c>
      <c r="Z142" s="374"/>
      <c r="AA142" s="368"/>
      <c r="AB142" s="367" t="s">
        <v>8</v>
      </c>
      <c r="AC142" s="367">
        <v>254.35915560565184</v>
      </c>
      <c r="AD142" s="367">
        <v>4109.3218036168182</v>
      </c>
      <c r="AE142" s="367">
        <v>0.98910053396472952</v>
      </c>
      <c r="AF142" s="367">
        <v>76.581952455970963</v>
      </c>
      <c r="AG142" s="367">
        <v>119.31214851578169</v>
      </c>
      <c r="AH142" s="367">
        <v>0.18884204665866158</v>
      </c>
      <c r="AI142" s="367">
        <v>257.58561776879509</v>
      </c>
      <c r="AJ142" s="367">
        <v>27.945814170954289</v>
      </c>
      <c r="AK142" s="367">
        <v>1564.7302313986818</v>
      </c>
      <c r="AL142" s="367">
        <v>16.544925395722483</v>
      </c>
      <c r="AM142" s="367">
        <v>1.7152944737202014</v>
      </c>
      <c r="AN142" s="367">
        <v>153.3179211822424</v>
      </c>
      <c r="AO142" s="367">
        <v>1.4118635165134757E-2</v>
      </c>
      <c r="AP142" s="367">
        <v>10.476322809198159</v>
      </c>
      <c r="AQ142" s="367">
        <v>2.3044036438633353</v>
      </c>
      <c r="AR142" s="367">
        <v>2.3281575435001383</v>
      </c>
      <c r="AS142" s="367">
        <v>1.4008283747156972E-4</v>
      </c>
      <c r="AT142" s="367">
        <v>2.7157319168313725</v>
      </c>
      <c r="AU142" s="367">
        <v>7349.8174320874141</v>
      </c>
      <c r="AV142" s="375">
        <v>2.2247558345335032</v>
      </c>
      <c r="AX142" s="374"/>
      <c r="AY142" s="368"/>
      <c r="AZ142" s="367" t="s">
        <v>8</v>
      </c>
      <c r="BA142" s="367">
        <v>261.42198814384176</v>
      </c>
      <c r="BB142" s="367">
        <v>4223.4260184832765</v>
      </c>
      <c r="BC142" s="367">
        <v>1.0165650512854965</v>
      </c>
      <c r="BD142" s="367">
        <v>78.708416134293245</v>
      </c>
      <c r="BE142" s="367">
        <v>122.62510858097811</v>
      </c>
      <c r="BF142" s="367">
        <v>0.19408565484938456</v>
      </c>
      <c r="BG142" s="367">
        <v>264.73804001290625</v>
      </c>
      <c r="BH142" s="367">
        <v>28.721790192587374</v>
      </c>
      <c r="BI142" s="367">
        <v>1608.1783532698903</v>
      </c>
      <c r="BJ142" s="367">
        <v>17.004331062283192</v>
      </c>
      <c r="BK142" s="367">
        <v>1.7629233376890328</v>
      </c>
      <c r="BL142" s="367">
        <v>157.57512513401363</v>
      </c>
      <c r="BM142" s="367">
        <v>1.4510669631524259E-2</v>
      </c>
      <c r="BN142" s="367">
        <v>10.767220588919134</v>
      </c>
      <c r="BO142" s="367">
        <v>2.3683903991198845</v>
      </c>
      <c r="BP142" s="367">
        <v>2.3928038771975113</v>
      </c>
      <c r="BQ142" s="367">
        <v>1.4397254067560956E-4</v>
      </c>
      <c r="BR142" s="367">
        <v>2.7911400919431602</v>
      </c>
      <c r="BS142" s="367">
        <v>7553.9010224166032</v>
      </c>
      <c r="BT142" s="375">
        <v>2.2865309959593101</v>
      </c>
      <c r="BV142" s="374"/>
      <c r="BW142" s="368"/>
      <c r="BX142" s="367" t="s">
        <v>8</v>
      </c>
      <c r="BY142" s="367">
        <v>262.57995396720059</v>
      </c>
      <c r="BZ142" s="367">
        <v>4242.1336376151348</v>
      </c>
      <c r="CA142" s="367">
        <v>1.02106791500774</v>
      </c>
      <c r="CB142" s="367">
        <v>79.05705419852552</v>
      </c>
      <c r="CC142" s="367">
        <v>123.16827515174229</v>
      </c>
      <c r="CD142" s="367">
        <v>0.19494535512446681</v>
      </c>
      <c r="CE142" s="367">
        <v>265.91069425157451</v>
      </c>
      <c r="CF142" s="367">
        <v>28.849013046582346</v>
      </c>
      <c r="CG142" s="367">
        <v>1615.3017616112247</v>
      </c>
      <c r="CH142" s="367">
        <v>17.079651559839693</v>
      </c>
      <c r="CI142" s="367">
        <v>1.7707321872381472</v>
      </c>
      <c r="CJ142" s="367">
        <v>158.27310241898587</v>
      </c>
      <c r="CK142" s="367">
        <v>1.4574944483179473E-2</v>
      </c>
      <c r="CL142" s="367">
        <v>10.814913874182016</v>
      </c>
      <c r="CM142" s="367">
        <v>2.3788811583633001</v>
      </c>
      <c r="CN142" s="367">
        <v>2.4034027756737588</v>
      </c>
      <c r="CO142" s="367">
        <v>1.4461026546222071E-4</v>
      </c>
      <c r="CP142" s="367">
        <v>2.803503416304761</v>
      </c>
      <c r="CQ142" s="367">
        <v>7587.3609439752336</v>
      </c>
      <c r="CR142" s="375">
        <v>2.296659159876091</v>
      </c>
    </row>
    <row r="143" spans="1:96" x14ac:dyDescent="0.2">
      <c r="B143" s="374"/>
      <c r="C143" s="368"/>
      <c r="D143" s="367" t="s">
        <v>12</v>
      </c>
      <c r="E143" s="367">
        <v>0</v>
      </c>
      <c r="F143" s="367">
        <v>0</v>
      </c>
      <c r="G143" s="367">
        <v>0</v>
      </c>
      <c r="H143" s="367">
        <v>0</v>
      </c>
      <c r="I143" s="367">
        <v>0</v>
      </c>
      <c r="J143" s="367">
        <v>0</v>
      </c>
      <c r="K143" s="367">
        <v>0</v>
      </c>
      <c r="L143" s="367">
        <v>0</v>
      </c>
      <c r="M143" s="367">
        <v>0</v>
      </c>
      <c r="N143" s="367">
        <v>0</v>
      </c>
      <c r="O143" s="367">
        <v>0</v>
      </c>
      <c r="P143" s="367">
        <v>0</v>
      </c>
      <c r="Q143" s="367">
        <v>0</v>
      </c>
      <c r="R143" s="367">
        <v>0</v>
      </c>
      <c r="S143" s="367">
        <v>0</v>
      </c>
      <c r="T143" s="367">
        <v>0</v>
      </c>
      <c r="U143" s="367">
        <v>0</v>
      </c>
      <c r="V143" s="367">
        <v>0</v>
      </c>
      <c r="W143" s="367">
        <v>0</v>
      </c>
      <c r="X143" s="375">
        <v>0</v>
      </c>
      <c r="Z143" s="374"/>
      <c r="AA143" s="368"/>
      <c r="AB143" s="367" t="s">
        <v>12</v>
      </c>
      <c r="AC143" s="367">
        <v>1.0294532630304927</v>
      </c>
      <c r="AD143" s="367">
        <v>15.910770248553678</v>
      </c>
      <c r="AE143" s="367">
        <v>4.186766580426441E-3</v>
      </c>
      <c r="AF143" s="367">
        <v>0.30137509028620846</v>
      </c>
      <c r="AG143" s="367">
        <v>0.34657460372925991</v>
      </c>
      <c r="AH143" s="367">
        <v>6.5312286864357397E-4</v>
      </c>
      <c r="AI143" s="367">
        <v>1.0420148468285122</v>
      </c>
      <c r="AJ143" s="367">
        <v>0.11837099095072327</v>
      </c>
      <c r="AK143" s="367">
        <v>4.619484325135133</v>
      </c>
      <c r="AL143" s="367">
        <v>5.4809252769784017E-2</v>
      </c>
      <c r="AM143" s="367">
        <v>2.2265036656273902E-2</v>
      </c>
      <c r="AN143" s="367">
        <v>0.4441529842478979</v>
      </c>
      <c r="AO143" s="367">
        <v>8.9334871018212629E-5</v>
      </c>
      <c r="AP143" s="367">
        <v>6.7782650666857194E-2</v>
      </c>
      <c r="AQ143" s="367">
        <v>1.0315392268484221E-2</v>
      </c>
      <c r="AR143" s="367">
        <v>1.0414776716951608E-2</v>
      </c>
      <c r="AS143" s="367">
        <v>5.6315916256227217E-7</v>
      </c>
      <c r="AT143" s="367">
        <v>1.1861370860473164E-2</v>
      </c>
      <c r="AU143" s="367">
        <v>7.5503462295606099</v>
      </c>
      <c r="AV143" s="375">
        <v>1.3310634374853046E-2</v>
      </c>
      <c r="AX143" s="374"/>
      <c r="AY143" s="368"/>
      <c r="AZ143" s="367" t="s">
        <v>12</v>
      </c>
      <c r="BA143" s="367">
        <v>11.66306245974925</v>
      </c>
      <c r="BB143" s="367">
        <v>180.25908883452155</v>
      </c>
      <c r="BC143" s="367">
        <v>4.7433450245383306E-2</v>
      </c>
      <c r="BD143" s="367">
        <v>3.4143915299984871</v>
      </c>
      <c r="BE143" s="367">
        <v>3.9264737850828251</v>
      </c>
      <c r="BF143" s="367">
        <v>7.3994741523831361E-3</v>
      </c>
      <c r="BG143" s="367">
        <v>11.805377358046229</v>
      </c>
      <c r="BH143" s="367">
        <v>1.341069391354978</v>
      </c>
      <c r="BI143" s="367">
        <v>52.335872011595939</v>
      </c>
      <c r="BJ143" s="367">
        <v>0.62095459928348495</v>
      </c>
      <c r="BK143" s="367">
        <v>0.25224895827353105</v>
      </c>
      <c r="BL143" s="367">
        <v>5.0319758875870599</v>
      </c>
      <c r="BM143" s="367">
        <v>1.0121082888715806E-3</v>
      </c>
      <c r="BN143" s="367">
        <v>0.76793509409810223</v>
      </c>
      <c r="BO143" s="367">
        <v>0.11686695126885269</v>
      </c>
      <c r="BP143" s="367">
        <v>0.11799291499312185</v>
      </c>
      <c r="BQ143" s="367">
        <v>6.380241555025613E-6</v>
      </c>
      <c r="BR143" s="367">
        <v>0.13438192307701741</v>
      </c>
      <c r="BS143" s="367">
        <v>85.540706732879897</v>
      </c>
      <c r="BT143" s="375">
        <v>0.15080117346541275</v>
      </c>
      <c r="BV143" s="374"/>
      <c r="BW143" s="368"/>
      <c r="BX143" s="367" t="s">
        <v>12</v>
      </c>
      <c r="BY143" s="367">
        <v>0</v>
      </c>
      <c r="BZ143" s="367">
        <v>0</v>
      </c>
      <c r="CA143" s="367">
        <v>0</v>
      </c>
      <c r="CB143" s="367">
        <v>0</v>
      </c>
      <c r="CC143" s="367">
        <v>0</v>
      </c>
      <c r="CD143" s="367">
        <v>0</v>
      </c>
      <c r="CE143" s="367">
        <v>0</v>
      </c>
      <c r="CF143" s="367">
        <v>0</v>
      </c>
      <c r="CG143" s="367">
        <v>0</v>
      </c>
      <c r="CH143" s="367">
        <v>0</v>
      </c>
      <c r="CI143" s="367">
        <v>0</v>
      </c>
      <c r="CJ143" s="367">
        <v>0</v>
      </c>
      <c r="CK143" s="367">
        <v>0</v>
      </c>
      <c r="CL143" s="367">
        <v>0</v>
      </c>
      <c r="CM143" s="367">
        <v>0</v>
      </c>
      <c r="CN143" s="367">
        <v>0</v>
      </c>
      <c r="CO143" s="367">
        <v>0</v>
      </c>
      <c r="CP143" s="367">
        <v>0</v>
      </c>
      <c r="CQ143" s="367">
        <v>0</v>
      </c>
      <c r="CR143" s="375">
        <v>0</v>
      </c>
    </row>
    <row r="144" spans="1:96" x14ac:dyDescent="0.2">
      <c r="B144" s="374"/>
      <c r="C144" s="368"/>
      <c r="D144" s="367" t="s">
        <v>9</v>
      </c>
      <c r="E144" s="367">
        <v>0</v>
      </c>
      <c r="F144" s="367">
        <v>0</v>
      </c>
      <c r="G144" s="367">
        <v>0</v>
      </c>
      <c r="H144" s="367">
        <v>0</v>
      </c>
      <c r="I144" s="367">
        <v>0</v>
      </c>
      <c r="J144" s="367">
        <v>0</v>
      </c>
      <c r="K144" s="367">
        <v>0</v>
      </c>
      <c r="L144" s="367">
        <v>0</v>
      </c>
      <c r="M144" s="367">
        <v>0</v>
      </c>
      <c r="N144" s="367">
        <v>0</v>
      </c>
      <c r="O144" s="367">
        <v>0</v>
      </c>
      <c r="P144" s="367">
        <v>0</v>
      </c>
      <c r="Q144" s="367">
        <v>0</v>
      </c>
      <c r="R144" s="367">
        <v>0</v>
      </c>
      <c r="S144" s="367">
        <v>0</v>
      </c>
      <c r="T144" s="367">
        <v>0</v>
      </c>
      <c r="U144" s="367">
        <v>0</v>
      </c>
      <c r="V144" s="367">
        <v>0</v>
      </c>
      <c r="W144" s="367">
        <v>0</v>
      </c>
      <c r="X144" s="375">
        <v>0</v>
      </c>
      <c r="Z144" s="374"/>
      <c r="AA144" s="368"/>
      <c r="AB144" s="367" t="s">
        <v>9</v>
      </c>
      <c r="AC144" s="367">
        <v>3.764336097354593</v>
      </c>
      <c r="AD144" s="367">
        <v>60.979841587388606</v>
      </c>
      <c r="AE144" s="367">
        <v>1.4853259404710828E-2</v>
      </c>
      <c r="AF144" s="367">
        <v>1.131812359760457</v>
      </c>
      <c r="AG144" s="367">
        <v>1.8641227679200967</v>
      </c>
      <c r="AH144" s="367">
        <v>2.9129088087671744E-3</v>
      </c>
      <c r="AI144" s="367">
        <v>3.814082300410627</v>
      </c>
      <c r="AJ144" s="367">
        <v>0.4234829615177913</v>
      </c>
      <c r="AK144" s="367">
        <v>24.293171924206657</v>
      </c>
      <c r="AL144" s="367">
        <v>0.24986710195898373</v>
      </c>
      <c r="AM144" s="367">
        <v>2.4923377078310861E-2</v>
      </c>
      <c r="AN144" s="367">
        <v>2.3937908062018107</v>
      </c>
      <c r="AO144" s="367">
        <v>2.0349663593472687E-4</v>
      </c>
      <c r="AP144" s="367">
        <v>0.15177472538205686</v>
      </c>
      <c r="AQ144" s="367">
        <v>3.444351181232546E-2</v>
      </c>
      <c r="AR144" s="367">
        <v>3.4799140950984075E-2</v>
      </c>
      <c r="AS144" s="367">
        <v>2.0931209824098327E-6</v>
      </c>
      <c r="AT144" s="367">
        <v>4.0755673875437187E-2</v>
      </c>
      <c r="AU144" s="367">
        <v>112.47851235786267</v>
      </c>
      <c r="AV144" s="375">
        <v>3.1754358004315905E-2</v>
      </c>
      <c r="AX144" s="374"/>
      <c r="AY144" s="368"/>
      <c r="AZ144" s="367" t="s">
        <v>9</v>
      </c>
      <c r="BA144" s="367">
        <v>0</v>
      </c>
      <c r="BB144" s="367">
        <v>0</v>
      </c>
      <c r="BC144" s="367">
        <v>0</v>
      </c>
      <c r="BD144" s="367">
        <v>0</v>
      </c>
      <c r="BE144" s="367">
        <v>0</v>
      </c>
      <c r="BF144" s="367">
        <v>0</v>
      </c>
      <c r="BG144" s="367">
        <v>0</v>
      </c>
      <c r="BH144" s="367">
        <v>0</v>
      </c>
      <c r="BI144" s="367">
        <v>0</v>
      </c>
      <c r="BJ144" s="367">
        <v>0</v>
      </c>
      <c r="BK144" s="367">
        <v>0</v>
      </c>
      <c r="BL144" s="367">
        <v>0</v>
      </c>
      <c r="BM144" s="367">
        <v>0</v>
      </c>
      <c r="BN144" s="367">
        <v>0</v>
      </c>
      <c r="BO144" s="367">
        <v>0</v>
      </c>
      <c r="BP144" s="367">
        <v>0</v>
      </c>
      <c r="BQ144" s="367">
        <v>0</v>
      </c>
      <c r="BR144" s="367">
        <v>0</v>
      </c>
      <c r="BS144" s="367">
        <v>0</v>
      </c>
      <c r="BT144" s="375">
        <v>0</v>
      </c>
      <c r="BV144" s="374"/>
      <c r="BW144" s="368"/>
      <c r="BX144" s="367" t="s">
        <v>9</v>
      </c>
      <c r="BY144" s="367">
        <v>0</v>
      </c>
      <c r="BZ144" s="367">
        <v>0</v>
      </c>
      <c r="CA144" s="367">
        <v>0</v>
      </c>
      <c r="CB144" s="367">
        <v>0</v>
      </c>
      <c r="CC144" s="367">
        <v>0</v>
      </c>
      <c r="CD144" s="367">
        <v>0</v>
      </c>
      <c r="CE144" s="367">
        <v>0</v>
      </c>
      <c r="CF144" s="367">
        <v>0</v>
      </c>
      <c r="CG144" s="367">
        <v>0</v>
      </c>
      <c r="CH144" s="367">
        <v>0</v>
      </c>
      <c r="CI144" s="367">
        <v>0</v>
      </c>
      <c r="CJ144" s="367">
        <v>0</v>
      </c>
      <c r="CK144" s="367">
        <v>0</v>
      </c>
      <c r="CL144" s="367">
        <v>0</v>
      </c>
      <c r="CM144" s="367">
        <v>0</v>
      </c>
      <c r="CN144" s="367">
        <v>0</v>
      </c>
      <c r="CO144" s="367">
        <v>0</v>
      </c>
      <c r="CP144" s="367">
        <v>0</v>
      </c>
      <c r="CQ144" s="367">
        <v>0</v>
      </c>
      <c r="CR144" s="375">
        <v>0</v>
      </c>
    </row>
    <row r="145" spans="1:96" x14ac:dyDescent="0.2">
      <c r="B145" s="374"/>
      <c r="C145" s="368"/>
      <c r="D145" s="367" t="s">
        <v>10</v>
      </c>
      <c r="E145" s="367">
        <v>0</v>
      </c>
      <c r="F145" s="367">
        <v>0</v>
      </c>
      <c r="G145" s="367">
        <v>0</v>
      </c>
      <c r="H145" s="367">
        <v>0</v>
      </c>
      <c r="I145" s="367">
        <v>0</v>
      </c>
      <c r="J145" s="367">
        <v>0</v>
      </c>
      <c r="K145" s="367">
        <v>0</v>
      </c>
      <c r="L145" s="367">
        <v>0</v>
      </c>
      <c r="M145" s="367">
        <v>0</v>
      </c>
      <c r="N145" s="367">
        <v>0</v>
      </c>
      <c r="O145" s="367">
        <v>0</v>
      </c>
      <c r="P145" s="367">
        <v>0</v>
      </c>
      <c r="Q145" s="367">
        <v>0</v>
      </c>
      <c r="R145" s="367">
        <v>0</v>
      </c>
      <c r="S145" s="367">
        <v>0</v>
      </c>
      <c r="T145" s="367">
        <v>0</v>
      </c>
      <c r="U145" s="367">
        <v>0</v>
      </c>
      <c r="V145" s="367">
        <v>0</v>
      </c>
      <c r="W145" s="367">
        <v>0</v>
      </c>
      <c r="X145" s="375">
        <v>0</v>
      </c>
      <c r="Z145" s="374"/>
      <c r="AA145" s="368"/>
      <c r="AB145" s="367" t="s">
        <v>10</v>
      </c>
      <c r="AC145" s="367">
        <v>4.0103909357027563</v>
      </c>
      <c r="AD145" s="367">
        <v>64.477324400877464</v>
      </c>
      <c r="AE145" s="367">
        <v>1.5791437872066924E-2</v>
      </c>
      <c r="AF145" s="367">
        <v>1.2056947793517738</v>
      </c>
      <c r="AG145" s="367">
        <v>1.8767975018110086</v>
      </c>
      <c r="AH145" s="367">
        <v>2.961287452576579E-3</v>
      </c>
      <c r="AI145" s="367">
        <v>4.0602682489716821</v>
      </c>
      <c r="AJ145" s="367">
        <v>0.44409949197864057</v>
      </c>
      <c r="AK145" s="367">
        <v>24.718288706453762</v>
      </c>
      <c r="AL145" s="367">
        <v>0.25478325090083992</v>
      </c>
      <c r="AM145" s="367">
        <v>2.6825853926135321E-2</v>
      </c>
      <c r="AN145" s="367">
        <v>2.4149165343353309</v>
      </c>
      <c r="AO145" s="367">
        <v>2.1484853709990111E-4</v>
      </c>
      <c r="AP145" s="367">
        <v>0.15942998742767051</v>
      </c>
      <c r="AQ145" s="367">
        <v>3.7401658308475562E-2</v>
      </c>
      <c r="AR145" s="367">
        <v>3.7781145235195261E-2</v>
      </c>
      <c r="AS145" s="367">
        <v>2.2099599177957728E-6</v>
      </c>
      <c r="AT145" s="367">
        <v>4.3604773904599971E-2</v>
      </c>
      <c r="AU145" s="367">
        <v>122.63230881960868</v>
      </c>
      <c r="AV145" s="375">
        <v>3.3367882978655033E-2</v>
      </c>
      <c r="AX145" s="374"/>
      <c r="AY145" s="368"/>
      <c r="AZ145" s="367" t="s">
        <v>10</v>
      </c>
      <c r="BA145" s="367">
        <v>0</v>
      </c>
      <c r="BB145" s="367">
        <v>0</v>
      </c>
      <c r="BC145" s="367">
        <v>0</v>
      </c>
      <c r="BD145" s="367">
        <v>0</v>
      </c>
      <c r="BE145" s="367">
        <v>0</v>
      </c>
      <c r="BF145" s="367">
        <v>0</v>
      </c>
      <c r="BG145" s="367">
        <v>0</v>
      </c>
      <c r="BH145" s="367">
        <v>0</v>
      </c>
      <c r="BI145" s="367">
        <v>0</v>
      </c>
      <c r="BJ145" s="367">
        <v>0</v>
      </c>
      <c r="BK145" s="367">
        <v>0</v>
      </c>
      <c r="BL145" s="367">
        <v>0</v>
      </c>
      <c r="BM145" s="367">
        <v>0</v>
      </c>
      <c r="BN145" s="367">
        <v>0</v>
      </c>
      <c r="BO145" s="367">
        <v>0</v>
      </c>
      <c r="BP145" s="367">
        <v>0</v>
      </c>
      <c r="BQ145" s="367">
        <v>0</v>
      </c>
      <c r="BR145" s="367">
        <v>0</v>
      </c>
      <c r="BS145" s="367">
        <v>0</v>
      </c>
      <c r="BT145" s="375">
        <v>0</v>
      </c>
      <c r="BV145" s="374"/>
      <c r="BW145" s="368"/>
      <c r="BX145" s="367" t="s">
        <v>10</v>
      </c>
      <c r="BY145" s="367">
        <v>0</v>
      </c>
      <c r="BZ145" s="367">
        <v>0</v>
      </c>
      <c r="CA145" s="367">
        <v>0</v>
      </c>
      <c r="CB145" s="367">
        <v>0</v>
      </c>
      <c r="CC145" s="367">
        <v>0</v>
      </c>
      <c r="CD145" s="367">
        <v>0</v>
      </c>
      <c r="CE145" s="367">
        <v>0</v>
      </c>
      <c r="CF145" s="367">
        <v>0</v>
      </c>
      <c r="CG145" s="367">
        <v>0</v>
      </c>
      <c r="CH145" s="367">
        <v>0</v>
      </c>
      <c r="CI145" s="367">
        <v>0</v>
      </c>
      <c r="CJ145" s="367">
        <v>0</v>
      </c>
      <c r="CK145" s="367">
        <v>0</v>
      </c>
      <c r="CL145" s="367">
        <v>0</v>
      </c>
      <c r="CM145" s="367">
        <v>0</v>
      </c>
      <c r="CN145" s="367">
        <v>0</v>
      </c>
      <c r="CO145" s="367">
        <v>0</v>
      </c>
      <c r="CP145" s="367">
        <v>0</v>
      </c>
      <c r="CQ145" s="367">
        <v>0</v>
      </c>
      <c r="CR145" s="375">
        <v>0</v>
      </c>
    </row>
    <row r="146" spans="1:96" x14ac:dyDescent="0.2">
      <c r="B146" s="374"/>
      <c r="C146" s="368"/>
      <c r="D146" s="367" t="s">
        <v>5</v>
      </c>
      <c r="E146" s="367">
        <v>0</v>
      </c>
      <c r="F146" s="367">
        <v>0</v>
      </c>
      <c r="G146" s="367">
        <v>0</v>
      </c>
      <c r="H146" s="367">
        <v>0</v>
      </c>
      <c r="I146" s="367">
        <v>0</v>
      </c>
      <c r="J146" s="367">
        <v>0</v>
      </c>
      <c r="K146" s="367">
        <v>0</v>
      </c>
      <c r="L146" s="367">
        <v>0</v>
      </c>
      <c r="M146" s="367">
        <v>0</v>
      </c>
      <c r="N146" s="367">
        <v>0</v>
      </c>
      <c r="O146" s="367">
        <v>0</v>
      </c>
      <c r="P146" s="367">
        <v>0</v>
      </c>
      <c r="Q146" s="367">
        <v>0</v>
      </c>
      <c r="R146" s="367">
        <v>0</v>
      </c>
      <c r="S146" s="367">
        <v>0</v>
      </c>
      <c r="T146" s="367">
        <v>0</v>
      </c>
      <c r="U146" s="367">
        <v>0</v>
      </c>
      <c r="V146" s="367">
        <v>0</v>
      </c>
      <c r="W146" s="367">
        <v>0</v>
      </c>
      <c r="X146" s="375">
        <v>0</v>
      </c>
      <c r="Z146" s="374"/>
      <c r="AA146" s="368"/>
      <c r="AB146" s="367" t="s">
        <v>5</v>
      </c>
      <c r="AC146" s="367">
        <v>0</v>
      </c>
      <c r="AD146" s="367">
        <v>0</v>
      </c>
      <c r="AE146" s="367">
        <v>0</v>
      </c>
      <c r="AF146" s="367">
        <v>0</v>
      </c>
      <c r="AG146" s="367">
        <v>0</v>
      </c>
      <c r="AH146" s="367">
        <v>0</v>
      </c>
      <c r="AI146" s="367">
        <v>0</v>
      </c>
      <c r="AJ146" s="367">
        <v>0</v>
      </c>
      <c r="AK146" s="367">
        <v>0</v>
      </c>
      <c r="AL146" s="367">
        <v>0</v>
      </c>
      <c r="AM146" s="367">
        <v>0</v>
      </c>
      <c r="AN146" s="367">
        <v>0</v>
      </c>
      <c r="AO146" s="367">
        <v>0</v>
      </c>
      <c r="AP146" s="367">
        <v>0</v>
      </c>
      <c r="AQ146" s="367">
        <v>0</v>
      </c>
      <c r="AR146" s="367">
        <v>0</v>
      </c>
      <c r="AS146" s="367">
        <v>0</v>
      </c>
      <c r="AT146" s="367">
        <v>0</v>
      </c>
      <c r="AU146" s="367">
        <v>0</v>
      </c>
      <c r="AV146" s="375">
        <v>0</v>
      </c>
      <c r="AX146" s="374"/>
      <c r="AY146" s="368"/>
      <c r="AZ146" s="367" t="s">
        <v>5</v>
      </c>
      <c r="BA146" s="367">
        <v>0</v>
      </c>
      <c r="BB146" s="367">
        <v>0</v>
      </c>
      <c r="BC146" s="367">
        <v>0</v>
      </c>
      <c r="BD146" s="367">
        <v>0</v>
      </c>
      <c r="BE146" s="367">
        <v>0</v>
      </c>
      <c r="BF146" s="367">
        <v>0</v>
      </c>
      <c r="BG146" s="367">
        <v>0</v>
      </c>
      <c r="BH146" s="367">
        <v>0</v>
      </c>
      <c r="BI146" s="367">
        <v>0</v>
      </c>
      <c r="BJ146" s="367">
        <v>0</v>
      </c>
      <c r="BK146" s="367">
        <v>0</v>
      </c>
      <c r="BL146" s="367">
        <v>0</v>
      </c>
      <c r="BM146" s="367">
        <v>0</v>
      </c>
      <c r="BN146" s="367">
        <v>0</v>
      </c>
      <c r="BO146" s="367">
        <v>0</v>
      </c>
      <c r="BP146" s="367">
        <v>0</v>
      </c>
      <c r="BQ146" s="367">
        <v>0</v>
      </c>
      <c r="BR146" s="367">
        <v>0</v>
      </c>
      <c r="BS146" s="367">
        <v>0</v>
      </c>
      <c r="BT146" s="375">
        <v>0</v>
      </c>
      <c r="BV146" s="374"/>
      <c r="BW146" s="368"/>
      <c r="BX146" s="367" t="s">
        <v>5</v>
      </c>
      <c r="BY146" s="367">
        <v>0</v>
      </c>
      <c r="BZ146" s="367">
        <v>0</v>
      </c>
      <c r="CA146" s="367">
        <v>0</v>
      </c>
      <c r="CB146" s="367">
        <v>0</v>
      </c>
      <c r="CC146" s="367">
        <v>0</v>
      </c>
      <c r="CD146" s="367">
        <v>0</v>
      </c>
      <c r="CE146" s="367">
        <v>0</v>
      </c>
      <c r="CF146" s="367">
        <v>0</v>
      </c>
      <c r="CG146" s="367">
        <v>0</v>
      </c>
      <c r="CH146" s="367">
        <v>0</v>
      </c>
      <c r="CI146" s="367">
        <v>0</v>
      </c>
      <c r="CJ146" s="367">
        <v>0</v>
      </c>
      <c r="CK146" s="367">
        <v>0</v>
      </c>
      <c r="CL146" s="367">
        <v>0</v>
      </c>
      <c r="CM146" s="367">
        <v>0</v>
      </c>
      <c r="CN146" s="367">
        <v>0</v>
      </c>
      <c r="CO146" s="367">
        <v>0</v>
      </c>
      <c r="CP146" s="367">
        <v>0</v>
      </c>
      <c r="CQ146" s="367">
        <v>0</v>
      </c>
      <c r="CR146" s="375">
        <v>0</v>
      </c>
    </row>
    <row r="147" spans="1:96" x14ac:dyDescent="0.2">
      <c r="B147" s="376"/>
      <c r="C147" s="377"/>
      <c r="D147" s="378" t="s">
        <v>11</v>
      </c>
      <c r="E147" s="378">
        <v>0</v>
      </c>
      <c r="F147" s="378">
        <v>0</v>
      </c>
      <c r="G147" s="378">
        <v>0</v>
      </c>
      <c r="H147" s="378">
        <v>0</v>
      </c>
      <c r="I147" s="378">
        <v>0</v>
      </c>
      <c r="J147" s="378">
        <v>0</v>
      </c>
      <c r="K147" s="378">
        <v>0</v>
      </c>
      <c r="L147" s="378">
        <v>0</v>
      </c>
      <c r="M147" s="378">
        <v>0</v>
      </c>
      <c r="N147" s="378">
        <v>0</v>
      </c>
      <c r="O147" s="378">
        <v>0</v>
      </c>
      <c r="P147" s="378">
        <v>0</v>
      </c>
      <c r="Q147" s="378">
        <v>0</v>
      </c>
      <c r="R147" s="378">
        <v>0</v>
      </c>
      <c r="S147" s="378">
        <v>0</v>
      </c>
      <c r="T147" s="378">
        <v>0</v>
      </c>
      <c r="U147" s="378">
        <v>0</v>
      </c>
      <c r="V147" s="378">
        <v>0</v>
      </c>
      <c r="W147" s="378">
        <v>0</v>
      </c>
      <c r="X147" s="379">
        <v>0</v>
      </c>
      <c r="Z147" s="376"/>
      <c r="AA147" s="377"/>
      <c r="AB147" s="378" t="s">
        <v>11</v>
      </c>
      <c r="AC147" s="378">
        <v>0</v>
      </c>
      <c r="AD147" s="378">
        <v>0</v>
      </c>
      <c r="AE147" s="378">
        <v>0</v>
      </c>
      <c r="AF147" s="378">
        <v>0</v>
      </c>
      <c r="AG147" s="378">
        <v>0</v>
      </c>
      <c r="AH147" s="378">
        <v>0</v>
      </c>
      <c r="AI147" s="378">
        <v>0</v>
      </c>
      <c r="AJ147" s="378">
        <v>0</v>
      </c>
      <c r="AK147" s="378">
        <v>0</v>
      </c>
      <c r="AL147" s="378">
        <v>0</v>
      </c>
      <c r="AM147" s="378">
        <v>0</v>
      </c>
      <c r="AN147" s="378">
        <v>0</v>
      </c>
      <c r="AO147" s="378">
        <v>0</v>
      </c>
      <c r="AP147" s="378">
        <v>0</v>
      </c>
      <c r="AQ147" s="378">
        <v>0</v>
      </c>
      <c r="AR147" s="378">
        <v>0</v>
      </c>
      <c r="AS147" s="378">
        <v>0</v>
      </c>
      <c r="AT147" s="378">
        <v>0</v>
      </c>
      <c r="AU147" s="378">
        <v>0</v>
      </c>
      <c r="AV147" s="379">
        <v>0</v>
      </c>
      <c r="AX147" s="376"/>
      <c r="AY147" s="377"/>
      <c r="AZ147" s="378" t="s">
        <v>11</v>
      </c>
      <c r="BA147" s="378">
        <v>0</v>
      </c>
      <c r="BB147" s="378">
        <v>0</v>
      </c>
      <c r="BC147" s="378">
        <v>0</v>
      </c>
      <c r="BD147" s="378">
        <v>0</v>
      </c>
      <c r="BE147" s="378">
        <v>0</v>
      </c>
      <c r="BF147" s="378">
        <v>0</v>
      </c>
      <c r="BG147" s="378">
        <v>0</v>
      </c>
      <c r="BH147" s="378">
        <v>0</v>
      </c>
      <c r="BI147" s="378">
        <v>0</v>
      </c>
      <c r="BJ147" s="378">
        <v>0</v>
      </c>
      <c r="BK147" s="378">
        <v>0</v>
      </c>
      <c r="BL147" s="378">
        <v>0</v>
      </c>
      <c r="BM147" s="378">
        <v>0</v>
      </c>
      <c r="BN147" s="378">
        <v>0</v>
      </c>
      <c r="BO147" s="378">
        <v>0</v>
      </c>
      <c r="BP147" s="378">
        <v>0</v>
      </c>
      <c r="BQ147" s="378">
        <v>0</v>
      </c>
      <c r="BR147" s="378">
        <v>0</v>
      </c>
      <c r="BS147" s="378">
        <v>0</v>
      </c>
      <c r="BT147" s="379">
        <v>0</v>
      </c>
      <c r="BV147" s="376"/>
      <c r="BW147" s="377"/>
      <c r="BX147" s="378" t="s">
        <v>11</v>
      </c>
      <c r="BY147" s="378">
        <v>0</v>
      </c>
      <c r="BZ147" s="378">
        <v>0</v>
      </c>
      <c r="CA147" s="378">
        <v>0</v>
      </c>
      <c r="CB147" s="378">
        <v>0</v>
      </c>
      <c r="CC147" s="378">
        <v>0</v>
      </c>
      <c r="CD147" s="378">
        <v>0</v>
      </c>
      <c r="CE147" s="378">
        <v>0</v>
      </c>
      <c r="CF147" s="378">
        <v>0</v>
      </c>
      <c r="CG147" s="378">
        <v>0</v>
      </c>
      <c r="CH147" s="378">
        <v>0</v>
      </c>
      <c r="CI147" s="378">
        <v>0</v>
      </c>
      <c r="CJ147" s="378">
        <v>0</v>
      </c>
      <c r="CK147" s="378">
        <v>0</v>
      </c>
      <c r="CL147" s="378">
        <v>0</v>
      </c>
      <c r="CM147" s="378">
        <v>0</v>
      </c>
      <c r="CN147" s="378">
        <v>0</v>
      </c>
      <c r="CO147" s="378">
        <v>0</v>
      </c>
      <c r="CP147" s="378">
        <v>0</v>
      </c>
      <c r="CQ147" s="378">
        <v>0</v>
      </c>
      <c r="CR147" s="379">
        <v>0</v>
      </c>
    </row>
    <row r="149" spans="1:96" x14ac:dyDescent="0.2">
      <c r="A149" s="380"/>
      <c r="B149" s="371">
        <v>2030</v>
      </c>
      <c r="C149" s="372" t="s">
        <v>3</v>
      </c>
      <c r="D149" s="372" t="s">
        <v>4</v>
      </c>
      <c r="E149" s="372" t="s">
        <v>105</v>
      </c>
      <c r="F149" s="372" t="s">
        <v>106</v>
      </c>
      <c r="G149" s="372" t="s">
        <v>107</v>
      </c>
      <c r="H149" s="372" t="s">
        <v>108</v>
      </c>
      <c r="I149" s="372" t="s">
        <v>109</v>
      </c>
      <c r="J149" s="372" t="s">
        <v>110</v>
      </c>
      <c r="K149" s="372" t="s">
        <v>111</v>
      </c>
      <c r="L149" s="372" t="s">
        <v>112</v>
      </c>
      <c r="M149" s="372" t="s">
        <v>113</v>
      </c>
      <c r="N149" s="372" t="s">
        <v>114</v>
      </c>
      <c r="O149" s="372" t="s">
        <v>115</v>
      </c>
      <c r="P149" s="372" t="s">
        <v>116</v>
      </c>
      <c r="Q149" s="372" t="s">
        <v>117</v>
      </c>
      <c r="R149" s="372" t="s">
        <v>118</v>
      </c>
      <c r="S149" s="372" t="s">
        <v>119</v>
      </c>
      <c r="T149" s="372" t="s">
        <v>120</v>
      </c>
      <c r="U149" s="372" t="s">
        <v>121</v>
      </c>
      <c r="V149" s="372" t="s">
        <v>122</v>
      </c>
      <c r="W149" s="372" t="s">
        <v>123</v>
      </c>
      <c r="X149" s="373" t="s">
        <v>124</v>
      </c>
      <c r="Z149" s="371">
        <v>2030</v>
      </c>
      <c r="AA149" s="372" t="s">
        <v>3</v>
      </c>
      <c r="AB149" s="372" t="s">
        <v>14</v>
      </c>
      <c r="AC149" s="372" t="s">
        <v>105</v>
      </c>
      <c r="AD149" s="372" t="s">
        <v>106</v>
      </c>
      <c r="AE149" s="372" t="s">
        <v>107</v>
      </c>
      <c r="AF149" s="372" t="s">
        <v>108</v>
      </c>
      <c r="AG149" s="372" t="s">
        <v>109</v>
      </c>
      <c r="AH149" s="372" t="s">
        <v>110</v>
      </c>
      <c r="AI149" s="372" t="s">
        <v>111</v>
      </c>
      <c r="AJ149" s="372" t="s">
        <v>112</v>
      </c>
      <c r="AK149" s="372" t="s">
        <v>113</v>
      </c>
      <c r="AL149" s="372" t="s">
        <v>114</v>
      </c>
      <c r="AM149" s="372" t="s">
        <v>115</v>
      </c>
      <c r="AN149" s="372" t="s">
        <v>116</v>
      </c>
      <c r="AO149" s="372" t="s">
        <v>117</v>
      </c>
      <c r="AP149" s="372" t="s">
        <v>118</v>
      </c>
      <c r="AQ149" s="372" t="s">
        <v>119</v>
      </c>
      <c r="AR149" s="372" t="s">
        <v>120</v>
      </c>
      <c r="AS149" s="372" t="s">
        <v>121</v>
      </c>
      <c r="AT149" s="372" t="s">
        <v>122</v>
      </c>
      <c r="AU149" s="372" t="s">
        <v>123</v>
      </c>
      <c r="AV149" s="373" t="s">
        <v>124</v>
      </c>
      <c r="AX149" s="371">
        <v>2030</v>
      </c>
      <c r="AY149" s="372" t="s">
        <v>3</v>
      </c>
      <c r="AZ149" s="372" t="s">
        <v>17</v>
      </c>
      <c r="BA149" s="372" t="s">
        <v>105</v>
      </c>
      <c r="BB149" s="372" t="s">
        <v>106</v>
      </c>
      <c r="BC149" s="372" t="s">
        <v>107</v>
      </c>
      <c r="BD149" s="372" t="s">
        <v>108</v>
      </c>
      <c r="BE149" s="372" t="s">
        <v>109</v>
      </c>
      <c r="BF149" s="372" t="s">
        <v>110</v>
      </c>
      <c r="BG149" s="372" t="s">
        <v>111</v>
      </c>
      <c r="BH149" s="372" t="s">
        <v>112</v>
      </c>
      <c r="BI149" s="372" t="s">
        <v>113</v>
      </c>
      <c r="BJ149" s="372" t="s">
        <v>114</v>
      </c>
      <c r="BK149" s="372" t="s">
        <v>115</v>
      </c>
      <c r="BL149" s="372" t="s">
        <v>116</v>
      </c>
      <c r="BM149" s="372" t="s">
        <v>117</v>
      </c>
      <c r="BN149" s="372" t="s">
        <v>118</v>
      </c>
      <c r="BO149" s="372" t="s">
        <v>119</v>
      </c>
      <c r="BP149" s="372" t="s">
        <v>120</v>
      </c>
      <c r="BQ149" s="372" t="s">
        <v>121</v>
      </c>
      <c r="BR149" s="372" t="s">
        <v>122</v>
      </c>
      <c r="BS149" s="372" t="s">
        <v>123</v>
      </c>
      <c r="BT149" s="373" t="s">
        <v>124</v>
      </c>
      <c r="BV149" s="371">
        <v>2030</v>
      </c>
      <c r="BW149" s="372" t="s">
        <v>3</v>
      </c>
      <c r="BX149" s="372" t="s">
        <v>23</v>
      </c>
      <c r="BY149" s="372" t="s">
        <v>105</v>
      </c>
      <c r="BZ149" s="372" t="s">
        <v>106</v>
      </c>
      <c r="CA149" s="372" t="s">
        <v>107</v>
      </c>
      <c r="CB149" s="372" t="s">
        <v>108</v>
      </c>
      <c r="CC149" s="372" t="s">
        <v>109</v>
      </c>
      <c r="CD149" s="372" t="s">
        <v>110</v>
      </c>
      <c r="CE149" s="372" t="s">
        <v>111</v>
      </c>
      <c r="CF149" s="372" t="s">
        <v>112</v>
      </c>
      <c r="CG149" s="372" t="s">
        <v>113</v>
      </c>
      <c r="CH149" s="372" t="s">
        <v>114</v>
      </c>
      <c r="CI149" s="372" t="s">
        <v>115</v>
      </c>
      <c r="CJ149" s="372" t="s">
        <v>116</v>
      </c>
      <c r="CK149" s="372" t="s">
        <v>117</v>
      </c>
      <c r="CL149" s="372" t="s">
        <v>118</v>
      </c>
      <c r="CM149" s="372" t="s">
        <v>119</v>
      </c>
      <c r="CN149" s="372" t="s">
        <v>120</v>
      </c>
      <c r="CO149" s="372" t="s">
        <v>121</v>
      </c>
      <c r="CP149" s="372" t="s">
        <v>122</v>
      </c>
      <c r="CQ149" s="372" t="s">
        <v>123</v>
      </c>
      <c r="CR149" s="373" t="s">
        <v>124</v>
      </c>
    </row>
    <row r="150" spans="1:96" x14ac:dyDescent="0.2">
      <c r="B150" s="374"/>
      <c r="C150" s="368" t="s">
        <v>1</v>
      </c>
      <c r="D150" s="367" t="s">
        <v>6</v>
      </c>
      <c r="E150" s="367">
        <v>0</v>
      </c>
      <c r="F150" s="367">
        <v>0</v>
      </c>
      <c r="G150" s="367">
        <v>0</v>
      </c>
      <c r="H150" s="367">
        <v>0</v>
      </c>
      <c r="I150" s="367">
        <v>0</v>
      </c>
      <c r="J150" s="367">
        <v>0</v>
      </c>
      <c r="K150" s="367">
        <v>0</v>
      </c>
      <c r="L150" s="367">
        <v>0</v>
      </c>
      <c r="M150" s="367">
        <v>0</v>
      </c>
      <c r="N150" s="367">
        <v>0</v>
      </c>
      <c r="O150" s="367">
        <v>0</v>
      </c>
      <c r="P150" s="367">
        <v>0</v>
      </c>
      <c r="Q150" s="367">
        <v>0</v>
      </c>
      <c r="R150" s="367">
        <v>0</v>
      </c>
      <c r="S150" s="367">
        <v>0</v>
      </c>
      <c r="T150" s="367">
        <v>0</v>
      </c>
      <c r="U150" s="367">
        <v>0</v>
      </c>
      <c r="V150" s="367">
        <v>0</v>
      </c>
      <c r="W150" s="367">
        <v>0</v>
      </c>
      <c r="X150" s="375">
        <v>0</v>
      </c>
      <c r="Z150" s="374"/>
      <c r="AA150" s="368" t="s">
        <v>1</v>
      </c>
      <c r="AB150" s="367" t="s">
        <v>6</v>
      </c>
      <c r="AC150" s="367">
        <v>0</v>
      </c>
      <c r="AD150" s="367">
        <v>0</v>
      </c>
      <c r="AE150" s="367">
        <v>0</v>
      </c>
      <c r="AF150" s="367">
        <v>0</v>
      </c>
      <c r="AG150" s="367">
        <v>0</v>
      </c>
      <c r="AH150" s="367">
        <v>0</v>
      </c>
      <c r="AI150" s="367">
        <v>0</v>
      </c>
      <c r="AJ150" s="367">
        <v>0</v>
      </c>
      <c r="AK150" s="367">
        <v>0</v>
      </c>
      <c r="AL150" s="367">
        <v>0</v>
      </c>
      <c r="AM150" s="367">
        <v>0</v>
      </c>
      <c r="AN150" s="367">
        <v>0</v>
      </c>
      <c r="AO150" s="367">
        <v>0</v>
      </c>
      <c r="AP150" s="367">
        <v>0</v>
      </c>
      <c r="AQ150" s="367">
        <v>0</v>
      </c>
      <c r="AR150" s="367">
        <v>0</v>
      </c>
      <c r="AS150" s="367">
        <v>0</v>
      </c>
      <c r="AT150" s="367">
        <v>0</v>
      </c>
      <c r="AU150" s="367">
        <v>0</v>
      </c>
      <c r="AV150" s="375">
        <v>0</v>
      </c>
      <c r="AX150" s="374"/>
      <c r="AY150" s="368" t="s">
        <v>1</v>
      </c>
      <c r="AZ150" s="367" t="s">
        <v>6</v>
      </c>
      <c r="BA150" s="367">
        <v>0</v>
      </c>
      <c r="BB150" s="367">
        <v>0</v>
      </c>
      <c r="BC150" s="367">
        <v>0</v>
      </c>
      <c r="BD150" s="367">
        <v>0</v>
      </c>
      <c r="BE150" s="367">
        <v>0</v>
      </c>
      <c r="BF150" s="367">
        <v>0</v>
      </c>
      <c r="BG150" s="367">
        <v>0</v>
      </c>
      <c r="BH150" s="367">
        <v>0</v>
      </c>
      <c r="BI150" s="367">
        <v>0</v>
      </c>
      <c r="BJ150" s="367">
        <v>0</v>
      </c>
      <c r="BK150" s="367">
        <v>0</v>
      </c>
      <c r="BL150" s="367">
        <v>0</v>
      </c>
      <c r="BM150" s="367">
        <v>0</v>
      </c>
      <c r="BN150" s="367">
        <v>0</v>
      </c>
      <c r="BO150" s="367">
        <v>0</v>
      </c>
      <c r="BP150" s="367">
        <v>0</v>
      </c>
      <c r="BQ150" s="367">
        <v>0</v>
      </c>
      <c r="BR150" s="367">
        <v>0</v>
      </c>
      <c r="BS150" s="367">
        <v>0</v>
      </c>
      <c r="BT150" s="375">
        <v>0</v>
      </c>
      <c r="BV150" s="374"/>
      <c r="BW150" s="368" t="s">
        <v>1</v>
      </c>
      <c r="BX150" s="367" t="s">
        <v>6</v>
      </c>
      <c r="BY150" s="367">
        <v>0</v>
      </c>
      <c r="BZ150" s="367">
        <v>0</v>
      </c>
      <c r="CA150" s="367">
        <v>0</v>
      </c>
      <c r="CB150" s="367">
        <v>0</v>
      </c>
      <c r="CC150" s="367">
        <v>0</v>
      </c>
      <c r="CD150" s="367">
        <v>0</v>
      </c>
      <c r="CE150" s="367">
        <v>0</v>
      </c>
      <c r="CF150" s="367">
        <v>0</v>
      </c>
      <c r="CG150" s="367">
        <v>0</v>
      </c>
      <c r="CH150" s="367">
        <v>0</v>
      </c>
      <c r="CI150" s="367">
        <v>0</v>
      </c>
      <c r="CJ150" s="367">
        <v>0</v>
      </c>
      <c r="CK150" s="367">
        <v>0</v>
      </c>
      <c r="CL150" s="367">
        <v>0</v>
      </c>
      <c r="CM150" s="367">
        <v>0</v>
      </c>
      <c r="CN150" s="367">
        <v>0</v>
      </c>
      <c r="CO150" s="367">
        <v>0</v>
      </c>
      <c r="CP150" s="367">
        <v>0</v>
      </c>
      <c r="CQ150" s="367">
        <v>0</v>
      </c>
      <c r="CR150" s="375">
        <v>0</v>
      </c>
    </row>
    <row r="151" spans="1:96" x14ac:dyDescent="0.2">
      <c r="B151" s="374"/>
      <c r="C151" s="368"/>
      <c r="D151" s="367" t="s">
        <v>7</v>
      </c>
      <c r="E151" s="367">
        <v>656.76785166895547</v>
      </c>
      <c r="F151" s="367">
        <v>10765.237284409666</v>
      </c>
      <c r="G151" s="367">
        <v>2.4297197566665525</v>
      </c>
      <c r="H151" s="367">
        <v>195.05516381333663</v>
      </c>
      <c r="I151" s="367">
        <v>387.56082194097621</v>
      </c>
      <c r="J151" s="367">
        <v>0.6058869175529874</v>
      </c>
      <c r="K151" s="367">
        <v>665.96286486972213</v>
      </c>
      <c r="L151" s="367">
        <v>77.500129282343735</v>
      </c>
      <c r="M151" s="367">
        <v>5005.30521695063</v>
      </c>
      <c r="N151" s="367">
        <v>49.246304165242769</v>
      </c>
      <c r="O151" s="367">
        <v>4.9228465232674736</v>
      </c>
      <c r="P151" s="367">
        <v>497.09885215507438</v>
      </c>
      <c r="Q151" s="367">
        <v>3.6517536299201576E-2</v>
      </c>
      <c r="R151" s="367">
        <v>28.064376785115112</v>
      </c>
      <c r="S151" s="367">
        <v>5.3433753300113107</v>
      </c>
      <c r="T151" s="367">
        <v>5.40159832457433</v>
      </c>
      <c r="U151" s="367">
        <v>3.7005102675419205E-4</v>
      </c>
      <c r="V151" s="367">
        <v>6.4506177914910632</v>
      </c>
      <c r="W151" s="367">
        <v>16683.709049511283</v>
      </c>
      <c r="X151" s="375">
        <v>6.23706914274171</v>
      </c>
      <c r="Z151" s="374"/>
      <c r="AA151" s="368"/>
      <c r="AB151" s="367" t="s">
        <v>7</v>
      </c>
      <c r="AC151" s="367">
        <v>385.47147453346696</v>
      </c>
      <c r="AD151" s="367">
        <v>6318.3541630105638</v>
      </c>
      <c r="AE151" s="367">
        <v>1.4260558809712272</v>
      </c>
      <c r="AF151" s="367">
        <v>114.48215898422585</v>
      </c>
      <c r="AG151" s="367">
        <v>227.46795709527595</v>
      </c>
      <c r="AH151" s="367">
        <v>0.3556083369735481</v>
      </c>
      <c r="AI151" s="367">
        <v>390.86822970022376</v>
      </c>
      <c r="AJ151" s="367">
        <v>45.486527751144287</v>
      </c>
      <c r="AK151" s="367">
        <v>2937.7235465546678</v>
      </c>
      <c r="AL151" s="367">
        <v>28.903737345944531</v>
      </c>
      <c r="AM151" s="367">
        <v>2.8893267284683724</v>
      </c>
      <c r="AN151" s="367">
        <v>291.75823244420218</v>
      </c>
      <c r="AO151" s="367">
        <v>2.1432943966139643E-2</v>
      </c>
      <c r="AP151" s="367">
        <v>16.47159901893912</v>
      </c>
      <c r="AQ151" s="367">
        <v>3.1361443198096941</v>
      </c>
      <c r="AR151" s="367">
        <v>3.1703166738750292</v>
      </c>
      <c r="AS151" s="367">
        <v>2.1719107379126372E-4</v>
      </c>
      <c r="AT151" s="367">
        <v>3.7860092351036907</v>
      </c>
      <c r="AU151" s="367">
        <v>9792.0352094883892</v>
      </c>
      <c r="AV151" s="375">
        <v>3.6606728437001501</v>
      </c>
      <c r="AX151" s="374"/>
      <c r="AY151" s="368"/>
      <c r="AZ151" s="367" t="s">
        <v>7</v>
      </c>
      <c r="BA151" s="367">
        <v>0</v>
      </c>
      <c r="BB151" s="367">
        <v>0</v>
      </c>
      <c r="BC151" s="367">
        <v>0</v>
      </c>
      <c r="BD151" s="367">
        <v>0</v>
      </c>
      <c r="BE151" s="367">
        <v>0</v>
      </c>
      <c r="BF151" s="367">
        <v>0</v>
      </c>
      <c r="BG151" s="367">
        <v>0</v>
      </c>
      <c r="BH151" s="367">
        <v>0</v>
      </c>
      <c r="BI151" s="367">
        <v>0</v>
      </c>
      <c r="BJ151" s="367">
        <v>0</v>
      </c>
      <c r="BK151" s="367">
        <v>0</v>
      </c>
      <c r="BL151" s="367">
        <v>0</v>
      </c>
      <c r="BM151" s="367">
        <v>0</v>
      </c>
      <c r="BN151" s="367">
        <v>0</v>
      </c>
      <c r="BO151" s="367">
        <v>0</v>
      </c>
      <c r="BP151" s="367">
        <v>0</v>
      </c>
      <c r="BQ151" s="367">
        <v>0</v>
      </c>
      <c r="BR151" s="367">
        <v>0</v>
      </c>
      <c r="BS151" s="367">
        <v>0</v>
      </c>
      <c r="BT151" s="375">
        <v>0</v>
      </c>
      <c r="BV151" s="374"/>
      <c r="BW151" s="368"/>
      <c r="BX151" s="367" t="s">
        <v>7</v>
      </c>
      <c r="BY151" s="367">
        <v>654.05728237607548</v>
      </c>
      <c r="BZ151" s="367">
        <v>10720.807701659023</v>
      </c>
      <c r="CA151" s="367">
        <v>2.419691976308564</v>
      </c>
      <c r="CB151" s="367">
        <v>194.25014490733116</v>
      </c>
      <c r="CC151" s="367">
        <v>385.96130628196971</v>
      </c>
      <c r="CD151" s="367">
        <v>0.60338634072130559</v>
      </c>
      <c r="CE151" s="367">
        <v>663.21434652016057</v>
      </c>
      <c r="CF151" s="367">
        <v>77.180275821043622</v>
      </c>
      <c r="CG151" s="367">
        <v>4984.6476488493872</v>
      </c>
      <c r="CH151" s="367">
        <v>49.043058041793024</v>
      </c>
      <c r="CI151" s="367">
        <v>4.9025292732899945</v>
      </c>
      <c r="CJ151" s="367">
        <v>495.04725830687755</v>
      </c>
      <c r="CK151" s="367">
        <v>3.6366823513408676E-2</v>
      </c>
      <c r="CL151" s="367">
        <v>27.948551326021402</v>
      </c>
      <c r="CM151" s="367">
        <v>5.3213225010656551</v>
      </c>
      <c r="CN151" s="367">
        <v>5.379305201496126</v>
      </c>
      <c r="CO151" s="367">
        <v>3.6852377637588914E-4</v>
      </c>
      <c r="CP151" s="367">
        <v>6.4239952239258429</v>
      </c>
      <c r="CQ151" s="367">
        <v>16614.853137447328</v>
      </c>
      <c r="CR151" s="375">
        <v>6.2113279191831516</v>
      </c>
    </row>
    <row r="152" spans="1:96" x14ac:dyDescent="0.2">
      <c r="B152" s="374"/>
      <c r="C152" s="368"/>
      <c r="D152" s="367" t="s">
        <v>8</v>
      </c>
      <c r="E152" s="367">
        <v>4186.0527623918761</v>
      </c>
      <c r="F152" s="367">
        <v>68182.870137309626</v>
      </c>
      <c r="G152" s="367">
        <v>15.463157546637458</v>
      </c>
      <c r="H152" s="367">
        <v>1244.835399059662</v>
      </c>
      <c r="I152" s="367">
        <v>2331.9594031139004</v>
      </c>
      <c r="J152" s="367">
        <v>3.6863715463570403</v>
      </c>
      <c r="K152" s="367">
        <v>4241.7845193474423</v>
      </c>
      <c r="L152" s="367">
        <v>483.79783533266931</v>
      </c>
      <c r="M152" s="367">
        <v>30412.878850837213</v>
      </c>
      <c r="N152" s="367">
        <v>302.23663861492361</v>
      </c>
      <c r="O152" s="367">
        <v>31.950200651531567</v>
      </c>
      <c r="P152" s="367">
        <v>2996.2443883734345</v>
      </c>
      <c r="Q152" s="367">
        <v>0.23334508681568941</v>
      </c>
      <c r="R152" s="367">
        <v>177.78910871759402</v>
      </c>
      <c r="S152" s="367">
        <v>34.737058951831159</v>
      </c>
      <c r="T152" s="367">
        <v>35.109117753393967</v>
      </c>
      <c r="U152" s="367">
        <v>2.3384450462943913E-3</v>
      </c>
      <c r="V152" s="367">
        <v>41.325334375291035</v>
      </c>
      <c r="W152" s="367">
        <v>108814.17847317002</v>
      </c>
      <c r="X152" s="375">
        <v>39.569482999532099</v>
      </c>
      <c r="Z152" s="374"/>
      <c r="AA152" s="368"/>
      <c r="AB152" s="367" t="s">
        <v>8</v>
      </c>
      <c r="AC152" s="367">
        <v>2616.3083599674615</v>
      </c>
      <c r="AD152" s="367">
        <v>42614.707284503951</v>
      </c>
      <c r="AE152" s="367">
        <v>9.6645672324600795</v>
      </c>
      <c r="AF152" s="367">
        <v>778.029672870696</v>
      </c>
      <c r="AG152" s="367">
        <v>1457.4887675294128</v>
      </c>
      <c r="AH152" s="367">
        <v>2.3040045699684897</v>
      </c>
      <c r="AI152" s="367">
        <v>2651.1410460120605</v>
      </c>
      <c r="AJ152" s="367">
        <v>302.37658074614825</v>
      </c>
      <c r="AK152" s="367">
        <v>19008.233700011384</v>
      </c>
      <c r="AL152" s="367">
        <v>188.8997318430512</v>
      </c>
      <c r="AM152" s="367">
        <v>19.969069147488799</v>
      </c>
      <c r="AN152" s="367">
        <v>1872.6709114215305</v>
      </c>
      <c r="AO152" s="367">
        <v>0.14584209422252603</v>
      </c>
      <c r="AP152" s="367">
        <v>111.11927102973772</v>
      </c>
      <c r="AQ152" s="367">
        <v>21.710872484184524</v>
      </c>
      <c r="AR152" s="367">
        <v>21.94341149125907</v>
      </c>
      <c r="AS152" s="367">
        <v>1.4615423338449956E-3</v>
      </c>
      <c r="AT152" s="367">
        <v>25.828584573966499</v>
      </c>
      <c r="AU152" s="367">
        <v>68009.521375376964</v>
      </c>
      <c r="AV152" s="375">
        <v>24.7311668169496</v>
      </c>
      <c r="AX152" s="374"/>
      <c r="AY152" s="368"/>
      <c r="AZ152" s="367" t="s">
        <v>8</v>
      </c>
      <c r="BA152" s="367">
        <v>3663.6189149797156</v>
      </c>
      <c r="BB152" s="367">
        <v>59673.412374745552</v>
      </c>
      <c r="BC152" s="367">
        <v>13.533302060149463</v>
      </c>
      <c r="BD152" s="367">
        <v>1089.4756403943197</v>
      </c>
      <c r="BE152" s="367">
        <v>2040.9228127672379</v>
      </c>
      <c r="BF152" s="367">
        <v>3.2262996410871252</v>
      </c>
      <c r="BG152" s="367">
        <v>3712.3951561159597</v>
      </c>
      <c r="BH152" s="367">
        <v>423.41819397857881</v>
      </c>
      <c r="BI152" s="367">
        <v>26617.24649482168</v>
      </c>
      <c r="BJ152" s="367">
        <v>264.51646189878227</v>
      </c>
      <c r="BK152" s="367">
        <v>27.962705223396412</v>
      </c>
      <c r="BL152" s="367">
        <v>2622.3027367850282</v>
      </c>
      <c r="BM152" s="367">
        <v>0.20422281378199064</v>
      </c>
      <c r="BN152" s="367">
        <v>155.60041369449573</v>
      </c>
      <c r="BO152" s="367">
        <v>30.401753979320812</v>
      </c>
      <c r="BP152" s="367">
        <v>30.727378556998456</v>
      </c>
      <c r="BQ152" s="367">
        <v>2.0465990252711334E-3</v>
      </c>
      <c r="BR152" s="367">
        <v>36.167789867672099</v>
      </c>
      <c r="BS152" s="367">
        <v>95233.793050543609</v>
      </c>
      <c r="BT152" s="375">
        <v>34.631074810012869</v>
      </c>
      <c r="BV152" s="374"/>
      <c r="BW152" s="368"/>
      <c r="BX152" s="367" t="s">
        <v>8</v>
      </c>
      <c r="BY152" s="367">
        <v>4138.6395797122323</v>
      </c>
      <c r="BZ152" s="367">
        <v>67410.599203104895</v>
      </c>
      <c r="CA152" s="367">
        <v>15.28801462437197</v>
      </c>
      <c r="CB152" s="367">
        <v>1230.7358137147371</v>
      </c>
      <c r="CC152" s="367">
        <v>2305.5465451168179</v>
      </c>
      <c r="CD152" s="367">
        <v>3.6446179857897349</v>
      </c>
      <c r="CE152" s="367">
        <v>4193.740092838927</v>
      </c>
      <c r="CF152" s="367">
        <v>478.31811578571904</v>
      </c>
      <c r="CG152" s="367">
        <v>30068.408424252175</v>
      </c>
      <c r="CH152" s="367">
        <v>298.81336571978153</v>
      </c>
      <c r="CI152" s="367">
        <v>31.588317802430367</v>
      </c>
      <c r="CJ152" s="367">
        <v>2962.3075293316401</v>
      </c>
      <c r="CK152" s="367">
        <v>0.23070211171322849</v>
      </c>
      <c r="CL152" s="367">
        <v>175.77538649081976</v>
      </c>
      <c r="CM152" s="367">
        <v>34.343610848015182</v>
      </c>
      <c r="CN152" s="367">
        <v>34.71145553835499</v>
      </c>
      <c r="CO152" s="367">
        <v>2.3119587288828276E-3</v>
      </c>
      <c r="CP152" s="367">
        <v>40.857264396423055</v>
      </c>
      <c r="CQ152" s="367">
        <v>107581.69842216947</v>
      </c>
      <c r="CR152" s="375">
        <v>39.121300610898309</v>
      </c>
    </row>
    <row r="153" spans="1:96" x14ac:dyDescent="0.2">
      <c r="B153" s="374"/>
      <c r="C153" s="368"/>
      <c r="D153" s="367" t="s">
        <v>12</v>
      </c>
      <c r="E153" s="367">
        <v>0</v>
      </c>
      <c r="F153" s="367">
        <v>0</v>
      </c>
      <c r="G153" s="367">
        <v>0</v>
      </c>
      <c r="H153" s="367">
        <v>0</v>
      </c>
      <c r="I153" s="367">
        <v>0</v>
      </c>
      <c r="J153" s="367">
        <v>0</v>
      </c>
      <c r="K153" s="367">
        <v>0</v>
      </c>
      <c r="L153" s="367">
        <v>0</v>
      </c>
      <c r="M153" s="367">
        <v>0</v>
      </c>
      <c r="N153" s="367">
        <v>0</v>
      </c>
      <c r="O153" s="367">
        <v>0</v>
      </c>
      <c r="P153" s="367">
        <v>0</v>
      </c>
      <c r="Q153" s="367">
        <v>0</v>
      </c>
      <c r="R153" s="367">
        <v>0</v>
      </c>
      <c r="S153" s="367">
        <v>0</v>
      </c>
      <c r="T153" s="367">
        <v>0</v>
      </c>
      <c r="U153" s="367">
        <v>0</v>
      </c>
      <c r="V153" s="367">
        <v>0</v>
      </c>
      <c r="W153" s="367">
        <v>0</v>
      </c>
      <c r="X153" s="375">
        <v>0</v>
      </c>
      <c r="Z153" s="374"/>
      <c r="AA153" s="368"/>
      <c r="AB153" s="367" t="s">
        <v>12</v>
      </c>
      <c r="AC153" s="367">
        <v>0</v>
      </c>
      <c r="AD153" s="367">
        <v>0</v>
      </c>
      <c r="AE153" s="367">
        <v>0</v>
      </c>
      <c r="AF153" s="367">
        <v>0</v>
      </c>
      <c r="AG153" s="367">
        <v>0</v>
      </c>
      <c r="AH153" s="367">
        <v>0</v>
      </c>
      <c r="AI153" s="367">
        <v>0</v>
      </c>
      <c r="AJ153" s="367">
        <v>0</v>
      </c>
      <c r="AK153" s="367">
        <v>0</v>
      </c>
      <c r="AL153" s="367">
        <v>0</v>
      </c>
      <c r="AM153" s="367">
        <v>0</v>
      </c>
      <c r="AN153" s="367">
        <v>0</v>
      </c>
      <c r="AO153" s="367">
        <v>0</v>
      </c>
      <c r="AP153" s="367">
        <v>0</v>
      </c>
      <c r="AQ153" s="367">
        <v>0</v>
      </c>
      <c r="AR153" s="367">
        <v>0</v>
      </c>
      <c r="AS153" s="367">
        <v>0</v>
      </c>
      <c r="AT153" s="367">
        <v>0</v>
      </c>
      <c r="AU153" s="367">
        <v>0</v>
      </c>
      <c r="AV153" s="375">
        <v>0</v>
      </c>
      <c r="AX153" s="374"/>
      <c r="AY153" s="368"/>
      <c r="AZ153" s="367" t="s">
        <v>12</v>
      </c>
      <c r="BA153" s="367">
        <v>945.57631398137221</v>
      </c>
      <c r="BB153" s="367">
        <v>15338.006819346121</v>
      </c>
      <c r="BC153" s="367">
        <v>3.8086377242811205</v>
      </c>
      <c r="BD153" s="367">
        <v>282.70807231898453</v>
      </c>
      <c r="BE153" s="367">
        <v>506.03784982143145</v>
      </c>
      <c r="BF153" s="367">
        <v>0.87627560632326318</v>
      </c>
      <c r="BG153" s="367">
        <v>958.36334520443029</v>
      </c>
      <c r="BH153" s="367">
        <v>115.19512928107851</v>
      </c>
      <c r="BI153" s="367">
        <v>6813.4119384213491</v>
      </c>
      <c r="BJ153" s="367">
        <v>64.336030035687912</v>
      </c>
      <c r="BK153" s="367">
        <v>16.083810208842191</v>
      </c>
      <c r="BL153" s="367">
        <v>646.55851768791649</v>
      </c>
      <c r="BM153" s="367">
        <v>7.5892775151779238E-2</v>
      </c>
      <c r="BN153" s="367">
        <v>60.704439169989413</v>
      </c>
      <c r="BO153" s="367">
        <v>8.3035447289737494</v>
      </c>
      <c r="BP153" s="367">
        <v>8.3925322107340481</v>
      </c>
      <c r="BQ153" s="367">
        <v>5.3837426158460109E-4</v>
      </c>
      <c r="BR153" s="367">
        <v>10.359494366793257</v>
      </c>
      <c r="BS153" s="367">
        <v>7945.1523884872076</v>
      </c>
      <c r="BT153" s="375">
        <v>12.08548128541802</v>
      </c>
      <c r="BV153" s="374"/>
      <c r="BW153" s="368"/>
      <c r="BX153" s="367" t="s">
        <v>12</v>
      </c>
      <c r="BY153" s="367">
        <v>0</v>
      </c>
      <c r="BZ153" s="367">
        <v>0</v>
      </c>
      <c r="CA153" s="367">
        <v>0</v>
      </c>
      <c r="CB153" s="367">
        <v>0</v>
      </c>
      <c r="CC153" s="367">
        <v>0</v>
      </c>
      <c r="CD153" s="367">
        <v>0</v>
      </c>
      <c r="CE153" s="367">
        <v>0</v>
      </c>
      <c r="CF153" s="367">
        <v>0</v>
      </c>
      <c r="CG153" s="367">
        <v>0</v>
      </c>
      <c r="CH153" s="367">
        <v>0</v>
      </c>
      <c r="CI153" s="367">
        <v>0</v>
      </c>
      <c r="CJ153" s="367">
        <v>0</v>
      </c>
      <c r="CK153" s="367">
        <v>0</v>
      </c>
      <c r="CL153" s="367">
        <v>0</v>
      </c>
      <c r="CM153" s="367">
        <v>0</v>
      </c>
      <c r="CN153" s="367">
        <v>0</v>
      </c>
      <c r="CO153" s="367">
        <v>0</v>
      </c>
      <c r="CP153" s="367">
        <v>0</v>
      </c>
      <c r="CQ153" s="367">
        <v>0</v>
      </c>
      <c r="CR153" s="375">
        <v>0</v>
      </c>
    </row>
    <row r="154" spans="1:96" x14ac:dyDescent="0.2">
      <c r="B154" s="374"/>
      <c r="C154" s="368"/>
      <c r="D154" s="367" t="s">
        <v>9</v>
      </c>
      <c r="E154" s="367">
        <v>0</v>
      </c>
      <c r="F154" s="367">
        <v>0</v>
      </c>
      <c r="G154" s="367">
        <v>0</v>
      </c>
      <c r="H154" s="367">
        <v>0</v>
      </c>
      <c r="I154" s="367">
        <v>0</v>
      </c>
      <c r="J154" s="367">
        <v>0</v>
      </c>
      <c r="K154" s="367">
        <v>0</v>
      </c>
      <c r="L154" s="367">
        <v>0</v>
      </c>
      <c r="M154" s="367">
        <v>0</v>
      </c>
      <c r="N154" s="367">
        <v>0</v>
      </c>
      <c r="O154" s="367">
        <v>0</v>
      </c>
      <c r="P154" s="367">
        <v>0</v>
      </c>
      <c r="Q154" s="367">
        <v>0</v>
      </c>
      <c r="R154" s="367">
        <v>0</v>
      </c>
      <c r="S154" s="367">
        <v>0</v>
      </c>
      <c r="T154" s="367">
        <v>0</v>
      </c>
      <c r="U154" s="367">
        <v>0</v>
      </c>
      <c r="V154" s="367">
        <v>0</v>
      </c>
      <c r="W154" s="367">
        <v>0</v>
      </c>
      <c r="X154" s="375">
        <v>0</v>
      </c>
      <c r="Z154" s="374"/>
      <c r="AA154" s="368"/>
      <c r="AB154" s="367" t="s">
        <v>9</v>
      </c>
      <c r="AC154" s="367">
        <v>886.02525498114494</v>
      </c>
      <c r="AD154" s="367">
        <v>14468.935585313035</v>
      </c>
      <c r="AE154" s="367">
        <v>3.3083913213620115</v>
      </c>
      <c r="AF154" s="367">
        <v>262.98092002573577</v>
      </c>
      <c r="AG154" s="367">
        <v>517.35255855858111</v>
      </c>
      <c r="AH154" s="367">
        <v>0.81004308293920624</v>
      </c>
      <c r="AI154" s="367">
        <v>898.24856143162276</v>
      </c>
      <c r="AJ154" s="367">
        <v>104.6659893479126</v>
      </c>
      <c r="AK154" s="367">
        <v>6714.9758495649521</v>
      </c>
      <c r="AL154" s="367">
        <v>65.278122763670737</v>
      </c>
      <c r="AM154" s="367">
        <v>6.7008486785333536</v>
      </c>
      <c r="AN154" s="367">
        <v>664.37883918762236</v>
      </c>
      <c r="AO154" s="367">
        <v>4.8312089439840916E-2</v>
      </c>
      <c r="AP154" s="367">
        <v>37.04234788175031</v>
      </c>
      <c r="AQ154" s="367">
        <v>7.3895422022475117</v>
      </c>
      <c r="AR154" s="367">
        <v>7.4689245237396156</v>
      </c>
      <c r="AS154" s="367">
        <v>4.9938752463291438E-4</v>
      </c>
      <c r="AT154" s="367">
        <v>8.8277182944085002</v>
      </c>
      <c r="AU154" s="367">
        <v>23659.780355139363</v>
      </c>
      <c r="AV154" s="375">
        <v>8.171582857319553</v>
      </c>
      <c r="AX154" s="374"/>
      <c r="AY154" s="368"/>
      <c r="AZ154" s="367" t="s">
        <v>9</v>
      </c>
      <c r="BA154" s="367">
        <v>0</v>
      </c>
      <c r="BB154" s="367">
        <v>0</v>
      </c>
      <c r="BC154" s="367">
        <v>0</v>
      </c>
      <c r="BD154" s="367">
        <v>0</v>
      </c>
      <c r="BE154" s="367">
        <v>0</v>
      </c>
      <c r="BF154" s="367">
        <v>0</v>
      </c>
      <c r="BG154" s="367">
        <v>0</v>
      </c>
      <c r="BH154" s="367">
        <v>0</v>
      </c>
      <c r="BI154" s="367">
        <v>0</v>
      </c>
      <c r="BJ154" s="367">
        <v>0</v>
      </c>
      <c r="BK154" s="367">
        <v>0</v>
      </c>
      <c r="BL154" s="367">
        <v>0</v>
      </c>
      <c r="BM154" s="367">
        <v>0</v>
      </c>
      <c r="BN154" s="367">
        <v>0</v>
      </c>
      <c r="BO154" s="367">
        <v>0</v>
      </c>
      <c r="BP154" s="367">
        <v>0</v>
      </c>
      <c r="BQ154" s="367">
        <v>0</v>
      </c>
      <c r="BR154" s="367">
        <v>0</v>
      </c>
      <c r="BS154" s="367">
        <v>0</v>
      </c>
      <c r="BT154" s="375">
        <v>0</v>
      </c>
      <c r="BV154" s="374"/>
      <c r="BW154" s="368"/>
      <c r="BX154" s="367" t="s">
        <v>9</v>
      </c>
      <c r="BY154" s="367">
        <v>0</v>
      </c>
      <c r="BZ154" s="367">
        <v>0</v>
      </c>
      <c r="CA154" s="367">
        <v>0</v>
      </c>
      <c r="CB154" s="367">
        <v>0</v>
      </c>
      <c r="CC154" s="367">
        <v>0</v>
      </c>
      <c r="CD154" s="367">
        <v>0</v>
      </c>
      <c r="CE154" s="367">
        <v>0</v>
      </c>
      <c r="CF154" s="367">
        <v>0</v>
      </c>
      <c r="CG154" s="367">
        <v>0</v>
      </c>
      <c r="CH154" s="367">
        <v>0</v>
      </c>
      <c r="CI154" s="367">
        <v>0</v>
      </c>
      <c r="CJ154" s="367">
        <v>0</v>
      </c>
      <c r="CK154" s="367">
        <v>0</v>
      </c>
      <c r="CL154" s="367">
        <v>0</v>
      </c>
      <c r="CM154" s="367">
        <v>0</v>
      </c>
      <c r="CN154" s="367">
        <v>0</v>
      </c>
      <c r="CO154" s="367">
        <v>0</v>
      </c>
      <c r="CP154" s="367">
        <v>0</v>
      </c>
      <c r="CQ154" s="367">
        <v>0</v>
      </c>
      <c r="CR154" s="375">
        <v>0</v>
      </c>
    </row>
    <row r="155" spans="1:96" x14ac:dyDescent="0.2">
      <c r="B155" s="374"/>
      <c r="C155" s="368"/>
      <c r="D155" s="367" t="s">
        <v>10</v>
      </c>
      <c r="E155" s="367">
        <v>0</v>
      </c>
      <c r="F155" s="367">
        <v>0</v>
      </c>
      <c r="G155" s="367">
        <v>0</v>
      </c>
      <c r="H155" s="367">
        <v>0</v>
      </c>
      <c r="I155" s="367">
        <v>0</v>
      </c>
      <c r="J155" s="367">
        <v>0</v>
      </c>
      <c r="K155" s="367">
        <v>0</v>
      </c>
      <c r="L155" s="367">
        <v>0</v>
      </c>
      <c r="M155" s="367">
        <v>0</v>
      </c>
      <c r="N155" s="367">
        <v>0</v>
      </c>
      <c r="O155" s="367">
        <v>0</v>
      </c>
      <c r="P155" s="367">
        <v>0</v>
      </c>
      <c r="Q155" s="367">
        <v>0</v>
      </c>
      <c r="R155" s="367">
        <v>0</v>
      </c>
      <c r="S155" s="367">
        <v>0</v>
      </c>
      <c r="T155" s="367">
        <v>0</v>
      </c>
      <c r="U155" s="367">
        <v>0</v>
      </c>
      <c r="V155" s="367">
        <v>0</v>
      </c>
      <c r="W155" s="367">
        <v>0</v>
      </c>
      <c r="X155" s="375">
        <v>0</v>
      </c>
      <c r="Z155" s="374"/>
      <c r="AA155" s="368"/>
      <c r="AB155" s="367" t="s">
        <v>10</v>
      </c>
      <c r="AC155" s="367">
        <v>935.64433146809381</v>
      </c>
      <c r="AD155" s="367">
        <v>15176.452100896804</v>
      </c>
      <c r="AE155" s="367">
        <v>3.4972084088613316</v>
      </c>
      <c r="AF155" s="367">
        <v>277.92468420476769</v>
      </c>
      <c r="AG155" s="367">
        <v>519.80303171082858</v>
      </c>
      <c r="AH155" s="367">
        <v>0.81972728578135623</v>
      </c>
      <c r="AI155" s="367">
        <v>947.89789862981718</v>
      </c>
      <c r="AJ155" s="367">
        <v>108.8079531208943</v>
      </c>
      <c r="AK155" s="367">
        <v>6799.7247251660528</v>
      </c>
      <c r="AL155" s="367">
        <v>66.27540975428596</v>
      </c>
      <c r="AM155" s="367">
        <v>7.0873436212020167</v>
      </c>
      <c r="AN155" s="367">
        <v>668.50634671044634</v>
      </c>
      <c r="AO155" s="367">
        <v>5.0599157681808095E-2</v>
      </c>
      <c r="AP155" s="367">
        <v>38.577570910397441</v>
      </c>
      <c r="AQ155" s="367">
        <v>7.9844849412023509</v>
      </c>
      <c r="AR155" s="367">
        <v>8.0686828244712672</v>
      </c>
      <c r="AS155" s="367">
        <v>5.228759068994092E-4</v>
      </c>
      <c r="AT155" s="367">
        <v>9.4009412012542182</v>
      </c>
      <c r="AU155" s="367">
        <v>25700.019304721962</v>
      </c>
      <c r="AV155" s="375">
        <v>8.4972306509366664</v>
      </c>
      <c r="AX155" s="374"/>
      <c r="AY155" s="368"/>
      <c r="AZ155" s="367" t="s">
        <v>10</v>
      </c>
      <c r="BA155" s="367">
        <v>0</v>
      </c>
      <c r="BB155" s="367">
        <v>0</v>
      </c>
      <c r="BC155" s="367">
        <v>0</v>
      </c>
      <c r="BD155" s="367">
        <v>0</v>
      </c>
      <c r="BE155" s="367">
        <v>0</v>
      </c>
      <c r="BF155" s="367">
        <v>0</v>
      </c>
      <c r="BG155" s="367">
        <v>0</v>
      </c>
      <c r="BH155" s="367">
        <v>0</v>
      </c>
      <c r="BI155" s="367">
        <v>0</v>
      </c>
      <c r="BJ155" s="367">
        <v>0</v>
      </c>
      <c r="BK155" s="367">
        <v>0</v>
      </c>
      <c r="BL155" s="367">
        <v>0</v>
      </c>
      <c r="BM155" s="367">
        <v>0</v>
      </c>
      <c r="BN155" s="367">
        <v>0</v>
      </c>
      <c r="BO155" s="367">
        <v>0</v>
      </c>
      <c r="BP155" s="367">
        <v>0</v>
      </c>
      <c r="BQ155" s="367">
        <v>0</v>
      </c>
      <c r="BR155" s="367">
        <v>0</v>
      </c>
      <c r="BS155" s="367">
        <v>0</v>
      </c>
      <c r="BT155" s="375">
        <v>0</v>
      </c>
      <c r="BV155" s="374"/>
      <c r="BW155" s="368"/>
      <c r="BX155" s="367" t="s">
        <v>10</v>
      </c>
      <c r="BY155" s="367">
        <v>0</v>
      </c>
      <c r="BZ155" s="367">
        <v>0</v>
      </c>
      <c r="CA155" s="367">
        <v>0</v>
      </c>
      <c r="CB155" s="367">
        <v>0</v>
      </c>
      <c r="CC155" s="367">
        <v>0</v>
      </c>
      <c r="CD155" s="367">
        <v>0</v>
      </c>
      <c r="CE155" s="367">
        <v>0</v>
      </c>
      <c r="CF155" s="367">
        <v>0</v>
      </c>
      <c r="CG155" s="367">
        <v>0</v>
      </c>
      <c r="CH155" s="367">
        <v>0</v>
      </c>
      <c r="CI155" s="367">
        <v>0</v>
      </c>
      <c r="CJ155" s="367">
        <v>0</v>
      </c>
      <c r="CK155" s="367">
        <v>0</v>
      </c>
      <c r="CL155" s="367">
        <v>0</v>
      </c>
      <c r="CM155" s="367">
        <v>0</v>
      </c>
      <c r="CN155" s="367">
        <v>0</v>
      </c>
      <c r="CO155" s="367">
        <v>0</v>
      </c>
      <c r="CP155" s="367">
        <v>0</v>
      </c>
      <c r="CQ155" s="367">
        <v>0</v>
      </c>
      <c r="CR155" s="375">
        <v>0</v>
      </c>
    </row>
    <row r="156" spans="1:96" x14ac:dyDescent="0.2">
      <c r="B156" s="374"/>
      <c r="C156" s="368"/>
      <c r="D156" s="367" t="s">
        <v>5</v>
      </c>
      <c r="E156" s="367">
        <v>0</v>
      </c>
      <c r="F156" s="367">
        <v>0</v>
      </c>
      <c r="G156" s="367">
        <v>0</v>
      </c>
      <c r="H156" s="367">
        <v>0</v>
      </c>
      <c r="I156" s="367">
        <v>0</v>
      </c>
      <c r="J156" s="367">
        <v>0</v>
      </c>
      <c r="K156" s="367">
        <v>0</v>
      </c>
      <c r="L156" s="367">
        <v>0</v>
      </c>
      <c r="M156" s="367">
        <v>0</v>
      </c>
      <c r="N156" s="367">
        <v>0</v>
      </c>
      <c r="O156" s="367">
        <v>0</v>
      </c>
      <c r="P156" s="367">
        <v>0</v>
      </c>
      <c r="Q156" s="367">
        <v>0</v>
      </c>
      <c r="R156" s="367">
        <v>0</v>
      </c>
      <c r="S156" s="367">
        <v>0</v>
      </c>
      <c r="T156" s="367">
        <v>0</v>
      </c>
      <c r="U156" s="367">
        <v>0</v>
      </c>
      <c r="V156" s="367">
        <v>0</v>
      </c>
      <c r="W156" s="367">
        <v>0</v>
      </c>
      <c r="X156" s="375">
        <v>0</v>
      </c>
      <c r="Z156" s="374"/>
      <c r="AA156" s="368"/>
      <c r="AB156" s="367" t="s">
        <v>5</v>
      </c>
      <c r="AC156" s="367">
        <v>0</v>
      </c>
      <c r="AD156" s="367">
        <v>0</v>
      </c>
      <c r="AE156" s="367">
        <v>0</v>
      </c>
      <c r="AF156" s="367">
        <v>0</v>
      </c>
      <c r="AG156" s="367">
        <v>0</v>
      </c>
      <c r="AH156" s="367">
        <v>0</v>
      </c>
      <c r="AI156" s="367">
        <v>0</v>
      </c>
      <c r="AJ156" s="367">
        <v>0</v>
      </c>
      <c r="AK156" s="367">
        <v>0</v>
      </c>
      <c r="AL156" s="367">
        <v>0</v>
      </c>
      <c r="AM156" s="367">
        <v>0</v>
      </c>
      <c r="AN156" s="367">
        <v>0</v>
      </c>
      <c r="AO156" s="367">
        <v>0</v>
      </c>
      <c r="AP156" s="367">
        <v>0</v>
      </c>
      <c r="AQ156" s="367">
        <v>0</v>
      </c>
      <c r="AR156" s="367">
        <v>0</v>
      </c>
      <c r="AS156" s="367">
        <v>0</v>
      </c>
      <c r="AT156" s="367">
        <v>0</v>
      </c>
      <c r="AU156" s="367">
        <v>0</v>
      </c>
      <c r="AV156" s="375">
        <v>0</v>
      </c>
      <c r="AX156" s="374"/>
      <c r="AY156" s="368"/>
      <c r="AZ156" s="367" t="s">
        <v>5</v>
      </c>
      <c r="BA156" s="367">
        <v>0</v>
      </c>
      <c r="BB156" s="367">
        <v>0</v>
      </c>
      <c r="BC156" s="367">
        <v>0</v>
      </c>
      <c r="BD156" s="367">
        <v>0</v>
      </c>
      <c r="BE156" s="367">
        <v>0</v>
      </c>
      <c r="BF156" s="367">
        <v>0</v>
      </c>
      <c r="BG156" s="367">
        <v>0</v>
      </c>
      <c r="BH156" s="367">
        <v>0</v>
      </c>
      <c r="BI156" s="367">
        <v>0</v>
      </c>
      <c r="BJ156" s="367">
        <v>0</v>
      </c>
      <c r="BK156" s="367">
        <v>0</v>
      </c>
      <c r="BL156" s="367">
        <v>0</v>
      </c>
      <c r="BM156" s="367">
        <v>0</v>
      </c>
      <c r="BN156" s="367">
        <v>0</v>
      </c>
      <c r="BO156" s="367">
        <v>0</v>
      </c>
      <c r="BP156" s="367">
        <v>0</v>
      </c>
      <c r="BQ156" s="367">
        <v>0</v>
      </c>
      <c r="BR156" s="367">
        <v>0</v>
      </c>
      <c r="BS156" s="367">
        <v>0</v>
      </c>
      <c r="BT156" s="375">
        <v>0</v>
      </c>
      <c r="BV156" s="374"/>
      <c r="BW156" s="368"/>
      <c r="BX156" s="367" t="s">
        <v>5</v>
      </c>
      <c r="BY156" s="367">
        <v>36.666742745895682</v>
      </c>
      <c r="BZ156" s="367">
        <v>724.38724993682172</v>
      </c>
      <c r="CA156" s="367">
        <v>8.4697335238980459E-2</v>
      </c>
      <c r="CB156" s="367">
        <v>13.283010240877626</v>
      </c>
      <c r="CC156" s="367">
        <v>18.849444199702816</v>
      </c>
      <c r="CD156" s="367">
        <v>3.3580435572838734E-2</v>
      </c>
      <c r="CE156" s="367">
        <v>37.356563498479026</v>
      </c>
      <c r="CF156" s="367">
        <v>3.670559543555906</v>
      </c>
      <c r="CG156" s="367">
        <v>234.87315727438613</v>
      </c>
      <c r="CH156" s="367">
        <v>2.8197053038821638</v>
      </c>
      <c r="CI156" s="367">
        <v>0.20569087748728671</v>
      </c>
      <c r="CJ156" s="367">
        <v>23.804171719261316</v>
      </c>
      <c r="CK156" s="367">
        <v>1.5189432660070942E-3</v>
      </c>
      <c r="CL156" s="367">
        <v>1.4513075836893057</v>
      </c>
      <c r="CM156" s="367">
        <v>0.14506889982302795</v>
      </c>
      <c r="CN156" s="367">
        <v>0.14863656382863941</v>
      </c>
      <c r="CO156" s="367">
        <v>1.9450684975689547E-5</v>
      </c>
      <c r="CP156" s="367">
        <v>0.19916337658148703</v>
      </c>
      <c r="CQ156" s="367">
        <v>285.47263038984732</v>
      </c>
      <c r="CR156" s="375">
        <v>0.61149645904150152</v>
      </c>
    </row>
    <row r="157" spans="1:96" x14ac:dyDescent="0.2">
      <c r="B157" s="374"/>
      <c r="C157" s="368"/>
      <c r="D157" s="367" t="s">
        <v>11</v>
      </c>
      <c r="E157" s="367">
        <v>0</v>
      </c>
      <c r="F157" s="367">
        <v>0</v>
      </c>
      <c r="G157" s="367">
        <v>0</v>
      </c>
      <c r="H157" s="367">
        <v>0</v>
      </c>
      <c r="I157" s="367">
        <v>0</v>
      </c>
      <c r="J157" s="367">
        <v>0</v>
      </c>
      <c r="K157" s="367">
        <v>0</v>
      </c>
      <c r="L157" s="367">
        <v>0</v>
      </c>
      <c r="M157" s="367">
        <v>0</v>
      </c>
      <c r="N157" s="367">
        <v>0</v>
      </c>
      <c r="O157" s="367">
        <v>0</v>
      </c>
      <c r="P157" s="367">
        <v>0</v>
      </c>
      <c r="Q157" s="367">
        <v>0</v>
      </c>
      <c r="R157" s="367">
        <v>0</v>
      </c>
      <c r="S157" s="367">
        <v>0</v>
      </c>
      <c r="T157" s="367">
        <v>0</v>
      </c>
      <c r="U157" s="367">
        <v>0</v>
      </c>
      <c r="V157" s="367">
        <v>0</v>
      </c>
      <c r="W157" s="367">
        <v>0</v>
      </c>
      <c r="X157" s="375">
        <v>0</v>
      </c>
      <c r="Z157" s="374"/>
      <c r="AA157" s="368"/>
      <c r="AB157" s="367" t="s">
        <v>11</v>
      </c>
      <c r="AC157" s="367">
        <v>0</v>
      </c>
      <c r="AD157" s="367">
        <v>0</v>
      </c>
      <c r="AE157" s="367">
        <v>0</v>
      </c>
      <c r="AF157" s="367">
        <v>0</v>
      </c>
      <c r="AG157" s="367">
        <v>0</v>
      </c>
      <c r="AH157" s="367">
        <v>0</v>
      </c>
      <c r="AI157" s="367">
        <v>0</v>
      </c>
      <c r="AJ157" s="367">
        <v>0</v>
      </c>
      <c r="AK157" s="367">
        <v>0</v>
      </c>
      <c r="AL157" s="367">
        <v>0</v>
      </c>
      <c r="AM157" s="367">
        <v>0</v>
      </c>
      <c r="AN157" s="367">
        <v>0</v>
      </c>
      <c r="AO157" s="367">
        <v>0</v>
      </c>
      <c r="AP157" s="367">
        <v>0</v>
      </c>
      <c r="AQ157" s="367">
        <v>0</v>
      </c>
      <c r="AR157" s="367">
        <v>0</v>
      </c>
      <c r="AS157" s="367">
        <v>0</v>
      </c>
      <c r="AT157" s="367">
        <v>0</v>
      </c>
      <c r="AU157" s="367">
        <v>0</v>
      </c>
      <c r="AV157" s="375">
        <v>0</v>
      </c>
      <c r="AX157" s="374"/>
      <c r="AY157" s="368"/>
      <c r="AZ157" s="367" t="s">
        <v>11</v>
      </c>
      <c r="BA157" s="367">
        <v>0</v>
      </c>
      <c r="BB157" s="367">
        <v>0</v>
      </c>
      <c r="BC157" s="367">
        <v>0</v>
      </c>
      <c r="BD157" s="367">
        <v>0</v>
      </c>
      <c r="BE157" s="367">
        <v>0</v>
      </c>
      <c r="BF157" s="367">
        <v>0</v>
      </c>
      <c r="BG157" s="367">
        <v>0</v>
      </c>
      <c r="BH157" s="367">
        <v>0</v>
      </c>
      <c r="BI157" s="367">
        <v>0</v>
      </c>
      <c r="BJ157" s="367">
        <v>0</v>
      </c>
      <c r="BK157" s="367">
        <v>0</v>
      </c>
      <c r="BL157" s="367">
        <v>0</v>
      </c>
      <c r="BM157" s="367">
        <v>0</v>
      </c>
      <c r="BN157" s="367">
        <v>0</v>
      </c>
      <c r="BO157" s="367">
        <v>0</v>
      </c>
      <c r="BP157" s="367">
        <v>0</v>
      </c>
      <c r="BQ157" s="367">
        <v>0</v>
      </c>
      <c r="BR157" s="367">
        <v>0</v>
      </c>
      <c r="BS157" s="367">
        <v>0</v>
      </c>
      <c r="BT157" s="375">
        <v>0</v>
      </c>
      <c r="BV157" s="374"/>
      <c r="BW157" s="368"/>
      <c r="BX157" s="367" t="s">
        <v>11</v>
      </c>
      <c r="BY157" s="367">
        <v>25.713692458672877</v>
      </c>
      <c r="BZ157" s="367">
        <v>455.12967620111891</v>
      </c>
      <c r="CA157" s="367">
        <v>7.8630624681441663E-2</v>
      </c>
      <c r="CB157" s="367">
        <v>7.5812394179675513</v>
      </c>
      <c r="CC157" s="367">
        <v>25.079005303250089</v>
      </c>
      <c r="CD157" s="367">
        <v>3.1513227586658359E-2</v>
      </c>
      <c r="CE157" s="367">
        <v>26.106346092652284</v>
      </c>
      <c r="CF157" s="367">
        <v>4.2057659642318059</v>
      </c>
      <c r="CG157" s="367">
        <v>268.5322393908379</v>
      </c>
      <c r="CH157" s="367">
        <v>2.1997326484861373</v>
      </c>
      <c r="CI157" s="367">
        <v>8.7490959228645165E-2</v>
      </c>
      <c r="CJ157" s="367">
        <v>31.392000639101145</v>
      </c>
      <c r="CK157" s="367">
        <v>1.1766049240776416E-3</v>
      </c>
      <c r="CL157" s="367">
        <v>1.9693824884718476</v>
      </c>
      <c r="CM157" s="367">
        <v>0.15359233260515981</v>
      </c>
      <c r="CN157" s="367">
        <v>0.15569976930574825</v>
      </c>
      <c r="CO157" s="367">
        <v>1.4780155093786884E-5</v>
      </c>
      <c r="CP157" s="367">
        <v>0.18907340250348151</v>
      </c>
      <c r="CQ157" s="367">
        <v>299.72703679815197</v>
      </c>
      <c r="CR157" s="375">
        <v>0.6696278895999116</v>
      </c>
    </row>
    <row r="158" spans="1:96" x14ac:dyDescent="0.2">
      <c r="B158" s="374"/>
      <c r="C158" s="368" t="s">
        <v>2</v>
      </c>
      <c r="D158" s="367" t="s">
        <v>6</v>
      </c>
      <c r="E158" s="367">
        <v>0</v>
      </c>
      <c r="F158" s="367">
        <v>0</v>
      </c>
      <c r="G158" s="367">
        <v>0</v>
      </c>
      <c r="H158" s="367">
        <v>0</v>
      </c>
      <c r="I158" s="367">
        <v>0</v>
      </c>
      <c r="J158" s="367">
        <v>0</v>
      </c>
      <c r="K158" s="367">
        <v>0</v>
      </c>
      <c r="L158" s="367">
        <v>0</v>
      </c>
      <c r="M158" s="367">
        <v>0</v>
      </c>
      <c r="N158" s="367">
        <v>0</v>
      </c>
      <c r="O158" s="367">
        <v>0</v>
      </c>
      <c r="P158" s="367">
        <v>0</v>
      </c>
      <c r="Q158" s="367">
        <v>0</v>
      </c>
      <c r="R158" s="367">
        <v>0</v>
      </c>
      <c r="S158" s="367">
        <v>0</v>
      </c>
      <c r="T158" s="367">
        <v>0</v>
      </c>
      <c r="U158" s="367">
        <v>0</v>
      </c>
      <c r="V158" s="367">
        <v>0</v>
      </c>
      <c r="W158" s="367">
        <v>0</v>
      </c>
      <c r="X158" s="375">
        <v>0</v>
      </c>
      <c r="Z158" s="374"/>
      <c r="AA158" s="368" t="s">
        <v>2</v>
      </c>
      <c r="AB158" s="367" t="s">
        <v>6</v>
      </c>
      <c r="AC158" s="367">
        <v>0</v>
      </c>
      <c r="AD158" s="367">
        <v>0</v>
      </c>
      <c r="AE158" s="367">
        <v>0</v>
      </c>
      <c r="AF158" s="367">
        <v>0</v>
      </c>
      <c r="AG158" s="367">
        <v>0</v>
      </c>
      <c r="AH158" s="367">
        <v>0</v>
      </c>
      <c r="AI158" s="367">
        <v>0</v>
      </c>
      <c r="AJ158" s="367">
        <v>0</v>
      </c>
      <c r="AK158" s="367">
        <v>0</v>
      </c>
      <c r="AL158" s="367">
        <v>0</v>
      </c>
      <c r="AM158" s="367">
        <v>0</v>
      </c>
      <c r="AN158" s="367">
        <v>0</v>
      </c>
      <c r="AO158" s="367">
        <v>0</v>
      </c>
      <c r="AP158" s="367">
        <v>0</v>
      </c>
      <c r="AQ158" s="367">
        <v>0</v>
      </c>
      <c r="AR158" s="367">
        <v>0</v>
      </c>
      <c r="AS158" s="367">
        <v>0</v>
      </c>
      <c r="AT158" s="367">
        <v>0</v>
      </c>
      <c r="AU158" s="367">
        <v>0</v>
      </c>
      <c r="AV158" s="375">
        <v>0</v>
      </c>
      <c r="AX158" s="374"/>
      <c r="AY158" s="368" t="s">
        <v>2</v>
      </c>
      <c r="AZ158" s="367" t="s">
        <v>6</v>
      </c>
      <c r="BA158" s="367">
        <v>0</v>
      </c>
      <c r="BB158" s="367">
        <v>0</v>
      </c>
      <c r="BC158" s="367">
        <v>0</v>
      </c>
      <c r="BD158" s="367">
        <v>0</v>
      </c>
      <c r="BE158" s="367">
        <v>0</v>
      </c>
      <c r="BF158" s="367">
        <v>0</v>
      </c>
      <c r="BG158" s="367">
        <v>0</v>
      </c>
      <c r="BH158" s="367">
        <v>0</v>
      </c>
      <c r="BI158" s="367">
        <v>0</v>
      </c>
      <c r="BJ158" s="367">
        <v>0</v>
      </c>
      <c r="BK158" s="367">
        <v>0</v>
      </c>
      <c r="BL158" s="367">
        <v>0</v>
      </c>
      <c r="BM158" s="367">
        <v>0</v>
      </c>
      <c r="BN158" s="367">
        <v>0</v>
      </c>
      <c r="BO158" s="367">
        <v>0</v>
      </c>
      <c r="BP158" s="367">
        <v>0</v>
      </c>
      <c r="BQ158" s="367">
        <v>0</v>
      </c>
      <c r="BR158" s="367">
        <v>0</v>
      </c>
      <c r="BS158" s="367">
        <v>0</v>
      </c>
      <c r="BT158" s="375">
        <v>0</v>
      </c>
      <c r="BV158" s="374"/>
      <c r="BW158" s="368" t="s">
        <v>2</v>
      </c>
      <c r="BX158" s="367" t="s">
        <v>6</v>
      </c>
      <c r="BY158" s="367">
        <v>0</v>
      </c>
      <c r="BZ158" s="367">
        <v>0</v>
      </c>
      <c r="CA158" s="367">
        <v>0</v>
      </c>
      <c r="CB158" s="367">
        <v>0</v>
      </c>
      <c r="CC158" s="367">
        <v>0</v>
      </c>
      <c r="CD158" s="367">
        <v>0</v>
      </c>
      <c r="CE158" s="367">
        <v>0</v>
      </c>
      <c r="CF158" s="367">
        <v>0</v>
      </c>
      <c r="CG158" s="367">
        <v>0</v>
      </c>
      <c r="CH158" s="367">
        <v>0</v>
      </c>
      <c r="CI158" s="367">
        <v>0</v>
      </c>
      <c r="CJ158" s="367">
        <v>0</v>
      </c>
      <c r="CK158" s="367">
        <v>0</v>
      </c>
      <c r="CL158" s="367">
        <v>0</v>
      </c>
      <c r="CM158" s="367">
        <v>0</v>
      </c>
      <c r="CN158" s="367">
        <v>0</v>
      </c>
      <c r="CO158" s="367">
        <v>0</v>
      </c>
      <c r="CP158" s="367">
        <v>0</v>
      </c>
      <c r="CQ158" s="367">
        <v>0</v>
      </c>
      <c r="CR158" s="375">
        <v>0</v>
      </c>
    </row>
    <row r="159" spans="1:96" x14ac:dyDescent="0.2">
      <c r="B159" s="374"/>
      <c r="C159" s="368"/>
      <c r="D159" s="367" t="s">
        <v>7</v>
      </c>
      <c r="E159" s="367">
        <v>340.66103760419895</v>
      </c>
      <c r="F159" s="367">
        <v>5542.8843369831266</v>
      </c>
      <c r="G159" s="367">
        <v>1.3303058107747951</v>
      </c>
      <c r="H159" s="367">
        <v>102.51831803782203</v>
      </c>
      <c r="I159" s="367">
        <v>170.6437758505709</v>
      </c>
      <c r="J159" s="367">
        <v>0.26631881834179838</v>
      </c>
      <c r="K159" s="367">
        <v>345.2446696584496</v>
      </c>
      <c r="L159" s="367">
        <v>38.216554096543881</v>
      </c>
      <c r="M159" s="367">
        <v>2209.5671802598295</v>
      </c>
      <c r="N159" s="367">
        <v>23.119840186422675</v>
      </c>
      <c r="O159" s="367">
        <v>2.2328842886734575</v>
      </c>
      <c r="P159" s="367">
        <v>218.78269734269585</v>
      </c>
      <c r="Q159" s="367">
        <v>1.8836122930231711E-2</v>
      </c>
      <c r="R159" s="367">
        <v>14.085501017713744</v>
      </c>
      <c r="S159" s="367">
        <v>3.0358467681761798</v>
      </c>
      <c r="T159" s="367">
        <v>3.0676504125795754</v>
      </c>
      <c r="U159" s="367">
        <v>1.8926788883329282E-4</v>
      </c>
      <c r="V159" s="367">
        <v>3.6319806807561945</v>
      </c>
      <c r="W159" s="367">
        <v>9658.7524340629825</v>
      </c>
      <c r="X159" s="375">
        <v>2.9788007517994459</v>
      </c>
      <c r="Z159" s="374"/>
      <c r="AA159" s="368"/>
      <c r="AB159" s="367" t="s">
        <v>7</v>
      </c>
      <c r="AC159" s="367">
        <v>199.94144376540058</v>
      </c>
      <c r="AD159" s="367">
        <v>3253.2405371484465</v>
      </c>
      <c r="AE159" s="367">
        <v>0.78078569338724946</v>
      </c>
      <c r="AF159" s="367">
        <v>60.170252122281425</v>
      </c>
      <c r="AG159" s="367">
        <v>100.15457932346177</v>
      </c>
      <c r="AH159" s="367">
        <v>0.15630836275154433</v>
      </c>
      <c r="AI159" s="367">
        <v>202.63167807297361</v>
      </c>
      <c r="AJ159" s="367">
        <v>22.430134821227742</v>
      </c>
      <c r="AK159" s="367">
        <v>1296.8434994056684</v>
      </c>
      <c r="AL159" s="367">
        <v>13.569541908897479</v>
      </c>
      <c r="AM159" s="367">
        <v>1.310528822369053</v>
      </c>
      <c r="AN159" s="367">
        <v>128.40836946082294</v>
      </c>
      <c r="AO159" s="367">
        <v>1.105533418232821E-2</v>
      </c>
      <c r="AP159" s="367">
        <v>8.2670898599000573</v>
      </c>
      <c r="AQ159" s="367">
        <v>1.7818051343603054</v>
      </c>
      <c r="AR159" s="367">
        <v>1.8004713916574031</v>
      </c>
      <c r="AS159" s="367">
        <v>1.1108548021193329E-4</v>
      </c>
      <c r="AT159" s="367">
        <v>2.1316892185426877</v>
      </c>
      <c r="AU159" s="367">
        <v>5668.9339063274383</v>
      </c>
      <c r="AV159" s="375">
        <v>1.7483235746385244</v>
      </c>
      <c r="AX159" s="374"/>
      <c r="AY159" s="368"/>
      <c r="AZ159" s="367" t="s">
        <v>7</v>
      </c>
      <c r="BA159" s="367">
        <v>0</v>
      </c>
      <c r="BB159" s="367">
        <v>0</v>
      </c>
      <c r="BC159" s="367">
        <v>0</v>
      </c>
      <c r="BD159" s="367">
        <v>0</v>
      </c>
      <c r="BE159" s="367">
        <v>0</v>
      </c>
      <c r="BF159" s="367">
        <v>0</v>
      </c>
      <c r="BG159" s="367">
        <v>0</v>
      </c>
      <c r="BH159" s="367">
        <v>0</v>
      </c>
      <c r="BI159" s="367">
        <v>0</v>
      </c>
      <c r="BJ159" s="367">
        <v>0</v>
      </c>
      <c r="BK159" s="367">
        <v>0</v>
      </c>
      <c r="BL159" s="367">
        <v>0</v>
      </c>
      <c r="BM159" s="367">
        <v>0</v>
      </c>
      <c r="BN159" s="367">
        <v>0</v>
      </c>
      <c r="BO159" s="367">
        <v>0</v>
      </c>
      <c r="BP159" s="367">
        <v>0</v>
      </c>
      <c r="BQ159" s="367">
        <v>0</v>
      </c>
      <c r="BR159" s="367">
        <v>0</v>
      </c>
      <c r="BS159" s="367">
        <v>0</v>
      </c>
      <c r="BT159" s="375">
        <v>0</v>
      </c>
      <c r="BV159" s="374"/>
      <c r="BW159" s="368"/>
      <c r="BX159" s="367" t="s">
        <v>7</v>
      </c>
      <c r="BY159" s="367">
        <v>339.25508366558262</v>
      </c>
      <c r="BZ159" s="367">
        <v>5520.0081075214794</v>
      </c>
      <c r="CA159" s="367">
        <v>1.3248154596992017</v>
      </c>
      <c r="CB159" s="367">
        <v>102.09521114529542</v>
      </c>
      <c r="CC159" s="367">
        <v>169.93950602727449</v>
      </c>
      <c r="CD159" s="367">
        <v>0.26521968474492857</v>
      </c>
      <c r="CE159" s="367">
        <v>343.81979845361116</v>
      </c>
      <c r="CF159" s="367">
        <v>38.058829235696102</v>
      </c>
      <c r="CG159" s="367">
        <v>2200.4479992065117</v>
      </c>
      <c r="CH159" s="367">
        <v>23.024421495166152</v>
      </c>
      <c r="CI159" s="367">
        <v>2.2236688747763664</v>
      </c>
      <c r="CJ159" s="367">
        <v>217.87975171324157</v>
      </c>
      <c r="CK159" s="367">
        <v>1.8758383716471698E-2</v>
      </c>
      <c r="CL159" s="367">
        <v>14.027368259789579</v>
      </c>
      <c r="CM159" s="367">
        <v>3.0233174200864457</v>
      </c>
      <c r="CN159" s="367">
        <v>3.0549898065701631</v>
      </c>
      <c r="CO159" s="367">
        <v>1.8848675478981601E-4</v>
      </c>
      <c r="CP159" s="367">
        <v>3.6169910077985823</v>
      </c>
      <c r="CQ159" s="367">
        <v>9618.8894631688199</v>
      </c>
      <c r="CR159" s="375">
        <v>2.9665068402949206</v>
      </c>
    </row>
    <row r="160" spans="1:96" x14ac:dyDescent="0.2">
      <c r="B160" s="374"/>
      <c r="C160" s="368"/>
      <c r="D160" s="367" t="s">
        <v>8</v>
      </c>
      <c r="E160" s="367">
        <v>2189.1789616409669</v>
      </c>
      <c r="F160" s="367">
        <v>35367.474065048205</v>
      </c>
      <c r="G160" s="367">
        <v>8.5128371917559527</v>
      </c>
      <c r="H160" s="367">
        <v>659.113680255806</v>
      </c>
      <c r="I160" s="367">
        <v>1026.8773096726227</v>
      </c>
      <c r="J160" s="367">
        <v>1.6252964617452044</v>
      </c>
      <c r="K160" s="367">
        <v>2216.9479761718785</v>
      </c>
      <c r="L160" s="367">
        <v>240.51970255723612</v>
      </c>
      <c r="M160" s="367">
        <v>13467.07766451432</v>
      </c>
      <c r="N160" s="367">
        <v>142.39629987759801</v>
      </c>
      <c r="O160" s="367">
        <v>14.762930651920446</v>
      </c>
      <c r="P160" s="367">
        <v>1319.5529238784559</v>
      </c>
      <c r="Q160" s="367">
        <v>0.12151408113068361</v>
      </c>
      <c r="R160" s="367">
        <v>90.165991606029692</v>
      </c>
      <c r="S160" s="367">
        <v>19.833184161436584</v>
      </c>
      <c r="T160" s="367">
        <v>20.037625543615256</v>
      </c>
      <c r="U160" s="367">
        <v>1.2056432564793325E-3</v>
      </c>
      <c r="V160" s="367">
        <v>23.37334059640208</v>
      </c>
      <c r="W160" s="367">
        <v>63257.269650529874</v>
      </c>
      <c r="X160" s="375">
        <v>19.147683739364158</v>
      </c>
      <c r="Z160" s="374"/>
      <c r="AA160" s="368"/>
      <c r="AB160" s="367" t="s">
        <v>8</v>
      </c>
      <c r="AC160" s="367">
        <v>1368.2501258138618</v>
      </c>
      <c r="AD160" s="367">
        <v>22104.885752669263</v>
      </c>
      <c r="AE160" s="367">
        <v>5.3205748651641152</v>
      </c>
      <c r="AF160" s="367">
        <v>411.95004690692247</v>
      </c>
      <c r="AG160" s="367">
        <v>641.8045453450668</v>
      </c>
      <c r="AH160" s="367">
        <v>1.01582014409675</v>
      </c>
      <c r="AI160" s="367">
        <v>1385.6059282820013</v>
      </c>
      <c r="AJ160" s="367">
        <v>150.32627256657469</v>
      </c>
      <c r="AK160" s="367">
        <v>8417.0052022630171</v>
      </c>
      <c r="AL160" s="367">
        <v>88.998550889100542</v>
      </c>
      <c r="AM160" s="367">
        <v>9.2269211772117501</v>
      </c>
      <c r="AN160" s="367">
        <v>824.72857895610059</v>
      </c>
      <c r="AO160" s="367">
        <v>7.5947037546252996E-2</v>
      </c>
      <c r="AP160" s="367">
        <v>56.354291504156521</v>
      </c>
      <c r="AQ160" s="367">
        <v>12.395860365766488</v>
      </c>
      <c r="AR160" s="367">
        <v>12.523637469324003</v>
      </c>
      <c r="AS160" s="367">
        <v>7.535343461038726E-4</v>
      </c>
      <c r="AT160" s="367">
        <v>14.608479604493075</v>
      </c>
      <c r="AU160" s="367">
        <v>39536.177112309415</v>
      </c>
      <c r="AV160" s="375">
        <v>11.967418445219714</v>
      </c>
      <c r="AX160" s="374"/>
      <c r="AY160" s="368"/>
      <c r="AZ160" s="367" t="s">
        <v>8</v>
      </c>
      <c r="BA160" s="367">
        <v>1915.96186369155</v>
      </c>
      <c r="BB160" s="367">
        <v>30953.491108346236</v>
      </c>
      <c r="BC160" s="367">
        <v>7.4504056986705223</v>
      </c>
      <c r="BD160" s="367">
        <v>576.85401574520529</v>
      </c>
      <c r="BE160" s="367">
        <v>898.71947360034665</v>
      </c>
      <c r="BF160" s="367">
        <v>1.4224538479770628</v>
      </c>
      <c r="BG160" s="367">
        <v>1940.2652092680316</v>
      </c>
      <c r="BH160" s="367">
        <v>210.50201269094626</v>
      </c>
      <c r="BI160" s="367">
        <v>11786.339843701362</v>
      </c>
      <c r="BJ160" s="367">
        <v>124.62474967864593</v>
      </c>
      <c r="BK160" s="367">
        <v>12.920465901152527</v>
      </c>
      <c r="BL160" s="367">
        <v>1154.8681599692973</v>
      </c>
      <c r="BM160" s="367">
        <v>0.10634870397868071</v>
      </c>
      <c r="BN160" s="367">
        <v>78.912964333254749</v>
      </c>
      <c r="BO160" s="367">
        <v>17.35793425513279</v>
      </c>
      <c r="BP160" s="367">
        <v>17.536860646477749</v>
      </c>
      <c r="BQ160" s="367">
        <v>1.0551748126154952E-3</v>
      </c>
      <c r="BR160" s="367">
        <v>20.456266935898125</v>
      </c>
      <c r="BS160" s="367">
        <v>55362.543846493041</v>
      </c>
      <c r="BT160" s="375">
        <v>16.757986654114948</v>
      </c>
      <c r="BV160" s="374"/>
      <c r="BW160" s="368"/>
      <c r="BX160" s="367" t="s">
        <v>8</v>
      </c>
      <c r="BY160" s="367">
        <v>2164.3833014048528</v>
      </c>
      <c r="BZ160" s="367">
        <v>34966.885586128621</v>
      </c>
      <c r="CA160" s="367">
        <v>8.4164168340096346</v>
      </c>
      <c r="CB160" s="367">
        <v>651.64825181940853</v>
      </c>
      <c r="CC160" s="367">
        <v>1015.2464191328511</v>
      </c>
      <c r="CD160" s="367">
        <v>1.6068875972555767</v>
      </c>
      <c r="CE160" s="367">
        <v>2191.8377911474922</v>
      </c>
      <c r="CF160" s="367">
        <v>237.79546441627113</v>
      </c>
      <c r="CG160" s="367">
        <v>13314.543272400322</v>
      </c>
      <c r="CH160" s="367">
        <v>140.78345308320067</v>
      </c>
      <c r="CI160" s="367">
        <v>14.595718825501311</v>
      </c>
      <c r="CJ160" s="367">
        <v>1304.6070530577645</v>
      </c>
      <c r="CK160" s="367">
        <v>0.12013775606890725</v>
      </c>
      <c r="CL160" s="367">
        <v>89.144729602378987</v>
      </c>
      <c r="CM160" s="367">
        <v>19.608544282977935</v>
      </c>
      <c r="CN160" s="367">
        <v>19.810670066870891</v>
      </c>
      <c r="CO160" s="367">
        <v>1.1919875795897577E-3</v>
      </c>
      <c r="CP160" s="367">
        <v>23.108603257807832</v>
      </c>
      <c r="CQ160" s="367">
        <v>62540.788360876395</v>
      </c>
      <c r="CR160" s="375">
        <v>18.930808157865808</v>
      </c>
    </row>
    <row r="161" spans="1:96" x14ac:dyDescent="0.2">
      <c r="B161" s="374"/>
      <c r="C161" s="368"/>
      <c r="D161" s="367" t="s">
        <v>12</v>
      </c>
      <c r="E161" s="367">
        <v>0</v>
      </c>
      <c r="F161" s="367">
        <v>0</v>
      </c>
      <c r="G161" s="367">
        <v>0</v>
      </c>
      <c r="H161" s="367">
        <v>0</v>
      </c>
      <c r="I161" s="367">
        <v>0</v>
      </c>
      <c r="J161" s="367">
        <v>0</v>
      </c>
      <c r="K161" s="367">
        <v>0</v>
      </c>
      <c r="L161" s="367">
        <v>0</v>
      </c>
      <c r="M161" s="367">
        <v>0</v>
      </c>
      <c r="N161" s="367">
        <v>0</v>
      </c>
      <c r="O161" s="367">
        <v>0</v>
      </c>
      <c r="P161" s="367">
        <v>0</v>
      </c>
      <c r="Q161" s="367">
        <v>0</v>
      </c>
      <c r="R161" s="367">
        <v>0</v>
      </c>
      <c r="S161" s="367">
        <v>0</v>
      </c>
      <c r="T161" s="367">
        <v>0</v>
      </c>
      <c r="U161" s="367">
        <v>0</v>
      </c>
      <c r="V161" s="367">
        <v>0</v>
      </c>
      <c r="W161" s="367">
        <v>0</v>
      </c>
      <c r="X161" s="375">
        <v>0</v>
      </c>
      <c r="Z161" s="374"/>
      <c r="AA161" s="368"/>
      <c r="AB161" s="367" t="s">
        <v>12</v>
      </c>
      <c r="AC161" s="367">
        <v>0</v>
      </c>
      <c r="AD161" s="367">
        <v>0</v>
      </c>
      <c r="AE161" s="367">
        <v>0</v>
      </c>
      <c r="AF161" s="367">
        <v>0</v>
      </c>
      <c r="AG161" s="367">
        <v>0</v>
      </c>
      <c r="AH161" s="367">
        <v>0</v>
      </c>
      <c r="AI161" s="367">
        <v>0</v>
      </c>
      <c r="AJ161" s="367">
        <v>0</v>
      </c>
      <c r="AK161" s="367">
        <v>0</v>
      </c>
      <c r="AL161" s="367">
        <v>0</v>
      </c>
      <c r="AM161" s="367">
        <v>0</v>
      </c>
      <c r="AN161" s="367">
        <v>0</v>
      </c>
      <c r="AO161" s="367">
        <v>0</v>
      </c>
      <c r="AP161" s="367">
        <v>0</v>
      </c>
      <c r="AQ161" s="367">
        <v>0</v>
      </c>
      <c r="AR161" s="367">
        <v>0</v>
      </c>
      <c r="AS161" s="367">
        <v>0</v>
      </c>
      <c r="AT161" s="367">
        <v>0</v>
      </c>
      <c r="AU161" s="367">
        <v>0</v>
      </c>
      <c r="AV161" s="375">
        <v>0</v>
      </c>
      <c r="AX161" s="374"/>
      <c r="AY161" s="368"/>
      <c r="AZ161" s="367" t="s">
        <v>12</v>
      </c>
      <c r="BA161" s="367">
        <v>449.32926905807068</v>
      </c>
      <c r="BB161" s="367">
        <v>6944.632673160766</v>
      </c>
      <c r="BC161" s="367">
        <v>1.8274134774820256</v>
      </c>
      <c r="BD161" s="367">
        <v>131.5422990957104</v>
      </c>
      <c r="BE161" s="367">
        <v>151.27069771903399</v>
      </c>
      <c r="BF161" s="367">
        <v>0.28507095145710837</v>
      </c>
      <c r="BG161" s="367">
        <v>454.81206994750625</v>
      </c>
      <c r="BH161" s="367">
        <v>51.665823745116015</v>
      </c>
      <c r="BI161" s="367">
        <v>2016.2833902025359</v>
      </c>
      <c r="BJ161" s="367">
        <v>23.922797050706539</v>
      </c>
      <c r="BK161" s="367">
        <v>9.7181028081489238</v>
      </c>
      <c r="BL161" s="367">
        <v>193.86109396999154</v>
      </c>
      <c r="BM161" s="367">
        <v>3.8992321203436243E-2</v>
      </c>
      <c r="BN161" s="367">
        <v>29.58534396141436</v>
      </c>
      <c r="BO161" s="367">
        <v>4.5023973739233263</v>
      </c>
      <c r="BP161" s="367">
        <v>4.5457760713244406</v>
      </c>
      <c r="BQ161" s="367">
        <v>2.4580416029043736E-4</v>
      </c>
      <c r="BR161" s="367">
        <v>5.1771763616288045</v>
      </c>
      <c r="BS161" s="367">
        <v>3295.5275137763488</v>
      </c>
      <c r="BT161" s="375">
        <v>5.8097417620937639</v>
      </c>
      <c r="BV161" s="374"/>
      <c r="BW161" s="368"/>
      <c r="BX161" s="367" t="s">
        <v>12</v>
      </c>
      <c r="BY161" s="367">
        <v>0</v>
      </c>
      <c r="BZ161" s="367">
        <v>0</v>
      </c>
      <c r="CA161" s="367">
        <v>0</v>
      </c>
      <c r="CB161" s="367">
        <v>0</v>
      </c>
      <c r="CC161" s="367">
        <v>0</v>
      </c>
      <c r="CD161" s="367">
        <v>0</v>
      </c>
      <c r="CE161" s="367">
        <v>0</v>
      </c>
      <c r="CF161" s="367">
        <v>0</v>
      </c>
      <c r="CG161" s="367">
        <v>0</v>
      </c>
      <c r="CH161" s="367">
        <v>0</v>
      </c>
      <c r="CI161" s="367">
        <v>0</v>
      </c>
      <c r="CJ161" s="367">
        <v>0</v>
      </c>
      <c r="CK161" s="367">
        <v>0</v>
      </c>
      <c r="CL161" s="367">
        <v>0</v>
      </c>
      <c r="CM161" s="367">
        <v>0</v>
      </c>
      <c r="CN161" s="367">
        <v>0</v>
      </c>
      <c r="CO161" s="367">
        <v>0</v>
      </c>
      <c r="CP161" s="367">
        <v>0</v>
      </c>
      <c r="CQ161" s="367">
        <v>0</v>
      </c>
      <c r="CR161" s="375">
        <v>0</v>
      </c>
    </row>
    <row r="162" spans="1:96" x14ac:dyDescent="0.2">
      <c r="B162" s="374"/>
      <c r="C162" s="368"/>
      <c r="D162" s="367" t="s">
        <v>9</v>
      </c>
      <c r="E162" s="367">
        <v>0</v>
      </c>
      <c r="F162" s="367">
        <v>0</v>
      </c>
      <c r="G162" s="367">
        <v>0</v>
      </c>
      <c r="H162" s="367">
        <v>0</v>
      </c>
      <c r="I162" s="367">
        <v>0</v>
      </c>
      <c r="J162" s="367">
        <v>0</v>
      </c>
      <c r="K162" s="367">
        <v>0</v>
      </c>
      <c r="L162" s="367">
        <v>0</v>
      </c>
      <c r="M162" s="367">
        <v>0</v>
      </c>
      <c r="N162" s="367">
        <v>0</v>
      </c>
      <c r="O162" s="367">
        <v>0</v>
      </c>
      <c r="P162" s="367">
        <v>0</v>
      </c>
      <c r="Q162" s="367">
        <v>0</v>
      </c>
      <c r="R162" s="367">
        <v>0</v>
      </c>
      <c r="S162" s="367">
        <v>0</v>
      </c>
      <c r="T162" s="367">
        <v>0</v>
      </c>
      <c r="U162" s="367">
        <v>0</v>
      </c>
      <c r="V162" s="367">
        <v>0</v>
      </c>
      <c r="W162" s="367">
        <v>0</v>
      </c>
      <c r="X162" s="375">
        <v>0</v>
      </c>
      <c r="Z162" s="374"/>
      <c r="AA162" s="368"/>
      <c r="AB162" s="367" t="s">
        <v>9</v>
      </c>
      <c r="AC162" s="367">
        <v>459.86144876693021</v>
      </c>
      <c r="AD162" s="367">
        <v>7449.4618898831277</v>
      </c>
      <c r="AE162" s="367">
        <v>1.8145142229891433</v>
      </c>
      <c r="AF162" s="367">
        <v>138.26524997529569</v>
      </c>
      <c r="AG162" s="367">
        <v>227.72626422427697</v>
      </c>
      <c r="AH162" s="367">
        <v>0.35584879518781298</v>
      </c>
      <c r="AI162" s="367">
        <v>465.93857908058061</v>
      </c>
      <c r="AJ162" s="367">
        <v>51.733820566271618</v>
      </c>
      <c r="AK162" s="367">
        <v>2967.7193925538727</v>
      </c>
      <c r="AL162" s="367">
        <v>30.524438980568736</v>
      </c>
      <c r="AM162" s="367">
        <v>3.0447069536248432</v>
      </c>
      <c r="AN162" s="367">
        <v>292.43194011250057</v>
      </c>
      <c r="AO162" s="367">
        <v>2.4859697805916979E-2</v>
      </c>
      <c r="AP162" s="367">
        <v>18.54120973667699</v>
      </c>
      <c r="AQ162" s="367">
        <v>4.2077122852467861</v>
      </c>
      <c r="AR162" s="367">
        <v>4.2511568998342595</v>
      </c>
      <c r="AS162" s="367">
        <v>2.5570130363542192E-4</v>
      </c>
      <c r="AT162" s="367">
        <v>4.9788230245971095</v>
      </c>
      <c r="AU162" s="367">
        <v>13740.678385329482</v>
      </c>
      <c r="AV162" s="375">
        <v>3.8791980043414664</v>
      </c>
      <c r="AX162" s="374"/>
      <c r="AY162" s="368"/>
      <c r="AZ162" s="367" t="s">
        <v>9</v>
      </c>
      <c r="BA162" s="367">
        <v>0</v>
      </c>
      <c r="BB162" s="367">
        <v>0</v>
      </c>
      <c r="BC162" s="367">
        <v>0</v>
      </c>
      <c r="BD162" s="367">
        <v>0</v>
      </c>
      <c r="BE162" s="367">
        <v>0</v>
      </c>
      <c r="BF162" s="367">
        <v>0</v>
      </c>
      <c r="BG162" s="367">
        <v>0</v>
      </c>
      <c r="BH162" s="367">
        <v>0</v>
      </c>
      <c r="BI162" s="367">
        <v>0</v>
      </c>
      <c r="BJ162" s="367">
        <v>0</v>
      </c>
      <c r="BK162" s="367">
        <v>0</v>
      </c>
      <c r="BL162" s="367">
        <v>0</v>
      </c>
      <c r="BM162" s="367">
        <v>0</v>
      </c>
      <c r="BN162" s="367">
        <v>0</v>
      </c>
      <c r="BO162" s="367">
        <v>0</v>
      </c>
      <c r="BP162" s="367">
        <v>0</v>
      </c>
      <c r="BQ162" s="367">
        <v>0</v>
      </c>
      <c r="BR162" s="367">
        <v>0</v>
      </c>
      <c r="BS162" s="367">
        <v>0</v>
      </c>
      <c r="BT162" s="375">
        <v>0</v>
      </c>
      <c r="BV162" s="374"/>
      <c r="BW162" s="368"/>
      <c r="BX162" s="367" t="s">
        <v>9</v>
      </c>
      <c r="BY162" s="367">
        <v>0</v>
      </c>
      <c r="BZ162" s="367">
        <v>0</v>
      </c>
      <c r="CA162" s="367">
        <v>0</v>
      </c>
      <c r="CB162" s="367">
        <v>0</v>
      </c>
      <c r="CC162" s="367">
        <v>0</v>
      </c>
      <c r="CD162" s="367">
        <v>0</v>
      </c>
      <c r="CE162" s="367">
        <v>0</v>
      </c>
      <c r="CF162" s="367">
        <v>0</v>
      </c>
      <c r="CG162" s="367">
        <v>0</v>
      </c>
      <c r="CH162" s="367">
        <v>0</v>
      </c>
      <c r="CI162" s="367">
        <v>0</v>
      </c>
      <c r="CJ162" s="367">
        <v>0</v>
      </c>
      <c r="CK162" s="367">
        <v>0</v>
      </c>
      <c r="CL162" s="367">
        <v>0</v>
      </c>
      <c r="CM162" s="367">
        <v>0</v>
      </c>
      <c r="CN162" s="367">
        <v>0</v>
      </c>
      <c r="CO162" s="367">
        <v>0</v>
      </c>
      <c r="CP162" s="367">
        <v>0</v>
      </c>
      <c r="CQ162" s="367">
        <v>0</v>
      </c>
      <c r="CR162" s="375">
        <v>0</v>
      </c>
    </row>
    <row r="163" spans="1:96" x14ac:dyDescent="0.2">
      <c r="B163" s="374"/>
      <c r="C163" s="368"/>
      <c r="D163" s="367" t="s">
        <v>10</v>
      </c>
      <c r="E163" s="367">
        <v>0</v>
      </c>
      <c r="F163" s="367">
        <v>0</v>
      </c>
      <c r="G163" s="367">
        <v>0</v>
      </c>
      <c r="H163" s="367">
        <v>0</v>
      </c>
      <c r="I163" s="367">
        <v>0</v>
      </c>
      <c r="J163" s="367">
        <v>0</v>
      </c>
      <c r="K163" s="367">
        <v>0</v>
      </c>
      <c r="L163" s="367">
        <v>0</v>
      </c>
      <c r="M163" s="367">
        <v>0</v>
      </c>
      <c r="N163" s="367">
        <v>0</v>
      </c>
      <c r="O163" s="367">
        <v>0</v>
      </c>
      <c r="P163" s="367">
        <v>0</v>
      </c>
      <c r="Q163" s="367">
        <v>0</v>
      </c>
      <c r="R163" s="367">
        <v>0</v>
      </c>
      <c r="S163" s="367">
        <v>0</v>
      </c>
      <c r="T163" s="367">
        <v>0</v>
      </c>
      <c r="U163" s="367">
        <v>0</v>
      </c>
      <c r="V163" s="367">
        <v>0</v>
      </c>
      <c r="W163" s="367">
        <v>0</v>
      </c>
      <c r="X163" s="375">
        <v>0</v>
      </c>
      <c r="Z163" s="374"/>
      <c r="AA163" s="368"/>
      <c r="AB163" s="367" t="s">
        <v>10</v>
      </c>
      <c r="AC163" s="367">
        <v>489.92017134444308</v>
      </c>
      <c r="AD163" s="367">
        <v>7876.7238218818975</v>
      </c>
      <c r="AE163" s="367">
        <v>1.9291246345046036</v>
      </c>
      <c r="AF163" s="367">
        <v>147.29092558793445</v>
      </c>
      <c r="AG163" s="367">
        <v>229.27464389576969</v>
      </c>
      <c r="AH163" s="367">
        <v>0.36175886077606018</v>
      </c>
      <c r="AI163" s="367">
        <v>496.01331843525924</v>
      </c>
      <c r="AJ163" s="367">
        <v>54.252391523029793</v>
      </c>
      <c r="AK163" s="367">
        <v>3019.6528050662878</v>
      </c>
      <c r="AL163" s="367">
        <v>31.125008992461336</v>
      </c>
      <c r="AM163" s="367">
        <v>3.277118655677941</v>
      </c>
      <c r="AN163" s="367">
        <v>295.01271603008252</v>
      </c>
      <c r="AO163" s="367">
        <v>2.6246476664410677E-2</v>
      </c>
      <c r="AP163" s="367">
        <v>19.476397191766441</v>
      </c>
      <c r="AQ163" s="367">
        <v>4.5690874383157132</v>
      </c>
      <c r="AR163" s="367">
        <v>4.6154465846289412</v>
      </c>
      <c r="AS163" s="367">
        <v>2.6997466305641595E-4</v>
      </c>
      <c r="AT163" s="367">
        <v>5.3268767671982138</v>
      </c>
      <c r="AU163" s="367">
        <v>14981.093542377883</v>
      </c>
      <c r="AV163" s="375">
        <v>4.0763105663262094</v>
      </c>
      <c r="AX163" s="374"/>
      <c r="AY163" s="368"/>
      <c r="AZ163" s="367" t="s">
        <v>10</v>
      </c>
      <c r="BA163" s="367">
        <v>0</v>
      </c>
      <c r="BB163" s="367">
        <v>0</v>
      </c>
      <c r="BC163" s="367">
        <v>0</v>
      </c>
      <c r="BD163" s="367">
        <v>0</v>
      </c>
      <c r="BE163" s="367">
        <v>0</v>
      </c>
      <c r="BF163" s="367">
        <v>0</v>
      </c>
      <c r="BG163" s="367">
        <v>0</v>
      </c>
      <c r="BH163" s="367">
        <v>0</v>
      </c>
      <c r="BI163" s="367">
        <v>0</v>
      </c>
      <c r="BJ163" s="367">
        <v>0</v>
      </c>
      <c r="BK163" s="367">
        <v>0</v>
      </c>
      <c r="BL163" s="367">
        <v>0</v>
      </c>
      <c r="BM163" s="367">
        <v>0</v>
      </c>
      <c r="BN163" s="367">
        <v>0</v>
      </c>
      <c r="BO163" s="367">
        <v>0</v>
      </c>
      <c r="BP163" s="367">
        <v>0</v>
      </c>
      <c r="BQ163" s="367">
        <v>0</v>
      </c>
      <c r="BR163" s="367">
        <v>0</v>
      </c>
      <c r="BS163" s="367">
        <v>0</v>
      </c>
      <c r="BT163" s="375">
        <v>0</v>
      </c>
      <c r="BV163" s="374"/>
      <c r="BW163" s="368"/>
      <c r="BX163" s="367" t="s">
        <v>10</v>
      </c>
      <c r="BY163" s="367">
        <v>0</v>
      </c>
      <c r="BZ163" s="367">
        <v>0</v>
      </c>
      <c r="CA163" s="367">
        <v>0</v>
      </c>
      <c r="CB163" s="367">
        <v>0</v>
      </c>
      <c r="CC163" s="367">
        <v>0</v>
      </c>
      <c r="CD163" s="367">
        <v>0</v>
      </c>
      <c r="CE163" s="367">
        <v>0</v>
      </c>
      <c r="CF163" s="367">
        <v>0</v>
      </c>
      <c r="CG163" s="367">
        <v>0</v>
      </c>
      <c r="CH163" s="367">
        <v>0</v>
      </c>
      <c r="CI163" s="367">
        <v>0</v>
      </c>
      <c r="CJ163" s="367">
        <v>0</v>
      </c>
      <c r="CK163" s="367">
        <v>0</v>
      </c>
      <c r="CL163" s="367">
        <v>0</v>
      </c>
      <c r="CM163" s="367">
        <v>0</v>
      </c>
      <c r="CN163" s="367">
        <v>0</v>
      </c>
      <c r="CO163" s="367">
        <v>0</v>
      </c>
      <c r="CP163" s="367">
        <v>0</v>
      </c>
      <c r="CQ163" s="367">
        <v>0</v>
      </c>
      <c r="CR163" s="375">
        <v>0</v>
      </c>
    </row>
    <row r="164" spans="1:96" x14ac:dyDescent="0.2">
      <c r="B164" s="374"/>
      <c r="C164" s="368"/>
      <c r="D164" s="367" t="s">
        <v>5</v>
      </c>
      <c r="E164" s="367">
        <v>0</v>
      </c>
      <c r="F164" s="367">
        <v>0</v>
      </c>
      <c r="G164" s="367">
        <v>0</v>
      </c>
      <c r="H164" s="367">
        <v>0</v>
      </c>
      <c r="I164" s="367">
        <v>0</v>
      </c>
      <c r="J164" s="367">
        <v>0</v>
      </c>
      <c r="K164" s="367">
        <v>0</v>
      </c>
      <c r="L164" s="367">
        <v>0</v>
      </c>
      <c r="M164" s="367">
        <v>0</v>
      </c>
      <c r="N164" s="367">
        <v>0</v>
      </c>
      <c r="O164" s="367">
        <v>0</v>
      </c>
      <c r="P164" s="367">
        <v>0</v>
      </c>
      <c r="Q164" s="367">
        <v>0</v>
      </c>
      <c r="R164" s="367">
        <v>0</v>
      </c>
      <c r="S164" s="367">
        <v>0</v>
      </c>
      <c r="T164" s="367">
        <v>0</v>
      </c>
      <c r="U164" s="367">
        <v>0</v>
      </c>
      <c r="V164" s="367">
        <v>0</v>
      </c>
      <c r="W164" s="367">
        <v>0</v>
      </c>
      <c r="X164" s="375">
        <v>0</v>
      </c>
      <c r="Z164" s="374"/>
      <c r="AA164" s="368"/>
      <c r="AB164" s="367" t="s">
        <v>5</v>
      </c>
      <c r="AC164" s="367">
        <v>0</v>
      </c>
      <c r="AD164" s="367">
        <v>0</v>
      </c>
      <c r="AE164" s="367">
        <v>0</v>
      </c>
      <c r="AF164" s="367">
        <v>0</v>
      </c>
      <c r="AG164" s="367">
        <v>0</v>
      </c>
      <c r="AH164" s="367">
        <v>0</v>
      </c>
      <c r="AI164" s="367">
        <v>0</v>
      </c>
      <c r="AJ164" s="367">
        <v>0</v>
      </c>
      <c r="AK164" s="367">
        <v>0</v>
      </c>
      <c r="AL164" s="367">
        <v>0</v>
      </c>
      <c r="AM164" s="367">
        <v>0</v>
      </c>
      <c r="AN164" s="367">
        <v>0</v>
      </c>
      <c r="AO164" s="367">
        <v>0</v>
      </c>
      <c r="AP164" s="367">
        <v>0</v>
      </c>
      <c r="AQ164" s="367">
        <v>0</v>
      </c>
      <c r="AR164" s="367">
        <v>0</v>
      </c>
      <c r="AS164" s="367">
        <v>0</v>
      </c>
      <c r="AT164" s="367">
        <v>0</v>
      </c>
      <c r="AU164" s="367">
        <v>0</v>
      </c>
      <c r="AV164" s="375">
        <v>0</v>
      </c>
      <c r="AX164" s="374"/>
      <c r="AY164" s="368"/>
      <c r="AZ164" s="367" t="s">
        <v>5</v>
      </c>
      <c r="BA164" s="367">
        <v>0</v>
      </c>
      <c r="BB164" s="367">
        <v>0</v>
      </c>
      <c r="BC164" s="367">
        <v>0</v>
      </c>
      <c r="BD164" s="367">
        <v>0</v>
      </c>
      <c r="BE164" s="367">
        <v>0</v>
      </c>
      <c r="BF164" s="367">
        <v>0</v>
      </c>
      <c r="BG164" s="367">
        <v>0</v>
      </c>
      <c r="BH164" s="367">
        <v>0</v>
      </c>
      <c r="BI164" s="367">
        <v>0</v>
      </c>
      <c r="BJ164" s="367">
        <v>0</v>
      </c>
      <c r="BK164" s="367">
        <v>0</v>
      </c>
      <c r="BL164" s="367">
        <v>0</v>
      </c>
      <c r="BM164" s="367">
        <v>0</v>
      </c>
      <c r="BN164" s="367">
        <v>0</v>
      </c>
      <c r="BO164" s="367">
        <v>0</v>
      </c>
      <c r="BP164" s="367">
        <v>0</v>
      </c>
      <c r="BQ164" s="367">
        <v>0</v>
      </c>
      <c r="BR164" s="367">
        <v>0</v>
      </c>
      <c r="BS164" s="367">
        <v>0</v>
      </c>
      <c r="BT164" s="375">
        <v>0</v>
      </c>
      <c r="BV164" s="374"/>
      <c r="BW164" s="368"/>
      <c r="BX164" s="367" t="s">
        <v>5</v>
      </c>
      <c r="BY164" s="367">
        <v>20.039414293373451</v>
      </c>
      <c r="BZ164" s="367">
        <v>402.60488531813326</v>
      </c>
      <c r="CA164" s="367">
        <v>4.5821683858615854E-2</v>
      </c>
      <c r="CB164" s="367">
        <v>7.4710538440727312</v>
      </c>
      <c r="CC164" s="367">
        <v>8.8725299653902656</v>
      </c>
      <c r="CD164" s="367">
        <v>1.657268841209341E-2</v>
      </c>
      <c r="CE164" s="367">
        <v>20.420623600132163</v>
      </c>
      <c r="CF164" s="367">
        <v>1.8729825603881234</v>
      </c>
      <c r="CG164" s="367">
        <v>110.85097884681926</v>
      </c>
      <c r="CH164" s="367">
        <v>1.4622732662544353</v>
      </c>
      <c r="CI164" s="367">
        <v>9.7446901316576393E-2</v>
      </c>
      <c r="CJ164" s="367">
        <v>11.162713701521611</v>
      </c>
      <c r="CK164" s="367">
        <v>7.9923023784747647E-4</v>
      </c>
      <c r="CL164" s="367">
        <v>0.76753595622336213</v>
      </c>
      <c r="CM164" s="367">
        <v>7.970800624964075E-2</v>
      </c>
      <c r="CN164" s="367">
        <v>8.1741077531064132E-2</v>
      </c>
      <c r="CO164" s="367">
        <v>1.0365880439202315E-5</v>
      </c>
      <c r="CP164" s="367">
        <v>0.10967947708434092</v>
      </c>
      <c r="CQ164" s="367">
        <v>152.77084639714431</v>
      </c>
      <c r="CR164" s="375">
        <v>0.34002071917279753</v>
      </c>
    </row>
    <row r="165" spans="1:96" x14ac:dyDescent="0.2">
      <c r="B165" s="376"/>
      <c r="C165" s="377"/>
      <c r="D165" s="378" t="s">
        <v>11</v>
      </c>
      <c r="E165" s="378">
        <v>0</v>
      </c>
      <c r="F165" s="378">
        <v>0</v>
      </c>
      <c r="G165" s="378">
        <v>0</v>
      </c>
      <c r="H165" s="378">
        <v>0</v>
      </c>
      <c r="I165" s="378">
        <v>0</v>
      </c>
      <c r="J165" s="378">
        <v>0</v>
      </c>
      <c r="K165" s="378">
        <v>0</v>
      </c>
      <c r="L165" s="378">
        <v>0</v>
      </c>
      <c r="M165" s="378">
        <v>0</v>
      </c>
      <c r="N165" s="378">
        <v>0</v>
      </c>
      <c r="O165" s="378">
        <v>0</v>
      </c>
      <c r="P165" s="378">
        <v>0</v>
      </c>
      <c r="Q165" s="378">
        <v>0</v>
      </c>
      <c r="R165" s="378">
        <v>0</v>
      </c>
      <c r="S165" s="378">
        <v>0</v>
      </c>
      <c r="T165" s="378">
        <v>0</v>
      </c>
      <c r="U165" s="378">
        <v>0</v>
      </c>
      <c r="V165" s="378">
        <v>0</v>
      </c>
      <c r="W165" s="378">
        <v>0</v>
      </c>
      <c r="X165" s="379">
        <v>0</v>
      </c>
      <c r="Z165" s="376"/>
      <c r="AA165" s="377"/>
      <c r="AB165" s="378" t="s">
        <v>11</v>
      </c>
      <c r="AC165" s="378">
        <v>0</v>
      </c>
      <c r="AD165" s="378">
        <v>0</v>
      </c>
      <c r="AE165" s="378">
        <v>0</v>
      </c>
      <c r="AF165" s="378">
        <v>0</v>
      </c>
      <c r="AG165" s="378">
        <v>0</v>
      </c>
      <c r="AH165" s="378">
        <v>0</v>
      </c>
      <c r="AI165" s="378">
        <v>0</v>
      </c>
      <c r="AJ165" s="378">
        <v>0</v>
      </c>
      <c r="AK165" s="378">
        <v>0</v>
      </c>
      <c r="AL165" s="378">
        <v>0</v>
      </c>
      <c r="AM165" s="378">
        <v>0</v>
      </c>
      <c r="AN165" s="378">
        <v>0</v>
      </c>
      <c r="AO165" s="378">
        <v>0</v>
      </c>
      <c r="AP165" s="378">
        <v>0</v>
      </c>
      <c r="AQ165" s="378">
        <v>0</v>
      </c>
      <c r="AR165" s="378">
        <v>0</v>
      </c>
      <c r="AS165" s="378">
        <v>0</v>
      </c>
      <c r="AT165" s="378">
        <v>0</v>
      </c>
      <c r="AU165" s="378">
        <v>0</v>
      </c>
      <c r="AV165" s="379">
        <v>0</v>
      </c>
      <c r="AX165" s="376"/>
      <c r="AY165" s="377"/>
      <c r="AZ165" s="378" t="s">
        <v>11</v>
      </c>
      <c r="BA165" s="378">
        <v>0</v>
      </c>
      <c r="BB165" s="378">
        <v>0</v>
      </c>
      <c r="BC165" s="378">
        <v>0</v>
      </c>
      <c r="BD165" s="378">
        <v>0</v>
      </c>
      <c r="BE165" s="378">
        <v>0</v>
      </c>
      <c r="BF165" s="378">
        <v>0</v>
      </c>
      <c r="BG165" s="378">
        <v>0</v>
      </c>
      <c r="BH165" s="378">
        <v>0</v>
      </c>
      <c r="BI165" s="378">
        <v>0</v>
      </c>
      <c r="BJ165" s="378">
        <v>0</v>
      </c>
      <c r="BK165" s="378">
        <v>0</v>
      </c>
      <c r="BL165" s="378">
        <v>0</v>
      </c>
      <c r="BM165" s="378">
        <v>0</v>
      </c>
      <c r="BN165" s="378">
        <v>0</v>
      </c>
      <c r="BO165" s="378">
        <v>0</v>
      </c>
      <c r="BP165" s="378">
        <v>0</v>
      </c>
      <c r="BQ165" s="378">
        <v>0</v>
      </c>
      <c r="BR165" s="378">
        <v>0</v>
      </c>
      <c r="BS165" s="378">
        <v>0</v>
      </c>
      <c r="BT165" s="379">
        <v>0</v>
      </c>
      <c r="BV165" s="376"/>
      <c r="BW165" s="377"/>
      <c r="BX165" s="378" t="s">
        <v>11</v>
      </c>
      <c r="BY165" s="378">
        <v>11.751916393160851</v>
      </c>
      <c r="BZ165" s="378">
        <v>206.69549553406506</v>
      </c>
      <c r="CA165" s="378">
        <v>3.7258426966902562E-2</v>
      </c>
      <c r="CB165" s="378">
        <v>3.4783984201414757</v>
      </c>
      <c r="CC165" s="378">
        <v>9.5041975048466583</v>
      </c>
      <c r="CD165" s="378">
        <v>1.2443110491029863E-2</v>
      </c>
      <c r="CE165" s="378">
        <v>11.924144736570648</v>
      </c>
      <c r="CF165" s="378">
        <v>1.7074549568291353</v>
      </c>
      <c r="CG165" s="378">
        <v>103.80917432635215</v>
      </c>
      <c r="CH165" s="378">
        <v>0.98123251625057939</v>
      </c>
      <c r="CI165" s="378">
        <v>4.0153475836092606E-2</v>
      </c>
      <c r="CJ165" s="378">
        <v>11.886487491438702</v>
      </c>
      <c r="CK165" s="378">
        <v>5.1754712450859238E-4</v>
      </c>
      <c r="CL165" s="378">
        <v>0.97764021394729195</v>
      </c>
      <c r="CM165" s="378">
        <v>7.7292738880347295E-2</v>
      </c>
      <c r="CN165" s="378">
        <v>7.8261073817349064E-2</v>
      </c>
      <c r="CO165" s="378">
        <v>6.6324279935932522E-6</v>
      </c>
      <c r="CP165" s="378">
        <v>9.2032915563117185E-2</v>
      </c>
      <c r="CQ165" s="378">
        <v>124.1699531495524</v>
      </c>
      <c r="CR165" s="379">
        <v>0.33511627288006085</v>
      </c>
    </row>
    <row r="167" spans="1:96" x14ac:dyDescent="0.2">
      <c r="A167" s="380"/>
      <c r="B167" s="371">
        <v>2035</v>
      </c>
      <c r="C167" s="372" t="s">
        <v>3</v>
      </c>
      <c r="D167" s="372" t="s">
        <v>4</v>
      </c>
      <c r="E167" s="372" t="s">
        <v>105</v>
      </c>
      <c r="F167" s="372" t="s">
        <v>106</v>
      </c>
      <c r="G167" s="372" t="s">
        <v>107</v>
      </c>
      <c r="H167" s="372" t="s">
        <v>108</v>
      </c>
      <c r="I167" s="372" t="s">
        <v>109</v>
      </c>
      <c r="J167" s="372" t="s">
        <v>110</v>
      </c>
      <c r="K167" s="372" t="s">
        <v>111</v>
      </c>
      <c r="L167" s="372" t="s">
        <v>112</v>
      </c>
      <c r="M167" s="372" t="s">
        <v>113</v>
      </c>
      <c r="N167" s="372" t="s">
        <v>114</v>
      </c>
      <c r="O167" s="372" t="s">
        <v>115</v>
      </c>
      <c r="P167" s="372" t="s">
        <v>116</v>
      </c>
      <c r="Q167" s="372" t="s">
        <v>117</v>
      </c>
      <c r="R167" s="372" t="s">
        <v>118</v>
      </c>
      <c r="S167" s="372" t="s">
        <v>119</v>
      </c>
      <c r="T167" s="372" t="s">
        <v>120</v>
      </c>
      <c r="U167" s="372" t="s">
        <v>121</v>
      </c>
      <c r="V167" s="372" t="s">
        <v>122</v>
      </c>
      <c r="W167" s="372" t="s">
        <v>123</v>
      </c>
      <c r="X167" s="373" t="s">
        <v>124</v>
      </c>
      <c r="Z167" s="371">
        <v>2035</v>
      </c>
      <c r="AA167" s="372" t="s">
        <v>3</v>
      </c>
      <c r="AB167" s="372" t="s">
        <v>14</v>
      </c>
      <c r="AC167" s="372" t="s">
        <v>105</v>
      </c>
      <c r="AD167" s="372" t="s">
        <v>106</v>
      </c>
      <c r="AE167" s="372" t="s">
        <v>107</v>
      </c>
      <c r="AF167" s="372" t="s">
        <v>108</v>
      </c>
      <c r="AG167" s="372" t="s">
        <v>109</v>
      </c>
      <c r="AH167" s="372" t="s">
        <v>110</v>
      </c>
      <c r="AI167" s="372" t="s">
        <v>111</v>
      </c>
      <c r="AJ167" s="372" t="s">
        <v>112</v>
      </c>
      <c r="AK167" s="372" t="s">
        <v>113</v>
      </c>
      <c r="AL167" s="372" t="s">
        <v>114</v>
      </c>
      <c r="AM167" s="372" t="s">
        <v>115</v>
      </c>
      <c r="AN167" s="372" t="s">
        <v>116</v>
      </c>
      <c r="AO167" s="372" t="s">
        <v>117</v>
      </c>
      <c r="AP167" s="372" t="s">
        <v>118</v>
      </c>
      <c r="AQ167" s="372" t="s">
        <v>119</v>
      </c>
      <c r="AR167" s="372" t="s">
        <v>120</v>
      </c>
      <c r="AS167" s="372" t="s">
        <v>121</v>
      </c>
      <c r="AT167" s="372" t="s">
        <v>122</v>
      </c>
      <c r="AU167" s="372" t="s">
        <v>123</v>
      </c>
      <c r="AV167" s="373" t="s">
        <v>124</v>
      </c>
      <c r="AX167" s="371">
        <v>2035</v>
      </c>
      <c r="AY167" s="372" t="s">
        <v>3</v>
      </c>
      <c r="AZ167" s="372" t="s">
        <v>17</v>
      </c>
      <c r="BA167" s="372" t="s">
        <v>105</v>
      </c>
      <c r="BB167" s="372" t="s">
        <v>106</v>
      </c>
      <c r="BC167" s="372" t="s">
        <v>107</v>
      </c>
      <c r="BD167" s="372" t="s">
        <v>108</v>
      </c>
      <c r="BE167" s="372" t="s">
        <v>109</v>
      </c>
      <c r="BF167" s="372" t="s">
        <v>110</v>
      </c>
      <c r="BG167" s="372" t="s">
        <v>111</v>
      </c>
      <c r="BH167" s="372" t="s">
        <v>112</v>
      </c>
      <c r="BI167" s="372" t="s">
        <v>113</v>
      </c>
      <c r="BJ167" s="372" t="s">
        <v>114</v>
      </c>
      <c r="BK167" s="372" t="s">
        <v>115</v>
      </c>
      <c r="BL167" s="372" t="s">
        <v>116</v>
      </c>
      <c r="BM167" s="372" t="s">
        <v>117</v>
      </c>
      <c r="BN167" s="372" t="s">
        <v>118</v>
      </c>
      <c r="BO167" s="372" t="s">
        <v>119</v>
      </c>
      <c r="BP167" s="372" t="s">
        <v>120</v>
      </c>
      <c r="BQ167" s="372" t="s">
        <v>121</v>
      </c>
      <c r="BR167" s="372" t="s">
        <v>122</v>
      </c>
      <c r="BS167" s="372" t="s">
        <v>123</v>
      </c>
      <c r="BT167" s="373" t="s">
        <v>124</v>
      </c>
      <c r="BV167" s="371">
        <v>2035</v>
      </c>
      <c r="BW167" s="372" t="s">
        <v>3</v>
      </c>
      <c r="BX167" s="372" t="s">
        <v>23</v>
      </c>
      <c r="BY167" s="372" t="s">
        <v>105</v>
      </c>
      <c r="BZ167" s="372" t="s">
        <v>106</v>
      </c>
      <c r="CA167" s="372" t="s">
        <v>107</v>
      </c>
      <c r="CB167" s="372" t="s">
        <v>108</v>
      </c>
      <c r="CC167" s="372" t="s">
        <v>109</v>
      </c>
      <c r="CD167" s="372" t="s">
        <v>110</v>
      </c>
      <c r="CE167" s="372" t="s">
        <v>111</v>
      </c>
      <c r="CF167" s="372" t="s">
        <v>112</v>
      </c>
      <c r="CG167" s="372" t="s">
        <v>113</v>
      </c>
      <c r="CH167" s="372" t="s">
        <v>114</v>
      </c>
      <c r="CI167" s="372" t="s">
        <v>115</v>
      </c>
      <c r="CJ167" s="372" t="s">
        <v>116</v>
      </c>
      <c r="CK167" s="372" t="s">
        <v>117</v>
      </c>
      <c r="CL167" s="372" t="s">
        <v>118</v>
      </c>
      <c r="CM167" s="372" t="s">
        <v>119</v>
      </c>
      <c r="CN167" s="372" t="s">
        <v>120</v>
      </c>
      <c r="CO167" s="372" t="s">
        <v>121</v>
      </c>
      <c r="CP167" s="372" t="s">
        <v>122</v>
      </c>
      <c r="CQ167" s="372" t="s">
        <v>123</v>
      </c>
      <c r="CR167" s="373" t="s">
        <v>124</v>
      </c>
    </row>
    <row r="168" spans="1:96" x14ac:dyDescent="0.2">
      <c r="B168" s="374"/>
      <c r="C168" s="368" t="s">
        <v>1</v>
      </c>
      <c r="D168" s="367" t="s">
        <v>6</v>
      </c>
      <c r="E168" s="367">
        <v>0</v>
      </c>
      <c r="F168" s="367">
        <v>0</v>
      </c>
      <c r="G168" s="367">
        <v>0</v>
      </c>
      <c r="H168" s="367">
        <v>0</v>
      </c>
      <c r="I168" s="367">
        <v>0</v>
      </c>
      <c r="J168" s="367">
        <v>0</v>
      </c>
      <c r="K168" s="367">
        <v>0</v>
      </c>
      <c r="L168" s="367">
        <v>0</v>
      </c>
      <c r="M168" s="367">
        <v>0</v>
      </c>
      <c r="N168" s="367">
        <v>0</v>
      </c>
      <c r="O168" s="367">
        <v>0</v>
      </c>
      <c r="P168" s="367">
        <v>0</v>
      </c>
      <c r="Q168" s="367">
        <v>0</v>
      </c>
      <c r="R168" s="367">
        <v>0</v>
      </c>
      <c r="S168" s="367">
        <v>0</v>
      </c>
      <c r="T168" s="367">
        <v>0</v>
      </c>
      <c r="U168" s="367">
        <v>0</v>
      </c>
      <c r="V168" s="367">
        <v>0</v>
      </c>
      <c r="W168" s="367">
        <v>0</v>
      </c>
      <c r="X168" s="375">
        <v>0</v>
      </c>
      <c r="Z168" s="374"/>
      <c r="AA168" s="368" t="s">
        <v>1</v>
      </c>
      <c r="AB168" s="367" t="s">
        <v>6</v>
      </c>
      <c r="AC168" s="367">
        <v>0</v>
      </c>
      <c r="AD168" s="367">
        <v>0</v>
      </c>
      <c r="AE168" s="367">
        <v>0</v>
      </c>
      <c r="AF168" s="367">
        <v>0</v>
      </c>
      <c r="AG168" s="367">
        <v>0</v>
      </c>
      <c r="AH168" s="367">
        <v>0</v>
      </c>
      <c r="AI168" s="367">
        <v>0</v>
      </c>
      <c r="AJ168" s="367">
        <v>0</v>
      </c>
      <c r="AK168" s="367">
        <v>0</v>
      </c>
      <c r="AL168" s="367">
        <v>0</v>
      </c>
      <c r="AM168" s="367">
        <v>0</v>
      </c>
      <c r="AN168" s="367">
        <v>0</v>
      </c>
      <c r="AO168" s="367">
        <v>0</v>
      </c>
      <c r="AP168" s="367">
        <v>0</v>
      </c>
      <c r="AQ168" s="367">
        <v>0</v>
      </c>
      <c r="AR168" s="367">
        <v>0</v>
      </c>
      <c r="AS168" s="367">
        <v>0</v>
      </c>
      <c r="AT168" s="367">
        <v>0</v>
      </c>
      <c r="AU168" s="367">
        <v>0</v>
      </c>
      <c r="AV168" s="375">
        <v>0</v>
      </c>
      <c r="AX168" s="374"/>
      <c r="AY168" s="368" t="s">
        <v>1</v>
      </c>
      <c r="AZ168" s="367" t="s">
        <v>6</v>
      </c>
      <c r="BA168" s="367">
        <v>0</v>
      </c>
      <c r="BB168" s="367">
        <v>0</v>
      </c>
      <c r="BC168" s="367">
        <v>0</v>
      </c>
      <c r="BD168" s="367">
        <v>0</v>
      </c>
      <c r="BE168" s="367">
        <v>0</v>
      </c>
      <c r="BF168" s="367">
        <v>0</v>
      </c>
      <c r="BG168" s="367">
        <v>0</v>
      </c>
      <c r="BH168" s="367">
        <v>0</v>
      </c>
      <c r="BI168" s="367">
        <v>0</v>
      </c>
      <c r="BJ168" s="367">
        <v>0</v>
      </c>
      <c r="BK168" s="367">
        <v>0</v>
      </c>
      <c r="BL168" s="367">
        <v>0</v>
      </c>
      <c r="BM168" s="367">
        <v>0</v>
      </c>
      <c r="BN168" s="367">
        <v>0</v>
      </c>
      <c r="BO168" s="367">
        <v>0</v>
      </c>
      <c r="BP168" s="367">
        <v>0</v>
      </c>
      <c r="BQ168" s="367">
        <v>0</v>
      </c>
      <c r="BR168" s="367">
        <v>0</v>
      </c>
      <c r="BS168" s="367">
        <v>0</v>
      </c>
      <c r="BT168" s="375">
        <v>0</v>
      </c>
      <c r="BV168" s="374"/>
      <c r="BW168" s="368" t="s">
        <v>1</v>
      </c>
      <c r="BX168" s="367" t="s">
        <v>6</v>
      </c>
      <c r="BY168" s="367">
        <v>0</v>
      </c>
      <c r="BZ168" s="367">
        <v>0</v>
      </c>
      <c r="CA168" s="367">
        <v>0</v>
      </c>
      <c r="CB168" s="367">
        <v>0</v>
      </c>
      <c r="CC168" s="367">
        <v>0</v>
      </c>
      <c r="CD168" s="367">
        <v>0</v>
      </c>
      <c r="CE168" s="367">
        <v>0</v>
      </c>
      <c r="CF168" s="367">
        <v>0</v>
      </c>
      <c r="CG168" s="367">
        <v>0</v>
      </c>
      <c r="CH168" s="367">
        <v>0</v>
      </c>
      <c r="CI168" s="367">
        <v>0</v>
      </c>
      <c r="CJ168" s="367">
        <v>0</v>
      </c>
      <c r="CK168" s="367">
        <v>0</v>
      </c>
      <c r="CL168" s="367">
        <v>0</v>
      </c>
      <c r="CM168" s="367">
        <v>0</v>
      </c>
      <c r="CN168" s="367">
        <v>0</v>
      </c>
      <c r="CO168" s="367">
        <v>0</v>
      </c>
      <c r="CP168" s="367">
        <v>0</v>
      </c>
      <c r="CQ168" s="367">
        <v>0</v>
      </c>
      <c r="CR168" s="375">
        <v>0</v>
      </c>
    </row>
    <row r="169" spans="1:96" x14ac:dyDescent="0.2">
      <c r="B169" s="374"/>
      <c r="C169" s="368"/>
      <c r="D169" s="367" t="s">
        <v>7</v>
      </c>
      <c r="E169" s="367">
        <v>904.88954439044824</v>
      </c>
      <c r="F169" s="367">
        <v>14832.25866916316</v>
      </c>
      <c r="G169" s="367">
        <v>3.3476486372154044</v>
      </c>
      <c r="H169" s="367">
        <v>268.74545985393502</v>
      </c>
      <c r="I169" s="367">
        <v>533.97823096634784</v>
      </c>
      <c r="J169" s="367">
        <v>0.83478619634538287</v>
      </c>
      <c r="K169" s="367">
        <v>917.55836075343291</v>
      </c>
      <c r="L169" s="367">
        <v>106.7790643197461</v>
      </c>
      <c r="M169" s="367">
        <v>6896.2698856102988</v>
      </c>
      <c r="N169" s="367">
        <v>67.851167845319139</v>
      </c>
      <c r="O169" s="367">
        <v>6.7826589505312285</v>
      </c>
      <c r="P169" s="367">
        <v>684.89886144785305</v>
      </c>
      <c r="Q169" s="367">
        <v>5.031357229205885E-2</v>
      </c>
      <c r="R169" s="367">
        <v>38.666876063058496</v>
      </c>
      <c r="S169" s="367">
        <v>7.362060209850628</v>
      </c>
      <c r="T169" s="367">
        <v>7.4422793906300999</v>
      </c>
      <c r="U169" s="367">
        <v>5.0985337383657845E-4</v>
      </c>
      <c r="V169" s="367">
        <v>8.8876101038536568</v>
      </c>
      <c r="W169" s="367">
        <v>22986.682192484473</v>
      </c>
      <c r="X169" s="375">
        <v>8.5933844669243395</v>
      </c>
      <c r="Z169" s="374"/>
      <c r="AA169" s="368"/>
      <c r="AB169" s="367" t="s">
        <v>7</v>
      </c>
      <c r="AC169" s="367">
        <v>45.374557780203112</v>
      </c>
      <c r="AD169" s="367">
        <v>743.74511471255141</v>
      </c>
      <c r="AE169" s="367">
        <v>0.16786366629915053</v>
      </c>
      <c r="AF169" s="367">
        <v>13.475905951067093</v>
      </c>
      <c r="AG169" s="367">
        <v>26.77567250561432</v>
      </c>
      <c r="AH169" s="367">
        <v>4.1859312813372122E-2</v>
      </c>
      <c r="AI169" s="367">
        <v>46.009819778347044</v>
      </c>
      <c r="AJ169" s="367">
        <v>5.3543030237531024</v>
      </c>
      <c r="AK169" s="367">
        <v>345.80485356727729</v>
      </c>
      <c r="AL169" s="367">
        <v>3.4023121992481173</v>
      </c>
      <c r="AM169" s="367">
        <v>0.34010797490383693</v>
      </c>
      <c r="AN169" s="367">
        <v>34.343399318747807</v>
      </c>
      <c r="AO169" s="367">
        <v>2.522911340115324E-3</v>
      </c>
      <c r="AP169" s="367">
        <v>1.9389022814768644</v>
      </c>
      <c r="AQ169" s="367">
        <v>0.36916132852239386</v>
      </c>
      <c r="AR169" s="367">
        <v>0.37318381930695765</v>
      </c>
      <c r="AS169" s="367">
        <v>2.5565961629231888E-5</v>
      </c>
      <c r="AT169" s="367">
        <v>0.44565812555263468</v>
      </c>
      <c r="AU169" s="367">
        <v>1152.6385134891193</v>
      </c>
      <c r="AV169" s="375">
        <v>0.43090454789663524</v>
      </c>
      <c r="AX169" s="374"/>
      <c r="AY169" s="368"/>
      <c r="AZ169" s="367" t="s">
        <v>7</v>
      </c>
      <c r="BA169" s="367">
        <v>0</v>
      </c>
      <c r="BB169" s="367">
        <v>0</v>
      </c>
      <c r="BC169" s="367">
        <v>0</v>
      </c>
      <c r="BD169" s="367">
        <v>0</v>
      </c>
      <c r="BE169" s="367">
        <v>0</v>
      </c>
      <c r="BF169" s="367">
        <v>0</v>
      </c>
      <c r="BG169" s="367">
        <v>0</v>
      </c>
      <c r="BH169" s="367">
        <v>0</v>
      </c>
      <c r="BI169" s="367">
        <v>0</v>
      </c>
      <c r="BJ169" s="367">
        <v>0</v>
      </c>
      <c r="BK169" s="367">
        <v>0</v>
      </c>
      <c r="BL169" s="367">
        <v>0</v>
      </c>
      <c r="BM169" s="367">
        <v>0</v>
      </c>
      <c r="BN169" s="367">
        <v>0</v>
      </c>
      <c r="BO169" s="367">
        <v>0</v>
      </c>
      <c r="BP169" s="367">
        <v>0</v>
      </c>
      <c r="BQ169" s="367">
        <v>0</v>
      </c>
      <c r="BR169" s="367">
        <v>0</v>
      </c>
      <c r="BS169" s="367">
        <v>0</v>
      </c>
      <c r="BT169" s="375">
        <v>0</v>
      </c>
      <c r="BV169" s="374"/>
      <c r="BW169" s="368"/>
      <c r="BX169" s="367" t="s">
        <v>7</v>
      </c>
      <c r="BY169" s="367">
        <v>866.82817887668284</v>
      </c>
      <c r="BZ169" s="367">
        <v>14208.385819596733</v>
      </c>
      <c r="CA169" s="367">
        <v>3.2068402046474889</v>
      </c>
      <c r="CB169" s="367">
        <v>257.44151757603424</v>
      </c>
      <c r="CC169" s="367">
        <v>511.51809674201598</v>
      </c>
      <c r="CD169" s="367">
        <v>0.79967351022593991</v>
      </c>
      <c r="CE169" s="367">
        <v>878.96412086488044</v>
      </c>
      <c r="CF169" s="367">
        <v>102.28773493983884</v>
      </c>
      <c r="CG169" s="367">
        <v>6606.1997323800506</v>
      </c>
      <c r="CH169" s="367">
        <v>64.997219409395768</v>
      </c>
      <c r="CI169" s="367">
        <v>6.4973674880850778</v>
      </c>
      <c r="CJ169" s="367">
        <v>656.09072009277907</v>
      </c>
      <c r="CK169" s="367">
        <v>4.8197288291229448E-2</v>
      </c>
      <c r="CL169" s="367">
        <v>37.040474131204029</v>
      </c>
      <c r="CM169" s="367">
        <v>7.0523980347061155</v>
      </c>
      <c r="CN169" s="367">
        <v>7.1292430450359561</v>
      </c>
      <c r="CO169" s="367">
        <v>4.8840797672671063E-4</v>
      </c>
      <c r="CP169" s="367">
        <v>8.513780415132393</v>
      </c>
      <c r="CQ169" s="367">
        <v>22019.818868335595</v>
      </c>
      <c r="CR169" s="375">
        <v>8.2319304649154574</v>
      </c>
    </row>
    <row r="170" spans="1:96" x14ac:dyDescent="0.2">
      <c r="B170" s="374"/>
      <c r="C170" s="368"/>
      <c r="D170" s="367" t="s">
        <v>8</v>
      </c>
      <c r="E170" s="367">
        <v>6797.8493039847026</v>
      </c>
      <c r="F170" s="367">
        <v>110724.08844692903</v>
      </c>
      <c r="G170" s="367">
        <v>25.111058252823529</v>
      </c>
      <c r="H170" s="367">
        <v>2021.5233613629869</v>
      </c>
      <c r="I170" s="367">
        <v>3786.9347342675469</v>
      </c>
      <c r="J170" s="367">
        <v>5.9864028651931012</v>
      </c>
      <c r="K170" s="367">
        <v>6888.3536780895738</v>
      </c>
      <c r="L170" s="367">
        <v>785.65296828850944</v>
      </c>
      <c r="M170" s="367">
        <v>49388.332891008293</v>
      </c>
      <c r="N170" s="367">
        <v>490.8106132597278</v>
      </c>
      <c r="O170" s="367">
        <v>51.884833180431144</v>
      </c>
      <c r="P170" s="367">
        <v>4865.6858826677335</v>
      </c>
      <c r="Q170" s="367">
        <v>0.37893567664730471</v>
      </c>
      <c r="R170" s="367">
        <v>288.71675479345424</v>
      </c>
      <c r="S170" s="367">
        <v>56.410491081162121</v>
      </c>
      <c r="T170" s="367">
        <v>57.014687876761037</v>
      </c>
      <c r="U170" s="367">
        <v>3.7974669533968634E-3</v>
      </c>
      <c r="V170" s="367">
        <v>67.109377608391625</v>
      </c>
      <c r="W170" s="367">
        <v>176706.41756910065</v>
      </c>
      <c r="X170" s="375">
        <v>64.258000970276015</v>
      </c>
      <c r="Z170" s="374"/>
      <c r="AA170" s="368"/>
      <c r="AB170" s="367" t="s">
        <v>8</v>
      </c>
      <c r="AC170" s="367">
        <v>810.07707791339817</v>
      </c>
      <c r="AD170" s="367">
        <v>13194.621123939341</v>
      </c>
      <c r="AE170" s="367">
        <v>2.9924012409096177</v>
      </c>
      <c r="AF170" s="367">
        <v>240.89821122493714</v>
      </c>
      <c r="AG170" s="367">
        <v>451.27640914105035</v>
      </c>
      <c r="AH170" s="367">
        <v>0.71337970634409553</v>
      </c>
      <c r="AI170" s="367">
        <v>820.86218297159337</v>
      </c>
      <c r="AJ170" s="367">
        <v>93.623649531636559</v>
      </c>
      <c r="AK170" s="367">
        <v>5885.4432633436618</v>
      </c>
      <c r="AL170" s="367">
        <v>58.488267335562277</v>
      </c>
      <c r="AM170" s="367">
        <v>6.1829428943343299</v>
      </c>
      <c r="AN170" s="367">
        <v>579.82759334860668</v>
      </c>
      <c r="AO170" s="367">
        <v>4.5156503465831416E-2</v>
      </c>
      <c r="AP170" s="367">
        <v>34.405414802388329</v>
      </c>
      <c r="AQ170" s="367">
        <v>6.7222504847086642</v>
      </c>
      <c r="AR170" s="367">
        <v>6.7942506060377008</v>
      </c>
      <c r="AS170" s="367">
        <v>4.5253149864284608E-4</v>
      </c>
      <c r="AT170" s="367">
        <v>7.9972011856347347</v>
      </c>
      <c r="AU170" s="367">
        <v>21057.515692354915</v>
      </c>
      <c r="AV170" s="375">
        <v>7.6574121212197195</v>
      </c>
      <c r="AX170" s="374"/>
      <c r="AY170" s="368"/>
      <c r="AZ170" s="367" t="s">
        <v>8</v>
      </c>
      <c r="BA170" s="367">
        <v>2647.4040310657701</v>
      </c>
      <c r="BB170" s="367">
        <v>43121.196864228456</v>
      </c>
      <c r="BC170" s="367">
        <v>9.7794337400042455</v>
      </c>
      <c r="BD170" s="367">
        <v>787.27680718502143</v>
      </c>
      <c r="BE170" s="367">
        <v>1474.8114929535432</v>
      </c>
      <c r="BF170" s="367">
        <v>2.3313884095085782</v>
      </c>
      <c r="BG170" s="367">
        <v>2682.6507148505771</v>
      </c>
      <c r="BH170" s="367">
        <v>305.97042421146142</v>
      </c>
      <c r="BI170" s="367">
        <v>19234.152705714016</v>
      </c>
      <c r="BJ170" s="367">
        <v>191.14486625527437</v>
      </c>
      <c r="BK170" s="367">
        <v>20.206407993265149</v>
      </c>
      <c r="BL170" s="367">
        <v>1894.9282109157143</v>
      </c>
      <c r="BM170" s="367">
        <v>0.14757547468471613</v>
      </c>
      <c r="BN170" s="367">
        <v>112.43995950724862</v>
      </c>
      <c r="BO170" s="367">
        <v>21.968913226000566</v>
      </c>
      <c r="BP170" s="367">
        <v>22.204216034388502</v>
      </c>
      <c r="BQ170" s="367">
        <v>1.4789132372159052E-3</v>
      </c>
      <c r="BR170" s="367">
        <v>26.135565655835951</v>
      </c>
      <c r="BS170" s="367">
        <v>68817.836534477101</v>
      </c>
      <c r="BT170" s="375">
        <v>25.025104733819163</v>
      </c>
      <c r="BV170" s="374"/>
      <c r="BW170" s="368"/>
      <c r="BX170" s="367" t="s">
        <v>8</v>
      </c>
      <c r="BY170" s="367">
        <v>6675.5454887928881</v>
      </c>
      <c r="BZ170" s="367">
        <v>108731.99096945811</v>
      </c>
      <c r="CA170" s="367">
        <v>24.659271505208519</v>
      </c>
      <c r="CB170" s="367">
        <v>1985.1530317869622</v>
      </c>
      <c r="CC170" s="367">
        <v>3718.8019256141051</v>
      </c>
      <c r="CD170" s="367">
        <v>5.8786982255419753</v>
      </c>
      <c r="CE170" s="367">
        <v>6764.4215493312777</v>
      </c>
      <c r="CF170" s="367">
        <v>771.51785714649952</v>
      </c>
      <c r="CG170" s="367">
        <v>48499.760451635011</v>
      </c>
      <c r="CH170" s="367">
        <v>481.98017176948878</v>
      </c>
      <c r="CI170" s="367">
        <v>50.951344842459619</v>
      </c>
      <c r="CJ170" s="367">
        <v>4778.1446736229273</v>
      </c>
      <c r="CK170" s="367">
        <v>0.37211803817169287</v>
      </c>
      <c r="CL170" s="367">
        <v>283.52229415715556</v>
      </c>
      <c r="CM170" s="367">
        <v>55.395579163060937</v>
      </c>
      <c r="CN170" s="367">
        <v>55.988905524508702</v>
      </c>
      <c r="CO170" s="367">
        <v>3.7291446538435286E-3</v>
      </c>
      <c r="CP170" s="367">
        <v>65.90197618632078</v>
      </c>
      <c r="CQ170" s="367">
        <v>173527.19601370214</v>
      </c>
      <c r="CR170" s="375">
        <v>63.101900220784948</v>
      </c>
    </row>
    <row r="171" spans="1:96" x14ac:dyDescent="0.2">
      <c r="B171" s="374"/>
      <c r="C171" s="368"/>
      <c r="D171" s="367" t="s">
        <v>12</v>
      </c>
      <c r="E171" s="367">
        <v>0</v>
      </c>
      <c r="F171" s="367">
        <v>0</v>
      </c>
      <c r="G171" s="367">
        <v>0</v>
      </c>
      <c r="H171" s="367">
        <v>0</v>
      </c>
      <c r="I171" s="367">
        <v>0</v>
      </c>
      <c r="J171" s="367">
        <v>0</v>
      </c>
      <c r="K171" s="367">
        <v>0</v>
      </c>
      <c r="L171" s="367">
        <v>0</v>
      </c>
      <c r="M171" s="367">
        <v>0</v>
      </c>
      <c r="N171" s="367">
        <v>0</v>
      </c>
      <c r="O171" s="367">
        <v>0</v>
      </c>
      <c r="P171" s="367">
        <v>0</v>
      </c>
      <c r="Q171" s="367">
        <v>0</v>
      </c>
      <c r="R171" s="367">
        <v>0</v>
      </c>
      <c r="S171" s="367">
        <v>0</v>
      </c>
      <c r="T171" s="367">
        <v>0</v>
      </c>
      <c r="U171" s="367">
        <v>0</v>
      </c>
      <c r="V171" s="367">
        <v>0</v>
      </c>
      <c r="W171" s="367">
        <v>0</v>
      </c>
      <c r="X171" s="375">
        <v>0</v>
      </c>
      <c r="Z171" s="374"/>
      <c r="AA171" s="368"/>
      <c r="AB171" s="367" t="s">
        <v>12</v>
      </c>
      <c r="AC171" s="367">
        <v>0</v>
      </c>
      <c r="AD171" s="367">
        <v>0</v>
      </c>
      <c r="AE171" s="367">
        <v>0</v>
      </c>
      <c r="AF171" s="367">
        <v>0</v>
      </c>
      <c r="AG171" s="367">
        <v>0</v>
      </c>
      <c r="AH171" s="367">
        <v>0</v>
      </c>
      <c r="AI171" s="367">
        <v>0</v>
      </c>
      <c r="AJ171" s="367">
        <v>0</v>
      </c>
      <c r="AK171" s="367">
        <v>0</v>
      </c>
      <c r="AL171" s="367">
        <v>0</v>
      </c>
      <c r="AM171" s="367">
        <v>0</v>
      </c>
      <c r="AN171" s="367">
        <v>0</v>
      </c>
      <c r="AO171" s="367">
        <v>0</v>
      </c>
      <c r="AP171" s="367">
        <v>0</v>
      </c>
      <c r="AQ171" s="367">
        <v>0</v>
      </c>
      <c r="AR171" s="367">
        <v>0</v>
      </c>
      <c r="AS171" s="367">
        <v>0</v>
      </c>
      <c r="AT171" s="367">
        <v>0</v>
      </c>
      <c r="AU171" s="367">
        <v>0</v>
      </c>
      <c r="AV171" s="375">
        <v>0</v>
      </c>
      <c r="AX171" s="374"/>
      <c r="AY171" s="368"/>
      <c r="AZ171" s="367" t="s">
        <v>12</v>
      </c>
      <c r="BA171" s="367">
        <v>3978.965067745437</v>
      </c>
      <c r="BB171" s="367">
        <v>64542.007282367042</v>
      </c>
      <c r="BC171" s="367">
        <v>16.026666739148666</v>
      </c>
      <c r="BD171" s="367">
        <v>1189.6295703416388</v>
      </c>
      <c r="BE171" s="367">
        <v>2129.3965358740502</v>
      </c>
      <c r="BF171" s="367">
        <v>3.6873491602142687</v>
      </c>
      <c r="BG171" s="367">
        <v>4032.772623840503</v>
      </c>
      <c r="BH171" s="367">
        <v>484.73866001772598</v>
      </c>
      <c r="BI171" s="367">
        <v>28670.692882512645</v>
      </c>
      <c r="BJ171" s="367">
        <v>270.72464942736121</v>
      </c>
      <c r="BK171" s="367">
        <v>67.680332122290508</v>
      </c>
      <c r="BL171" s="367">
        <v>2720.704524948761</v>
      </c>
      <c r="BM171" s="367">
        <v>0.31935518768624455</v>
      </c>
      <c r="BN171" s="367">
        <v>255.44299211287563</v>
      </c>
      <c r="BO171" s="367">
        <v>34.941140050277504</v>
      </c>
      <c r="BP171" s="367">
        <v>35.315597485553148</v>
      </c>
      <c r="BQ171" s="367">
        <v>2.2654674705193307E-3</v>
      </c>
      <c r="BR171" s="367">
        <v>43.592532506887686</v>
      </c>
      <c r="BS171" s="367">
        <v>33433.032685215512</v>
      </c>
      <c r="BT171" s="375">
        <v>50.855448841664668</v>
      </c>
      <c r="BV171" s="374"/>
      <c r="BW171" s="368"/>
      <c r="BX171" s="367" t="s">
        <v>12</v>
      </c>
      <c r="BY171" s="367">
        <v>0</v>
      </c>
      <c r="BZ171" s="367">
        <v>0</v>
      </c>
      <c r="CA171" s="367">
        <v>0</v>
      </c>
      <c r="CB171" s="367">
        <v>0</v>
      </c>
      <c r="CC171" s="367">
        <v>0</v>
      </c>
      <c r="CD171" s="367">
        <v>0</v>
      </c>
      <c r="CE171" s="367">
        <v>0</v>
      </c>
      <c r="CF171" s="367">
        <v>0</v>
      </c>
      <c r="CG171" s="367">
        <v>0</v>
      </c>
      <c r="CH171" s="367">
        <v>0</v>
      </c>
      <c r="CI171" s="367">
        <v>0</v>
      </c>
      <c r="CJ171" s="367">
        <v>0</v>
      </c>
      <c r="CK171" s="367">
        <v>0</v>
      </c>
      <c r="CL171" s="367">
        <v>0</v>
      </c>
      <c r="CM171" s="367">
        <v>0</v>
      </c>
      <c r="CN171" s="367">
        <v>0</v>
      </c>
      <c r="CO171" s="367">
        <v>0</v>
      </c>
      <c r="CP171" s="367">
        <v>0</v>
      </c>
      <c r="CQ171" s="367">
        <v>0</v>
      </c>
      <c r="CR171" s="375">
        <v>0</v>
      </c>
    </row>
    <row r="172" spans="1:96" x14ac:dyDescent="0.2">
      <c r="B172" s="374"/>
      <c r="C172" s="368"/>
      <c r="D172" s="367" t="s">
        <v>9</v>
      </c>
      <c r="E172" s="367">
        <v>0</v>
      </c>
      <c r="F172" s="367">
        <v>0</v>
      </c>
      <c r="G172" s="367">
        <v>0</v>
      </c>
      <c r="H172" s="367">
        <v>0</v>
      </c>
      <c r="I172" s="367">
        <v>0</v>
      </c>
      <c r="J172" s="367">
        <v>0</v>
      </c>
      <c r="K172" s="367">
        <v>0</v>
      </c>
      <c r="L172" s="367">
        <v>0</v>
      </c>
      <c r="M172" s="367">
        <v>0</v>
      </c>
      <c r="N172" s="367">
        <v>0</v>
      </c>
      <c r="O172" s="367">
        <v>0</v>
      </c>
      <c r="P172" s="367">
        <v>0</v>
      </c>
      <c r="Q172" s="367">
        <v>0</v>
      </c>
      <c r="R172" s="367">
        <v>0</v>
      </c>
      <c r="S172" s="367">
        <v>0</v>
      </c>
      <c r="T172" s="367">
        <v>0</v>
      </c>
      <c r="U172" s="367">
        <v>0</v>
      </c>
      <c r="V172" s="367">
        <v>0</v>
      </c>
      <c r="W172" s="367">
        <v>0</v>
      </c>
      <c r="X172" s="375">
        <v>0</v>
      </c>
      <c r="Z172" s="374"/>
      <c r="AA172" s="368"/>
      <c r="AB172" s="367" t="s">
        <v>9</v>
      </c>
      <c r="AC172" s="367">
        <v>3291.7634507419998</v>
      </c>
      <c r="AD172" s="367">
        <v>53755.029061657289</v>
      </c>
      <c r="AE172" s="367">
        <v>12.291344486160559</v>
      </c>
      <c r="AF172" s="367">
        <v>977.02743337902234</v>
      </c>
      <c r="AG172" s="367">
        <v>1922.0696406077477</v>
      </c>
      <c r="AH172" s="367">
        <v>3.0094742773470866</v>
      </c>
      <c r="AI172" s="367">
        <v>3337.1755122997238</v>
      </c>
      <c r="AJ172" s="367">
        <v>388.85536990538958</v>
      </c>
      <c r="AK172" s="367">
        <v>24947.496642952356</v>
      </c>
      <c r="AL172" s="367">
        <v>242.52146023882065</v>
      </c>
      <c r="AM172" s="367">
        <v>24.895011338495447</v>
      </c>
      <c r="AN172" s="367">
        <v>2468.3020805436886</v>
      </c>
      <c r="AO172" s="367">
        <v>0.17948920682902111</v>
      </c>
      <c r="AP172" s="367">
        <v>137.61983216766305</v>
      </c>
      <c r="AQ172" s="367">
        <v>27.45364740149709</v>
      </c>
      <c r="AR172" s="367">
        <v>27.74856881942927</v>
      </c>
      <c r="AS172" s="367">
        <v>1.8553258974295607E-3</v>
      </c>
      <c r="AT172" s="367">
        <v>32.796763152760015</v>
      </c>
      <c r="AU172" s="367">
        <v>87900.880689104859</v>
      </c>
      <c r="AV172" s="375">
        <v>30.359086982240488</v>
      </c>
      <c r="AX172" s="374"/>
      <c r="AY172" s="368"/>
      <c r="AZ172" s="367" t="s">
        <v>9</v>
      </c>
      <c r="BA172" s="367">
        <v>0</v>
      </c>
      <c r="BB172" s="367">
        <v>0</v>
      </c>
      <c r="BC172" s="367">
        <v>0</v>
      </c>
      <c r="BD172" s="367">
        <v>0</v>
      </c>
      <c r="BE172" s="367">
        <v>0</v>
      </c>
      <c r="BF172" s="367">
        <v>0</v>
      </c>
      <c r="BG172" s="367">
        <v>0</v>
      </c>
      <c r="BH172" s="367">
        <v>0</v>
      </c>
      <c r="BI172" s="367">
        <v>0</v>
      </c>
      <c r="BJ172" s="367">
        <v>0</v>
      </c>
      <c r="BK172" s="367">
        <v>0</v>
      </c>
      <c r="BL172" s="367">
        <v>0</v>
      </c>
      <c r="BM172" s="367">
        <v>0</v>
      </c>
      <c r="BN172" s="367">
        <v>0</v>
      </c>
      <c r="BO172" s="367">
        <v>0</v>
      </c>
      <c r="BP172" s="367">
        <v>0</v>
      </c>
      <c r="BQ172" s="367">
        <v>0</v>
      </c>
      <c r="BR172" s="367">
        <v>0</v>
      </c>
      <c r="BS172" s="367">
        <v>0</v>
      </c>
      <c r="BT172" s="375">
        <v>0</v>
      </c>
      <c r="BV172" s="374"/>
      <c r="BW172" s="368"/>
      <c r="BX172" s="367" t="s">
        <v>9</v>
      </c>
      <c r="BY172" s="367">
        <v>0</v>
      </c>
      <c r="BZ172" s="367">
        <v>0</v>
      </c>
      <c r="CA172" s="367">
        <v>0</v>
      </c>
      <c r="CB172" s="367">
        <v>0</v>
      </c>
      <c r="CC172" s="367">
        <v>0</v>
      </c>
      <c r="CD172" s="367">
        <v>0</v>
      </c>
      <c r="CE172" s="367">
        <v>0</v>
      </c>
      <c r="CF172" s="367">
        <v>0</v>
      </c>
      <c r="CG172" s="367">
        <v>0</v>
      </c>
      <c r="CH172" s="367">
        <v>0</v>
      </c>
      <c r="CI172" s="367">
        <v>0</v>
      </c>
      <c r="CJ172" s="367">
        <v>0</v>
      </c>
      <c r="CK172" s="367">
        <v>0</v>
      </c>
      <c r="CL172" s="367">
        <v>0</v>
      </c>
      <c r="CM172" s="367">
        <v>0</v>
      </c>
      <c r="CN172" s="367">
        <v>0</v>
      </c>
      <c r="CO172" s="367">
        <v>0</v>
      </c>
      <c r="CP172" s="367">
        <v>0</v>
      </c>
      <c r="CQ172" s="367">
        <v>0</v>
      </c>
      <c r="CR172" s="375">
        <v>0</v>
      </c>
    </row>
    <row r="173" spans="1:96" x14ac:dyDescent="0.2">
      <c r="B173" s="374"/>
      <c r="C173" s="368"/>
      <c r="D173" s="367" t="s">
        <v>10</v>
      </c>
      <c r="E173" s="367">
        <v>0</v>
      </c>
      <c r="F173" s="367">
        <v>0</v>
      </c>
      <c r="G173" s="367">
        <v>0</v>
      </c>
      <c r="H173" s="367">
        <v>0</v>
      </c>
      <c r="I173" s="367">
        <v>0</v>
      </c>
      <c r="J173" s="367">
        <v>0</v>
      </c>
      <c r="K173" s="367">
        <v>0</v>
      </c>
      <c r="L173" s="367">
        <v>0</v>
      </c>
      <c r="M173" s="367">
        <v>0</v>
      </c>
      <c r="N173" s="367">
        <v>0</v>
      </c>
      <c r="O173" s="367">
        <v>0</v>
      </c>
      <c r="P173" s="367">
        <v>0</v>
      </c>
      <c r="Q173" s="367">
        <v>0</v>
      </c>
      <c r="R173" s="367">
        <v>0</v>
      </c>
      <c r="S173" s="367">
        <v>0</v>
      </c>
      <c r="T173" s="367">
        <v>0</v>
      </c>
      <c r="U173" s="367">
        <v>0</v>
      </c>
      <c r="V173" s="367">
        <v>0</v>
      </c>
      <c r="W173" s="367">
        <v>0</v>
      </c>
      <c r="X173" s="375">
        <v>0</v>
      </c>
      <c r="Z173" s="374"/>
      <c r="AA173" s="368"/>
      <c r="AB173" s="367" t="s">
        <v>10</v>
      </c>
      <c r="AC173" s="367">
        <v>3476.1083794232777</v>
      </c>
      <c r="AD173" s="367">
        <v>56383.596355537127</v>
      </c>
      <c r="AE173" s="367">
        <v>12.992838246086221</v>
      </c>
      <c r="AF173" s="367">
        <v>1032.5465469308044</v>
      </c>
      <c r="AG173" s="367">
        <v>1931.1736451654558</v>
      </c>
      <c r="AH173" s="367">
        <v>3.0454530542342533</v>
      </c>
      <c r="AI173" s="367">
        <v>3521.6328656581891</v>
      </c>
      <c r="AJ173" s="367">
        <v>404.24360504377586</v>
      </c>
      <c r="AK173" s="367">
        <v>25262.355897388756</v>
      </c>
      <c r="AL173" s="367">
        <v>246.22658359411093</v>
      </c>
      <c r="AM173" s="367">
        <v>26.330918406630207</v>
      </c>
      <c r="AN173" s="367">
        <v>2483.6366077819484</v>
      </c>
      <c r="AO173" s="367">
        <v>0.1879861290171144</v>
      </c>
      <c r="AP173" s="367">
        <v>143.32349696279982</v>
      </c>
      <c r="AQ173" s="367">
        <v>29.663980292535907</v>
      </c>
      <c r="AR173" s="367">
        <v>29.976792498752712</v>
      </c>
      <c r="AS173" s="367">
        <v>1.9425899994709285E-3</v>
      </c>
      <c r="AT173" s="367">
        <v>34.926402464139429</v>
      </c>
      <c r="AU173" s="367">
        <v>95480.782015009114</v>
      </c>
      <c r="AV173" s="375">
        <v>31.568934555791191</v>
      </c>
      <c r="AX173" s="374"/>
      <c r="AY173" s="368"/>
      <c r="AZ173" s="367" t="s">
        <v>10</v>
      </c>
      <c r="BA173" s="367">
        <v>0</v>
      </c>
      <c r="BB173" s="367">
        <v>0</v>
      </c>
      <c r="BC173" s="367">
        <v>0</v>
      </c>
      <c r="BD173" s="367">
        <v>0</v>
      </c>
      <c r="BE173" s="367">
        <v>0</v>
      </c>
      <c r="BF173" s="367">
        <v>0</v>
      </c>
      <c r="BG173" s="367">
        <v>0</v>
      </c>
      <c r="BH173" s="367">
        <v>0</v>
      </c>
      <c r="BI173" s="367">
        <v>0</v>
      </c>
      <c r="BJ173" s="367">
        <v>0</v>
      </c>
      <c r="BK173" s="367">
        <v>0</v>
      </c>
      <c r="BL173" s="367">
        <v>0</v>
      </c>
      <c r="BM173" s="367">
        <v>0</v>
      </c>
      <c r="BN173" s="367">
        <v>0</v>
      </c>
      <c r="BO173" s="367">
        <v>0</v>
      </c>
      <c r="BP173" s="367">
        <v>0</v>
      </c>
      <c r="BQ173" s="367">
        <v>0</v>
      </c>
      <c r="BR173" s="367">
        <v>0</v>
      </c>
      <c r="BS173" s="367">
        <v>0</v>
      </c>
      <c r="BT173" s="375">
        <v>0</v>
      </c>
      <c r="BV173" s="374"/>
      <c r="BW173" s="368"/>
      <c r="BX173" s="367" t="s">
        <v>10</v>
      </c>
      <c r="BY173" s="367">
        <v>0</v>
      </c>
      <c r="BZ173" s="367">
        <v>0</v>
      </c>
      <c r="CA173" s="367">
        <v>0</v>
      </c>
      <c r="CB173" s="367">
        <v>0</v>
      </c>
      <c r="CC173" s="367">
        <v>0</v>
      </c>
      <c r="CD173" s="367">
        <v>0</v>
      </c>
      <c r="CE173" s="367">
        <v>0</v>
      </c>
      <c r="CF173" s="367">
        <v>0</v>
      </c>
      <c r="CG173" s="367">
        <v>0</v>
      </c>
      <c r="CH173" s="367">
        <v>0</v>
      </c>
      <c r="CI173" s="367">
        <v>0</v>
      </c>
      <c r="CJ173" s="367">
        <v>0</v>
      </c>
      <c r="CK173" s="367">
        <v>0</v>
      </c>
      <c r="CL173" s="367">
        <v>0</v>
      </c>
      <c r="CM173" s="367">
        <v>0</v>
      </c>
      <c r="CN173" s="367">
        <v>0</v>
      </c>
      <c r="CO173" s="367">
        <v>0</v>
      </c>
      <c r="CP173" s="367">
        <v>0</v>
      </c>
      <c r="CQ173" s="367">
        <v>0</v>
      </c>
      <c r="CR173" s="375">
        <v>0</v>
      </c>
    </row>
    <row r="174" spans="1:96" x14ac:dyDescent="0.2">
      <c r="B174" s="374"/>
      <c r="C174" s="368"/>
      <c r="D174" s="367" t="s">
        <v>5</v>
      </c>
      <c r="E174" s="367">
        <v>0</v>
      </c>
      <c r="F174" s="367">
        <v>0</v>
      </c>
      <c r="G174" s="367">
        <v>0</v>
      </c>
      <c r="H174" s="367">
        <v>0</v>
      </c>
      <c r="I174" s="367">
        <v>0</v>
      </c>
      <c r="J174" s="367">
        <v>0</v>
      </c>
      <c r="K174" s="367">
        <v>0</v>
      </c>
      <c r="L174" s="367">
        <v>0</v>
      </c>
      <c r="M174" s="367">
        <v>0</v>
      </c>
      <c r="N174" s="367">
        <v>0</v>
      </c>
      <c r="O174" s="367">
        <v>0</v>
      </c>
      <c r="P174" s="367">
        <v>0</v>
      </c>
      <c r="Q174" s="367">
        <v>0</v>
      </c>
      <c r="R174" s="367">
        <v>0</v>
      </c>
      <c r="S174" s="367">
        <v>0</v>
      </c>
      <c r="T174" s="367">
        <v>0</v>
      </c>
      <c r="U174" s="367">
        <v>0</v>
      </c>
      <c r="V174" s="367">
        <v>0</v>
      </c>
      <c r="W174" s="367">
        <v>0</v>
      </c>
      <c r="X174" s="375">
        <v>0</v>
      </c>
      <c r="Z174" s="374"/>
      <c r="AA174" s="368"/>
      <c r="AB174" s="367" t="s">
        <v>5</v>
      </c>
      <c r="AC174" s="367">
        <v>0</v>
      </c>
      <c r="AD174" s="367">
        <v>0</v>
      </c>
      <c r="AE174" s="367">
        <v>0</v>
      </c>
      <c r="AF174" s="367">
        <v>0</v>
      </c>
      <c r="AG174" s="367">
        <v>0</v>
      </c>
      <c r="AH174" s="367">
        <v>0</v>
      </c>
      <c r="AI174" s="367">
        <v>0</v>
      </c>
      <c r="AJ174" s="367">
        <v>0</v>
      </c>
      <c r="AK174" s="367">
        <v>0</v>
      </c>
      <c r="AL174" s="367">
        <v>0</v>
      </c>
      <c r="AM174" s="367">
        <v>0</v>
      </c>
      <c r="AN174" s="367">
        <v>0</v>
      </c>
      <c r="AO174" s="367">
        <v>0</v>
      </c>
      <c r="AP174" s="367">
        <v>0</v>
      </c>
      <c r="AQ174" s="367">
        <v>0</v>
      </c>
      <c r="AR174" s="367">
        <v>0</v>
      </c>
      <c r="AS174" s="367">
        <v>0</v>
      </c>
      <c r="AT174" s="367">
        <v>0</v>
      </c>
      <c r="AU174" s="367">
        <v>0</v>
      </c>
      <c r="AV174" s="375">
        <v>0</v>
      </c>
      <c r="AX174" s="374"/>
      <c r="AY174" s="368"/>
      <c r="AZ174" s="367" t="s">
        <v>5</v>
      </c>
      <c r="BA174" s="367">
        <v>0</v>
      </c>
      <c r="BB174" s="367">
        <v>0</v>
      </c>
      <c r="BC174" s="367">
        <v>0</v>
      </c>
      <c r="BD174" s="367">
        <v>0</v>
      </c>
      <c r="BE174" s="367">
        <v>0</v>
      </c>
      <c r="BF174" s="367">
        <v>0</v>
      </c>
      <c r="BG174" s="367">
        <v>0</v>
      </c>
      <c r="BH174" s="367">
        <v>0</v>
      </c>
      <c r="BI174" s="367">
        <v>0</v>
      </c>
      <c r="BJ174" s="367">
        <v>0</v>
      </c>
      <c r="BK174" s="367">
        <v>0</v>
      </c>
      <c r="BL174" s="367">
        <v>0</v>
      </c>
      <c r="BM174" s="367">
        <v>0</v>
      </c>
      <c r="BN174" s="367">
        <v>0</v>
      </c>
      <c r="BO174" s="367">
        <v>0</v>
      </c>
      <c r="BP174" s="367">
        <v>0</v>
      </c>
      <c r="BQ174" s="367">
        <v>0</v>
      </c>
      <c r="BR174" s="367">
        <v>0</v>
      </c>
      <c r="BS174" s="367">
        <v>0</v>
      </c>
      <c r="BT174" s="375">
        <v>0</v>
      </c>
      <c r="BV174" s="374"/>
      <c r="BW174" s="368"/>
      <c r="BX174" s="367" t="s">
        <v>5</v>
      </c>
      <c r="BY174" s="367">
        <v>118.38698929142873</v>
      </c>
      <c r="BZ174" s="367">
        <v>2338.8503908140956</v>
      </c>
      <c r="CA174" s="367">
        <v>0.27346477404437886</v>
      </c>
      <c r="CB174" s="367">
        <v>42.887245317713443</v>
      </c>
      <c r="CC174" s="367">
        <v>60.859754139720764</v>
      </c>
      <c r="CD174" s="367">
        <v>0.10842213866973965</v>
      </c>
      <c r="CE174" s="367">
        <v>120.61423381693901</v>
      </c>
      <c r="CF174" s="367">
        <v>11.8512434111739</v>
      </c>
      <c r="CG174" s="367">
        <v>758.341861664254</v>
      </c>
      <c r="CH174" s="367">
        <v>9.1040653359657533</v>
      </c>
      <c r="CI174" s="367">
        <v>0.66412017776402443</v>
      </c>
      <c r="CJ174" s="367">
        <v>76.85722841402287</v>
      </c>
      <c r="CK174" s="367">
        <v>4.9042567378635854E-3</v>
      </c>
      <c r="CL174" s="367">
        <v>4.6858794237463997</v>
      </c>
      <c r="CM174" s="367">
        <v>0.46838821787055451</v>
      </c>
      <c r="CN174" s="367">
        <v>0.47990723943608515</v>
      </c>
      <c r="CO174" s="367">
        <v>6.2800997892993032E-5</v>
      </c>
      <c r="CP174" s="367">
        <v>0.64304464386154281</v>
      </c>
      <c r="CQ174" s="367">
        <v>921.71386673668633</v>
      </c>
      <c r="CR174" s="375">
        <v>1.9743565783845425</v>
      </c>
    </row>
    <row r="175" spans="1:96" x14ac:dyDescent="0.2">
      <c r="B175" s="374"/>
      <c r="C175" s="368"/>
      <c r="D175" s="367" t="s">
        <v>11</v>
      </c>
      <c r="E175" s="367">
        <v>0</v>
      </c>
      <c r="F175" s="367">
        <v>0</v>
      </c>
      <c r="G175" s="367">
        <v>0</v>
      </c>
      <c r="H175" s="367">
        <v>0</v>
      </c>
      <c r="I175" s="367">
        <v>0</v>
      </c>
      <c r="J175" s="367">
        <v>0</v>
      </c>
      <c r="K175" s="367">
        <v>0</v>
      </c>
      <c r="L175" s="367">
        <v>0</v>
      </c>
      <c r="M175" s="367">
        <v>0</v>
      </c>
      <c r="N175" s="367">
        <v>0</v>
      </c>
      <c r="O175" s="367">
        <v>0</v>
      </c>
      <c r="P175" s="367">
        <v>0</v>
      </c>
      <c r="Q175" s="367">
        <v>0</v>
      </c>
      <c r="R175" s="367">
        <v>0</v>
      </c>
      <c r="S175" s="367">
        <v>0</v>
      </c>
      <c r="T175" s="367">
        <v>0</v>
      </c>
      <c r="U175" s="367">
        <v>0</v>
      </c>
      <c r="V175" s="367">
        <v>0</v>
      </c>
      <c r="W175" s="367">
        <v>0</v>
      </c>
      <c r="X175" s="375">
        <v>0</v>
      </c>
      <c r="Z175" s="374"/>
      <c r="AA175" s="368"/>
      <c r="AB175" s="367" t="s">
        <v>11</v>
      </c>
      <c r="AC175" s="367">
        <v>0</v>
      </c>
      <c r="AD175" s="367">
        <v>0</v>
      </c>
      <c r="AE175" s="367">
        <v>0</v>
      </c>
      <c r="AF175" s="367">
        <v>0</v>
      </c>
      <c r="AG175" s="367">
        <v>0</v>
      </c>
      <c r="AH175" s="367">
        <v>0</v>
      </c>
      <c r="AI175" s="367">
        <v>0</v>
      </c>
      <c r="AJ175" s="367">
        <v>0</v>
      </c>
      <c r="AK175" s="367">
        <v>0</v>
      </c>
      <c r="AL175" s="367">
        <v>0</v>
      </c>
      <c r="AM175" s="367">
        <v>0</v>
      </c>
      <c r="AN175" s="367">
        <v>0</v>
      </c>
      <c r="AO175" s="367">
        <v>0</v>
      </c>
      <c r="AP175" s="367">
        <v>0</v>
      </c>
      <c r="AQ175" s="367">
        <v>0</v>
      </c>
      <c r="AR175" s="367">
        <v>0</v>
      </c>
      <c r="AS175" s="367">
        <v>0</v>
      </c>
      <c r="AT175" s="367">
        <v>0</v>
      </c>
      <c r="AU175" s="367">
        <v>0</v>
      </c>
      <c r="AV175" s="375">
        <v>0</v>
      </c>
      <c r="AX175" s="374"/>
      <c r="AY175" s="368"/>
      <c r="AZ175" s="367" t="s">
        <v>11</v>
      </c>
      <c r="BA175" s="367">
        <v>0</v>
      </c>
      <c r="BB175" s="367">
        <v>0</v>
      </c>
      <c r="BC175" s="367">
        <v>0</v>
      </c>
      <c r="BD175" s="367">
        <v>0</v>
      </c>
      <c r="BE175" s="367">
        <v>0</v>
      </c>
      <c r="BF175" s="367">
        <v>0</v>
      </c>
      <c r="BG175" s="367">
        <v>0</v>
      </c>
      <c r="BH175" s="367">
        <v>0</v>
      </c>
      <c r="BI175" s="367">
        <v>0</v>
      </c>
      <c r="BJ175" s="367">
        <v>0</v>
      </c>
      <c r="BK175" s="367">
        <v>0</v>
      </c>
      <c r="BL175" s="367">
        <v>0</v>
      </c>
      <c r="BM175" s="367">
        <v>0</v>
      </c>
      <c r="BN175" s="367">
        <v>0</v>
      </c>
      <c r="BO175" s="367">
        <v>0</v>
      </c>
      <c r="BP175" s="367">
        <v>0</v>
      </c>
      <c r="BQ175" s="367">
        <v>0</v>
      </c>
      <c r="BR175" s="367">
        <v>0</v>
      </c>
      <c r="BS175" s="367">
        <v>0</v>
      </c>
      <c r="BT175" s="375">
        <v>0</v>
      </c>
      <c r="BV175" s="374"/>
      <c r="BW175" s="368"/>
      <c r="BX175" s="367" t="s">
        <v>11</v>
      </c>
      <c r="BY175" s="367">
        <v>83.022554112438812</v>
      </c>
      <c r="BZ175" s="367">
        <v>1469.4905537706795</v>
      </c>
      <c r="CA175" s="367">
        <v>0.25387700747381436</v>
      </c>
      <c r="CB175" s="367">
        <v>24.477770387475896</v>
      </c>
      <c r="CC175" s="367">
        <v>80.973321051483168</v>
      </c>
      <c r="CD175" s="367">
        <v>0.101747683526039</v>
      </c>
      <c r="CE175" s="367">
        <v>84.290326433621189</v>
      </c>
      <c r="CF175" s="367">
        <v>13.579280101871062</v>
      </c>
      <c r="CG175" s="367">
        <v>867.0179287393895</v>
      </c>
      <c r="CH175" s="367">
        <v>7.1023414134456964</v>
      </c>
      <c r="CI175" s="367">
        <v>0.28248462987506168</v>
      </c>
      <c r="CJ175" s="367">
        <v>101.35627451974283</v>
      </c>
      <c r="CK175" s="367">
        <v>3.7989388780003954E-3</v>
      </c>
      <c r="CL175" s="367">
        <v>6.358603085886096</v>
      </c>
      <c r="CM175" s="367">
        <v>0.49590807564732431</v>
      </c>
      <c r="CN175" s="367">
        <v>0.50271241842284542</v>
      </c>
      <c r="CO175" s="367">
        <v>4.7721120878937806E-5</v>
      </c>
      <c r="CP175" s="367">
        <v>0.61046684818981389</v>
      </c>
      <c r="CQ175" s="367">
        <v>967.73748739234236</v>
      </c>
      <c r="CR175" s="375">
        <v>2.1620472356841813</v>
      </c>
    </row>
    <row r="176" spans="1:96" x14ac:dyDescent="0.2">
      <c r="B176" s="374"/>
      <c r="C176" s="368" t="s">
        <v>2</v>
      </c>
      <c r="D176" s="367" t="s">
        <v>6</v>
      </c>
      <c r="E176" s="367">
        <v>0</v>
      </c>
      <c r="F176" s="367">
        <v>0</v>
      </c>
      <c r="G176" s="367">
        <v>0</v>
      </c>
      <c r="H176" s="367">
        <v>0</v>
      </c>
      <c r="I176" s="367">
        <v>0</v>
      </c>
      <c r="J176" s="367">
        <v>0</v>
      </c>
      <c r="K176" s="367">
        <v>0</v>
      </c>
      <c r="L176" s="367">
        <v>0</v>
      </c>
      <c r="M176" s="367">
        <v>0</v>
      </c>
      <c r="N176" s="367">
        <v>0</v>
      </c>
      <c r="O176" s="367">
        <v>0</v>
      </c>
      <c r="P176" s="367">
        <v>0</v>
      </c>
      <c r="Q176" s="367">
        <v>0</v>
      </c>
      <c r="R176" s="367">
        <v>0</v>
      </c>
      <c r="S176" s="367">
        <v>0</v>
      </c>
      <c r="T176" s="367">
        <v>0</v>
      </c>
      <c r="U176" s="367">
        <v>0</v>
      </c>
      <c r="V176" s="367">
        <v>0</v>
      </c>
      <c r="W176" s="367">
        <v>0</v>
      </c>
      <c r="X176" s="375">
        <v>0</v>
      </c>
      <c r="Z176" s="374"/>
      <c r="AA176" s="368" t="s">
        <v>2</v>
      </c>
      <c r="AB176" s="367" t="s">
        <v>6</v>
      </c>
      <c r="AC176" s="367">
        <v>0</v>
      </c>
      <c r="AD176" s="367">
        <v>0</v>
      </c>
      <c r="AE176" s="367">
        <v>0</v>
      </c>
      <c r="AF176" s="367">
        <v>0</v>
      </c>
      <c r="AG176" s="367">
        <v>0</v>
      </c>
      <c r="AH176" s="367">
        <v>0</v>
      </c>
      <c r="AI176" s="367">
        <v>0</v>
      </c>
      <c r="AJ176" s="367">
        <v>0</v>
      </c>
      <c r="AK176" s="367">
        <v>0</v>
      </c>
      <c r="AL176" s="367">
        <v>0</v>
      </c>
      <c r="AM176" s="367">
        <v>0</v>
      </c>
      <c r="AN176" s="367">
        <v>0</v>
      </c>
      <c r="AO176" s="367">
        <v>0</v>
      </c>
      <c r="AP176" s="367">
        <v>0</v>
      </c>
      <c r="AQ176" s="367">
        <v>0</v>
      </c>
      <c r="AR176" s="367">
        <v>0</v>
      </c>
      <c r="AS176" s="367">
        <v>0</v>
      </c>
      <c r="AT176" s="367">
        <v>0</v>
      </c>
      <c r="AU176" s="367">
        <v>0</v>
      </c>
      <c r="AV176" s="375">
        <v>0</v>
      </c>
      <c r="AX176" s="374"/>
      <c r="AY176" s="368" t="s">
        <v>2</v>
      </c>
      <c r="AZ176" s="367" t="s">
        <v>6</v>
      </c>
      <c r="BA176" s="367">
        <v>0</v>
      </c>
      <c r="BB176" s="367">
        <v>0</v>
      </c>
      <c r="BC176" s="367">
        <v>0</v>
      </c>
      <c r="BD176" s="367">
        <v>0</v>
      </c>
      <c r="BE176" s="367">
        <v>0</v>
      </c>
      <c r="BF176" s="367">
        <v>0</v>
      </c>
      <c r="BG176" s="367">
        <v>0</v>
      </c>
      <c r="BH176" s="367">
        <v>0</v>
      </c>
      <c r="BI176" s="367">
        <v>0</v>
      </c>
      <c r="BJ176" s="367">
        <v>0</v>
      </c>
      <c r="BK176" s="367">
        <v>0</v>
      </c>
      <c r="BL176" s="367">
        <v>0</v>
      </c>
      <c r="BM176" s="367">
        <v>0</v>
      </c>
      <c r="BN176" s="367">
        <v>0</v>
      </c>
      <c r="BO176" s="367">
        <v>0</v>
      </c>
      <c r="BP176" s="367">
        <v>0</v>
      </c>
      <c r="BQ176" s="367">
        <v>0</v>
      </c>
      <c r="BR176" s="367">
        <v>0</v>
      </c>
      <c r="BS176" s="367">
        <v>0</v>
      </c>
      <c r="BT176" s="375">
        <v>0</v>
      </c>
      <c r="BV176" s="374"/>
      <c r="BW176" s="368" t="s">
        <v>2</v>
      </c>
      <c r="BX176" s="367" t="s">
        <v>6</v>
      </c>
      <c r="BY176" s="367">
        <v>0</v>
      </c>
      <c r="BZ176" s="367">
        <v>0</v>
      </c>
      <c r="CA176" s="367">
        <v>0</v>
      </c>
      <c r="CB176" s="367">
        <v>0</v>
      </c>
      <c r="CC176" s="367">
        <v>0</v>
      </c>
      <c r="CD176" s="367">
        <v>0</v>
      </c>
      <c r="CE176" s="367">
        <v>0</v>
      </c>
      <c r="CF176" s="367">
        <v>0</v>
      </c>
      <c r="CG176" s="367">
        <v>0</v>
      </c>
      <c r="CH176" s="367">
        <v>0</v>
      </c>
      <c r="CI176" s="367">
        <v>0</v>
      </c>
      <c r="CJ176" s="367">
        <v>0</v>
      </c>
      <c r="CK176" s="367">
        <v>0</v>
      </c>
      <c r="CL176" s="367">
        <v>0</v>
      </c>
      <c r="CM176" s="367">
        <v>0</v>
      </c>
      <c r="CN176" s="367">
        <v>0</v>
      </c>
      <c r="CO176" s="367">
        <v>0</v>
      </c>
      <c r="CP176" s="367">
        <v>0</v>
      </c>
      <c r="CQ176" s="367">
        <v>0</v>
      </c>
      <c r="CR176" s="375">
        <v>0</v>
      </c>
    </row>
    <row r="177" spans="1:96" x14ac:dyDescent="0.2">
      <c r="B177" s="374"/>
      <c r="C177" s="368"/>
      <c r="D177" s="367" t="s">
        <v>7</v>
      </c>
      <c r="E177" s="367">
        <v>466.03939982752473</v>
      </c>
      <c r="F177" s="367">
        <v>7582.9114708513516</v>
      </c>
      <c r="G177" s="367">
        <v>1.819917317227453</v>
      </c>
      <c r="H177" s="367">
        <v>140.24960337608323</v>
      </c>
      <c r="I177" s="367">
        <v>233.44824944172743</v>
      </c>
      <c r="J177" s="367">
        <v>0.3643359485301394</v>
      </c>
      <c r="K177" s="367">
        <v>472.31001165509474</v>
      </c>
      <c r="L177" s="367">
        <v>52.281940018402359</v>
      </c>
      <c r="M177" s="367">
        <v>3022.7858454517736</v>
      </c>
      <c r="N177" s="367">
        <v>31.628966201610318</v>
      </c>
      <c r="O177" s="367">
        <v>3.0546846833324532</v>
      </c>
      <c r="P177" s="367">
        <v>299.30442788324376</v>
      </c>
      <c r="Q177" s="367">
        <v>2.5768651112023918E-2</v>
      </c>
      <c r="R177" s="367">
        <v>19.26958975623219</v>
      </c>
      <c r="S177" s="367">
        <v>4.1531729479817638</v>
      </c>
      <c r="T177" s="367">
        <v>4.1966817432767147</v>
      </c>
      <c r="U177" s="367">
        <v>2.5892686154785322E-4</v>
      </c>
      <c r="V177" s="367">
        <v>4.9687105650497143</v>
      </c>
      <c r="W177" s="367">
        <v>13213.601470571793</v>
      </c>
      <c r="X177" s="375">
        <v>4.0751314689158393</v>
      </c>
      <c r="Z177" s="374"/>
      <c r="AA177" s="368"/>
      <c r="AB177" s="367" t="s">
        <v>7</v>
      </c>
      <c r="AC177" s="367">
        <v>23.368964539832092</v>
      </c>
      <c r="AD177" s="367">
        <v>380.23563959740841</v>
      </c>
      <c r="AE177" s="367">
        <v>9.1257484383196683E-2</v>
      </c>
      <c r="AF177" s="367">
        <v>7.0326414660094416</v>
      </c>
      <c r="AG177" s="367">
        <v>11.70597135158228</v>
      </c>
      <c r="AH177" s="367">
        <v>1.8269171801650025E-2</v>
      </c>
      <c r="AI177" s="367">
        <v>23.683396550292507</v>
      </c>
      <c r="AJ177" s="367">
        <v>2.6216126851417205</v>
      </c>
      <c r="AK177" s="367">
        <v>151.57382671939669</v>
      </c>
      <c r="AL177" s="367">
        <v>1.5859950679503152</v>
      </c>
      <c r="AM177" s="367">
        <v>0.15317335416615621</v>
      </c>
      <c r="AN177" s="367">
        <v>15.008247294985802</v>
      </c>
      <c r="AO177" s="367">
        <v>1.2921368757642666E-3</v>
      </c>
      <c r="AP177" s="367">
        <v>0.96624954859429457</v>
      </c>
      <c r="AQ177" s="367">
        <v>0.20825567835057443</v>
      </c>
      <c r="AR177" s="367">
        <v>0.21043737263392215</v>
      </c>
      <c r="AS177" s="367">
        <v>1.2983564583082758E-5</v>
      </c>
      <c r="AT177" s="367">
        <v>0.249149795159611</v>
      </c>
      <c r="AU177" s="367">
        <v>662.5795680012119</v>
      </c>
      <c r="AV177" s="375">
        <v>0.20434238570277985</v>
      </c>
      <c r="AX177" s="374"/>
      <c r="AY177" s="368"/>
      <c r="AZ177" s="367" t="s">
        <v>7</v>
      </c>
      <c r="BA177" s="367">
        <v>0</v>
      </c>
      <c r="BB177" s="367">
        <v>0</v>
      </c>
      <c r="BC177" s="367">
        <v>0</v>
      </c>
      <c r="BD177" s="367">
        <v>0</v>
      </c>
      <c r="BE177" s="367">
        <v>0</v>
      </c>
      <c r="BF177" s="367">
        <v>0</v>
      </c>
      <c r="BG177" s="367">
        <v>0</v>
      </c>
      <c r="BH177" s="367">
        <v>0</v>
      </c>
      <c r="BI177" s="367">
        <v>0</v>
      </c>
      <c r="BJ177" s="367">
        <v>0</v>
      </c>
      <c r="BK177" s="367">
        <v>0</v>
      </c>
      <c r="BL177" s="367">
        <v>0</v>
      </c>
      <c r="BM177" s="367">
        <v>0</v>
      </c>
      <c r="BN177" s="367">
        <v>0</v>
      </c>
      <c r="BO177" s="367">
        <v>0</v>
      </c>
      <c r="BP177" s="367">
        <v>0</v>
      </c>
      <c r="BQ177" s="367">
        <v>0</v>
      </c>
      <c r="BR177" s="367">
        <v>0</v>
      </c>
      <c r="BS177" s="367">
        <v>0</v>
      </c>
      <c r="BT177" s="375">
        <v>0</v>
      </c>
      <c r="BV177" s="374"/>
      <c r="BW177" s="368"/>
      <c r="BX177" s="367" t="s">
        <v>7</v>
      </c>
      <c r="BY177" s="367">
        <v>446.43690132302493</v>
      </c>
      <c r="BZ177" s="367">
        <v>7263.9598740075453</v>
      </c>
      <c r="CA177" s="367">
        <v>1.7433681531386069</v>
      </c>
      <c r="CB177" s="367">
        <v>134.3504398258473</v>
      </c>
      <c r="CC177" s="367">
        <v>223.6289745858823</v>
      </c>
      <c r="CD177" s="367">
        <v>0.34901128952310972</v>
      </c>
      <c r="CE177" s="367">
        <v>452.44375935849553</v>
      </c>
      <c r="CF177" s="367">
        <v>50.082862748535547</v>
      </c>
      <c r="CG177" s="367">
        <v>2895.641756267853</v>
      </c>
      <c r="CH177" s="367">
        <v>30.298592068231471</v>
      </c>
      <c r="CI177" s="367">
        <v>2.9261988687019662</v>
      </c>
      <c r="CJ177" s="367">
        <v>286.71511761861206</v>
      </c>
      <c r="CK177" s="367">
        <v>2.4684772914014549E-2</v>
      </c>
      <c r="CL177" s="367">
        <v>18.459074369510251</v>
      </c>
      <c r="CM177" s="367">
        <v>3.978482639540307</v>
      </c>
      <c r="CN177" s="367">
        <v>4.0201613726237424</v>
      </c>
      <c r="CO177" s="367">
        <v>2.4803590808309241E-4</v>
      </c>
      <c r="CP177" s="367">
        <v>4.7597172021350644</v>
      </c>
      <c r="CQ177" s="367">
        <v>12657.812403892452</v>
      </c>
      <c r="CR177" s="375">
        <v>3.9037237326715934</v>
      </c>
    </row>
    <row r="178" spans="1:96" x14ac:dyDescent="0.2">
      <c r="B178" s="374"/>
      <c r="C178" s="368"/>
      <c r="D178" s="367" t="s">
        <v>8</v>
      </c>
      <c r="E178" s="367">
        <v>3529.9177503557125</v>
      </c>
      <c r="F178" s="367">
        <v>57027.897981386632</v>
      </c>
      <c r="G178" s="367">
        <v>13.726431523233256</v>
      </c>
      <c r="H178" s="367">
        <v>1062.7806680972585</v>
      </c>
      <c r="I178" s="367">
        <v>1655.7771230058943</v>
      </c>
      <c r="J178" s="367">
        <v>2.6206915608234533</v>
      </c>
      <c r="K178" s="367">
        <v>3574.6935950993861</v>
      </c>
      <c r="L178" s="367">
        <v>387.82337225215196</v>
      </c>
      <c r="M178" s="367">
        <v>21714.842562599228</v>
      </c>
      <c r="N178" s="367">
        <v>229.60536133881601</v>
      </c>
      <c r="O178" s="367">
        <v>23.804326584804333</v>
      </c>
      <c r="P178" s="367">
        <v>2127.6987263941451</v>
      </c>
      <c r="Q178" s="367">
        <v>0.19593405537747491</v>
      </c>
      <c r="R178" s="367">
        <v>145.38717017907612</v>
      </c>
      <c r="S178" s="367">
        <v>31.979801580520849</v>
      </c>
      <c r="T178" s="367">
        <v>32.309450858403004</v>
      </c>
      <c r="U178" s="367">
        <v>1.9440263250351073E-3</v>
      </c>
      <c r="V178" s="367">
        <v>37.688088229435834</v>
      </c>
      <c r="W178" s="367">
        <v>101998.49481975057</v>
      </c>
      <c r="X178" s="375">
        <v>30.874473898248599</v>
      </c>
      <c r="Z178" s="374"/>
      <c r="AA178" s="368"/>
      <c r="AB178" s="367" t="s">
        <v>8</v>
      </c>
      <c r="AC178" s="367">
        <v>420.64855053592203</v>
      </c>
      <c r="AD178" s="367">
        <v>6795.8248102419266</v>
      </c>
      <c r="AE178" s="367">
        <v>1.6357331622519553</v>
      </c>
      <c r="AF178" s="367">
        <v>126.64803522055445</v>
      </c>
      <c r="AG178" s="367">
        <v>197.3134492249236</v>
      </c>
      <c r="AH178" s="367">
        <v>0.31229909148761897</v>
      </c>
      <c r="AI178" s="367">
        <v>425.98433893737973</v>
      </c>
      <c r="AJ178" s="367">
        <v>46.21562057228715</v>
      </c>
      <c r="AK178" s="367">
        <v>2587.6855199112329</v>
      </c>
      <c r="AL178" s="367">
        <v>27.361306770594535</v>
      </c>
      <c r="AM178" s="367">
        <v>2.8366823769116474</v>
      </c>
      <c r="AN178" s="367">
        <v>253.55077611783824</v>
      </c>
      <c r="AO178" s="367">
        <v>2.3348809299268924E-2</v>
      </c>
      <c r="AP178" s="367">
        <v>17.325305213183782</v>
      </c>
      <c r="AQ178" s="367">
        <v>3.8109265236893659</v>
      </c>
      <c r="AR178" s="367">
        <v>3.8502097310423897</v>
      </c>
      <c r="AS178" s="367">
        <v>2.3166314732044044E-4</v>
      </c>
      <c r="AT178" s="367">
        <v>4.4911640461267304</v>
      </c>
      <c r="AU178" s="367">
        <v>12154.821170677478</v>
      </c>
      <c r="AV178" s="375">
        <v>3.6792083023885445</v>
      </c>
      <c r="AX178" s="374"/>
      <c r="AY178" s="368"/>
      <c r="AZ178" s="367" t="s">
        <v>8</v>
      </c>
      <c r="BA178" s="367">
        <v>1374.7169235046867</v>
      </c>
      <c r="BB178" s="367">
        <v>22209.360673916784</v>
      </c>
      <c r="BC178" s="367">
        <v>5.3457216424987335</v>
      </c>
      <c r="BD178" s="367">
        <v>413.89705758999355</v>
      </c>
      <c r="BE178" s="367">
        <v>644.83792358015353</v>
      </c>
      <c r="BF178" s="367">
        <v>1.0206212424034147</v>
      </c>
      <c r="BG178" s="367">
        <v>1392.1547551729016</v>
      </c>
      <c r="BH178" s="367">
        <v>151.03676370701999</v>
      </c>
      <c r="BI178" s="367">
        <v>8456.786722307299</v>
      </c>
      <c r="BJ178" s="367">
        <v>89.419187154735155</v>
      </c>
      <c r="BK178" s="367">
        <v>9.270530625101788</v>
      </c>
      <c r="BL178" s="367">
        <v>828.62651601404787</v>
      </c>
      <c r="BM178" s="367">
        <v>7.6305988090282342E-2</v>
      </c>
      <c r="BN178" s="367">
        <v>56.620640321007819</v>
      </c>
      <c r="BO178" s="367">
        <v>12.454447256918023</v>
      </c>
      <c r="BP178" s="367">
        <v>12.582828276866726</v>
      </c>
      <c r="BQ178" s="367">
        <v>7.5709579592756144E-4</v>
      </c>
      <c r="BR178" s="367">
        <v>14.677524057981875</v>
      </c>
      <c r="BS178" s="367">
        <v>39723.038018828134</v>
      </c>
      <c r="BT178" s="375">
        <v>12.023980379698363</v>
      </c>
      <c r="BV178" s="374"/>
      <c r="BW178" s="368"/>
      <c r="BX178" s="367" t="s">
        <v>8</v>
      </c>
      <c r="BY178" s="367">
        <v>3466.4090744677742</v>
      </c>
      <c r="BZ178" s="367">
        <v>56001.877958935591</v>
      </c>
      <c r="CA178" s="367">
        <v>13.479471805653676</v>
      </c>
      <c r="CB178" s="367">
        <v>1043.6596013292428</v>
      </c>
      <c r="CC178" s="367">
        <v>1625.9871335260978</v>
      </c>
      <c r="CD178" s="367">
        <v>2.5735412693126043</v>
      </c>
      <c r="CE178" s="367">
        <v>3510.3793325625384</v>
      </c>
      <c r="CF178" s="367">
        <v>380.84583039649624</v>
      </c>
      <c r="CG178" s="367">
        <v>21324.158984171161</v>
      </c>
      <c r="CH178" s="367">
        <v>225.47440602861641</v>
      </c>
      <c r="CI178" s="367">
        <v>23.376049959477122</v>
      </c>
      <c r="CJ178" s="367">
        <v>2089.4181379050428</v>
      </c>
      <c r="CK178" s="367">
        <v>0.19240889890120194</v>
      </c>
      <c r="CL178" s="367">
        <v>142.77143028875233</v>
      </c>
      <c r="CM178" s="367">
        <v>31.404435524659291</v>
      </c>
      <c r="CN178" s="367">
        <v>31.728153902552741</v>
      </c>
      <c r="CO178" s="367">
        <v>1.9090502869158529E-3</v>
      </c>
      <c r="CP178" s="367">
        <v>37.01002127448821</v>
      </c>
      <c r="CQ178" s="367">
        <v>100163.38425721345</v>
      </c>
      <c r="CR178" s="375">
        <v>30.318994395697334</v>
      </c>
    </row>
    <row r="179" spans="1:96" x14ac:dyDescent="0.2">
      <c r="B179" s="374"/>
      <c r="C179" s="368"/>
      <c r="D179" s="367" t="s">
        <v>12</v>
      </c>
      <c r="E179" s="367">
        <v>0</v>
      </c>
      <c r="F179" s="367">
        <v>0</v>
      </c>
      <c r="G179" s="367">
        <v>0</v>
      </c>
      <c r="H179" s="367">
        <v>0</v>
      </c>
      <c r="I179" s="367">
        <v>0</v>
      </c>
      <c r="J179" s="367">
        <v>0</v>
      </c>
      <c r="K179" s="367">
        <v>0</v>
      </c>
      <c r="L179" s="367">
        <v>0</v>
      </c>
      <c r="M179" s="367">
        <v>0</v>
      </c>
      <c r="N179" s="367">
        <v>0</v>
      </c>
      <c r="O179" s="367">
        <v>0</v>
      </c>
      <c r="P179" s="367">
        <v>0</v>
      </c>
      <c r="Q179" s="367">
        <v>0</v>
      </c>
      <c r="R179" s="367">
        <v>0</v>
      </c>
      <c r="S179" s="367">
        <v>0</v>
      </c>
      <c r="T179" s="367">
        <v>0</v>
      </c>
      <c r="U179" s="367">
        <v>0</v>
      </c>
      <c r="V179" s="367">
        <v>0</v>
      </c>
      <c r="W179" s="367">
        <v>0</v>
      </c>
      <c r="X179" s="375">
        <v>0</v>
      </c>
      <c r="Z179" s="374"/>
      <c r="AA179" s="368"/>
      <c r="AB179" s="367" t="s">
        <v>12</v>
      </c>
      <c r="AC179" s="367">
        <v>0</v>
      </c>
      <c r="AD179" s="367">
        <v>0</v>
      </c>
      <c r="AE179" s="367">
        <v>0</v>
      </c>
      <c r="AF179" s="367">
        <v>0</v>
      </c>
      <c r="AG179" s="367">
        <v>0</v>
      </c>
      <c r="AH179" s="367">
        <v>0</v>
      </c>
      <c r="AI179" s="367">
        <v>0</v>
      </c>
      <c r="AJ179" s="367">
        <v>0</v>
      </c>
      <c r="AK179" s="367">
        <v>0</v>
      </c>
      <c r="AL179" s="367">
        <v>0</v>
      </c>
      <c r="AM179" s="367">
        <v>0</v>
      </c>
      <c r="AN179" s="367">
        <v>0</v>
      </c>
      <c r="AO179" s="367">
        <v>0</v>
      </c>
      <c r="AP179" s="367">
        <v>0</v>
      </c>
      <c r="AQ179" s="367">
        <v>0</v>
      </c>
      <c r="AR179" s="367">
        <v>0</v>
      </c>
      <c r="AS179" s="367">
        <v>0</v>
      </c>
      <c r="AT179" s="367">
        <v>0</v>
      </c>
      <c r="AU179" s="367">
        <v>0</v>
      </c>
      <c r="AV179" s="375">
        <v>0</v>
      </c>
      <c r="AX179" s="374"/>
      <c r="AY179" s="368"/>
      <c r="AZ179" s="367" t="s">
        <v>12</v>
      </c>
      <c r="BA179" s="367">
        <v>1877.3910198924555</v>
      </c>
      <c r="BB179" s="367">
        <v>29016.117833531946</v>
      </c>
      <c r="BC179" s="367">
        <v>7.6353130955549</v>
      </c>
      <c r="BD179" s="367">
        <v>549.61104932244655</v>
      </c>
      <c r="BE179" s="367">
        <v>632.04039671379064</v>
      </c>
      <c r="BF179" s="367">
        <v>1.1910856495498097</v>
      </c>
      <c r="BG179" s="367">
        <v>1900.2993008848391</v>
      </c>
      <c r="BH179" s="367">
        <v>215.87054352760501</v>
      </c>
      <c r="BI179" s="367">
        <v>8424.4508225778245</v>
      </c>
      <c r="BJ179" s="367">
        <v>99.954415272915924</v>
      </c>
      <c r="BK179" s="367">
        <v>40.604252157124726</v>
      </c>
      <c r="BL179" s="367">
        <v>809.99191904134057</v>
      </c>
      <c r="BM179" s="367">
        <v>0.16291801739412753</v>
      </c>
      <c r="BN179" s="367">
        <v>123.61371247865553</v>
      </c>
      <c r="BO179" s="367">
        <v>18.811951457136445</v>
      </c>
      <c r="BP179" s="367">
        <v>18.993196665413674</v>
      </c>
      <c r="BQ179" s="367">
        <v>1.0270208396369412E-3</v>
      </c>
      <c r="BR179" s="367">
        <v>21.631318231497772</v>
      </c>
      <c r="BS179" s="367">
        <v>13769.398492873674</v>
      </c>
      <c r="BT179" s="375">
        <v>24.274307869847167</v>
      </c>
      <c r="BV179" s="374"/>
      <c r="BW179" s="368"/>
      <c r="BX179" s="367" t="s">
        <v>12</v>
      </c>
      <c r="BY179" s="367">
        <v>0</v>
      </c>
      <c r="BZ179" s="367">
        <v>0</v>
      </c>
      <c r="CA179" s="367">
        <v>0</v>
      </c>
      <c r="CB179" s="367">
        <v>0</v>
      </c>
      <c r="CC179" s="367">
        <v>0</v>
      </c>
      <c r="CD179" s="367">
        <v>0</v>
      </c>
      <c r="CE179" s="367">
        <v>0</v>
      </c>
      <c r="CF179" s="367">
        <v>0</v>
      </c>
      <c r="CG179" s="367">
        <v>0</v>
      </c>
      <c r="CH179" s="367">
        <v>0</v>
      </c>
      <c r="CI179" s="367">
        <v>0</v>
      </c>
      <c r="CJ179" s="367">
        <v>0</v>
      </c>
      <c r="CK179" s="367">
        <v>0</v>
      </c>
      <c r="CL179" s="367">
        <v>0</v>
      </c>
      <c r="CM179" s="367">
        <v>0</v>
      </c>
      <c r="CN179" s="367">
        <v>0</v>
      </c>
      <c r="CO179" s="367">
        <v>0</v>
      </c>
      <c r="CP179" s="367">
        <v>0</v>
      </c>
      <c r="CQ179" s="367">
        <v>0</v>
      </c>
      <c r="CR179" s="375">
        <v>0</v>
      </c>
    </row>
    <row r="180" spans="1:96" x14ac:dyDescent="0.2">
      <c r="B180" s="374"/>
      <c r="C180" s="368"/>
      <c r="D180" s="367" t="s">
        <v>9</v>
      </c>
      <c r="E180" s="367">
        <v>0</v>
      </c>
      <c r="F180" s="367">
        <v>0</v>
      </c>
      <c r="G180" s="367">
        <v>0</v>
      </c>
      <c r="H180" s="367">
        <v>0</v>
      </c>
      <c r="I180" s="367">
        <v>0</v>
      </c>
      <c r="J180" s="367">
        <v>0</v>
      </c>
      <c r="K180" s="367">
        <v>0</v>
      </c>
      <c r="L180" s="367">
        <v>0</v>
      </c>
      <c r="M180" s="367">
        <v>0</v>
      </c>
      <c r="N180" s="367">
        <v>0</v>
      </c>
      <c r="O180" s="367">
        <v>0</v>
      </c>
      <c r="P180" s="367">
        <v>0</v>
      </c>
      <c r="Q180" s="367">
        <v>0</v>
      </c>
      <c r="R180" s="367">
        <v>0</v>
      </c>
      <c r="S180" s="367">
        <v>0</v>
      </c>
      <c r="T180" s="367">
        <v>0</v>
      </c>
      <c r="U180" s="367">
        <v>0</v>
      </c>
      <c r="V180" s="367">
        <v>0</v>
      </c>
      <c r="W180" s="367">
        <v>0</v>
      </c>
      <c r="X180" s="375">
        <v>0</v>
      </c>
      <c r="Z180" s="374"/>
      <c r="AA180" s="368"/>
      <c r="AB180" s="367" t="s">
        <v>9</v>
      </c>
      <c r="AC180" s="367">
        <v>1696.3911827046327</v>
      </c>
      <c r="AD180" s="367">
        <v>27480.454166743581</v>
      </c>
      <c r="AE180" s="367">
        <v>6.6935942054386146</v>
      </c>
      <c r="AF180" s="367">
        <v>510.04917146560064</v>
      </c>
      <c r="AG180" s="367">
        <v>840.06351855800449</v>
      </c>
      <c r="AH180" s="367">
        <v>1.3126970311412702</v>
      </c>
      <c r="AI180" s="367">
        <v>1718.8092181974239</v>
      </c>
      <c r="AJ180" s="367">
        <v>190.84182266543115</v>
      </c>
      <c r="AK180" s="367">
        <v>10947.673530297403</v>
      </c>
      <c r="AL180" s="367">
        <v>112.6021528494913</v>
      </c>
      <c r="AM180" s="367">
        <v>11.231674331253696</v>
      </c>
      <c r="AN180" s="367">
        <v>1078.7574520069868</v>
      </c>
      <c r="AO180" s="367">
        <v>9.1705387080692244E-2</v>
      </c>
      <c r="AP180" s="367">
        <v>68.397002615275568</v>
      </c>
      <c r="AQ180" s="367">
        <v>15.521905650474071</v>
      </c>
      <c r="AR180" s="367">
        <v>15.682169271875274</v>
      </c>
      <c r="AS180" s="367">
        <v>9.4326114540872383E-4</v>
      </c>
      <c r="AT180" s="367">
        <v>18.366469948330057</v>
      </c>
      <c r="AU180" s="367">
        <v>50688.236032298846</v>
      </c>
      <c r="AV180" s="375">
        <v>14.310043401497458</v>
      </c>
      <c r="AX180" s="374"/>
      <c r="AY180" s="368"/>
      <c r="AZ180" s="367" t="s">
        <v>9</v>
      </c>
      <c r="BA180" s="367">
        <v>0</v>
      </c>
      <c r="BB180" s="367">
        <v>0</v>
      </c>
      <c r="BC180" s="367">
        <v>0</v>
      </c>
      <c r="BD180" s="367">
        <v>0</v>
      </c>
      <c r="BE180" s="367">
        <v>0</v>
      </c>
      <c r="BF180" s="367">
        <v>0</v>
      </c>
      <c r="BG180" s="367">
        <v>0</v>
      </c>
      <c r="BH180" s="367">
        <v>0</v>
      </c>
      <c r="BI180" s="367">
        <v>0</v>
      </c>
      <c r="BJ180" s="367">
        <v>0</v>
      </c>
      <c r="BK180" s="367">
        <v>0</v>
      </c>
      <c r="BL180" s="367">
        <v>0</v>
      </c>
      <c r="BM180" s="367">
        <v>0</v>
      </c>
      <c r="BN180" s="367">
        <v>0</v>
      </c>
      <c r="BO180" s="367">
        <v>0</v>
      </c>
      <c r="BP180" s="367">
        <v>0</v>
      </c>
      <c r="BQ180" s="367">
        <v>0</v>
      </c>
      <c r="BR180" s="367">
        <v>0</v>
      </c>
      <c r="BS180" s="367">
        <v>0</v>
      </c>
      <c r="BT180" s="375">
        <v>0</v>
      </c>
      <c r="BV180" s="374"/>
      <c r="BW180" s="368"/>
      <c r="BX180" s="367" t="s">
        <v>9</v>
      </c>
      <c r="BY180" s="367">
        <v>0</v>
      </c>
      <c r="BZ180" s="367">
        <v>0</v>
      </c>
      <c r="CA180" s="367">
        <v>0</v>
      </c>
      <c r="CB180" s="367">
        <v>0</v>
      </c>
      <c r="CC180" s="367">
        <v>0</v>
      </c>
      <c r="CD180" s="367">
        <v>0</v>
      </c>
      <c r="CE180" s="367">
        <v>0</v>
      </c>
      <c r="CF180" s="367">
        <v>0</v>
      </c>
      <c r="CG180" s="367">
        <v>0</v>
      </c>
      <c r="CH180" s="367">
        <v>0</v>
      </c>
      <c r="CI180" s="367">
        <v>0</v>
      </c>
      <c r="CJ180" s="367">
        <v>0</v>
      </c>
      <c r="CK180" s="367">
        <v>0</v>
      </c>
      <c r="CL180" s="367">
        <v>0</v>
      </c>
      <c r="CM180" s="367">
        <v>0</v>
      </c>
      <c r="CN180" s="367">
        <v>0</v>
      </c>
      <c r="CO180" s="367">
        <v>0</v>
      </c>
      <c r="CP180" s="367">
        <v>0</v>
      </c>
      <c r="CQ180" s="367">
        <v>0</v>
      </c>
      <c r="CR180" s="375">
        <v>0</v>
      </c>
    </row>
    <row r="181" spans="1:96" x14ac:dyDescent="0.2">
      <c r="B181" s="374"/>
      <c r="C181" s="368"/>
      <c r="D181" s="367" t="s">
        <v>10</v>
      </c>
      <c r="E181" s="367">
        <v>0</v>
      </c>
      <c r="F181" s="367">
        <v>0</v>
      </c>
      <c r="G181" s="367">
        <v>0</v>
      </c>
      <c r="H181" s="367">
        <v>0</v>
      </c>
      <c r="I181" s="367">
        <v>0</v>
      </c>
      <c r="J181" s="367">
        <v>0</v>
      </c>
      <c r="K181" s="367">
        <v>0</v>
      </c>
      <c r="L181" s="367">
        <v>0</v>
      </c>
      <c r="M181" s="367">
        <v>0</v>
      </c>
      <c r="N181" s="367">
        <v>0</v>
      </c>
      <c r="O181" s="367">
        <v>0</v>
      </c>
      <c r="P181" s="367">
        <v>0</v>
      </c>
      <c r="Q181" s="367">
        <v>0</v>
      </c>
      <c r="R181" s="367">
        <v>0</v>
      </c>
      <c r="S181" s="367">
        <v>0</v>
      </c>
      <c r="T181" s="367">
        <v>0</v>
      </c>
      <c r="U181" s="367">
        <v>0</v>
      </c>
      <c r="V181" s="367">
        <v>0</v>
      </c>
      <c r="W181" s="367">
        <v>0</v>
      </c>
      <c r="X181" s="375">
        <v>0</v>
      </c>
      <c r="Z181" s="374"/>
      <c r="AA181" s="368"/>
      <c r="AB181" s="367" t="s">
        <v>10</v>
      </c>
      <c r="AC181" s="367">
        <v>1807.2753459250664</v>
      </c>
      <c r="AD181" s="367">
        <v>29056.5884047658</v>
      </c>
      <c r="AE181" s="367">
        <v>7.1163826171706779</v>
      </c>
      <c r="AF181" s="367">
        <v>543.34414882951694</v>
      </c>
      <c r="AG181" s="367">
        <v>845.77536422204616</v>
      </c>
      <c r="AH181" s="367">
        <v>1.3344987785588711</v>
      </c>
      <c r="AI181" s="367">
        <v>1829.752465995685</v>
      </c>
      <c r="AJ181" s="367">
        <v>200.13262443956714</v>
      </c>
      <c r="AK181" s="367">
        <v>11139.251631288589</v>
      </c>
      <c r="AL181" s="367">
        <v>114.81760638555794</v>
      </c>
      <c r="AM181" s="367">
        <v>12.089022045826034</v>
      </c>
      <c r="AN181" s="367">
        <v>1088.2777227817205</v>
      </c>
      <c r="AO181" s="367">
        <v>9.6821100594442822E-2</v>
      </c>
      <c r="AP181" s="367">
        <v>71.846832465643757</v>
      </c>
      <c r="AQ181" s="367">
        <v>16.854988962759652</v>
      </c>
      <c r="AR181" s="367">
        <v>17.026004052748931</v>
      </c>
      <c r="AS181" s="367">
        <v>9.9591439810966988E-4</v>
      </c>
      <c r="AT181" s="367">
        <v>19.65041166955729</v>
      </c>
      <c r="AU181" s="367">
        <v>55264.02585106351</v>
      </c>
      <c r="AV181" s="375">
        <v>15.037175482361906</v>
      </c>
      <c r="AX181" s="374"/>
      <c r="AY181" s="368"/>
      <c r="AZ181" s="367" t="s">
        <v>10</v>
      </c>
      <c r="BA181" s="367">
        <v>0</v>
      </c>
      <c r="BB181" s="367">
        <v>0</v>
      </c>
      <c r="BC181" s="367">
        <v>0</v>
      </c>
      <c r="BD181" s="367">
        <v>0</v>
      </c>
      <c r="BE181" s="367">
        <v>0</v>
      </c>
      <c r="BF181" s="367">
        <v>0</v>
      </c>
      <c r="BG181" s="367">
        <v>0</v>
      </c>
      <c r="BH181" s="367">
        <v>0</v>
      </c>
      <c r="BI181" s="367">
        <v>0</v>
      </c>
      <c r="BJ181" s="367">
        <v>0</v>
      </c>
      <c r="BK181" s="367">
        <v>0</v>
      </c>
      <c r="BL181" s="367">
        <v>0</v>
      </c>
      <c r="BM181" s="367">
        <v>0</v>
      </c>
      <c r="BN181" s="367">
        <v>0</v>
      </c>
      <c r="BO181" s="367">
        <v>0</v>
      </c>
      <c r="BP181" s="367">
        <v>0</v>
      </c>
      <c r="BQ181" s="367">
        <v>0</v>
      </c>
      <c r="BR181" s="367">
        <v>0</v>
      </c>
      <c r="BS181" s="367">
        <v>0</v>
      </c>
      <c r="BT181" s="375">
        <v>0</v>
      </c>
      <c r="BV181" s="374"/>
      <c r="BW181" s="368"/>
      <c r="BX181" s="367" t="s">
        <v>10</v>
      </c>
      <c r="BY181" s="367">
        <v>0</v>
      </c>
      <c r="BZ181" s="367">
        <v>0</v>
      </c>
      <c r="CA181" s="367">
        <v>0</v>
      </c>
      <c r="CB181" s="367">
        <v>0</v>
      </c>
      <c r="CC181" s="367">
        <v>0</v>
      </c>
      <c r="CD181" s="367">
        <v>0</v>
      </c>
      <c r="CE181" s="367">
        <v>0</v>
      </c>
      <c r="CF181" s="367">
        <v>0</v>
      </c>
      <c r="CG181" s="367">
        <v>0</v>
      </c>
      <c r="CH181" s="367">
        <v>0</v>
      </c>
      <c r="CI181" s="367">
        <v>0</v>
      </c>
      <c r="CJ181" s="367">
        <v>0</v>
      </c>
      <c r="CK181" s="367">
        <v>0</v>
      </c>
      <c r="CL181" s="367">
        <v>0</v>
      </c>
      <c r="CM181" s="367">
        <v>0</v>
      </c>
      <c r="CN181" s="367">
        <v>0</v>
      </c>
      <c r="CO181" s="367">
        <v>0</v>
      </c>
      <c r="CP181" s="367">
        <v>0</v>
      </c>
      <c r="CQ181" s="367">
        <v>0</v>
      </c>
      <c r="CR181" s="375">
        <v>0</v>
      </c>
    </row>
    <row r="182" spans="1:96" x14ac:dyDescent="0.2">
      <c r="B182" s="374"/>
      <c r="C182" s="368"/>
      <c r="D182" s="367" t="s">
        <v>5</v>
      </c>
      <c r="E182" s="367">
        <v>0</v>
      </c>
      <c r="F182" s="367">
        <v>0</v>
      </c>
      <c r="G182" s="367">
        <v>0</v>
      </c>
      <c r="H182" s="367">
        <v>0</v>
      </c>
      <c r="I182" s="367">
        <v>0</v>
      </c>
      <c r="J182" s="367">
        <v>0</v>
      </c>
      <c r="K182" s="367">
        <v>0</v>
      </c>
      <c r="L182" s="367">
        <v>0</v>
      </c>
      <c r="M182" s="367">
        <v>0</v>
      </c>
      <c r="N182" s="367">
        <v>0</v>
      </c>
      <c r="O182" s="367">
        <v>0</v>
      </c>
      <c r="P182" s="367">
        <v>0</v>
      </c>
      <c r="Q182" s="367">
        <v>0</v>
      </c>
      <c r="R182" s="367">
        <v>0</v>
      </c>
      <c r="S182" s="367">
        <v>0</v>
      </c>
      <c r="T182" s="367">
        <v>0</v>
      </c>
      <c r="U182" s="367">
        <v>0</v>
      </c>
      <c r="V182" s="367">
        <v>0</v>
      </c>
      <c r="W182" s="367">
        <v>0</v>
      </c>
      <c r="X182" s="375">
        <v>0</v>
      </c>
      <c r="Z182" s="374"/>
      <c r="AA182" s="368"/>
      <c r="AB182" s="367" t="s">
        <v>5</v>
      </c>
      <c r="AC182" s="367">
        <v>0</v>
      </c>
      <c r="AD182" s="367">
        <v>0</v>
      </c>
      <c r="AE182" s="367">
        <v>0</v>
      </c>
      <c r="AF182" s="367">
        <v>0</v>
      </c>
      <c r="AG182" s="367">
        <v>0</v>
      </c>
      <c r="AH182" s="367">
        <v>0</v>
      </c>
      <c r="AI182" s="367">
        <v>0</v>
      </c>
      <c r="AJ182" s="367">
        <v>0</v>
      </c>
      <c r="AK182" s="367">
        <v>0</v>
      </c>
      <c r="AL182" s="367">
        <v>0</v>
      </c>
      <c r="AM182" s="367">
        <v>0</v>
      </c>
      <c r="AN182" s="367">
        <v>0</v>
      </c>
      <c r="AO182" s="367">
        <v>0</v>
      </c>
      <c r="AP182" s="367">
        <v>0</v>
      </c>
      <c r="AQ182" s="367">
        <v>0</v>
      </c>
      <c r="AR182" s="367">
        <v>0</v>
      </c>
      <c r="AS182" s="367">
        <v>0</v>
      </c>
      <c r="AT182" s="367">
        <v>0</v>
      </c>
      <c r="AU182" s="367">
        <v>0</v>
      </c>
      <c r="AV182" s="375">
        <v>0</v>
      </c>
      <c r="AX182" s="374"/>
      <c r="AY182" s="368"/>
      <c r="AZ182" s="367" t="s">
        <v>5</v>
      </c>
      <c r="BA182" s="367">
        <v>0</v>
      </c>
      <c r="BB182" s="367">
        <v>0</v>
      </c>
      <c r="BC182" s="367">
        <v>0</v>
      </c>
      <c r="BD182" s="367">
        <v>0</v>
      </c>
      <c r="BE182" s="367">
        <v>0</v>
      </c>
      <c r="BF182" s="367">
        <v>0</v>
      </c>
      <c r="BG182" s="367">
        <v>0</v>
      </c>
      <c r="BH182" s="367">
        <v>0</v>
      </c>
      <c r="BI182" s="367">
        <v>0</v>
      </c>
      <c r="BJ182" s="367">
        <v>0</v>
      </c>
      <c r="BK182" s="367">
        <v>0</v>
      </c>
      <c r="BL182" s="367">
        <v>0</v>
      </c>
      <c r="BM182" s="367">
        <v>0</v>
      </c>
      <c r="BN182" s="367">
        <v>0</v>
      </c>
      <c r="BO182" s="367">
        <v>0</v>
      </c>
      <c r="BP182" s="367">
        <v>0</v>
      </c>
      <c r="BQ182" s="367">
        <v>0</v>
      </c>
      <c r="BR182" s="367">
        <v>0</v>
      </c>
      <c r="BS182" s="367">
        <v>0</v>
      </c>
      <c r="BT182" s="375">
        <v>0</v>
      </c>
      <c r="BV182" s="374"/>
      <c r="BW182" s="368"/>
      <c r="BX182" s="367" t="s">
        <v>5</v>
      </c>
      <c r="BY182" s="367">
        <v>64.244085880958508</v>
      </c>
      <c r="BZ182" s="367">
        <v>1290.7055291044373</v>
      </c>
      <c r="CA182" s="367">
        <v>0.14689911341353332</v>
      </c>
      <c r="CB182" s="367">
        <v>23.951349962288496</v>
      </c>
      <c r="CC182" s="367">
        <v>28.444323208907242</v>
      </c>
      <c r="CD182" s="367">
        <v>5.313015650247644E-2</v>
      </c>
      <c r="CE182" s="367">
        <v>65.466199615596224</v>
      </c>
      <c r="CF182" s="367">
        <v>6.0045693302973291</v>
      </c>
      <c r="CG182" s="367">
        <v>355.37564625221034</v>
      </c>
      <c r="CH182" s="367">
        <v>4.6878819871369259</v>
      </c>
      <c r="CI182" s="367">
        <v>0.31240369630391746</v>
      </c>
      <c r="CJ182" s="367">
        <v>35.78639211737076</v>
      </c>
      <c r="CK182" s="367">
        <v>2.5622413553229939E-3</v>
      </c>
      <c r="CL182" s="367">
        <v>2.4606330886947529</v>
      </c>
      <c r="CM182" s="367">
        <v>0.25553481373930237</v>
      </c>
      <c r="CN182" s="367">
        <v>0.26205260932422941</v>
      </c>
      <c r="CO182" s="367">
        <v>3.3231835193310705E-5</v>
      </c>
      <c r="CP182" s="367">
        <v>0.35161994467647922</v>
      </c>
      <c r="CQ182" s="367">
        <v>489.76597980163115</v>
      </c>
      <c r="CR182" s="375">
        <v>1.0900678015856917</v>
      </c>
    </row>
    <row r="183" spans="1:96" x14ac:dyDescent="0.2">
      <c r="B183" s="376"/>
      <c r="C183" s="377"/>
      <c r="D183" s="378" t="s">
        <v>11</v>
      </c>
      <c r="E183" s="378">
        <v>0</v>
      </c>
      <c r="F183" s="378">
        <v>0</v>
      </c>
      <c r="G183" s="378">
        <v>0</v>
      </c>
      <c r="H183" s="378">
        <v>0</v>
      </c>
      <c r="I183" s="378">
        <v>0</v>
      </c>
      <c r="J183" s="378">
        <v>0</v>
      </c>
      <c r="K183" s="378">
        <v>0</v>
      </c>
      <c r="L183" s="378">
        <v>0</v>
      </c>
      <c r="M183" s="378">
        <v>0</v>
      </c>
      <c r="N183" s="378">
        <v>0</v>
      </c>
      <c r="O183" s="378">
        <v>0</v>
      </c>
      <c r="P183" s="378">
        <v>0</v>
      </c>
      <c r="Q183" s="378">
        <v>0</v>
      </c>
      <c r="R183" s="378">
        <v>0</v>
      </c>
      <c r="S183" s="378">
        <v>0</v>
      </c>
      <c r="T183" s="378">
        <v>0</v>
      </c>
      <c r="U183" s="378">
        <v>0</v>
      </c>
      <c r="V183" s="378">
        <v>0</v>
      </c>
      <c r="W183" s="378">
        <v>0</v>
      </c>
      <c r="X183" s="379">
        <v>0</v>
      </c>
      <c r="Z183" s="376"/>
      <c r="AA183" s="377"/>
      <c r="AB183" s="378" t="s">
        <v>11</v>
      </c>
      <c r="AC183" s="378">
        <v>0</v>
      </c>
      <c r="AD183" s="378">
        <v>0</v>
      </c>
      <c r="AE183" s="378">
        <v>0</v>
      </c>
      <c r="AF183" s="378">
        <v>0</v>
      </c>
      <c r="AG183" s="378">
        <v>0</v>
      </c>
      <c r="AH183" s="378">
        <v>0</v>
      </c>
      <c r="AI183" s="378">
        <v>0</v>
      </c>
      <c r="AJ183" s="378">
        <v>0</v>
      </c>
      <c r="AK183" s="378">
        <v>0</v>
      </c>
      <c r="AL183" s="378">
        <v>0</v>
      </c>
      <c r="AM183" s="378">
        <v>0</v>
      </c>
      <c r="AN183" s="378">
        <v>0</v>
      </c>
      <c r="AO183" s="378">
        <v>0</v>
      </c>
      <c r="AP183" s="378">
        <v>0</v>
      </c>
      <c r="AQ183" s="378">
        <v>0</v>
      </c>
      <c r="AR183" s="378">
        <v>0</v>
      </c>
      <c r="AS183" s="378">
        <v>0</v>
      </c>
      <c r="AT183" s="378">
        <v>0</v>
      </c>
      <c r="AU183" s="378">
        <v>0</v>
      </c>
      <c r="AV183" s="379">
        <v>0</v>
      </c>
      <c r="AX183" s="376"/>
      <c r="AY183" s="377"/>
      <c r="AZ183" s="378" t="s">
        <v>11</v>
      </c>
      <c r="BA183" s="378">
        <v>0</v>
      </c>
      <c r="BB183" s="378">
        <v>0</v>
      </c>
      <c r="BC183" s="378">
        <v>0</v>
      </c>
      <c r="BD183" s="378">
        <v>0</v>
      </c>
      <c r="BE183" s="378">
        <v>0</v>
      </c>
      <c r="BF183" s="378">
        <v>0</v>
      </c>
      <c r="BG183" s="378">
        <v>0</v>
      </c>
      <c r="BH183" s="378">
        <v>0</v>
      </c>
      <c r="BI183" s="378">
        <v>0</v>
      </c>
      <c r="BJ183" s="378">
        <v>0</v>
      </c>
      <c r="BK183" s="378">
        <v>0</v>
      </c>
      <c r="BL183" s="378">
        <v>0</v>
      </c>
      <c r="BM183" s="378">
        <v>0</v>
      </c>
      <c r="BN183" s="378">
        <v>0</v>
      </c>
      <c r="BO183" s="378">
        <v>0</v>
      </c>
      <c r="BP183" s="378">
        <v>0</v>
      </c>
      <c r="BQ183" s="378">
        <v>0</v>
      </c>
      <c r="BR183" s="378">
        <v>0</v>
      </c>
      <c r="BS183" s="378">
        <v>0</v>
      </c>
      <c r="BT183" s="379">
        <v>0</v>
      </c>
      <c r="BV183" s="376"/>
      <c r="BW183" s="377"/>
      <c r="BX183" s="378" t="s">
        <v>11</v>
      </c>
      <c r="BY183" s="378">
        <v>37.675309017276376</v>
      </c>
      <c r="BZ183" s="378">
        <v>662.6422794546836</v>
      </c>
      <c r="CA183" s="378">
        <v>0.11944628454747927</v>
      </c>
      <c r="CB183" s="378">
        <v>11.15135021214938</v>
      </c>
      <c r="CC183" s="378">
        <v>30.469377587191616</v>
      </c>
      <c r="CD183" s="378">
        <v>3.989119878001221E-2</v>
      </c>
      <c r="CE183" s="378">
        <v>38.227453522258891</v>
      </c>
      <c r="CF183" s="378">
        <v>5.4739066361172224</v>
      </c>
      <c r="CG183" s="378">
        <v>332.80042086154577</v>
      </c>
      <c r="CH183" s="378">
        <v>3.1457199856403242</v>
      </c>
      <c r="CI183" s="378">
        <v>0.12872748236389048</v>
      </c>
      <c r="CJ183" s="378">
        <v>38.106728671977358</v>
      </c>
      <c r="CK183" s="378">
        <v>1.6591972912785124E-3</v>
      </c>
      <c r="CL183" s="378">
        <v>3.1342034725175285</v>
      </c>
      <c r="CM183" s="378">
        <v>0.24779174091158626</v>
      </c>
      <c r="CN183" s="378">
        <v>0.25089611272323376</v>
      </c>
      <c r="CO183" s="378">
        <v>2.1262810747945725E-5</v>
      </c>
      <c r="CP183" s="378">
        <v>0.2950470729709424</v>
      </c>
      <c r="CQ183" s="378">
        <v>398.07476492026518</v>
      </c>
      <c r="CR183" s="379">
        <v>1.0743447038835139</v>
      </c>
    </row>
    <row r="185" spans="1:96" x14ac:dyDescent="0.2">
      <c r="A185" s="380"/>
      <c r="B185" s="371">
        <v>2040</v>
      </c>
      <c r="C185" s="372" t="s">
        <v>3</v>
      </c>
      <c r="D185" s="372" t="s">
        <v>4</v>
      </c>
      <c r="E185" s="372" t="s">
        <v>105</v>
      </c>
      <c r="F185" s="372" t="s">
        <v>106</v>
      </c>
      <c r="G185" s="372" t="s">
        <v>107</v>
      </c>
      <c r="H185" s="372" t="s">
        <v>108</v>
      </c>
      <c r="I185" s="372" t="s">
        <v>109</v>
      </c>
      <c r="J185" s="372" t="s">
        <v>110</v>
      </c>
      <c r="K185" s="372" t="s">
        <v>111</v>
      </c>
      <c r="L185" s="372" t="s">
        <v>112</v>
      </c>
      <c r="M185" s="372" t="s">
        <v>113</v>
      </c>
      <c r="N185" s="372" t="s">
        <v>114</v>
      </c>
      <c r="O185" s="372" t="s">
        <v>115</v>
      </c>
      <c r="P185" s="372" t="s">
        <v>116</v>
      </c>
      <c r="Q185" s="372" t="s">
        <v>117</v>
      </c>
      <c r="R185" s="372" t="s">
        <v>118</v>
      </c>
      <c r="S185" s="372" t="s">
        <v>119</v>
      </c>
      <c r="T185" s="372" t="s">
        <v>120</v>
      </c>
      <c r="U185" s="372" t="s">
        <v>121</v>
      </c>
      <c r="V185" s="372" t="s">
        <v>122</v>
      </c>
      <c r="W185" s="372" t="s">
        <v>123</v>
      </c>
      <c r="X185" s="373" t="s">
        <v>124</v>
      </c>
      <c r="Z185" s="371">
        <v>2040</v>
      </c>
      <c r="AA185" s="372" t="s">
        <v>3</v>
      </c>
      <c r="AB185" s="372" t="s">
        <v>14</v>
      </c>
      <c r="AC185" s="372" t="s">
        <v>105</v>
      </c>
      <c r="AD185" s="372" t="s">
        <v>106</v>
      </c>
      <c r="AE185" s="372" t="s">
        <v>107</v>
      </c>
      <c r="AF185" s="372" t="s">
        <v>108</v>
      </c>
      <c r="AG185" s="372" t="s">
        <v>109</v>
      </c>
      <c r="AH185" s="372" t="s">
        <v>110</v>
      </c>
      <c r="AI185" s="372" t="s">
        <v>111</v>
      </c>
      <c r="AJ185" s="372" t="s">
        <v>112</v>
      </c>
      <c r="AK185" s="372" t="s">
        <v>113</v>
      </c>
      <c r="AL185" s="372" t="s">
        <v>114</v>
      </c>
      <c r="AM185" s="372" t="s">
        <v>115</v>
      </c>
      <c r="AN185" s="372" t="s">
        <v>116</v>
      </c>
      <c r="AO185" s="372" t="s">
        <v>117</v>
      </c>
      <c r="AP185" s="372" t="s">
        <v>118</v>
      </c>
      <c r="AQ185" s="372" t="s">
        <v>119</v>
      </c>
      <c r="AR185" s="372" t="s">
        <v>120</v>
      </c>
      <c r="AS185" s="372" t="s">
        <v>121</v>
      </c>
      <c r="AT185" s="372" t="s">
        <v>122</v>
      </c>
      <c r="AU185" s="372" t="s">
        <v>123</v>
      </c>
      <c r="AV185" s="373" t="s">
        <v>124</v>
      </c>
      <c r="AX185" s="371">
        <v>2040</v>
      </c>
      <c r="AY185" s="372" t="s">
        <v>3</v>
      </c>
      <c r="AZ185" s="372" t="s">
        <v>17</v>
      </c>
      <c r="BA185" s="372" t="s">
        <v>105</v>
      </c>
      <c r="BB185" s="372" t="s">
        <v>106</v>
      </c>
      <c r="BC185" s="372" t="s">
        <v>107</v>
      </c>
      <c r="BD185" s="372" t="s">
        <v>108</v>
      </c>
      <c r="BE185" s="372" t="s">
        <v>109</v>
      </c>
      <c r="BF185" s="372" t="s">
        <v>110</v>
      </c>
      <c r="BG185" s="372" t="s">
        <v>111</v>
      </c>
      <c r="BH185" s="372" t="s">
        <v>112</v>
      </c>
      <c r="BI185" s="372" t="s">
        <v>113</v>
      </c>
      <c r="BJ185" s="372" t="s">
        <v>114</v>
      </c>
      <c r="BK185" s="372" t="s">
        <v>115</v>
      </c>
      <c r="BL185" s="372" t="s">
        <v>116</v>
      </c>
      <c r="BM185" s="372" t="s">
        <v>117</v>
      </c>
      <c r="BN185" s="372" t="s">
        <v>118</v>
      </c>
      <c r="BO185" s="372" t="s">
        <v>119</v>
      </c>
      <c r="BP185" s="372" t="s">
        <v>120</v>
      </c>
      <c r="BQ185" s="372" t="s">
        <v>121</v>
      </c>
      <c r="BR185" s="372" t="s">
        <v>122</v>
      </c>
      <c r="BS185" s="372" t="s">
        <v>123</v>
      </c>
      <c r="BT185" s="373" t="s">
        <v>124</v>
      </c>
      <c r="BV185" s="371">
        <v>2040</v>
      </c>
      <c r="BW185" s="372" t="s">
        <v>3</v>
      </c>
      <c r="BX185" s="372" t="s">
        <v>23</v>
      </c>
      <c r="BY185" s="372" t="s">
        <v>105</v>
      </c>
      <c r="BZ185" s="372" t="s">
        <v>106</v>
      </c>
      <c r="CA185" s="372" t="s">
        <v>107</v>
      </c>
      <c r="CB185" s="372" t="s">
        <v>108</v>
      </c>
      <c r="CC185" s="372" t="s">
        <v>109</v>
      </c>
      <c r="CD185" s="372" t="s">
        <v>110</v>
      </c>
      <c r="CE185" s="372" t="s">
        <v>111</v>
      </c>
      <c r="CF185" s="372" t="s">
        <v>112</v>
      </c>
      <c r="CG185" s="372" t="s">
        <v>113</v>
      </c>
      <c r="CH185" s="372" t="s">
        <v>114</v>
      </c>
      <c r="CI185" s="372" t="s">
        <v>115</v>
      </c>
      <c r="CJ185" s="372" t="s">
        <v>116</v>
      </c>
      <c r="CK185" s="372" t="s">
        <v>117</v>
      </c>
      <c r="CL185" s="372" t="s">
        <v>118</v>
      </c>
      <c r="CM185" s="372" t="s">
        <v>119</v>
      </c>
      <c r="CN185" s="372" t="s">
        <v>120</v>
      </c>
      <c r="CO185" s="372" t="s">
        <v>121</v>
      </c>
      <c r="CP185" s="372" t="s">
        <v>122</v>
      </c>
      <c r="CQ185" s="372" t="s">
        <v>123</v>
      </c>
      <c r="CR185" s="373" t="s">
        <v>124</v>
      </c>
    </row>
    <row r="186" spans="1:96" x14ac:dyDescent="0.2">
      <c r="B186" s="374"/>
      <c r="C186" s="368" t="s">
        <v>1</v>
      </c>
      <c r="D186" s="367" t="s">
        <v>6</v>
      </c>
      <c r="E186" s="367">
        <v>0</v>
      </c>
      <c r="F186" s="367">
        <v>0</v>
      </c>
      <c r="G186" s="367">
        <v>0</v>
      </c>
      <c r="H186" s="367">
        <v>0</v>
      </c>
      <c r="I186" s="367">
        <v>0</v>
      </c>
      <c r="J186" s="367">
        <v>0</v>
      </c>
      <c r="K186" s="367">
        <v>0</v>
      </c>
      <c r="L186" s="367">
        <v>0</v>
      </c>
      <c r="M186" s="367">
        <v>0</v>
      </c>
      <c r="N186" s="367">
        <v>0</v>
      </c>
      <c r="O186" s="367">
        <v>0</v>
      </c>
      <c r="P186" s="367">
        <v>0</v>
      </c>
      <c r="Q186" s="367">
        <v>0</v>
      </c>
      <c r="R186" s="367">
        <v>0</v>
      </c>
      <c r="S186" s="367">
        <v>0</v>
      </c>
      <c r="T186" s="367">
        <v>0</v>
      </c>
      <c r="U186" s="367">
        <v>0</v>
      </c>
      <c r="V186" s="367">
        <v>0</v>
      </c>
      <c r="W186" s="367">
        <v>0</v>
      </c>
      <c r="X186" s="375">
        <v>0</v>
      </c>
      <c r="Z186" s="374"/>
      <c r="AA186" s="368" t="s">
        <v>1</v>
      </c>
      <c r="AB186" s="367" t="s">
        <v>6</v>
      </c>
      <c r="AC186" s="367">
        <v>0</v>
      </c>
      <c r="AD186" s="367">
        <v>0</v>
      </c>
      <c r="AE186" s="367">
        <v>0</v>
      </c>
      <c r="AF186" s="367">
        <v>0</v>
      </c>
      <c r="AG186" s="367">
        <v>0</v>
      </c>
      <c r="AH186" s="367">
        <v>0</v>
      </c>
      <c r="AI186" s="367">
        <v>0</v>
      </c>
      <c r="AJ186" s="367">
        <v>0</v>
      </c>
      <c r="AK186" s="367">
        <v>0</v>
      </c>
      <c r="AL186" s="367">
        <v>0</v>
      </c>
      <c r="AM186" s="367">
        <v>0</v>
      </c>
      <c r="AN186" s="367">
        <v>0</v>
      </c>
      <c r="AO186" s="367">
        <v>0</v>
      </c>
      <c r="AP186" s="367">
        <v>0</v>
      </c>
      <c r="AQ186" s="367">
        <v>0</v>
      </c>
      <c r="AR186" s="367">
        <v>0</v>
      </c>
      <c r="AS186" s="367">
        <v>0</v>
      </c>
      <c r="AT186" s="367">
        <v>0</v>
      </c>
      <c r="AU186" s="367">
        <v>0</v>
      </c>
      <c r="AV186" s="375">
        <v>0</v>
      </c>
      <c r="AX186" s="374"/>
      <c r="AY186" s="368" t="s">
        <v>1</v>
      </c>
      <c r="AZ186" s="367" t="s">
        <v>6</v>
      </c>
      <c r="BA186" s="367">
        <v>0</v>
      </c>
      <c r="BB186" s="367">
        <v>0</v>
      </c>
      <c r="BC186" s="367">
        <v>0</v>
      </c>
      <c r="BD186" s="367">
        <v>0</v>
      </c>
      <c r="BE186" s="367">
        <v>0</v>
      </c>
      <c r="BF186" s="367">
        <v>0</v>
      </c>
      <c r="BG186" s="367">
        <v>0</v>
      </c>
      <c r="BH186" s="367">
        <v>0</v>
      </c>
      <c r="BI186" s="367">
        <v>0</v>
      </c>
      <c r="BJ186" s="367">
        <v>0</v>
      </c>
      <c r="BK186" s="367">
        <v>0</v>
      </c>
      <c r="BL186" s="367">
        <v>0</v>
      </c>
      <c r="BM186" s="367">
        <v>0</v>
      </c>
      <c r="BN186" s="367">
        <v>0</v>
      </c>
      <c r="BO186" s="367">
        <v>0</v>
      </c>
      <c r="BP186" s="367">
        <v>0</v>
      </c>
      <c r="BQ186" s="367">
        <v>0</v>
      </c>
      <c r="BR186" s="367">
        <v>0</v>
      </c>
      <c r="BS186" s="367">
        <v>0</v>
      </c>
      <c r="BT186" s="375">
        <v>0</v>
      </c>
      <c r="BV186" s="374"/>
      <c r="BW186" s="368" t="s">
        <v>1</v>
      </c>
      <c r="BX186" s="367" t="s">
        <v>6</v>
      </c>
      <c r="BY186" s="367">
        <v>0</v>
      </c>
      <c r="BZ186" s="367">
        <v>0</v>
      </c>
      <c r="CA186" s="367">
        <v>0</v>
      </c>
      <c r="CB186" s="367">
        <v>0</v>
      </c>
      <c r="CC186" s="367">
        <v>0</v>
      </c>
      <c r="CD186" s="367">
        <v>0</v>
      </c>
      <c r="CE186" s="367">
        <v>0</v>
      </c>
      <c r="CF186" s="367">
        <v>0</v>
      </c>
      <c r="CG186" s="367">
        <v>0</v>
      </c>
      <c r="CH186" s="367">
        <v>0</v>
      </c>
      <c r="CI186" s="367">
        <v>0</v>
      </c>
      <c r="CJ186" s="367">
        <v>0</v>
      </c>
      <c r="CK186" s="367">
        <v>0</v>
      </c>
      <c r="CL186" s="367">
        <v>0</v>
      </c>
      <c r="CM186" s="367">
        <v>0</v>
      </c>
      <c r="CN186" s="367">
        <v>0</v>
      </c>
      <c r="CO186" s="367">
        <v>0</v>
      </c>
      <c r="CP186" s="367">
        <v>0</v>
      </c>
      <c r="CQ186" s="367">
        <v>0</v>
      </c>
      <c r="CR186" s="375">
        <v>0</v>
      </c>
    </row>
    <row r="187" spans="1:96" x14ac:dyDescent="0.2">
      <c r="B187" s="374"/>
      <c r="C187" s="368"/>
      <c r="D187" s="367" t="s">
        <v>7</v>
      </c>
      <c r="E187" s="367">
        <v>1056.9975704043154</v>
      </c>
      <c r="F187" s="367">
        <v>17325.497320752664</v>
      </c>
      <c r="G187" s="367">
        <v>3.910373921369128</v>
      </c>
      <c r="H187" s="367">
        <v>313.92041148420014</v>
      </c>
      <c r="I187" s="367">
        <v>623.73766641366672</v>
      </c>
      <c r="J187" s="367">
        <v>0.97511015218825381</v>
      </c>
      <c r="K187" s="367">
        <v>1071.7959601067776</v>
      </c>
      <c r="L187" s="367">
        <v>124.72816406785434</v>
      </c>
      <c r="M187" s="367">
        <v>8055.5030822604767</v>
      </c>
      <c r="N187" s="367">
        <v>79.256656247375247</v>
      </c>
      <c r="O187" s="367">
        <v>7.9227946394517659</v>
      </c>
      <c r="P187" s="367">
        <v>800.02740335641818</v>
      </c>
      <c r="Q187" s="367">
        <v>5.8771066591218162E-2</v>
      </c>
      <c r="R187" s="367">
        <v>45.166611004781814</v>
      </c>
      <c r="S187" s="367">
        <v>8.5995907491939203</v>
      </c>
      <c r="T187" s="367">
        <v>8.6932944279571043</v>
      </c>
      <c r="U187" s="367">
        <v>5.9555752494712475E-4</v>
      </c>
      <c r="V187" s="367">
        <v>10.381578994596817</v>
      </c>
      <c r="W187" s="367">
        <v>26850.644235788019</v>
      </c>
      <c r="X187" s="375">
        <v>10.037895298268506</v>
      </c>
      <c r="Z187" s="374"/>
      <c r="AA187" s="368"/>
      <c r="AB187" s="367" t="s">
        <v>7</v>
      </c>
      <c r="AC187" s="367">
        <v>0</v>
      </c>
      <c r="AD187" s="367">
        <v>0</v>
      </c>
      <c r="AE187" s="367">
        <v>0</v>
      </c>
      <c r="AF187" s="367">
        <v>0</v>
      </c>
      <c r="AG187" s="367">
        <v>0</v>
      </c>
      <c r="AH187" s="367">
        <v>0</v>
      </c>
      <c r="AI187" s="367">
        <v>0</v>
      </c>
      <c r="AJ187" s="367">
        <v>0</v>
      </c>
      <c r="AK187" s="367">
        <v>0</v>
      </c>
      <c r="AL187" s="367">
        <v>0</v>
      </c>
      <c r="AM187" s="367">
        <v>0</v>
      </c>
      <c r="AN187" s="367">
        <v>0</v>
      </c>
      <c r="AO187" s="367">
        <v>0</v>
      </c>
      <c r="AP187" s="367">
        <v>0</v>
      </c>
      <c r="AQ187" s="367">
        <v>0</v>
      </c>
      <c r="AR187" s="367">
        <v>0</v>
      </c>
      <c r="AS187" s="367">
        <v>0</v>
      </c>
      <c r="AT187" s="367">
        <v>0</v>
      </c>
      <c r="AU187" s="367">
        <v>0</v>
      </c>
      <c r="AV187" s="375">
        <v>0</v>
      </c>
      <c r="AX187" s="374"/>
      <c r="AY187" s="368"/>
      <c r="AZ187" s="367" t="s">
        <v>7</v>
      </c>
      <c r="BA187" s="367">
        <v>0</v>
      </c>
      <c r="BB187" s="367">
        <v>0</v>
      </c>
      <c r="BC187" s="367">
        <v>0</v>
      </c>
      <c r="BD187" s="367">
        <v>0</v>
      </c>
      <c r="BE187" s="367">
        <v>0</v>
      </c>
      <c r="BF187" s="367">
        <v>0</v>
      </c>
      <c r="BG187" s="367">
        <v>0</v>
      </c>
      <c r="BH187" s="367">
        <v>0</v>
      </c>
      <c r="BI187" s="367">
        <v>0</v>
      </c>
      <c r="BJ187" s="367">
        <v>0</v>
      </c>
      <c r="BK187" s="367">
        <v>0</v>
      </c>
      <c r="BL187" s="367">
        <v>0</v>
      </c>
      <c r="BM187" s="367">
        <v>0</v>
      </c>
      <c r="BN187" s="367">
        <v>0</v>
      </c>
      <c r="BO187" s="367">
        <v>0</v>
      </c>
      <c r="BP187" s="367">
        <v>0</v>
      </c>
      <c r="BQ187" s="367">
        <v>0</v>
      </c>
      <c r="BR187" s="367">
        <v>0</v>
      </c>
      <c r="BS187" s="367">
        <v>0</v>
      </c>
      <c r="BT187" s="375">
        <v>0</v>
      </c>
      <c r="BV187" s="374"/>
      <c r="BW187" s="368"/>
      <c r="BX187" s="367" t="s">
        <v>7</v>
      </c>
      <c r="BY187" s="367">
        <v>616.5469639068391</v>
      </c>
      <c r="BZ187" s="367">
        <v>10105.967194607771</v>
      </c>
      <c r="CA187" s="367">
        <v>2.2809221482301085</v>
      </c>
      <c r="CB187" s="367">
        <v>183.10985950037241</v>
      </c>
      <c r="CC187" s="367">
        <v>363.82634669120608</v>
      </c>
      <c r="CD187" s="367">
        <v>0.5687820110848848</v>
      </c>
      <c r="CE187" s="367">
        <v>625.17886855565791</v>
      </c>
      <c r="CF187" s="367">
        <v>72.753971270051395</v>
      </c>
      <c r="CG187" s="367">
        <v>4698.7770901025751</v>
      </c>
      <c r="CH187" s="367">
        <v>46.230428666014376</v>
      </c>
      <c r="CI187" s="367">
        <v>4.6213682201207664</v>
      </c>
      <c r="CJ187" s="367">
        <v>466.65619713108276</v>
      </c>
      <c r="CK187" s="367">
        <v>3.4281178771793964E-2</v>
      </c>
      <c r="CL187" s="367">
        <v>26.34569621035882</v>
      </c>
      <c r="CM187" s="367">
        <v>5.0161435709154434</v>
      </c>
      <c r="CN187" s="367">
        <v>5.070800951656862</v>
      </c>
      <c r="CO187" s="367">
        <v>3.473888626797568E-4</v>
      </c>
      <c r="CP187" s="367">
        <v>6.0555777883475352</v>
      </c>
      <c r="CQ187" s="367">
        <v>15661.987923193985</v>
      </c>
      <c r="CR187" s="375">
        <v>5.8551069968825677</v>
      </c>
    </row>
    <row r="188" spans="1:96" x14ac:dyDescent="0.2">
      <c r="B188" s="374"/>
      <c r="C188" s="368"/>
      <c r="D188" s="367" t="s">
        <v>8</v>
      </c>
      <c r="E188" s="367">
        <v>8857.8268773528289</v>
      </c>
      <c r="F188" s="367">
        <v>144277.22103823308</v>
      </c>
      <c r="G188" s="367">
        <v>32.720555688142589</v>
      </c>
      <c r="H188" s="367">
        <v>2634.1131088301036</v>
      </c>
      <c r="I188" s="367">
        <v>4934.5036601964011</v>
      </c>
      <c r="J188" s="367">
        <v>7.8004848043464028</v>
      </c>
      <c r="K188" s="367">
        <v>8975.7571287625215</v>
      </c>
      <c r="L188" s="367">
        <v>1023.7323111441614</v>
      </c>
      <c r="M188" s="367">
        <v>64354.663209904902</v>
      </c>
      <c r="N188" s="367">
        <v>639.54277998979092</v>
      </c>
      <c r="O188" s="367">
        <v>67.607687272972399</v>
      </c>
      <c r="P188" s="367">
        <v>6340.1527837616013</v>
      </c>
      <c r="Q188" s="367">
        <v>0.49376596498349351</v>
      </c>
      <c r="R188" s="367">
        <v>376.20766748278305</v>
      </c>
      <c r="S188" s="367">
        <v>73.504772129987543</v>
      </c>
      <c r="T188" s="367">
        <v>74.292060929127203</v>
      </c>
      <c r="U188" s="367">
        <v>4.9482274968850352E-3</v>
      </c>
      <c r="V188" s="367">
        <v>87.445782058391032</v>
      </c>
      <c r="W188" s="367">
        <v>230254.42091321683</v>
      </c>
      <c r="X188" s="375">
        <v>83.730342145983528</v>
      </c>
      <c r="Z188" s="374"/>
      <c r="AA188" s="368"/>
      <c r="AB188" s="367" t="s">
        <v>8</v>
      </c>
      <c r="AC188" s="367">
        <v>137.93175056477645</v>
      </c>
      <c r="AD188" s="367">
        <v>2246.6469417352105</v>
      </c>
      <c r="AE188" s="367">
        <v>0.50951588781407042</v>
      </c>
      <c r="AF188" s="367">
        <v>41.017716570584255</v>
      </c>
      <c r="AG188" s="367">
        <v>76.838793243901364</v>
      </c>
      <c r="AH188" s="367">
        <v>0.12146709788021746</v>
      </c>
      <c r="AI188" s="367">
        <v>139.76812942459273</v>
      </c>
      <c r="AJ188" s="367">
        <v>15.941290312058788</v>
      </c>
      <c r="AK188" s="367">
        <v>1002.1138905123382</v>
      </c>
      <c r="AL188" s="367">
        <v>9.9587919730734438</v>
      </c>
      <c r="AM188" s="367">
        <v>1.0527691256914586</v>
      </c>
      <c r="AN188" s="367">
        <v>98.72719171654505</v>
      </c>
      <c r="AO188" s="367">
        <v>7.688793748454127E-3</v>
      </c>
      <c r="AP188" s="367">
        <v>5.8582068570862917</v>
      </c>
      <c r="AQ188" s="367">
        <v>1.1445969801776164</v>
      </c>
      <c r="AR188" s="367">
        <v>1.156856434304341</v>
      </c>
      <c r="AS188" s="367">
        <v>7.7052497219508317E-5</v>
      </c>
      <c r="AT188" s="367">
        <v>1.3616827203586535</v>
      </c>
      <c r="AU188" s="367">
        <v>3585.4612865644767</v>
      </c>
      <c r="AV188" s="375">
        <v>1.3038268671869373</v>
      </c>
      <c r="AX188" s="374"/>
      <c r="AY188" s="368"/>
      <c r="AZ188" s="367" t="s">
        <v>8</v>
      </c>
      <c r="BA188" s="367">
        <v>832.1967585095565</v>
      </c>
      <c r="BB188" s="367">
        <v>13554.908821007182</v>
      </c>
      <c r="BC188" s="367">
        <v>3.0741106997613161</v>
      </c>
      <c r="BD188" s="367">
        <v>247.47609329784675</v>
      </c>
      <c r="BE188" s="367">
        <v>463.59880450680163</v>
      </c>
      <c r="BF188" s="367">
        <v>0.73285900242386892</v>
      </c>
      <c r="BG188" s="367">
        <v>843.27635786414373</v>
      </c>
      <c r="BH188" s="367">
        <v>96.180104072012867</v>
      </c>
      <c r="BI188" s="367">
        <v>6046.1491130725581</v>
      </c>
      <c r="BJ188" s="367">
        <v>60.085327451641348</v>
      </c>
      <c r="BK188" s="367">
        <v>6.3517721646541885</v>
      </c>
      <c r="BL188" s="367">
        <v>595.66016226753811</v>
      </c>
      <c r="BM188" s="367">
        <v>4.6389531113121905E-2</v>
      </c>
      <c r="BN188" s="367">
        <v>35.344876993032528</v>
      </c>
      <c r="BO188" s="367">
        <v>6.9058058989565705</v>
      </c>
      <c r="BP188" s="367">
        <v>6.9797720303482365</v>
      </c>
      <c r="BQ188" s="367">
        <v>4.6488816504237451E-4</v>
      </c>
      <c r="BR188" s="367">
        <v>8.2155699565979958</v>
      </c>
      <c r="BS188" s="367">
        <v>21632.504830997448</v>
      </c>
      <c r="BT188" s="375">
        <v>7.8665027311538038</v>
      </c>
      <c r="BV188" s="374"/>
      <c r="BW188" s="368"/>
      <c r="BX188" s="367" t="s">
        <v>8</v>
      </c>
      <c r="BY188" s="367">
        <v>5555.8607637326577</v>
      </c>
      <c r="BZ188" s="367">
        <v>90494.447742724151</v>
      </c>
      <c r="CA188" s="367">
        <v>20.523188591557712</v>
      </c>
      <c r="CB188" s="367">
        <v>1652.1846578420191</v>
      </c>
      <c r="CC188" s="367">
        <v>3095.0497964996912</v>
      </c>
      <c r="CD188" s="367">
        <v>4.8926681524298115</v>
      </c>
      <c r="CE188" s="367">
        <v>5629.8297028117704</v>
      </c>
      <c r="CF188" s="367">
        <v>642.11168933468457</v>
      </c>
      <c r="CG188" s="367">
        <v>40364.928468549282</v>
      </c>
      <c r="CH188" s="367">
        <v>401.13796389026601</v>
      </c>
      <c r="CI188" s="367">
        <v>42.405310269381694</v>
      </c>
      <c r="CJ188" s="367">
        <v>3976.7097026283827</v>
      </c>
      <c r="CK188" s="367">
        <v>0.30970293157707562</v>
      </c>
      <c r="CL188" s="367">
        <v>235.9672917210618</v>
      </c>
      <c r="CM188" s="367">
        <v>46.104116176421932</v>
      </c>
      <c r="CN188" s="367">
        <v>46.59792430898429</v>
      </c>
      <c r="CO188" s="367">
        <v>3.1036577459258876E-3</v>
      </c>
      <c r="CP188" s="367">
        <v>54.848282340479052</v>
      </c>
      <c r="CQ188" s="367">
        <v>144421.59691543152</v>
      </c>
      <c r="CR188" s="375">
        <v>52.51786122081046</v>
      </c>
    </row>
    <row r="189" spans="1:96" x14ac:dyDescent="0.2">
      <c r="B189" s="374"/>
      <c r="C189" s="368"/>
      <c r="D189" s="367" t="s">
        <v>12</v>
      </c>
      <c r="E189" s="367">
        <v>0</v>
      </c>
      <c r="F189" s="367">
        <v>0</v>
      </c>
      <c r="G189" s="367">
        <v>0</v>
      </c>
      <c r="H189" s="367">
        <v>0</v>
      </c>
      <c r="I189" s="367">
        <v>0</v>
      </c>
      <c r="J189" s="367">
        <v>0</v>
      </c>
      <c r="K189" s="367">
        <v>0</v>
      </c>
      <c r="L189" s="367">
        <v>0</v>
      </c>
      <c r="M189" s="367">
        <v>0</v>
      </c>
      <c r="N189" s="367">
        <v>0</v>
      </c>
      <c r="O189" s="367">
        <v>0</v>
      </c>
      <c r="P189" s="367">
        <v>0</v>
      </c>
      <c r="Q189" s="367">
        <v>0</v>
      </c>
      <c r="R189" s="367">
        <v>0</v>
      </c>
      <c r="S189" s="367">
        <v>0</v>
      </c>
      <c r="T189" s="367">
        <v>0</v>
      </c>
      <c r="U189" s="367">
        <v>0</v>
      </c>
      <c r="V189" s="367">
        <v>0</v>
      </c>
      <c r="W189" s="367">
        <v>0</v>
      </c>
      <c r="X189" s="375">
        <v>0</v>
      </c>
      <c r="Z189" s="374"/>
      <c r="AA189" s="368"/>
      <c r="AB189" s="367" t="s">
        <v>12</v>
      </c>
      <c r="AC189" s="367">
        <v>0</v>
      </c>
      <c r="AD189" s="367">
        <v>0</v>
      </c>
      <c r="AE189" s="367">
        <v>0</v>
      </c>
      <c r="AF189" s="367">
        <v>0</v>
      </c>
      <c r="AG189" s="367">
        <v>0</v>
      </c>
      <c r="AH189" s="367">
        <v>0</v>
      </c>
      <c r="AI189" s="367">
        <v>0</v>
      </c>
      <c r="AJ189" s="367">
        <v>0</v>
      </c>
      <c r="AK189" s="367">
        <v>0</v>
      </c>
      <c r="AL189" s="367">
        <v>0</v>
      </c>
      <c r="AM189" s="367">
        <v>0</v>
      </c>
      <c r="AN189" s="367">
        <v>0</v>
      </c>
      <c r="AO189" s="367">
        <v>0</v>
      </c>
      <c r="AP189" s="367">
        <v>0</v>
      </c>
      <c r="AQ189" s="367">
        <v>0</v>
      </c>
      <c r="AR189" s="367">
        <v>0</v>
      </c>
      <c r="AS189" s="367">
        <v>0</v>
      </c>
      <c r="AT189" s="367">
        <v>0</v>
      </c>
      <c r="AU189" s="367">
        <v>0</v>
      </c>
      <c r="AV189" s="375">
        <v>0</v>
      </c>
      <c r="AX189" s="374"/>
      <c r="AY189" s="368"/>
      <c r="AZ189" s="367" t="s">
        <v>12</v>
      </c>
      <c r="BA189" s="367">
        <v>7126.5112024474693</v>
      </c>
      <c r="BB189" s="367">
        <v>115597.73209742132</v>
      </c>
      <c r="BC189" s="367">
        <v>28.704504339655173</v>
      </c>
      <c r="BD189" s="367">
        <v>2130.681801789784</v>
      </c>
      <c r="BE189" s="367">
        <v>3813.8480758158084</v>
      </c>
      <c r="BF189" s="367">
        <v>6.6042135706639593</v>
      </c>
      <c r="BG189" s="367">
        <v>7222.8830340064442</v>
      </c>
      <c r="BH189" s="367">
        <v>868.18944928136489</v>
      </c>
      <c r="BI189" s="367">
        <v>51350.542296901927</v>
      </c>
      <c r="BJ189" s="367">
        <v>484.88041841894005</v>
      </c>
      <c r="BK189" s="367">
        <v>121.21861761610378</v>
      </c>
      <c r="BL189" s="367">
        <v>4872.9081420619614</v>
      </c>
      <c r="BM189" s="367">
        <v>0.57197997063475126</v>
      </c>
      <c r="BN189" s="367">
        <v>457.5102605539069</v>
      </c>
      <c r="BO189" s="367">
        <v>62.581204347109754</v>
      </c>
      <c r="BP189" s="367">
        <v>63.251875001889758</v>
      </c>
      <c r="BQ189" s="367">
        <v>4.0575574383175878E-3</v>
      </c>
      <c r="BR189" s="367">
        <v>78.076249970552865</v>
      </c>
      <c r="BS189" s="367">
        <v>59880.114026229494</v>
      </c>
      <c r="BT189" s="375">
        <v>91.08447038490165</v>
      </c>
      <c r="BV189" s="374"/>
      <c r="BW189" s="368"/>
      <c r="BX189" s="367" t="s">
        <v>12</v>
      </c>
      <c r="BY189" s="367">
        <v>0</v>
      </c>
      <c r="BZ189" s="367">
        <v>0</v>
      </c>
      <c r="CA189" s="367">
        <v>0</v>
      </c>
      <c r="CB189" s="367">
        <v>0</v>
      </c>
      <c r="CC189" s="367">
        <v>0</v>
      </c>
      <c r="CD189" s="367">
        <v>0</v>
      </c>
      <c r="CE189" s="367">
        <v>0</v>
      </c>
      <c r="CF189" s="367">
        <v>0</v>
      </c>
      <c r="CG189" s="367">
        <v>0</v>
      </c>
      <c r="CH189" s="367">
        <v>0</v>
      </c>
      <c r="CI189" s="367">
        <v>0</v>
      </c>
      <c r="CJ189" s="367">
        <v>0</v>
      </c>
      <c r="CK189" s="367">
        <v>0</v>
      </c>
      <c r="CL189" s="367">
        <v>0</v>
      </c>
      <c r="CM189" s="367">
        <v>0</v>
      </c>
      <c r="CN189" s="367">
        <v>0</v>
      </c>
      <c r="CO189" s="367">
        <v>0</v>
      </c>
      <c r="CP189" s="367">
        <v>0</v>
      </c>
      <c r="CQ189" s="367">
        <v>0</v>
      </c>
      <c r="CR189" s="375">
        <v>0</v>
      </c>
    </row>
    <row r="190" spans="1:96" x14ac:dyDescent="0.2">
      <c r="B190" s="374"/>
      <c r="C190" s="368"/>
      <c r="D190" s="367" t="s">
        <v>9</v>
      </c>
      <c r="E190" s="367">
        <v>0</v>
      </c>
      <c r="F190" s="367">
        <v>0</v>
      </c>
      <c r="G190" s="367">
        <v>0</v>
      </c>
      <c r="H190" s="367">
        <v>0</v>
      </c>
      <c r="I190" s="367">
        <v>0</v>
      </c>
      <c r="J190" s="367">
        <v>0</v>
      </c>
      <c r="K190" s="367">
        <v>0</v>
      </c>
      <c r="L190" s="367">
        <v>0</v>
      </c>
      <c r="M190" s="367">
        <v>0</v>
      </c>
      <c r="N190" s="367">
        <v>0</v>
      </c>
      <c r="O190" s="367">
        <v>0</v>
      </c>
      <c r="P190" s="367">
        <v>0</v>
      </c>
      <c r="Q190" s="367">
        <v>0</v>
      </c>
      <c r="R190" s="367">
        <v>0</v>
      </c>
      <c r="S190" s="367">
        <v>0</v>
      </c>
      <c r="T190" s="367">
        <v>0</v>
      </c>
      <c r="U190" s="367">
        <v>0</v>
      </c>
      <c r="V190" s="367">
        <v>0</v>
      </c>
      <c r="W190" s="367">
        <v>0</v>
      </c>
      <c r="X190" s="375">
        <v>0</v>
      </c>
      <c r="Z190" s="374"/>
      <c r="AA190" s="368"/>
      <c r="AB190" s="367" t="s">
        <v>9</v>
      </c>
      <c r="AC190" s="367">
        <v>4696.0595776477649</v>
      </c>
      <c r="AD190" s="367">
        <v>76687.411732099892</v>
      </c>
      <c r="AE190" s="367">
        <v>17.53494346119902</v>
      </c>
      <c r="AF190" s="367">
        <v>1393.836192910504</v>
      </c>
      <c r="AG190" s="367">
        <v>2742.0419722587958</v>
      </c>
      <c r="AH190" s="367">
        <v>4.2933432840183929</v>
      </c>
      <c r="AI190" s="367">
        <v>4760.8448363123298</v>
      </c>
      <c r="AJ190" s="367">
        <v>554.74459556088357</v>
      </c>
      <c r="AK190" s="367">
        <v>35590.324852189449</v>
      </c>
      <c r="AL190" s="367">
        <v>345.98331355885125</v>
      </c>
      <c r="AM190" s="367">
        <v>35.515448841088144</v>
      </c>
      <c r="AN190" s="367">
        <v>3521.3021224998079</v>
      </c>
      <c r="AO190" s="367">
        <v>0.25606092947651754</v>
      </c>
      <c r="AP190" s="367">
        <v>196.32970005167155</v>
      </c>
      <c r="AQ190" s="367">
        <v>39.165622241812123</v>
      </c>
      <c r="AR190" s="367">
        <v>39.586359810005753</v>
      </c>
      <c r="AS190" s="367">
        <v>2.6468247432293712E-3</v>
      </c>
      <c r="AT190" s="367">
        <v>46.788159606258212</v>
      </c>
      <c r="AU190" s="367">
        <v>125400.19318541783</v>
      </c>
      <c r="AV190" s="375">
        <v>43.310548684613288</v>
      </c>
      <c r="AX190" s="374"/>
      <c r="AY190" s="368"/>
      <c r="AZ190" s="367" t="s">
        <v>9</v>
      </c>
      <c r="BA190" s="367">
        <v>0</v>
      </c>
      <c r="BB190" s="367">
        <v>0</v>
      </c>
      <c r="BC190" s="367">
        <v>0</v>
      </c>
      <c r="BD190" s="367">
        <v>0</v>
      </c>
      <c r="BE190" s="367">
        <v>0</v>
      </c>
      <c r="BF190" s="367">
        <v>0</v>
      </c>
      <c r="BG190" s="367">
        <v>0</v>
      </c>
      <c r="BH190" s="367">
        <v>0</v>
      </c>
      <c r="BI190" s="367">
        <v>0</v>
      </c>
      <c r="BJ190" s="367">
        <v>0</v>
      </c>
      <c r="BK190" s="367">
        <v>0</v>
      </c>
      <c r="BL190" s="367">
        <v>0</v>
      </c>
      <c r="BM190" s="367">
        <v>0</v>
      </c>
      <c r="BN190" s="367">
        <v>0</v>
      </c>
      <c r="BO190" s="367">
        <v>0</v>
      </c>
      <c r="BP190" s="367">
        <v>0</v>
      </c>
      <c r="BQ190" s="367">
        <v>0</v>
      </c>
      <c r="BR190" s="367">
        <v>0</v>
      </c>
      <c r="BS190" s="367">
        <v>0</v>
      </c>
      <c r="BT190" s="375">
        <v>0</v>
      </c>
      <c r="BV190" s="374"/>
      <c r="BW190" s="368"/>
      <c r="BX190" s="367" t="s">
        <v>9</v>
      </c>
      <c r="BY190" s="367">
        <v>0</v>
      </c>
      <c r="BZ190" s="367">
        <v>0</v>
      </c>
      <c r="CA190" s="367">
        <v>0</v>
      </c>
      <c r="CB190" s="367">
        <v>0</v>
      </c>
      <c r="CC190" s="367">
        <v>0</v>
      </c>
      <c r="CD190" s="367">
        <v>0</v>
      </c>
      <c r="CE190" s="367">
        <v>0</v>
      </c>
      <c r="CF190" s="367">
        <v>0</v>
      </c>
      <c r="CG190" s="367">
        <v>0</v>
      </c>
      <c r="CH190" s="367">
        <v>0</v>
      </c>
      <c r="CI190" s="367">
        <v>0</v>
      </c>
      <c r="CJ190" s="367">
        <v>0</v>
      </c>
      <c r="CK190" s="367">
        <v>0</v>
      </c>
      <c r="CL190" s="367">
        <v>0</v>
      </c>
      <c r="CM190" s="367">
        <v>0</v>
      </c>
      <c r="CN190" s="367">
        <v>0</v>
      </c>
      <c r="CO190" s="367">
        <v>0</v>
      </c>
      <c r="CP190" s="367">
        <v>0</v>
      </c>
      <c r="CQ190" s="367">
        <v>0</v>
      </c>
      <c r="CR190" s="375">
        <v>0</v>
      </c>
    </row>
    <row r="191" spans="1:96" x14ac:dyDescent="0.2">
      <c r="B191" s="374"/>
      <c r="C191" s="368"/>
      <c r="D191" s="367" t="s">
        <v>10</v>
      </c>
      <c r="E191" s="367">
        <v>0</v>
      </c>
      <c r="F191" s="367">
        <v>0</v>
      </c>
      <c r="G191" s="367">
        <v>0</v>
      </c>
      <c r="H191" s="367">
        <v>0</v>
      </c>
      <c r="I191" s="367">
        <v>0</v>
      </c>
      <c r="J191" s="367">
        <v>0</v>
      </c>
      <c r="K191" s="367">
        <v>0</v>
      </c>
      <c r="L191" s="367">
        <v>0</v>
      </c>
      <c r="M191" s="367">
        <v>0</v>
      </c>
      <c r="N191" s="367">
        <v>0</v>
      </c>
      <c r="O191" s="367">
        <v>0</v>
      </c>
      <c r="P191" s="367">
        <v>0</v>
      </c>
      <c r="Q191" s="367">
        <v>0</v>
      </c>
      <c r="R191" s="367">
        <v>0</v>
      </c>
      <c r="S191" s="367">
        <v>0</v>
      </c>
      <c r="T191" s="367">
        <v>0</v>
      </c>
      <c r="U191" s="367">
        <v>0</v>
      </c>
      <c r="V191" s="367">
        <v>0</v>
      </c>
      <c r="W191" s="367">
        <v>0</v>
      </c>
      <c r="X191" s="375">
        <v>0</v>
      </c>
      <c r="Z191" s="374"/>
      <c r="AA191" s="368"/>
      <c r="AB191" s="367" t="s">
        <v>10</v>
      </c>
      <c r="AC191" s="367">
        <v>4959.0477239343318</v>
      </c>
      <c r="AD191" s="367">
        <v>80437.349660699736</v>
      </c>
      <c r="AE191" s="367">
        <v>18.535700817933289</v>
      </c>
      <c r="AF191" s="367">
        <v>1473.0402635670966</v>
      </c>
      <c r="AG191" s="367">
        <v>2755.0298276858121</v>
      </c>
      <c r="AH191" s="367">
        <v>4.3446709332621269</v>
      </c>
      <c r="AI191" s="367">
        <v>5023.9933686624672</v>
      </c>
      <c r="AJ191" s="367">
        <v>576.69759129890542</v>
      </c>
      <c r="AK191" s="367">
        <v>36039.505918670337</v>
      </c>
      <c r="AL191" s="367">
        <v>351.26907612330746</v>
      </c>
      <c r="AM191" s="367">
        <v>37.563926880543377</v>
      </c>
      <c r="AN191" s="367">
        <v>3543.1784980606635</v>
      </c>
      <c r="AO191" s="367">
        <v>0.26818271569202734</v>
      </c>
      <c r="AP191" s="367">
        <v>204.46659995037382</v>
      </c>
      <c r="AQ191" s="367">
        <v>42.318903180153235</v>
      </c>
      <c r="AR191" s="367">
        <v>42.765163909088187</v>
      </c>
      <c r="AS191" s="367">
        <v>2.7713165022237264E-3</v>
      </c>
      <c r="AT191" s="367">
        <v>49.82632235239484</v>
      </c>
      <c r="AU191" s="367">
        <v>136213.7491264178</v>
      </c>
      <c r="AV191" s="375">
        <v>45.036528199935404</v>
      </c>
      <c r="AX191" s="374"/>
      <c r="AY191" s="368"/>
      <c r="AZ191" s="367" t="s">
        <v>10</v>
      </c>
      <c r="BA191" s="367">
        <v>0</v>
      </c>
      <c r="BB191" s="367">
        <v>0</v>
      </c>
      <c r="BC191" s="367">
        <v>0</v>
      </c>
      <c r="BD191" s="367">
        <v>0</v>
      </c>
      <c r="BE191" s="367">
        <v>0</v>
      </c>
      <c r="BF191" s="367">
        <v>0</v>
      </c>
      <c r="BG191" s="367">
        <v>0</v>
      </c>
      <c r="BH191" s="367">
        <v>0</v>
      </c>
      <c r="BI191" s="367">
        <v>0</v>
      </c>
      <c r="BJ191" s="367">
        <v>0</v>
      </c>
      <c r="BK191" s="367">
        <v>0</v>
      </c>
      <c r="BL191" s="367">
        <v>0</v>
      </c>
      <c r="BM191" s="367">
        <v>0</v>
      </c>
      <c r="BN191" s="367">
        <v>0</v>
      </c>
      <c r="BO191" s="367">
        <v>0</v>
      </c>
      <c r="BP191" s="367">
        <v>0</v>
      </c>
      <c r="BQ191" s="367">
        <v>0</v>
      </c>
      <c r="BR191" s="367">
        <v>0</v>
      </c>
      <c r="BS191" s="367">
        <v>0</v>
      </c>
      <c r="BT191" s="375">
        <v>0</v>
      </c>
      <c r="BV191" s="374"/>
      <c r="BW191" s="368"/>
      <c r="BX191" s="367" t="s">
        <v>10</v>
      </c>
      <c r="BY191" s="367">
        <v>0</v>
      </c>
      <c r="BZ191" s="367">
        <v>0</v>
      </c>
      <c r="CA191" s="367">
        <v>0</v>
      </c>
      <c r="CB191" s="367">
        <v>0</v>
      </c>
      <c r="CC191" s="367">
        <v>0</v>
      </c>
      <c r="CD191" s="367">
        <v>0</v>
      </c>
      <c r="CE191" s="367">
        <v>0</v>
      </c>
      <c r="CF191" s="367">
        <v>0</v>
      </c>
      <c r="CG191" s="367">
        <v>0</v>
      </c>
      <c r="CH191" s="367">
        <v>0</v>
      </c>
      <c r="CI191" s="367">
        <v>0</v>
      </c>
      <c r="CJ191" s="367">
        <v>0</v>
      </c>
      <c r="CK191" s="367">
        <v>0</v>
      </c>
      <c r="CL191" s="367">
        <v>0</v>
      </c>
      <c r="CM191" s="367">
        <v>0</v>
      </c>
      <c r="CN191" s="367">
        <v>0</v>
      </c>
      <c r="CO191" s="367">
        <v>0</v>
      </c>
      <c r="CP191" s="367">
        <v>0</v>
      </c>
      <c r="CQ191" s="367">
        <v>0</v>
      </c>
      <c r="CR191" s="375">
        <v>0</v>
      </c>
    </row>
    <row r="192" spans="1:96" x14ac:dyDescent="0.2">
      <c r="B192" s="374"/>
      <c r="C192" s="368"/>
      <c r="D192" s="367" t="s">
        <v>5</v>
      </c>
      <c r="E192" s="367">
        <v>0</v>
      </c>
      <c r="F192" s="367">
        <v>0</v>
      </c>
      <c r="G192" s="367">
        <v>0</v>
      </c>
      <c r="H192" s="367">
        <v>0</v>
      </c>
      <c r="I192" s="367">
        <v>0</v>
      </c>
      <c r="J192" s="367">
        <v>0</v>
      </c>
      <c r="K192" s="367">
        <v>0</v>
      </c>
      <c r="L192" s="367">
        <v>0</v>
      </c>
      <c r="M192" s="367">
        <v>0</v>
      </c>
      <c r="N192" s="367">
        <v>0</v>
      </c>
      <c r="O192" s="367">
        <v>0</v>
      </c>
      <c r="P192" s="367">
        <v>0</v>
      </c>
      <c r="Q192" s="367">
        <v>0</v>
      </c>
      <c r="R192" s="367">
        <v>0</v>
      </c>
      <c r="S192" s="367">
        <v>0</v>
      </c>
      <c r="T192" s="367">
        <v>0</v>
      </c>
      <c r="U192" s="367">
        <v>0</v>
      </c>
      <c r="V192" s="367">
        <v>0</v>
      </c>
      <c r="W192" s="367">
        <v>0</v>
      </c>
      <c r="X192" s="375">
        <v>0</v>
      </c>
      <c r="Z192" s="374"/>
      <c r="AA192" s="368"/>
      <c r="AB192" s="367" t="s">
        <v>5</v>
      </c>
      <c r="AC192" s="367">
        <v>0</v>
      </c>
      <c r="AD192" s="367">
        <v>0</v>
      </c>
      <c r="AE192" s="367">
        <v>0</v>
      </c>
      <c r="AF192" s="367">
        <v>0</v>
      </c>
      <c r="AG192" s="367">
        <v>0</v>
      </c>
      <c r="AH192" s="367">
        <v>0</v>
      </c>
      <c r="AI192" s="367">
        <v>0</v>
      </c>
      <c r="AJ192" s="367">
        <v>0</v>
      </c>
      <c r="AK192" s="367">
        <v>0</v>
      </c>
      <c r="AL192" s="367">
        <v>0</v>
      </c>
      <c r="AM192" s="367">
        <v>0</v>
      </c>
      <c r="AN192" s="367">
        <v>0</v>
      </c>
      <c r="AO192" s="367">
        <v>0</v>
      </c>
      <c r="AP192" s="367">
        <v>0</v>
      </c>
      <c r="AQ192" s="367">
        <v>0</v>
      </c>
      <c r="AR192" s="367">
        <v>0</v>
      </c>
      <c r="AS192" s="367">
        <v>0</v>
      </c>
      <c r="AT192" s="367">
        <v>0</v>
      </c>
      <c r="AU192" s="367">
        <v>0</v>
      </c>
      <c r="AV192" s="375">
        <v>0</v>
      </c>
      <c r="AX192" s="374"/>
      <c r="AY192" s="368"/>
      <c r="AZ192" s="367" t="s">
        <v>5</v>
      </c>
      <c r="BA192" s="367">
        <v>0</v>
      </c>
      <c r="BB192" s="367">
        <v>0</v>
      </c>
      <c r="BC192" s="367">
        <v>0</v>
      </c>
      <c r="BD192" s="367">
        <v>0</v>
      </c>
      <c r="BE192" s="367">
        <v>0</v>
      </c>
      <c r="BF192" s="367">
        <v>0</v>
      </c>
      <c r="BG192" s="367">
        <v>0</v>
      </c>
      <c r="BH192" s="367">
        <v>0</v>
      </c>
      <c r="BI192" s="367">
        <v>0</v>
      </c>
      <c r="BJ192" s="367">
        <v>0</v>
      </c>
      <c r="BK192" s="367">
        <v>0</v>
      </c>
      <c r="BL192" s="367">
        <v>0</v>
      </c>
      <c r="BM192" s="367">
        <v>0</v>
      </c>
      <c r="BN192" s="367">
        <v>0</v>
      </c>
      <c r="BO192" s="367">
        <v>0</v>
      </c>
      <c r="BP192" s="367">
        <v>0</v>
      </c>
      <c r="BQ192" s="367">
        <v>0</v>
      </c>
      <c r="BR192" s="367">
        <v>0</v>
      </c>
      <c r="BS192" s="367">
        <v>0</v>
      </c>
      <c r="BT192" s="375">
        <v>0</v>
      </c>
      <c r="BV192" s="374"/>
      <c r="BW192" s="368"/>
      <c r="BX192" s="367" t="s">
        <v>5</v>
      </c>
      <c r="BY192" s="367">
        <v>2746.3847114124878</v>
      </c>
      <c r="BZ192" s="367">
        <v>54257.507468162381</v>
      </c>
      <c r="CA192" s="367">
        <v>6.3439359260716337</v>
      </c>
      <c r="CB192" s="367">
        <v>994.91401513065307</v>
      </c>
      <c r="CC192" s="367">
        <v>1411.8468533581779</v>
      </c>
      <c r="CD192" s="367">
        <v>2.5152164592023816</v>
      </c>
      <c r="CE192" s="367">
        <v>2798.0531451656334</v>
      </c>
      <c r="CF192" s="367">
        <v>274.92948262712912</v>
      </c>
      <c r="CG192" s="367">
        <v>17592.292086860078</v>
      </c>
      <c r="CH192" s="367">
        <v>211.19944007400298</v>
      </c>
      <c r="CI192" s="367">
        <v>15.406502975270049</v>
      </c>
      <c r="CJ192" s="367">
        <v>1782.9621172154605</v>
      </c>
      <c r="CK192" s="367">
        <v>0.11377074293657531</v>
      </c>
      <c r="CL192" s="367">
        <v>108.70474606985557</v>
      </c>
      <c r="CM192" s="367">
        <v>10.865841324833539</v>
      </c>
      <c r="CN192" s="367">
        <v>11.133063803480479</v>
      </c>
      <c r="CO192" s="367">
        <v>1.4568805365105372E-3</v>
      </c>
      <c r="CP192" s="367">
        <v>14.917585025408631</v>
      </c>
      <c r="CQ192" s="367">
        <v>21382.255660468891</v>
      </c>
      <c r="CR192" s="375">
        <v>45.801846589780261</v>
      </c>
    </row>
    <row r="193" spans="1:96" x14ac:dyDescent="0.2">
      <c r="B193" s="374"/>
      <c r="C193" s="368"/>
      <c r="D193" s="367" t="s">
        <v>11</v>
      </c>
      <c r="E193" s="367">
        <v>0</v>
      </c>
      <c r="F193" s="367">
        <v>0</v>
      </c>
      <c r="G193" s="367">
        <v>0</v>
      </c>
      <c r="H193" s="367">
        <v>0</v>
      </c>
      <c r="I193" s="367">
        <v>0</v>
      </c>
      <c r="J193" s="367">
        <v>0</v>
      </c>
      <c r="K193" s="367">
        <v>0</v>
      </c>
      <c r="L193" s="367">
        <v>0</v>
      </c>
      <c r="M193" s="367">
        <v>0</v>
      </c>
      <c r="N193" s="367">
        <v>0</v>
      </c>
      <c r="O193" s="367">
        <v>0</v>
      </c>
      <c r="P193" s="367">
        <v>0</v>
      </c>
      <c r="Q193" s="367">
        <v>0</v>
      </c>
      <c r="R193" s="367">
        <v>0</v>
      </c>
      <c r="S193" s="367">
        <v>0</v>
      </c>
      <c r="T193" s="367">
        <v>0</v>
      </c>
      <c r="U193" s="367">
        <v>0</v>
      </c>
      <c r="V193" s="367">
        <v>0</v>
      </c>
      <c r="W193" s="367">
        <v>0</v>
      </c>
      <c r="X193" s="375">
        <v>0</v>
      </c>
      <c r="Z193" s="374"/>
      <c r="AA193" s="368"/>
      <c r="AB193" s="367" t="s">
        <v>11</v>
      </c>
      <c r="AC193" s="367">
        <v>0</v>
      </c>
      <c r="AD193" s="367">
        <v>0</v>
      </c>
      <c r="AE193" s="367">
        <v>0</v>
      </c>
      <c r="AF193" s="367">
        <v>0</v>
      </c>
      <c r="AG193" s="367">
        <v>0</v>
      </c>
      <c r="AH193" s="367">
        <v>0</v>
      </c>
      <c r="AI193" s="367">
        <v>0</v>
      </c>
      <c r="AJ193" s="367">
        <v>0</v>
      </c>
      <c r="AK193" s="367">
        <v>0</v>
      </c>
      <c r="AL193" s="367">
        <v>0</v>
      </c>
      <c r="AM193" s="367">
        <v>0</v>
      </c>
      <c r="AN193" s="367">
        <v>0</v>
      </c>
      <c r="AO193" s="367">
        <v>0</v>
      </c>
      <c r="AP193" s="367">
        <v>0</v>
      </c>
      <c r="AQ193" s="367">
        <v>0</v>
      </c>
      <c r="AR193" s="367">
        <v>0</v>
      </c>
      <c r="AS193" s="367">
        <v>0</v>
      </c>
      <c r="AT193" s="367">
        <v>0</v>
      </c>
      <c r="AU193" s="367">
        <v>0</v>
      </c>
      <c r="AV193" s="375">
        <v>0</v>
      </c>
      <c r="AX193" s="374"/>
      <c r="AY193" s="368"/>
      <c r="AZ193" s="367" t="s">
        <v>11</v>
      </c>
      <c r="BA193" s="367">
        <v>0</v>
      </c>
      <c r="BB193" s="367">
        <v>0</v>
      </c>
      <c r="BC193" s="367">
        <v>0</v>
      </c>
      <c r="BD193" s="367">
        <v>0</v>
      </c>
      <c r="BE193" s="367">
        <v>0</v>
      </c>
      <c r="BF193" s="367">
        <v>0</v>
      </c>
      <c r="BG193" s="367">
        <v>0</v>
      </c>
      <c r="BH193" s="367">
        <v>0</v>
      </c>
      <c r="BI193" s="367">
        <v>0</v>
      </c>
      <c r="BJ193" s="367">
        <v>0</v>
      </c>
      <c r="BK193" s="367">
        <v>0</v>
      </c>
      <c r="BL193" s="367">
        <v>0</v>
      </c>
      <c r="BM193" s="367">
        <v>0</v>
      </c>
      <c r="BN193" s="367">
        <v>0</v>
      </c>
      <c r="BO193" s="367">
        <v>0</v>
      </c>
      <c r="BP193" s="367">
        <v>0</v>
      </c>
      <c r="BQ193" s="367">
        <v>0</v>
      </c>
      <c r="BR193" s="367">
        <v>0</v>
      </c>
      <c r="BS193" s="367">
        <v>0</v>
      </c>
      <c r="BT193" s="375">
        <v>0</v>
      </c>
      <c r="BV193" s="374"/>
      <c r="BW193" s="368"/>
      <c r="BX193" s="367" t="s">
        <v>11</v>
      </c>
      <c r="BY193" s="367">
        <v>1925.9875994948209</v>
      </c>
      <c r="BZ193" s="367">
        <v>34089.779751946589</v>
      </c>
      <c r="CA193" s="367">
        <v>5.8895317473515512</v>
      </c>
      <c r="CB193" s="367">
        <v>567.8442771793359</v>
      </c>
      <c r="CC193" s="367">
        <v>1878.4487408549126</v>
      </c>
      <c r="CD193" s="367">
        <v>2.3603800056919022</v>
      </c>
      <c r="CE193" s="367">
        <v>1955.3978458511685</v>
      </c>
      <c r="CF193" s="367">
        <v>315.0171103005369</v>
      </c>
      <c r="CG193" s="367">
        <v>20113.399270157621</v>
      </c>
      <c r="CH193" s="367">
        <v>164.76271581755009</v>
      </c>
      <c r="CI193" s="367">
        <v>6.5531818432184226</v>
      </c>
      <c r="CJ193" s="367">
        <v>2351.2999562942887</v>
      </c>
      <c r="CK193" s="367">
        <v>8.8129174637995245E-2</v>
      </c>
      <c r="CL193" s="367">
        <v>147.50920186026033</v>
      </c>
      <c r="CM193" s="367">
        <v>11.504257058781414</v>
      </c>
      <c r="CN193" s="367">
        <v>11.662106693118339</v>
      </c>
      <c r="CO193" s="367">
        <v>1.1070520297695491E-3</v>
      </c>
      <c r="CP193" s="367">
        <v>14.161833396789133</v>
      </c>
      <c r="CQ193" s="367">
        <v>22449.928458713566</v>
      </c>
      <c r="CR193" s="375">
        <v>50.155963159243598</v>
      </c>
    </row>
    <row r="194" spans="1:96" x14ac:dyDescent="0.2">
      <c r="B194" s="374"/>
      <c r="C194" s="368" t="s">
        <v>2</v>
      </c>
      <c r="D194" s="367" t="s">
        <v>6</v>
      </c>
      <c r="E194" s="367">
        <v>0</v>
      </c>
      <c r="F194" s="367">
        <v>0</v>
      </c>
      <c r="G194" s="367">
        <v>0</v>
      </c>
      <c r="H194" s="367">
        <v>0</v>
      </c>
      <c r="I194" s="367">
        <v>0</v>
      </c>
      <c r="J194" s="367">
        <v>0</v>
      </c>
      <c r="K194" s="367">
        <v>0</v>
      </c>
      <c r="L194" s="367">
        <v>0</v>
      </c>
      <c r="M194" s="367">
        <v>0</v>
      </c>
      <c r="N194" s="367">
        <v>0</v>
      </c>
      <c r="O194" s="367">
        <v>0</v>
      </c>
      <c r="P194" s="367">
        <v>0</v>
      </c>
      <c r="Q194" s="367">
        <v>0</v>
      </c>
      <c r="R194" s="367">
        <v>0</v>
      </c>
      <c r="S194" s="367">
        <v>0</v>
      </c>
      <c r="T194" s="367">
        <v>0</v>
      </c>
      <c r="U194" s="367">
        <v>0</v>
      </c>
      <c r="V194" s="367">
        <v>0</v>
      </c>
      <c r="W194" s="367">
        <v>0</v>
      </c>
      <c r="X194" s="375">
        <v>0</v>
      </c>
      <c r="Z194" s="374"/>
      <c r="AA194" s="368" t="s">
        <v>2</v>
      </c>
      <c r="AB194" s="367" t="s">
        <v>6</v>
      </c>
      <c r="AC194" s="367">
        <v>0</v>
      </c>
      <c r="AD194" s="367">
        <v>0</v>
      </c>
      <c r="AE194" s="367">
        <v>0</v>
      </c>
      <c r="AF194" s="367">
        <v>0</v>
      </c>
      <c r="AG194" s="367">
        <v>0</v>
      </c>
      <c r="AH194" s="367">
        <v>0</v>
      </c>
      <c r="AI194" s="367">
        <v>0</v>
      </c>
      <c r="AJ194" s="367">
        <v>0</v>
      </c>
      <c r="AK194" s="367">
        <v>0</v>
      </c>
      <c r="AL194" s="367">
        <v>0</v>
      </c>
      <c r="AM194" s="367">
        <v>0</v>
      </c>
      <c r="AN194" s="367">
        <v>0</v>
      </c>
      <c r="AO194" s="367">
        <v>0</v>
      </c>
      <c r="AP194" s="367">
        <v>0</v>
      </c>
      <c r="AQ194" s="367">
        <v>0</v>
      </c>
      <c r="AR194" s="367">
        <v>0</v>
      </c>
      <c r="AS194" s="367">
        <v>0</v>
      </c>
      <c r="AT194" s="367">
        <v>0</v>
      </c>
      <c r="AU194" s="367">
        <v>0</v>
      </c>
      <c r="AV194" s="375">
        <v>0</v>
      </c>
      <c r="AX194" s="374"/>
      <c r="AY194" s="368" t="s">
        <v>2</v>
      </c>
      <c r="AZ194" s="367" t="s">
        <v>6</v>
      </c>
      <c r="BA194" s="367">
        <v>0</v>
      </c>
      <c r="BB194" s="367">
        <v>0</v>
      </c>
      <c r="BC194" s="367">
        <v>0</v>
      </c>
      <c r="BD194" s="367">
        <v>0</v>
      </c>
      <c r="BE194" s="367">
        <v>0</v>
      </c>
      <c r="BF194" s="367">
        <v>0</v>
      </c>
      <c r="BG194" s="367">
        <v>0</v>
      </c>
      <c r="BH194" s="367">
        <v>0</v>
      </c>
      <c r="BI194" s="367">
        <v>0</v>
      </c>
      <c r="BJ194" s="367">
        <v>0</v>
      </c>
      <c r="BK194" s="367">
        <v>0</v>
      </c>
      <c r="BL194" s="367">
        <v>0</v>
      </c>
      <c r="BM194" s="367">
        <v>0</v>
      </c>
      <c r="BN194" s="367">
        <v>0</v>
      </c>
      <c r="BO194" s="367">
        <v>0</v>
      </c>
      <c r="BP194" s="367">
        <v>0</v>
      </c>
      <c r="BQ194" s="367">
        <v>0</v>
      </c>
      <c r="BR194" s="367">
        <v>0</v>
      </c>
      <c r="BS194" s="367">
        <v>0</v>
      </c>
      <c r="BT194" s="375">
        <v>0</v>
      </c>
      <c r="BV194" s="374"/>
      <c r="BW194" s="368" t="s">
        <v>2</v>
      </c>
      <c r="BX194" s="367" t="s">
        <v>6</v>
      </c>
      <c r="BY194" s="367">
        <v>0</v>
      </c>
      <c r="BZ194" s="367">
        <v>0</v>
      </c>
      <c r="CA194" s="367">
        <v>0</v>
      </c>
      <c r="CB194" s="367">
        <v>0</v>
      </c>
      <c r="CC194" s="367">
        <v>0</v>
      </c>
      <c r="CD194" s="367">
        <v>0</v>
      </c>
      <c r="CE194" s="367">
        <v>0</v>
      </c>
      <c r="CF194" s="367">
        <v>0</v>
      </c>
      <c r="CG194" s="367">
        <v>0</v>
      </c>
      <c r="CH194" s="367">
        <v>0</v>
      </c>
      <c r="CI194" s="367">
        <v>0</v>
      </c>
      <c r="CJ194" s="367">
        <v>0</v>
      </c>
      <c r="CK194" s="367">
        <v>0</v>
      </c>
      <c r="CL194" s="367">
        <v>0</v>
      </c>
      <c r="CM194" s="367">
        <v>0</v>
      </c>
      <c r="CN194" s="367">
        <v>0</v>
      </c>
      <c r="CO194" s="367">
        <v>0</v>
      </c>
      <c r="CP194" s="367">
        <v>0</v>
      </c>
      <c r="CQ194" s="367">
        <v>0</v>
      </c>
      <c r="CR194" s="375">
        <v>0</v>
      </c>
    </row>
    <row r="195" spans="1:96" x14ac:dyDescent="0.2">
      <c r="B195" s="374"/>
      <c r="C195" s="368"/>
      <c r="D195" s="367" t="s">
        <v>7</v>
      </c>
      <c r="E195" s="367">
        <v>542.88160904374627</v>
      </c>
      <c r="F195" s="367">
        <v>8833.2084842087861</v>
      </c>
      <c r="G195" s="367">
        <v>2.1199916613673944</v>
      </c>
      <c r="H195" s="367">
        <v>163.37444940649513</v>
      </c>
      <c r="I195" s="367">
        <v>271.94001479761954</v>
      </c>
      <c r="J195" s="367">
        <v>0.42440893633397014</v>
      </c>
      <c r="K195" s="367">
        <v>550.18614132127425</v>
      </c>
      <c r="L195" s="367">
        <v>60.902369481256429</v>
      </c>
      <c r="M195" s="367">
        <v>3521.1933673007875</v>
      </c>
      <c r="N195" s="367">
        <v>36.844060974834242</v>
      </c>
      <c r="O195" s="367">
        <v>3.5583517973427492</v>
      </c>
      <c r="P195" s="367">
        <v>348.65479069646824</v>
      </c>
      <c r="Q195" s="367">
        <v>3.0017476599102436E-2</v>
      </c>
      <c r="R195" s="367">
        <v>22.446827234666738</v>
      </c>
      <c r="S195" s="367">
        <v>4.8379626561010243</v>
      </c>
      <c r="T195" s="367">
        <v>4.8886453340162808</v>
      </c>
      <c r="U195" s="367">
        <v>3.0161962974325303E-4</v>
      </c>
      <c r="V195" s="367">
        <v>5.7879689730635056</v>
      </c>
      <c r="W195" s="367">
        <v>15392.306380665708</v>
      </c>
      <c r="X195" s="375">
        <v>4.7470534245142915</v>
      </c>
      <c r="Z195" s="374"/>
      <c r="AA195" s="368"/>
      <c r="AB195" s="367" t="s">
        <v>7</v>
      </c>
      <c r="AC195" s="367">
        <v>0</v>
      </c>
      <c r="AD195" s="367">
        <v>0</v>
      </c>
      <c r="AE195" s="367">
        <v>0</v>
      </c>
      <c r="AF195" s="367">
        <v>0</v>
      </c>
      <c r="AG195" s="367">
        <v>0</v>
      </c>
      <c r="AH195" s="367">
        <v>0</v>
      </c>
      <c r="AI195" s="367">
        <v>0</v>
      </c>
      <c r="AJ195" s="367">
        <v>0</v>
      </c>
      <c r="AK195" s="367">
        <v>0</v>
      </c>
      <c r="AL195" s="367">
        <v>0</v>
      </c>
      <c r="AM195" s="367">
        <v>0</v>
      </c>
      <c r="AN195" s="367">
        <v>0</v>
      </c>
      <c r="AO195" s="367">
        <v>0</v>
      </c>
      <c r="AP195" s="367">
        <v>0</v>
      </c>
      <c r="AQ195" s="367">
        <v>0</v>
      </c>
      <c r="AR195" s="367">
        <v>0</v>
      </c>
      <c r="AS195" s="367">
        <v>0</v>
      </c>
      <c r="AT195" s="367">
        <v>0</v>
      </c>
      <c r="AU195" s="367">
        <v>0</v>
      </c>
      <c r="AV195" s="375">
        <v>0</v>
      </c>
      <c r="AX195" s="374"/>
      <c r="AY195" s="368"/>
      <c r="AZ195" s="367" t="s">
        <v>7</v>
      </c>
      <c r="BA195" s="367">
        <v>0</v>
      </c>
      <c r="BB195" s="367">
        <v>0</v>
      </c>
      <c r="BC195" s="367">
        <v>0</v>
      </c>
      <c r="BD195" s="367">
        <v>0</v>
      </c>
      <c r="BE195" s="367">
        <v>0</v>
      </c>
      <c r="BF195" s="367">
        <v>0</v>
      </c>
      <c r="BG195" s="367">
        <v>0</v>
      </c>
      <c r="BH195" s="367">
        <v>0</v>
      </c>
      <c r="BI195" s="367">
        <v>0</v>
      </c>
      <c r="BJ195" s="367">
        <v>0</v>
      </c>
      <c r="BK195" s="367">
        <v>0</v>
      </c>
      <c r="BL195" s="367">
        <v>0</v>
      </c>
      <c r="BM195" s="367">
        <v>0</v>
      </c>
      <c r="BN195" s="367">
        <v>0</v>
      </c>
      <c r="BO195" s="367">
        <v>0</v>
      </c>
      <c r="BP195" s="367">
        <v>0</v>
      </c>
      <c r="BQ195" s="367">
        <v>0</v>
      </c>
      <c r="BR195" s="367">
        <v>0</v>
      </c>
      <c r="BS195" s="367">
        <v>0</v>
      </c>
      <c r="BT195" s="375">
        <v>0</v>
      </c>
      <c r="BV195" s="374"/>
      <c r="BW195" s="368"/>
      <c r="BX195" s="367" t="s">
        <v>7</v>
      </c>
      <c r="BY195" s="367">
        <v>316.66298692507837</v>
      </c>
      <c r="BZ195" s="367">
        <v>5152.4128578761629</v>
      </c>
      <c r="CA195" s="367">
        <v>1.2365916998502746</v>
      </c>
      <c r="CB195" s="367">
        <v>95.296359785383686</v>
      </c>
      <c r="CC195" s="367">
        <v>158.62268294913832</v>
      </c>
      <c r="CD195" s="367">
        <v>0.24755784542773243</v>
      </c>
      <c r="CE195" s="367">
        <v>320.92372254507296</v>
      </c>
      <c r="CF195" s="367">
        <v>35.524368314335987</v>
      </c>
      <c r="CG195" s="367">
        <v>2053.9130275462894</v>
      </c>
      <c r="CH195" s="367">
        <v>21.4911505646539</v>
      </c>
      <c r="CI195" s="367">
        <v>2.0755875496713996</v>
      </c>
      <c r="CJ195" s="367">
        <v>203.37043213188855</v>
      </c>
      <c r="CK195" s="367">
        <v>1.7509202082878917E-2</v>
      </c>
      <c r="CL195" s="367">
        <v>13.093240295321896</v>
      </c>
      <c r="CM195" s="367">
        <v>2.8219849038752112</v>
      </c>
      <c r="CN195" s="367">
        <v>2.8515481233813511</v>
      </c>
      <c r="CO195" s="367">
        <v>1.7593481023970041E-4</v>
      </c>
      <c r="CP195" s="367">
        <v>3.3761238411969772</v>
      </c>
      <c r="CQ195" s="367">
        <v>8978.3364051567587</v>
      </c>
      <c r="CR195" s="375">
        <v>2.7689575249149505</v>
      </c>
    </row>
    <row r="196" spans="1:96" x14ac:dyDescent="0.2">
      <c r="B196" s="374"/>
      <c r="C196" s="368"/>
      <c r="D196" s="367" t="s">
        <v>8</v>
      </c>
      <c r="E196" s="367">
        <v>4586.9532889947186</v>
      </c>
      <c r="F196" s="367">
        <v>74104.928984199883</v>
      </c>
      <c r="G196" s="367">
        <v>17.836817930194208</v>
      </c>
      <c r="H196" s="367">
        <v>1381.0308414459444</v>
      </c>
      <c r="I196" s="367">
        <v>2151.6003650364796</v>
      </c>
      <c r="J196" s="367">
        <v>3.405458887292339</v>
      </c>
      <c r="K196" s="367">
        <v>4645.1372816086578</v>
      </c>
      <c r="L196" s="367">
        <v>503.95726436452173</v>
      </c>
      <c r="M196" s="367">
        <v>28217.362430747791</v>
      </c>
      <c r="N196" s="367">
        <v>298.36079530685163</v>
      </c>
      <c r="O196" s="367">
        <v>30.932543430925431</v>
      </c>
      <c r="P196" s="367">
        <v>2764.8391155969598</v>
      </c>
      <c r="Q196" s="367">
        <v>0.25460660086179493</v>
      </c>
      <c r="R196" s="367">
        <v>188.92342700147779</v>
      </c>
      <c r="S196" s="367">
        <v>41.556168277968112</v>
      </c>
      <c r="T196" s="367">
        <v>41.984531187909539</v>
      </c>
      <c r="U196" s="367">
        <v>2.5261659268444748E-3</v>
      </c>
      <c r="V196" s="367">
        <v>48.973804061727293</v>
      </c>
      <c r="W196" s="367">
        <v>132541.9922996276</v>
      </c>
      <c r="X196" s="375">
        <v>40.119849698844078</v>
      </c>
      <c r="Z196" s="374"/>
      <c r="AA196" s="368"/>
      <c r="AB196" s="367" t="s">
        <v>8</v>
      </c>
      <c r="AC196" s="367">
        <v>71.426830267761972</v>
      </c>
      <c r="AD196" s="367">
        <v>1153.9424648728082</v>
      </c>
      <c r="AE196" s="367">
        <v>0.27775023780461738</v>
      </c>
      <c r="AF196" s="367">
        <v>21.505049057982141</v>
      </c>
      <c r="AG196" s="367">
        <v>33.504155022951288</v>
      </c>
      <c r="AH196" s="367">
        <v>5.302891017226391E-2</v>
      </c>
      <c r="AI196" s="367">
        <v>72.332856098613064</v>
      </c>
      <c r="AJ196" s="367">
        <v>7.8474899821487556</v>
      </c>
      <c r="AK196" s="367">
        <v>439.39334672986388</v>
      </c>
      <c r="AL196" s="367">
        <v>4.645995836946379</v>
      </c>
      <c r="AM196" s="367">
        <v>0.48167343118401446</v>
      </c>
      <c r="AN196" s="367">
        <v>43.053347567595111</v>
      </c>
      <c r="AO196" s="367">
        <v>3.964667028207922E-3</v>
      </c>
      <c r="AP196" s="367">
        <v>2.9418659192398002</v>
      </c>
      <c r="AQ196" s="367">
        <v>0.64710172333573113</v>
      </c>
      <c r="AR196" s="367">
        <v>0.65377207791178504</v>
      </c>
      <c r="AS196" s="367">
        <v>3.933679144233632E-5</v>
      </c>
      <c r="AT196" s="367">
        <v>0.76260719695496659</v>
      </c>
      <c r="AU196" s="367">
        <v>2063.9090461309938</v>
      </c>
      <c r="AV196" s="375">
        <v>0.62473574816705679</v>
      </c>
      <c r="AX196" s="374"/>
      <c r="AY196" s="368"/>
      <c r="AZ196" s="367" t="s">
        <v>8</v>
      </c>
      <c r="BA196" s="367">
        <v>430.94629319250623</v>
      </c>
      <c r="BB196" s="367">
        <v>6962.1909012362794</v>
      </c>
      <c r="BC196" s="367">
        <v>1.6757769449733053</v>
      </c>
      <c r="BD196" s="367">
        <v>129.74845925149833</v>
      </c>
      <c r="BE196" s="367">
        <v>202.14380729988329</v>
      </c>
      <c r="BF196" s="367">
        <v>0.31994437083525312</v>
      </c>
      <c r="BG196" s="367">
        <v>436.41270506992316</v>
      </c>
      <c r="BH196" s="367">
        <v>47.34700820398448</v>
      </c>
      <c r="BI196" s="367">
        <v>2651.0336986373113</v>
      </c>
      <c r="BJ196" s="367">
        <v>28.031128871520512</v>
      </c>
      <c r="BK196" s="367">
        <v>2.9061261562345226</v>
      </c>
      <c r="BL196" s="367">
        <v>259.75785953584165</v>
      </c>
      <c r="BM196" s="367">
        <v>2.3920402923436182E-2</v>
      </c>
      <c r="BN196" s="367">
        <v>17.749439646322422</v>
      </c>
      <c r="BO196" s="367">
        <v>3.9042204161183447</v>
      </c>
      <c r="BP196" s="367">
        <v>3.9444653012414008</v>
      </c>
      <c r="BQ196" s="367">
        <v>2.3733440773743438E-4</v>
      </c>
      <c r="BR196" s="367">
        <v>4.6011105834833765</v>
      </c>
      <c r="BS196" s="367">
        <v>12452.378883150206</v>
      </c>
      <c r="BT196" s="375">
        <v>3.7692776494234863</v>
      </c>
      <c r="BV196" s="374"/>
      <c r="BW196" s="368"/>
      <c r="BX196" s="367" t="s">
        <v>8</v>
      </c>
      <c r="BY196" s="367">
        <v>2877.0571107635246</v>
      </c>
      <c r="BZ196" s="367">
        <v>46480.550257215356</v>
      </c>
      <c r="CA196" s="367">
        <v>11.187718868335452</v>
      </c>
      <c r="CB196" s="367">
        <v>866.21867549834622</v>
      </c>
      <c r="CC196" s="367">
        <v>1349.5400410118993</v>
      </c>
      <c r="CD196" s="367">
        <v>2.1359929107201654</v>
      </c>
      <c r="CE196" s="367">
        <v>2913.5516331917734</v>
      </c>
      <c r="CF196" s="367">
        <v>316.09518118259388</v>
      </c>
      <c r="CG196" s="367">
        <v>17698.667964017266</v>
      </c>
      <c r="CH196" s="367">
        <v>187.13969679398369</v>
      </c>
      <c r="CI196" s="367">
        <v>19.401700524281932</v>
      </c>
      <c r="CJ196" s="367">
        <v>1734.17942945495</v>
      </c>
      <c r="CK196" s="367">
        <v>0.15969592130232851</v>
      </c>
      <c r="CL196" s="367">
        <v>118.49771619617667</v>
      </c>
      <c r="CM196" s="367">
        <v>26.065115972963511</v>
      </c>
      <c r="CN196" s="367">
        <v>26.333796397285962</v>
      </c>
      <c r="CO196" s="367">
        <v>1.5844773610915212E-3</v>
      </c>
      <c r="CP196" s="367">
        <v>30.717651203248238</v>
      </c>
      <c r="CQ196" s="367">
        <v>83133.80525049576</v>
      </c>
      <c r="CR196" s="375">
        <v>25.164219381907053</v>
      </c>
    </row>
    <row r="197" spans="1:96" x14ac:dyDescent="0.2">
      <c r="B197" s="374"/>
      <c r="C197" s="368"/>
      <c r="D197" s="367" t="s">
        <v>12</v>
      </c>
      <c r="E197" s="367">
        <v>0</v>
      </c>
      <c r="F197" s="367">
        <v>0</v>
      </c>
      <c r="G197" s="367">
        <v>0</v>
      </c>
      <c r="H197" s="367">
        <v>0</v>
      </c>
      <c r="I197" s="367">
        <v>0</v>
      </c>
      <c r="J197" s="367">
        <v>0</v>
      </c>
      <c r="K197" s="367">
        <v>0</v>
      </c>
      <c r="L197" s="367">
        <v>0</v>
      </c>
      <c r="M197" s="367">
        <v>0</v>
      </c>
      <c r="N197" s="367">
        <v>0</v>
      </c>
      <c r="O197" s="367">
        <v>0</v>
      </c>
      <c r="P197" s="367">
        <v>0</v>
      </c>
      <c r="Q197" s="367">
        <v>0</v>
      </c>
      <c r="R197" s="367">
        <v>0</v>
      </c>
      <c r="S197" s="367">
        <v>0</v>
      </c>
      <c r="T197" s="367">
        <v>0</v>
      </c>
      <c r="U197" s="367">
        <v>0</v>
      </c>
      <c r="V197" s="367">
        <v>0</v>
      </c>
      <c r="W197" s="367">
        <v>0</v>
      </c>
      <c r="X197" s="375">
        <v>0</v>
      </c>
      <c r="Z197" s="374"/>
      <c r="AA197" s="368"/>
      <c r="AB197" s="367" t="s">
        <v>12</v>
      </c>
      <c r="AC197" s="367">
        <v>0</v>
      </c>
      <c r="AD197" s="367">
        <v>0</v>
      </c>
      <c r="AE197" s="367">
        <v>0</v>
      </c>
      <c r="AF197" s="367">
        <v>0</v>
      </c>
      <c r="AG197" s="367">
        <v>0</v>
      </c>
      <c r="AH197" s="367">
        <v>0</v>
      </c>
      <c r="AI197" s="367">
        <v>0</v>
      </c>
      <c r="AJ197" s="367">
        <v>0</v>
      </c>
      <c r="AK197" s="367">
        <v>0</v>
      </c>
      <c r="AL197" s="367">
        <v>0</v>
      </c>
      <c r="AM197" s="367">
        <v>0</v>
      </c>
      <c r="AN197" s="367">
        <v>0</v>
      </c>
      <c r="AO197" s="367">
        <v>0</v>
      </c>
      <c r="AP197" s="367">
        <v>0</v>
      </c>
      <c r="AQ197" s="367">
        <v>0</v>
      </c>
      <c r="AR197" s="367">
        <v>0</v>
      </c>
      <c r="AS197" s="367">
        <v>0</v>
      </c>
      <c r="AT197" s="367">
        <v>0</v>
      </c>
      <c r="AU197" s="367">
        <v>0</v>
      </c>
      <c r="AV197" s="375">
        <v>0</v>
      </c>
      <c r="AX197" s="374"/>
      <c r="AY197" s="368"/>
      <c r="AZ197" s="367" t="s">
        <v>12</v>
      </c>
      <c r="BA197" s="367">
        <v>3353.2478767337789</v>
      </c>
      <c r="BB197" s="367">
        <v>51826.302824182982</v>
      </c>
      <c r="BC197" s="367">
        <v>13.637594488618433</v>
      </c>
      <c r="BD197" s="367">
        <v>981.67193975152384</v>
      </c>
      <c r="BE197" s="367">
        <v>1128.9007435498977</v>
      </c>
      <c r="BF197" s="367">
        <v>2.1274233140785803</v>
      </c>
      <c r="BG197" s="367">
        <v>3394.1648427698324</v>
      </c>
      <c r="BH197" s="367">
        <v>385.57095142320128</v>
      </c>
      <c r="BI197" s="367">
        <v>15047.090102239574</v>
      </c>
      <c r="BJ197" s="367">
        <v>178.53069884358547</v>
      </c>
      <c r="BK197" s="367">
        <v>72.524115056244938</v>
      </c>
      <c r="BL197" s="367">
        <v>1446.7437278210075</v>
      </c>
      <c r="BM197" s="367">
        <v>0.29099132259609384</v>
      </c>
      <c r="BN197" s="367">
        <v>220.7890708500226</v>
      </c>
      <c r="BO197" s="367">
        <v>33.60042506460654</v>
      </c>
      <c r="BP197" s="367">
        <v>33.924150971135383</v>
      </c>
      <c r="BQ197" s="367">
        <v>1.8343836810677796E-3</v>
      </c>
      <c r="BR197" s="367">
        <v>38.636155793947331</v>
      </c>
      <c r="BS197" s="367">
        <v>24593.814379049749</v>
      </c>
      <c r="BT197" s="375">
        <v>43.356855583771711</v>
      </c>
      <c r="BV197" s="374"/>
      <c r="BW197" s="368"/>
      <c r="BX197" s="367" t="s">
        <v>12</v>
      </c>
      <c r="BY197" s="367">
        <v>0</v>
      </c>
      <c r="BZ197" s="367">
        <v>0</v>
      </c>
      <c r="CA197" s="367">
        <v>0</v>
      </c>
      <c r="CB197" s="367">
        <v>0</v>
      </c>
      <c r="CC197" s="367">
        <v>0</v>
      </c>
      <c r="CD197" s="367">
        <v>0</v>
      </c>
      <c r="CE197" s="367">
        <v>0</v>
      </c>
      <c r="CF197" s="367">
        <v>0</v>
      </c>
      <c r="CG197" s="367">
        <v>0</v>
      </c>
      <c r="CH197" s="367">
        <v>0</v>
      </c>
      <c r="CI197" s="367">
        <v>0</v>
      </c>
      <c r="CJ197" s="367">
        <v>0</v>
      </c>
      <c r="CK197" s="367">
        <v>0</v>
      </c>
      <c r="CL197" s="367">
        <v>0</v>
      </c>
      <c r="CM197" s="367">
        <v>0</v>
      </c>
      <c r="CN197" s="367">
        <v>0</v>
      </c>
      <c r="CO197" s="367">
        <v>0</v>
      </c>
      <c r="CP197" s="367">
        <v>0</v>
      </c>
      <c r="CQ197" s="367">
        <v>0</v>
      </c>
      <c r="CR197" s="375">
        <v>0</v>
      </c>
    </row>
    <row r="198" spans="1:96" x14ac:dyDescent="0.2">
      <c r="B198" s="374"/>
      <c r="C198" s="368"/>
      <c r="D198" s="367" t="s">
        <v>9</v>
      </c>
      <c r="E198" s="367">
        <v>0</v>
      </c>
      <c r="F198" s="367">
        <v>0</v>
      </c>
      <c r="G198" s="367">
        <v>0</v>
      </c>
      <c r="H198" s="367">
        <v>0</v>
      </c>
      <c r="I198" s="367">
        <v>0</v>
      </c>
      <c r="J198" s="367">
        <v>0</v>
      </c>
      <c r="K198" s="367">
        <v>0</v>
      </c>
      <c r="L198" s="367">
        <v>0</v>
      </c>
      <c r="M198" s="367">
        <v>0</v>
      </c>
      <c r="N198" s="367">
        <v>0</v>
      </c>
      <c r="O198" s="367">
        <v>0</v>
      </c>
      <c r="P198" s="367">
        <v>0</v>
      </c>
      <c r="Q198" s="367">
        <v>0</v>
      </c>
      <c r="R198" s="367">
        <v>0</v>
      </c>
      <c r="S198" s="367">
        <v>0</v>
      </c>
      <c r="T198" s="367">
        <v>0</v>
      </c>
      <c r="U198" s="367">
        <v>0</v>
      </c>
      <c r="V198" s="367">
        <v>0</v>
      </c>
      <c r="W198" s="367">
        <v>0</v>
      </c>
      <c r="X198" s="375">
        <v>0</v>
      </c>
      <c r="Z198" s="374"/>
      <c r="AA198" s="368"/>
      <c r="AB198" s="367" t="s">
        <v>9</v>
      </c>
      <c r="AC198" s="367">
        <v>2413.4319732980739</v>
      </c>
      <c r="AD198" s="367">
        <v>39096.057208356135</v>
      </c>
      <c r="AE198" s="367">
        <v>9.5228827150188149</v>
      </c>
      <c r="AF198" s="367">
        <v>725.63981168935527</v>
      </c>
      <c r="AG198" s="367">
        <v>1195.1466005952327</v>
      </c>
      <c r="AH198" s="367">
        <v>1.8675556784955385</v>
      </c>
      <c r="AI198" s="367">
        <v>2445.3257983712347</v>
      </c>
      <c r="AJ198" s="367">
        <v>271.50798787394262</v>
      </c>
      <c r="AK198" s="367">
        <v>15575.101781137429</v>
      </c>
      <c r="AL198" s="367">
        <v>160.19750557526697</v>
      </c>
      <c r="AM198" s="367">
        <v>15.979145742493905</v>
      </c>
      <c r="AN198" s="367">
        <v>1534.7331161886464</v>
      </c>
      <c r="AO198" s="367">
        <v>0.13046796962912224</v>
      </c>
      <c r="AP198" s="367">
        <v>97.307457544242297</v>
      </c>
      <c r="AQ198" s="367">
        <v>22.082797744588785</v>
      </c>
      <c r="AR198" s="367">
        <v>22.310802553850721</v>
      </c>
      <c r="AS198" s="367">
        <v>1.3419644187667003E-3</v>
      </c>
      <c r="AT198" s="367">
        <v>26.129719525685516</v>
      </c>
      <c r="AU198" s="367">
        <v>72113.443383612233</v>
      </c>
      <c r="AV198" s="375">
        <v>20.358698298227587</v>
      </c>
      <c r="AX198" s="374"/>
      <c r="AY198" s="368"/>
      <c r="AZ198" s="367" t="s">
        <v>9</v>
      </c>
      <c r="BA198" s="367">
        <v>0</v>
      </c>
      <c r="BB198" s="367">
        <v>0</v>
      </c>
      <c r="BC198" s="367">
        <v>0</v>
      </c>
      <c r="BD198" s="367">
        <v>0</v>
      </c>
      <c r="BE198" s="367">
        <v>0</v>
      </c>
      <c r="BF198" s="367">
        <v>0</v>
      </c>
      <c r="BG198" s="367">
        <v>0</v>
      </c>
      <c r="BH198" s="367">
        <v>0</v>
      </c>
      <c r="BI198" s="367">
        <v>0</v>
      </c>
      <c r="BJ198" s="367">
        <v>0</v>
      </c>
      <c r="BK198" s="367">
        <v>0</v>
      </c>
      <c r="BL198" s="367">
        <v>0</v>
      </c>
      <c r="BM198" s="367">
        <v>0</v>
      </c>
      <c r="BN198" s="367">
        <v>0</v>
      </c>
      <c r="BO198" s="367">
        <v>0</v>
      </c>
      <c r="BP198" s="367">
        <v>0</v>
      </c>
      <c r="BQ198" s="367">
        <v>0</v>
      </c>
      <c r="BR198" s="367">
        <v>0</v>
      </c>
      <c r="BS198" s="367">
        <v>0</v>
      </c>
      <c r="BT198" s="375">
        <v>0</v>
      </c>
      <c r="BV198" s="374"/>
      <c r="BW198" s="368"/>
      <c r="BX198" s="367" t="s">
        <v>9</v>
      </c>
      <c r="BY198" s="367">
        <v>0</v>
      </c>
      <c r="BZ198" s="367">
        <v>0</v>
      </c>
      <c r="CA198" s="367">
        <v>0</v>
      </c>
      <c r="CB198" s="367">
        <v>0</v>
      </c>
      <c r="CC198" s="367">
        <v>0</v>
      </c>
      <c r="CD198" s="367">
        <v>0</v>
      </c>
      <c r="CE198" s="367">
        <v>0</v>
      </c>
      <c r="CF198" s="367">
        <v>0</v>
      </c>
      <c r="CG198" s="367">
        <v>0</v>
      </c>
      <c r="CH198" s="367">
        <v>0</v>
      </c>
      <c r="CI198" s="367">
        <v>0</v>
      </c>
      <c r="CJ198" s="367">
        <v>0</v>
      </c>
      <c r="CK198" s="367">
        <v>0</v>
      </c>
      <c r="CL198" s="367">
        <v>0</v>
      </c>
      <c r="CM198" s="367">
        <v>0</v>
      </c>
      <c r="CN198" s="367">
        <v>0</v>
      </c>
      <c r="CO198" s="367">
        <v>0</v>
      </c>
      <c r="CP198" s="367">
        <v>0</v>
      </c>
      <c r="CQ198" s="367">
        <v>0</v>
      </c>
      <c r="CR198" s="375">
        <v>0</v>
      </c>
    </row>
    <row r="199" spans="1:96" x14ac:dyDescent="0.2">
      <c r="B199" s="374"/>
      <c r="C199" s="368"/>
      <c r="D199" s="367" t="s">
        <v>10</v>
      </c>
      <c r="E199" s="367">
        <v>0</v>
      </c>
      <c r="F199" s="367">
        <v>0</v>
      </c>
      <c r="G199" s="367">
        <v>0</v>
      </c>
      <c r="H199" s="367">
        <v>0</v>
      </c>
      <c r="I199" s="367">
        <v>0</v>
      </c>
      <c r="J199" s="367">
        <v>0</v>
      </c>
      <c r="K199" s="367">
        <v>0</v>
      </c>
      <c r="L199" s="367">
        <v>0</v>
      </c>
      <c r="M199" s="367">
        <v>0</v>
      </c>
      <c r="N199" s="367">
        <v>0</v>
      </c>
      <c r="O199" s="367">
        <v>0</v>
      </c>
      <c r="P199" s="367">
        <v>0</v>
      </c>
      <c r="Q199" s="367">
        <v>0</v>
      </c>
      <c r="R199" s="367">
        <v>0</v>
      </c>
      <c r="S199" s="367">
        <v>0</v>
      </c>
      <c r="T199" s="367">
        <v>0</v>
      </c>
      <c r="U199" s="367">
        <v>0</v>
      </c>
      <c r="V199" s="367">
        <v>0</v>
      </c>
      <c r="W199" s="367">
        <v>0</v>
      </c>
      <c r="X199" s="375">
        <v>0</v>
      </c>
      <c r="Z199" s="374"/>
      <c r="AA199" s="368"/>
      <c r="AB199" s="367" t="s">
        <v>10</v>
      </c>
      <c r="AC199" s="367">
        <v>2571.1853190929587</v>
      </c>
      <c r="AD199" s="367">
        <v>41338.401310963345</v>
      </c>
      <c r="AE199" s="367">
        <v>10.124377866147372</v>
      </c>
      <c r="AF199" s="367">
        <v>773.0081096029279</v>
      </c>
      <c r="AG199" s="367">
        <v>1203.2727634123275</v>
      </c>
      <c r="AH199" s="367">
        <v>1.8985727191568302</v>
      </c>
      <c r="AI199" s="367">
        <v>2603.1632029673619</v>
      </c>
      <c r="AJ199" s="367">
        <v>284.7258814163535</v>
      </c>
      <c r="AK199" s="367">
        <v>15847.657261871944</v>
      </c>
      <c r="AL199" s="367">
        <v>163.34940028788557</v>
      </c>
      <c r="AM199" s="367">
        <v>17.198882326648967</v>
      </c>
      <c r="AN199" s="367">
        <v>1548.277472063902</v>
      </c>
      <c r="AO199" s="367">
        <v>0.13774602358636706</v>
      </c>
      <c r="AP199" s="367">
        <v>102.21548214859227</v>
      </c>
      <c r="AQ199" s="367">
        <v>23.979356699705864</v>
      </c>
      <c r="AR199" s="367">
        <v>24.222657472725992</v>
      </c>
      <c r="AS199" s="367">
        <v>1.4168734638396684E-3</v>
      </c>
      <c r="AT199" s="367">
        <v>27.956365427558666</v>
      </c>
      <c r="AU199" s="367">
        <v>78623.355463025146</v>
      </c>
      <c r="AV199" s="375">
        <v>21.393178924312391</v>
      </c>
      <c r="AX199" s="374"/>
      <c r="AY199" s="368"/>
      <c r="AZ199" s="367" t="s">
        <v>10</v>
      </c>
      <c r="BA199" s="367">
        <v>0</v>
      </c>
      <c r="BB199" s="367">
        <v>0</v>
      </c>
      <c r="BC199" s="367">
        <v>0</v>
      </c>
      <c r="BD199" s="367">
        <v>0</v>
      </c>
      <c r="BE199" s="367">
        <v>0</v>
      </c>
      <c r="BF199" s="367">
        <v>0</v>
      </c>
      <c r="BG199" s="367">
        <v>0</v>
      </c>
      <c r="BH199" s="367">
        <v>0</v>
      </c>
      <c r="BI199" s="367">
        <v>0</v>
      </c>
      <c r="BJ199" s="367">
        <v>0</v>
      </c>
      <c r="BK199" s="367">
        <v>0</v>
      </c>
      <c r="BL199" s="367">
        <v>0</v>
      </c>
      <c r="BM199" s="367">
        <v>0</v>
      </c>
      <c r="BN199" s="367">
        <v>0</v>
      </c>
      <c r="BO199" s="367">
        <v>0</v>
      </c>
      <c r="BP199" s="367">
        <v>0</v>
      </c>
      <c r="BQ199" s="367">
        <v>0</v>
      </c>
      <c r="BR199" s="367">
        <v>0</v>
      </c>
      <c r="BS199" s="367">
        <v>0</v>
      </c>
      <c r="BT199" s="375">
        <v>0</v>
      </c>
      <c r="BV199" s="374"/>
      <c r="BW199" s="368"/>
      <c r="BX199" s="367" t="s">
        <v>10</v>
      </c>
      <c r="BY199" s="367">
        <v>0</v>
      </c>
      <c r="BZ199" s="367">
        <v>0</v>
      </c>
      <c r="CA199" s="367">
        <v>0</v>
      </c>
      <c r="CB199" s="367">
        <v>0</v>
      </c>
      <c r="CC199" s="367">
        <v>0</v>
      </c>
      <c r="CD199" s="367">
        <v>0</v>
      </c>
      <c r="CE199" s="367">
        <v>0</v>
      </c>
      <c r="CF199" s="367">
        <v>0</v>
      </c>
      <c r="CG199" s="367">
        <v>0</v>
      </c>
      <c r="CH199" s="367">
        <v>0</v>
      </c>
      <c r="CI199" s="367">
        <v>0</v>
      </c>
      <c r="CJ199" s="367">
        <v>0</v>
      </c>
      <c r="CK199" s="367">
        <v>0</v>
      </c>
      <c r="CL199" s="367">
        <v>0</v>
      </c>
      <c r="CM199" s="367">
        <v>0</v>
      </c>
      <c r="CN199" s="367">
        <v>0</v>
      </c>
      <c r="CO199" s="367">
        <v>0</v>
      </c>
      <c r="CP199" s="367">
        <v>0</v>
      </c>
      <c r="CQ199" s="367">
        <v>0</v>
      </c>
      <c r="CR199" s="375">
        <v>0</v>
      </c>
    </row>
    <row r="200" spans="1:96" x14ac:dyDescent="0.2">
      <c r="B200" s="374"/>
      <c r="C200" s="368"/>
      <c r="D200" s="367" t="s">
        <v>5</v>
      </c>
      <c r="E200" s="367">
        <v>0</v>
      </c>
      <c r="F200" s="367">
        <v>0</v>
      </c>
      <c r="G200" s="367">
        <v>0</v>
      </c>
      <c r="H200" s="367">
        <v>0</v>
      </c>
      <c r="I200" s="367">
        <v>0</v>
      </c>
      <c r="J200" s="367">
        <v>0</v>
      </c>
      <c r="K200" s="367">
        <v>0</v>
      </c>
      <c r="L200" s="367">
        <v>0</v>
      </c>
      <c r="M200" s="367">
        <v>0</v>
      </c>
      <c r="N200" s="367">
        <v>0</v>
      </c>
      <c r="O200" s="367">
        <v>0</v>
      </c>
      <c r="P200" s="367">
        <v>0</v>
      </c>
      <c r="Q200" s="367">
        <v>0</v>
      </c>
      <c r="R200" s="367">
        <v>0</v>
      </c>
      <c r="S200" s="367">
        <v>0</v>
      </c>
      <c r="T200" s="367">
        <v>0</v>
      </c>
      <c r="U200" s="367">
        <v>0</v>
      </c>
      <c r="V200" s="367">
        <v>0</v>
      </c>
      <c r="W200" s="367">
        <v>0</v>
      </c>
      <c r="X200" s="375">
        <v>0</v>
      </c>
      <c r="Z200" s="374"/>
      <c r="AA200" s="368"/>
      <c r="AB200" s="367" t="s">
        <v>5</v>
      </c>
      <c r="AC200" s="367">
        <v>0</v>
      </c>
      <c r="AD200" s="367">
        <v>0</v>
      </c>
      <c r="AE200" s="367">
        <v>0</v>
      </c>
      <c r="AF200" s="367">
        <v>0</v>
      </c>
      <c r="AG200" s="367">
        <v>0</v>
      </c>
      <c r="AH200" s="367">
        <v>0</v>
      </c>
      <c r="AI200" s="367">
        <v>0</v>
      </c>
      <c r="AJ200" s="367">
        <v>0</v>
      </c>
      <c r="AK200" s="367">
        <v>0</v>
      </c>
      <c r="AL200" s="367">
        <v>0</v>
      </c>
      <c r="AM200" s="367">
        <v>0</v>
      </c>
      <c r="AN200" s="367">
        <v>0</v>
      </c>
      <c r="AO200" s="367">
        <v>0</v>
      </c>
      <c r="AP200" s="367">
        <v>0</v>
      </c>
      <c r="AQ200" s="367">
        <v>0</v>
      </c>
      <c r="AR200" s="367">
        <v>0</v>
      </c>
      <c r="AS200" s="367">
        <v>0</v>
      </c>
      <c r="AT200" s="367">
        <v>0</v>
      </c>
      <c r="AU200" s="367">
        <v>0</v>
      </c>
      <c r="AV200" s="375">
        <v>0</v>
      </c>
      <c r="AX200" s="374"/>
      <c r="AY200" s="368"/>
      <c r="AZ200" s="367" t="s">
        <v>5</v>
      </c>
      <c r="BA200" s="367">
        <v>0</v>
      </c>
      <c r="BB200" s="367">
        <v>0</v>
      </c>
      <c r="BC200" s="367">
        <v>0</v>
      </c>
      <c r="BD200" s="367">
        <v>0</v>
      </c>
      <c r="BE200" s="367">
        <v>0</v>
      </c>
      <c r="BF200" s="367">
        <v>0</v>
      </c>
      <c r="BG200" s="367">
        <v>0</v>
      </c>
      <c r="BH200" s="367">
        <v>0</v>
      </c>
      <c r="BI200" s="367">
        <v>0</v>
      </c>
      <c r="BJ200" s="367">
        <v>0</v>
      </c>
      <c r="BK200" s="367">
        <v>0</v>
      </c>
      <c r="BL200" s="367">
        <v>0</v>
      </c>
      <c r="BM200" s="367">
        <v>0</v>
      </c>
      <c r="BN200" s="367">
        <v>0</v>
      </c>
      <c r="BO200" s="367">
        <v>0</v>
      </c>
      <c r="BP200" s="367">
        <v>0</v>
      </c>
      <c r="BQ200" s="367">
        <v>0</v>
      </c>
      <c r="BR200" s="367">
        <v>0</v>
      </c>
      <c r="BS200" s="367">
        <v>0</v>
      </c>
      <c r="BT200" s="375">
        <v>0</v>
      </c>
      <c r="BV200" s="374"/>
      <c r="BW200" s="368"/>
      <c r="BX200" s="367" t="s">
        <v>5</v>
      </c>
      <c r="BY200" s="367">
        <v>1486.2594431155819</v>
      </c>
      <c r="BZ200" s="367">
        <v>29859.920249585823</v>
      </c>
      <c r="CA200" s="367">
        <v>3.3984481451059492</v>
      </c>
      <c r="CB200" s="367">
        <v>554.10423494512338</v>
      </c>
      <c r="CC200" s="367">
        <v>658.04724890326918</v>
      </c>
      <c r="CD200" s="367">
        <v>1.2291434415042253</v>
      </c>
      <c r="CE200" s="367">
        <v>1514.5325215438786</v>
      </c>
      <c r="CF200" s="367">
        <v>138.91314269041106</v>
      </c>
      <c r="CG200" s="367">
        <v>8221.4635456771139</v>
      </c>
      <c r="CH200" s="367">
        <v>108.4521442877092</v>
      </c>
      <c r="CI200" s="367">
        <v>7.2273258671041161</v>
      </c>
      <c r="CJ200" s="367">
        <v>827.90287214972761</v>
      </c>
      <c r="CK200" s="367">
        <v>5.927635762374163E-2</v>
      </c>
      <c r="CL200" s="367">
        <v>56.925693843504234</v>
      </c>
      <c r="CM200" s="367">
        <v>5.9116885975863314</v>
      </c>
      <c r="CN200" s="367">
        <v>6.0624750101184475</v>
      </c>
      <c r="CO200" s="367">
        <v>7.6880429055584002E-4</v>
      </c>
      <c r="CP200" s="367">
        <v>8.1345769964187493</v>
      </c>
      <c r="CQ200" s="367">
        <v>11330.526419906299</v>
      </c>
      <c r="CR200" s="375">
        <v>25.218252256635655</v>
      </c>
    </row>
    <row r="201" spans="1:96" x14ac:dyDescent="0.2">
      <c r="B201" s="376"/>
      <c r="C201" s="377"/>
      <c r="D201" s="378" t="s">
        <v>11</v>
      </c>
      <c r="E201" s="378">
        <v>0</v>
      </c>
      <c r="F201" s="378">
        <v>0</v>
      </c>
      <c r="G201" s="378">
        <v>0</v>
      </c>
      <c r="H201" s="378">
        <v>0</v>
      </c>
      <c r="I201" s="378">
        <v>0</v>
      </c>
      <c r="J201" s="378">
        <v>0</v>
      </c>
      <c r="K201" s="378">
        <v>0</v>
      </c>
      <c r="L201" s="378">
        <v>0</v>
      </c>
      <c r="M201" s="378">
        <v>0</v>
      </c>
      <c r="N201" s="378">
        <v>0</v>
      </c>
      <c r="O201" s="378">
        <v>0</v>
      </c>
      <c r="P201" s="378">
        <v>0</v>
      </c>
      <c r="Q201" s="378">
        <v>0</v>
      </c>
      <c r="R201" s="378">
        <v>0</v>
      </c>
      <c r="S201" s="378">
        <v>0</v>
      </c>
      <c r="T201" s="378">
        <v>0</v>
      </c>
      <c r="U201" s="378">
        <v>0</v>
      </c>
      <c r="V201" s="378">
        <v>0</v>
      </c>
      <c r="W201" s="378">
        <v>0</v>
      </c>
      <c r="X201" s="379">
        <v>0</v>
      </c>
      <c r="Z201" s="376"/>
      <c r="AA201" s="377"/>
      <c r="AB201" s="378" t="s">
        <v>11</v>
      </c>
      <c r="AC201" s="378">
        <v>0</v>
      </c>
      <c r="AD201" s="378">
        <v>0</v>
      </c>
      <c r="AE201" s="378">
        <v>0</v>
      </c>
      <c r="AF201" s="378">
        <v>0</v>
      </c>
      <c r="AG201" s="378">
        <v>0</v>
      </c>
      <c r="AH201" s="378">
        <v>0</v>
      </c>
      <c r="AI201" s="378">
        <v>0</v>
      </c>
      <c r="AJ201" s="378">
        <v>0</v>
      </c>
      <c r="AK201" s="378">
        <v>0</v>
      </c>
      <c r="AL201" s="378">
        <v>0</v>
      </c>
      <c r="AM201" s="378">
        <v>0</v>
      </c>
      <c r="AN201" s="378">
        <v>0</v>
      </c>
      <c r="AO201" s="378">
        <v>0</v>
      </c>
      <c r="AP201" s="378">
        <v>0</v>
      </c>
      <c r="AQ201" s="378">
        <v>0</v>
      </c>
      <c r="AR201" s="378">
        <v>0</v>
      </c>
      <c r="AS201" s="378">
        <v>0</v>
      </c>
      <c r="AT201" s="378">
        <v>0</v>
      </c>
      <c r="AU201" s="378">
        <v>0</v>
      </c>
      <c r="AV201" s="379">
        <v>0</v>
      </c>
      <c r="AX201" s="376"/>
      <c r="AY201" s="377"/>
      <c r="AZ201" s="378" t="s">
        <v>11</v>
      </c>
      <c r="BA201" s="378">
        <v>0</v>
      </c>
      <c r="BB201" s="378">
        <v>0</v>
      </c>
      <c r="BC201" s="378">
        <v>0</v>
      </c>
      <c r="BD201" s="378">
        <v>0</v>
      </c>
      <c r="BE201" s="378">
        <v>0</v>
      </c>
      <c r="BF201" s="378">
        <v>0</v>
      </c>
      <c r="BG201" s="378">
        <v>0</v>
      </c>
      <c r="BH201" s="378">
        <v>0</v>
      </c>
      <c r="BI201" s="378">
        <v>0</v>
      </c>
      <c r="BJ201" s="378">
        <v>0</v>
      </c>
      <c r="BK201" s="378">
        <v>0</v>
      </c>
      <c r="BL201" s="378">
        <v>0</v>
      </c>
      <c r="BM201" s="378">
        <v>0</v>
      </c>
      <c r="BN201" s="378">
        <v>0</v>
      </c>
      <c r="BO201" s="378">
        <v>0</v>
      </c>
      <c r="BP201" s="378">
        <v>0</v>
      </c>
      <c r="BQ201" s="378">
        <v>0</v>
      </c>
      <c r="BR201" s="378">
        <v>0</v>
      </c>
      <c r="BS201" s="378">
        <v>0</v>
      </c>
      <c r="BT201" s="379">
        <v>0</v>
      </c>
      <c r="BV201" s="376"/>
      <c r="BW201" s="377"/>
      <c r="BX201" s="378" t="s">
        <v>11</v>
      </c>
      <c r="BY201" s="378">
        <v>871.60215654685271</v>
      </c>
      <c r="BZ201" s="378">
        <v>15329.945655574544</v>
      </c>
      <c r="CA201" s="378">
        <v>2.7633386936614497</v>
      </c>
      <c r="CB201" s="378">
        <v>257.98171658954709</v>
      </c>
      <c r="CC201" s="378">
        <v>704.89601562281814</v>
      </c>
      <c r="CD201" s="378">
        <v>0.92286581824595093</v>
      </c>
      <c r="CE201" s="378">
        <v>884.37578346116868</v>
      </c>
      <c r="CF201" s="378">
        <v>126.63648827904981</v>
      </c>
      <c r="CG201" s="378">
        <v>7699.1953639878375</v>
      </c>
      <c r="CH201" s="378">
        <v>72.774886122881028</v>
      </c>
      <c r="CI201" s="378">
        <v>2.9780552346302955</v>
      </c>
      <c r="CJ201" s="378">
        <v>881.58286569622271</v>
      </c>
      <c r="CK201" s="378">
        <v>3.8384819526016294E-2</v>
      </c>
      <c r="CL201" s="378">
        <v>72.508456518571066</v>
      </c>
      <c r="CM201" s="378">
        <v>5.7325559202181937</v>
      </c>
      <c r="CN201" s="378">
        <v>5.8043742340245759</v>
      </c>
      <c r="CO201" s="378">
        <v>4.9190603038342003E-4</v>
      </c>
      <c r="CP201" s="378">
        <v>6.8257878114917423</v>
      </c>
      <c r="CQ201" s="378">
        <v>9209.289389299538</v>
      </c>
      <c r="CR201" s="379">
        <v>24.854505117666445</v>
      </c>
    </row>
    <row r="203" spans="1:96" x14ac:dyDescent="0.2">
      <c r="A203" s="380"/>
      <c r="B203" s="371">
        <v>2045</v>
      </c>
      <c r="C203" s="372" t="s">
        <v>3</v>
      </c>
      <c r="D203" s="372" t="s">
        <v>4</v>
      </c>
      <c r="E203" s="372" t="s">
        <v>105</v>
      </c>
      <c r="F203" s="372" t="s">
        <v>106</v>
      </c>
      <c r="G203" s="372" t="s">
        <v>107</v>
      </c>
      <c r="H203" s="372" t="s">
        <v>108</v>
      </c>
      <c r="I203" s="372" t="s">
        <v>109</v>
      </c>
      <c r="J203" s="372" t="s">
        <v>110</v>
      </c>
      <c r="K203" s="372" t="s">
        <v>111</v>
      </c>
      <c r="L203" s="372" t="s">
        <v>112</v>
      </c>
      <c r="M203" s="372" t="s">
        <v>113</v>
      </c>
      <c r="N203" s="372" t="s">
        <v>114</v>
      </c>
      <c r="O203" s="372" t="s">
        <v>115</v>
      </c>
      <c r="P203" s="372" t="s">
        <v>116</v>
      </c>
      <c r="Q203" s="372" t="s">
        <v>117</v>
      </c>
      <c r="R203" s="372" t="s">
        <v>118</v>
      </c>
      <c r="S203" s="372" t="s">
        <v>119</v>
      </c>
      <c r="T203" s="372" t="s">
        <v>120</v>
      </c>
      <c r="U203" s="372" t="s">
        <v>121</v>
      </c>
      <c r="V203" s="372" t="s">
        <v>122</v>
      </c>
      <c r="W203" s="372" t="s">
        <v>123</v>
      </c>
      <c r="X203" s="373" t="s">
        <v>124</v>
      </c>
      <c r="Z203" s="371">
        <v>2045</v>
      </c>
      <c r="AA203" s="372" t="s">
        <v>3</v>
      </c>
      <c r="AB203" s="372" t="s">
        <v>14</v>
      </c>
      <c r="AC203" s="372" t="s">
        <v>105</v>
      </c>
      <c r="AD203" s="372" t="s">
        <v>106</v>
      </c>
      <c r="AE203" s="372" t="s">
        <v>107</v>
      </c>
      <c r="AF203" s="372" t="s">
        <v>108</v>
      </c>
      <c r="AG203" s="372" t="s">
        <v>109</v>
      </c>
      <c r="AH203" s="372" t="s">
        <v>110</v>
      </c>
      <c r="AI203" s="372" t="s">
        <v>111</v>
      </c>
      <c r="AJ203" s="372" t="s">
        <v>112</v>
      </c>
      <c r="AK203" s="372" t="s">
        <v>113</v>
      </c>
      <c r="AL203" s="372" t="s">
        <v>114</v>
      </c>
      <c r="AM203" s="372" t="s">
        <v>115</v>
      </c>
      <c r="AN203" s="372" t="s">
        <v>116</v>
      </c>
      <c r="AO203" s="372" t="s">
        <v>117</v>
      </c>
      <c r="AP203" s="372" t="s">
        <v>118</v>
      </c>
      <c r="AQ203" s="372" t="s">
        <v>119</v>
      </c>
      <c r="AR203" s="372" t="s">
        <v>120</v>
      </c>
      <c r="AS203" s="372" t="s">
        <v>121</v>
      </c>
      <c r="AT203" s="372" t="s">
        <v>122</v>
      </c>
      <c r="AU203" s="372" t="s">
        <v>123</v>
      </c>
      <c r="AV203" s="373" t="s">
        <v>124</v>
      </c>
      <c r="AX203" s="371">
        <v>2045</v>
      </c>
      <c r="AY203" s="372" t="s">
        <v>3</v>
      </c>
      <c r="AZ203" s="372" t="s">
        <v>17</v>
      </c>
      <c r="BA203" s="372" t="s">
        <v>105</v>
      </c>
      <c r="BB203" s="372" t="s">
        <v>106</v>
      </c>
      <c r="BC203" s="372" t="s">
        <v>107</v>
      </c>
      <c r="BD203" s="372" t="s">
        <v>108</v>
      </c>
      <c r="BE203" s="372" t="s">
        <v>109</v>
      </c>
      <c r="BF203" s="372" t="s">
        <v>110</v>
      </c>
      <c r="BG203" s="372" t="s">
        <v>111</v>
      </c>
      <c r="BH203" s="372" t="s">
        <v>112</v>
      </c>
      <c r="BI203" s="372" t="s">
        <v>113</v>
      </c>
      <c r="BJ203" s="372" t="s">
        <v>114</v>
      </c>
      <c r="BK203" s="372" t="s">
        <v>115</v>
      </c>
      <c r="BL203" s="372" t="s">
        <v>116</v>
      </c>
      <c r="BM203" s="372" t="s">
        <v>117</v>
      </c>
      <c r="BN203" s="372" t="s">
        <v>118</v>
      </c>
      <c r="BO203" s="372" t="s">
        <v>119</v>
      </c>
      <c r="BP203" s="372" t="s">
        <v>120</v>
      </c>
      <c r="BQ203" s="372" t="s">
        <v>121</v>
      </c>
      <c r="BR203" s="372" t="s">
        <v>122</v>
      </c>
      <c r="BS203" s="372" t="s">
        <v>123</v>
      </c>
      <c r="BT203" s="373" t="s">
        <v>124</v>
      </c>
      <c r="BV203" s="371">
        <v>2045</v>
      </c>
      <c r="BW203" s="372" t="s">
        <v>3</v>
      </c>
      <c r="BX203" s="372" t="s">
        <v>23</v>
      </c>
      <c r="BY203" s="372" t="s">
        <v>105</v>
      </c>
      <c r="BZ203" s="372" t="s">
        <v>106</v>
      </c>
      <c r="CA203" s="372" t="s">
        <v>107</v>
      </c>
      <c r="CB203" s="372" t="s">
        <v>108</v>
      </c>
      <c r="CC203" s="372" t="s">
        <v>109</v>
      </c>
      <c r="CD203" s="372" t="s">
        <v>110</v>
      </c>
      <c r="CE203" s="372" t="s">
        <v>111</v>
      </c>
      <c r="CF203" s="372" t="s">
        <v>112</v>
      </c>
      <c r="CG203" s="372" t="s">
        <v>113</v>
      </c>
      <c r="CH203" s="372" t="s">
        <v>114</v>
      </c>
      <c r="CI203" s="372" t="s">
        <v>115</v>
      </c>
      <c r="CJ203" s="372" t="s">
        <v>116</v>
      </c>
      <c r="CK203" s="372" t="s">
        <v>117</v>
      </c>
      <c r="CL203" s="372" t="s">
        <v>118</v>
      </c>
      <c r="CM203" s="372" t="s">
        <v>119</v>
      </c>
      <c r="CN203" s="372" t="s">
        <v>120</v>
      </c>
      <c r="CO203" s="372" t="s">
        <v>121</v>
      </c>
      <c r="CP203" s="372" t="s">
        <v>122</v>
      </c>
      <c r="CQ203" s="372" t="s">
        <v>123</v>
      </c>
      <c r="CR203" s="373" t="s">
        <v>124</v>
      </c>
    </row>
    <row r="204" spans="1:96" x14ac:dyDescent="0.2">
      <c r="B204" s="374"/>
      <c r="C204" s="368" t="s">
        <v>1</v>
      </c>
      <c r="D204" s="367" t="s">
        <v>6</v>
      </c>
      <c r="E204" s="367">
        <v>0</v>
      </c>
      <c r="F204" s="367">
        <v>0</v>
      </c>
      <c r="G204" s="367">
        <v>0</v>
      </c>
      <c r="H204" s="367">
        <v>0</v>
      </c>
      <c r="I204" s="367">
        <v>0</v>
      </c>
      <c r="J204" s="367">
        <v>0</v>
      </c>
      <c r="K204" s="367">
        <v>0</v>
      </c>
      <c r="L204" s="367">
        <v>0</v>
      </c>
      <c r="M204" s="367">
        <v>0</v>
      </c>
      <c r="N204" s="367">
        <v>0</v>
      </c>
      <c r="O204" s="367">
        <v>0</v>
      </c>
      <c r="P204" s="367">
        <v>0</v>
      </c>
      <c r="Q204" s="367">
        <v>0</v>
      </c>
      <c r="R204" s="367">
        <v>0</v>
      </c>
      <c r="S204" s="367">
        <v>0</v>
      </c>
      <c r="T204" s="367">
        <v>0</v>
      </c>
      <c r="U204" s="367">
        <v>0</v>
      </c>
      <c r="V204" s="367">
        <v>0</v>
      </c>
      <c r="W204" s="367">
        <v>0</v>
      </c>
      <c r="X204" s="375">
        <v>0</v>
      </c>
      <c r="Z204" s="374"/>
      <c r="AA204" s="368" t="s">
        <v>1</v>
      </c>
      <c r="AB204" s="367" t="s">
        <v>6</v>
      </c>
      <c r="AC204" s="367">
        <v>0</v>
      </c>
      <c r="AD204" s="367">
        <v>0</v>
      </c>
      <c r="AE204" s="367">
        <v>0</v>
      </c>
      <c r="AF204" s="367">
        <v>0</v>
      </c>
      <c r="AG204" s="367">
        <v>0</v>
      </c>
      <c r="AH204" s="367">
        <v>0</v>
      </c>
      <c r="AI204" s="367">
        <v>0</v>
      </c>
      <c r="AJ204" s="367">
        <v>0</v>
      </c>
      <c r="AK204" s="367">
        <v>0</v>
      </c>
      <c r="AL204" s="367">
        <v>0</v>
      </c>
      <c r="AM204" s="367">
        <v>0</v>
      </c>
      <c r="AN204" s="367">
        <v>0</v>
      </c>
      <c r="AO204" s="367">
        <v>0</v>
      </c>
      <c r="AP204" s="367">
        <v>0</v>
      </c>
      <c r="AQ204" s="367">
        <v>0</v>
      </c>
      <c r="AR204" s="367">
        <v>0</v>
      </c>
      <c r="AS204" s="367">
        <v>0</v>
      </c>
      <c r="AT204" s="367">
        <v>0</v>
      </c>
      <c r="AU204" s="367">
        <v>0</v>
      </c>
      <c r="AV204" s="375">
        <v>0</v>
      </c>
      <c r="AX204" s="374"/>
      <c r="AY204" s="368" t="s">
        <v>1</v>
      </c>
      <c r="AZ204" s="367" t="s">
        <v>6</v>
      </c>
      <c r="BA204" s="367">
        <v>0</v>
      </c>
      <c r="BB204" s="367">
        <v>0</v>
      </c>
      <c r="BC204" s="367">
        <v>0</v>
      </c>
      <c r="BD204" s="367">
        <v>0</v>
      </c>
      <c r="BE204" s="367">
        <v>0</v>
      </c>
      <c r="BF204" s="367">
        <v>0</v>
      </c>
      <c r="BG204" s="367">
        <v>0</v>
      </c>
      <c r="BH204" s="367">
        <v>0</v>
      </c>
      <c r="BI204" s="367">
        <v>0</v>
      </c>
      <c r="BJ204" s="367">
        <v>0</v>
      </c>
      <c r="BK204" s="367">
        <v>0</v>
      </c>
      <c r="BL204" s="367">
        <v>0</v>
      </c>
      <c r="BM204" s="367">
        <v>0</v>
      </c>
      <c r="BN204" s="367">
        <v>0</v>
      </c>
      <c r="BO204" s="367">
        <v>0</v>
      </c>
      <c r="BP204" s="367">
        <v>0</v>
      </c>
      <c r="BQ204" s="367">
        <v>0</v>
      </c>
      <c r="BR204" s="367">
        <v>0</v>
      </c>
      <c r="BS204" s="367">
        <v>0</v>
      </c>
      <c r="BT204" s="375">
        <v>0</v>
      </c>
      <c r="BV204" s="374"/>
      <c r="BW204" s="368" t="s">
        <v>1</v>
      </c>
      <c r="BX204" s="367" t="s">
        <v>6</v>
      </c>
      <c r="BY204" s="367">
        <v>0</v>
      </c>
      <c r="BZ204" s="367">
        <v>0</v>
      </c>
      <c r="CA204" s="367">
        <v>0</v>
      </c>
      <c r="CB204" s="367">
        <v>0</v>
      </c>
      <c r="CC204" s="367">
        <v>0</v>
      </c>
      <c r="CD204" s="367">
        <v>0</v>
      </c>
      <c r="CE204" s="367">
        <v>0</v>
      </c>
      <c r="CF204" s="367">
        <v>0</v>
      </c>
      <c r="CG204" s="367">
        <v>0</v>
      </c>
      <c r="CH204" s="367">
        <v>0</v>
      </c>
      <c r="CI204" s="367">
        <v>0</v>
      </c>
      <c r="CJ204" s="367">
        <v>0</v>
      </c>
      <c r="CK204" s="367">
        <v>0</v>
      </c>
      <c r="CL204" s="367">
        <v>0</v>
      </c>
      <c r="CM204" s="367">
        <v>0</v>
      </c>
      <c r="CN204" s="367">
        <v>0</v>
      </c>
      <c r="CO204" s="367">
        <v>0</v>
      </c>
      <c r="CP204" s="367">
        <v>0</v>
      </c>
      <c r="CQ204" s="367">
        <v>0</v>
      </c>
      <c r="CR204" s="375">
        <v>0</v>
      </c>
    </row>
    <row r="205" spans="1:96" x14ac:dyDescent="0.2">
      <c r="B205" s="374"/>
      <c r="C205" s="368"/>
      <c r="D205" s="367" t="s">
        <v>7</v>
      </c>
      <c r="E205" s="367">
        <v>1148.2429089733091</v>
      </c>
      <c r="F205" s="367">
        <v>18821.121258945408</v>
      </c>
      <c r="G205" s="367">
        <v>4.2479370363441289</v>
      </c>
      <c r="H205" s="367">
        <v>341.01959792664104</v>
      </c>
      <c r="I205" s="367">
        <v>677.58183421849787</v>
      </c>
      <c r="J205" s="367">
        <v>1.0592865575743571</v>
      </c>
      <c r="K205" s="367">
        <v>1164.3187699930993</v>
      </c>
      <c r="L205" s="367">
        <v>135.49532558091911</v>
      </c>
      <c r="M205" s="367">
        <v>8750.8945634379306</v>
      </c>
      <c r="N205" s="367">
        <v>86.098488845317576</v>
      </c>
      <c r="O205" s="367">
        <v>8.6067300613779061</v>
      </c>
      <c r="P205" s="367">
        <v>869.08978658952822</v>
      </c>
      <c r="Q205" s="367">
        <v>6.3844480210442756E-2</v>
      </c>
      <c r="R205" s="367">
        <v>49.065619695567086</v>
      </c>
      <c r="S205" s="367">
        <v>9.3419506102150152</v>
      </c>
      <c r="T205" s="367">
        <v>9.443743261113335</v>
      </c>
      <c r="U205" s="367">
        <v>6.469690414185633E-4</v>
      </c>
      <c r="V205" s="367">
        <v>11.277769030190177</v>
      </c>
      <c r="W205" s="367">
        <v>29168.526691424046</v>
      </c>
      <c r="X205" s="375">
        <v>10.904416831199059</v>
      </c>
      <c r="Z205" s="374"/>
      <c r="AA205" s="368"/>
      <c r="AB205" s="367" t="s">
        <v>7</v>
      </c>
      <c r="AC205" s="367">
        <v>0</v>
      </c>
      <c r="AD205" s="367">
        <v>0</v>
      </c>
      <c r="AE205" s="367">
        <v>0</v>
      </c>
      <c r="AF205" s="367">
        <v>0</v>
      </c>
      <c r="AG205" s="367">
        <v>0</v>
      </c>
      <c r="AH205" s="367">
        <v>0</v>
      </c>
      <c r="AI205" s="367">
        <v>0</v>
      </c>
      <c r="AJ205" s="367">
        <v>0</v>
      </c>
      <c r="AK205" s="367">
        <v>0</v>
      </c>
      <c r="AL205" s="367">
        <v>0</v>
      </c>
      <c r="AM205" s="367">
        <v>0</v>
      </c>
      <c r="AN205" s="367">
        <v>0</v>
      </c>
      <c r="AO205" s="367">
        <v>0</v>
      </c>
      <c r="AP205" s="367">
        <v>0</v>
      </c>
      <c r="AQ205" s="367">
        <v>0</v>
      </c>
      <c r="AR205" s="367">
        <v>0</v>
      </c>
      <c r="AS205" s="367">
        <v>0</v>
      </c>
      <c r="AT205" s="367">
        <v>0</v>
      </c>
      <c r="AU205" s="367">
        <v>0</v>
      </c>
      <c r="AV205" s="375">
        <v>0</v>
      </c>
      <c r="AX205" s="374"/>
      <c r="AY205" s="368"/>
      <c r="AZ205" s="367" t="s">
        <v>7</v>
      </c>
      <c r="BA205" s="367">
        <v>0</v>
      </c>
      <c r="BB205" s="367">
        <v>0</v>
      </c>
      <c r="BC205" s="367">
        <v>0</v>
      </c>
      <c r="BD205" s="367">
        <v>0</v>
      </c>
      <c r="BE205" s="367">
        <v>0</v>
      </c>
      <c r="BF205" s="367">
        <v>0</v>
      </c>
      <c r="BG205" s="367">
        <v>0</v>
      </c>
      <c r="BH205" s="367">
        <v>0</v>
      </c>
      <c r="BI205" s="367">
        <v>0</v>
      </c>
      <c r="BJ205" s="367">
        <v>0</v>
      </c>
      <c r="BK205" s="367">
        <v>0</v>
      </c>
      <c r="BL205" s="367">
        <v>0</v>
      </c>
      <c r="BM205" s="367">
        <v>0</v>
      </c>
      <c r="BN205" s="367">
        <v>0</v>
      </c>
      <c r="BO205" s="367">
        <v>0</v>
      </c>
      <c r="BP205" s="367">
        <v>0</v>
      </c>
      <c r="BQ205" s="367">
        <v>0</v>
      </c>
      <c r="BR205" s="367">
        <v>0</v>
      </c>
      <c r="BS205" s="367">
        <v>0</v>
      </c>
      <c r="BT205" s="375">
        <v>0</v>
      </c>
      <c r="BV205" s="374"/>
      <c r="BW205" s="368"/>
      <c r="BX205" s="367" t="s">
        <v>7</v>
      </c>
      <c r="BY205" s="367">
        <v>117.3062588835086</v>
      </c>
      <c r="BZ205" s="367">
        <v>1922.7946505272766</v>
      </c>
      <c r="CA205" s="367">
        <v>0.43397577099064144</v>
      </c>
      <c r="CB205" s="367">
        <v>34.839085811992121</v>
      </c>
      <c r="CC205" s="367">
        <v>69.222800714413424</v>
      </c>
      <c r="CD205" s="367">
        <v>0.1082183414184939</v>
      </c>
      <c r="CE205" s="367">
        <v>118.94859353223637</v>
      </c>
      <c r="CF205" s="367">
        <v>13.84241053516495</v>
      </c>
      <c r="CG205" s="367">
        <v>894.00482693927938</v>
      </c>
      <c r="CH205" s="367">
        <v>8.7959538378498916</v>
      </c>
      <c r="CI205" s="367">
        <v>0.87927676002216126</v>
      </c>
      <c r="CJ205" s="367">
        <v>88.787547218420727</v>
      </c>
      <c r="CK205" s="367">
        <v>6.5224501412734876E-3</v>
      </c>
      <c r="CL205" s="367">
        <v>5.0126190558706627</v>
      </c>
      <c r="CM205" s="367">
        <v>0.95438802033508352</v>
      </c>
      <c r="CN205" s="367">
        <v>0.96478731386905681</v>
      </c>
      <c r="CO205" s="367">
        <v>6.6095350791341609E-5</v>
      </c>
      <c r="CP205" s="367">
        <v>1.1521542028653249</v>
      </c>
      <c r="CQ205" s="367">
        <v>2979.9014795346375</v>
      </c>
      <c r="CR205" s="375">
        <v>1.1140119688769266</v>
      </c>
    </row>
    <row r="206" spans="1:96" x14ac:dyDescent="0.2">
      <c r="B206" s="374"/>
      <c r="C206" s="368"/>
      <c r="D206" s="367" t="s">
        <v>8</v>
      </c>
      <c r="E206" s="367">
        <v>10407.141604782606</v>
      </c>
      <c r="F206" s="367">
        <v>169512.62318395419</v>
      </c>
      <c r="G206" s="367">
        <v>38.443679375165431</v>
      </c>
      <c r="H206" s="367">
        <v>3094.8435215750801</v>
      </c>
      <c r="I206" s="367">
        <v>5797.5933659621533</v>
      </c>
      <c r="J206" s="367">
        <v>9.1648607574783512</v>
      </c>
      <c r="K206" s="367">
        <v>10545.69893299662</v>
      </c>
      <c r="L206" s="367">
        <v>1202.7924314832233</v>
      </c>
      <c r="M206" s="367">
        <v>75610.880888397864</v>
      </c>
      <c r="N206" s="367">
        <v>751.40464651519346</v>
      </c>
      <c r="O206" s="367">
        <v>79.43288853619535</v>
      </c>
      <c r="P206" s="367">
        <v>7449.1033444404684</v>
      </c>
      <c r="Q206" s="367">
        <v>0.58013013669793578</v>
      </c>
      <c r="R206" s="367">
        <v>442.00982052477951</v>
      </c>
      <c r="S206" s="367">
        <v>86.361427331561458</v>
      </c>
      <c r="T206" s="367">
        <v>87.286420123806479</v>
      </c>
      <c r="U206" s="367">
        <v>5.8137176268849636E-3</v>
      </c>
      <c r="V206" s="367">
        <v>102.74084707496634</v>
      </c>
      <c r="W206" s="367">
        <v>270528.01965431945</v>
      </c>
      <c r="X206" s="375">
        <v>98.375542827335607</v>
      </c>
      <c r="Z206" s="374"/>
      <c r="AA206" s="368"/>
      <c r="AB206" s="367" t="s">
        <v>8</v>
      </c>
      <c r="AC206" s="367">
        <v>0</v>
      </c>
      <c r="AD206" s="367">
        <v>0</v>
      </c>
      <c r="AE206" s="367">
        <v>0</v>
      </c>
      <c r="AF206" s="367">
        <v>0</v>
      </c>
      <c r="AG206" s="367">
        <v>0</v>
      </c>
      <c r="AH206" s="367">
        <v>0</v>
      </c>
      <c r="AI206" s="367">
        <v>0</v>
      </c>
      <c r="AJ206" s="367">
        <v>0</v>
      </c>
      <c r="AK206" s="367">
        <v>0</v>
      </c>
      <c r="AL206" s="367">
        <v>0</v>
      </c>
      <c r="AM206" s="367">
        <v>0</v>
      </c>
      <c r="AN206" s="367">
        <v>0</v>
      </c>
      <c r="AO206" s="367">
        <v>0</v>
      </c>
      <c r="AP206" s="367">
        <v>0</v>
      </c>
      <c r="AQ206" s="367">
        <v>0</v>
      </c>
      <c r="AR206" s="367">
        <v>0</v>
      </c>
      <c r="AS206" s="367">
        <v>0</v>
      </c>
      <c r="AT206" s="367">
        <v>0</v>
      </c>
      <c r="AU206" s="367">
        <v>0</v>
      </c>
      <c r="AV206" s="375">
        <v>0</v>
      </c>
      <c r="AX206" s="374"/>
      <c r="AY206" s="368"/>
      <c r="AZ206" s="367" t="s">
        <v>8</v>
      </c>
      <c r="BA206" s="367">
        <v>143.63644871846967</v>
      </c>
      <c r="BB206" s="367">
        <v>2339.5656686275975</v>
      </c>
      <c r="BC206" s="367">
        <v>0.53058887740920535</v>
      </c>
      <c r="BD206" s="367">
        <v>42.714162030246811</v>
      </c>
      <c r="BE206" s="367">
        <v>80.016757129342238</v>
      </c>
      <c r="BF206" s="367">
        <v>0.12649083698433566</v>
      </c>
      <c r="BG206" s="367">
        <v>145.54877809039195</v>
      </c>
      <c r="BH206" s="367">
        <v>16.600603697398455</v>
      </c>
      <c r="BI206" s="367">
        <v>1043.560165482301</v>
      </c>
      <c r="BJ206" s="367">
        <v>10.370676125555988</v>
      </c>
      <c r="BK206" s="367">
        <v>1.0963104427776711</v>
      </c>
      <c r="BL206" s="367">
        <v>102.81043452321263</v>
      </c>
      <c r="BM206" s="367">
        <v>8.0067933919106583E-3</v>
      </c>
      <c r="BN206" s="367">
        <v>6.1004955375730843</v>
      </c>
      <c r="BO206" s="367">
        <v>1.1919361914383013</v>
      </c>
      <c r="BP206" s="367">
        <v>1.2047026824512803</v>
      </c>
      <c r="BQ206" s="367">
        <v>8.0239299654957344E-5</v>
      </c>
      <c r="BR206" s="367">
        <v>1.4180003475107708</v>
      </c>
      <c r="BS206" s="367">
        <v>3733.751830966703</v>
      </c>
      <c r="BT206" s="375">
        <v>1.3577516429656935</v>
      </c>
      <c r="BV206" s="374"/>
      <c r="BW206" s="368"/>
      <c r="BX206" s="367" t="s">
        <v>8</v>
      </c>
      <c r="BY206" s="367">
        <v>1205.7220256769267</v>
      </c>
      <c r="BZ206" s="367">
        <v>19638.92787902891</v>
      </c>
      <c r="CA206" s="367">
        <v>4.4539022078259691</v>
      </c>
      <c r="CB206" s="367">
        <v>358.55387979652329</v>
      </c>
      <c r="CC206" s="367">
        <v>671.6816473455699</v>
      </c>
      <c r="CD206" s="367">
        <v>1.0617972635709705</v>
      </c>
      <c r="CE206" s="367">
        <v>1221.7746200194317</v>
      </c>
      <c r="CF206" s="367">
        <v>139.34982169267039</v>
      </c>
      <c r="CG206" s="367">
        <v>8759.9177497575947</v>
      </c>
      <c r="CH206" s="367">
        <v>87.054175575261539</v>
      </c>
      <c r="CI206" s="367">
        <v>9.2027174135132377</v>
      </c>
      <c r="CJ206" s="367">
        <v>863.01775405919886</v>
      </c>
      <c r="CK206" s="367">
        <v>6.7211123874227216E-2</v>
      </c>
      <c r="CL206" s="367">
        <v>51.209159672365629</v>
      </c>
      <c r="CM206" s="367">
        <v>10.005425029934154</v>
      </c>
      <c r="CN206" s="367">
        <v>10.112590304084906</v>
      </c>
      <c r="CO206" s="367">
        <v>6.7354972767739323E-4</v>
      </c>
      <c r="CP206" s="367">
        <v>11.90306685152281</v>
      </c>
      <c r="CQ206" s="367">
        <v>31342.092213877109</v>
      </c>
      <c r="CR206" s="375">
        <v>11.397323422632535</v>
      </c>
    </row>
    <row r="207" spans="1:96" x14ac:dyDescent="0.2">
      <c r="B207" s="374"/>
      <c r="C207" s="368"/>
      <c r="D207" s="367" t="s">
        <v>12</v>
      </c>
      <c r="E207" s="367">
        <v>0</v>
      </c>
      <c r="F207" s="367">
        <v>0</v>
      </c>
      <c r="G207" s="367">
        <v>0</v>
      </c>
      <c r="H207" s="367">
        <v>0</v>
      </c>
      <c r="I207" s="367">
        <v>0</v>
      </c>
      <c r="J207" s="367">
        <v>0</v>
      </c>
      <c r="K207" s="367">
        <v>0</v>
      </c>
      <c r="L207" s="367">
        <v>0</v>
      </c>
      <c r="M207" s="367">
        <v>0</v>
      </c>
      <c r="N207" s="367">
        <v>0</v>
      </c>
      <c r="O207" s="367">
        <v>0</v>
      </c>
      <c r="P207" s="367">
        <v>0</v>
      </c>
      <c r="Q207" s="367">
        <v>0</v>
      </c>
      <c r="R207" s="367">
        <v>0</v>
      </c>
      <c r="S207" s="367">
        <v>0</v>
      </c>
      <c r="T207" s="367">
        <v>0</v>
      </c>
      <c r="U207" s="367">
        <v>0</v>
      </c>
      <c r="V207" s="367">
        <v>0</v>
      </c>
      <c r="W207" s="367">
        <v>0</v>
      </c>
      <c r="X207" s="375">
        <v>0</v>
      </c>
      <c r="Z207" s="374"/>
      <c r="AA207" s="368"/>
      <c r="AB207" s="367" t="s">
        <v>12</v>
      </c>
      <c r="AC207" s="367">
        <v>0</v>
      </c>
      <c r="AD207" s="367">
        <v>0</v>
      </c>
      <c r="AE207" s="367">
        <v>0</v>
      </c>
      <c r="AF207" s="367">
        <v>0</v>
      </c>
      <c r="AG207" s="367">
        <v>0</v>
      </c>
      <c r="AH207" s="367">
        <v>0</v>
      </c>
      <c r="AI207" s="367">
        <v>0</v>
      </c>
      <c r="AJ207" s="367">
        <v>0</v>
      </c>
      <c r="AK207" s="367">
        <v>0</v>
      </c>
      <c r="AL207" s="367">
        <v>0</v>
      </c>
      <c r="AM207" s="367">
        <v>0</v>
      </c>
      <c r="AN207" s="367">
        <v>0</v>
      </c>
      <c r="AO207" s="367">
        <v>0</v>
      </c>
      <c r="AP207" s="367">
        <v>0</v>
      </c>
      <c r="AQ207" s="367">
        <v>0</v>
      </c>
      <c r="AR207" s="367">
        <v>0</v>
      </c>
      <c r="AS207" s="367">
        <v>0</v>
      </c>
      <c r="AT207" s="367">
        <v>0</v>
      </c>
      <c r="AU207" s="367">
        <v>0</v>
      </c>
      <c r="AV207" s="375">
        <v>0</v>
      </c>
      <c r="AX207" s="374"/>
      <c r="AY207" s="368"/>
      <c r="AZ207" s="367" t="s">
        <v>12</v>
      </c>
      <c r="BA207" s="367">
        <v>8946.9723810375581</v>
      </c>
      <c r="BB207" s="367">
        <v>145127.07368382628</v>
      </c>
      <c r="BC207" s="367">
        <v>36.037045370821559</v>
      </c>
      <c r="BD207" s="367">
        <v>2674.9626418668436</v>
      </c>
      <c r="BE207" s="367">
        <v>4788.0922979646148</v>
      </c>
      <c r="BF207" s="367">
        <v>8.291254266872027</v>
      </c>
      <c r="BG207" s="367">
        <v>9067.962314368755</v>
      </c>
      <c r="BH207" s="367">
        <v>1089.9676999821338</v>
      </c>
      <c r="BI207" s="367">
        <v>64467.994314511001</v>
      </c>
      <c r="BJ207" s="367">
        <v>608.74270571697298</v>
      </c>
      <c r="BK207" s="367">
        <v>152.18380959064066</v>
      </c>
      <c r="BL207" s="367">
        <v>6117.6883504215302</v>
      </c>
      <c r="BM207" s="367">
        <v>0.71809176389399143</v>
      </c>
      <c r="BN207" s="367">
        <v>574.38086448405818</v>
      </c>
      <c r="BO207" s="367">
        <v>78.567519359734803</v>
      </c>
      <c r="BP207" s="367">
        <v>79.409512258451954</v>
      </c>
      <c r="BQ207" s="367">
        <v>5.0940570082361495E-3</v>
      </c>
      <c r="BR207" s="367">
        <v>98.02076110700817</v>
      </c>
      <c r="BS207" s="367">
        <v>75176.437831468356</v>
      </c>
      <c r="BT207" s="375">
        <v>114.35192027696182</v>
      </c>
      <c r="BV207" s="374"/>
      <c r="BW207" s="368"/>
      <c r="BX207" s="367" t="s">
        <v>12</v>
      </c>
      <c r="BY207" s="367">
        <v>0</v>
      </c>
      <c r="BZ207" s="367">
        <v>0</v>
      </c>
      <c r="CA207" s="367">
        <v>0</v>
      </c>
      <c r="CB207" s="367">
        <v>0</v>
      </c>
      <c r="CC207" s="367">
        <v>0</v>
      </c>
      <c r="CD207" s="367">
        <v>0</v>
      </c>
      <c r="CE207" s="367">
        <v>0</v>
      </c>
      <c r="CF207" s="367">
        <v>0</v>
      </c>
      <c r="CG207" s="367">
        <v>0</v>
      </c>
      <c r="CH207" s="367">
        <v>0</v>
      </c>
      <c r="CI207" s="367">
        <v>0</v>
      </c>
      <c r="CJ207" s="367">
        <v>0</v>
      </c>
      <c r="CK207" s="367">
        <v>0</v>
      </c>
      <c r="CL207" s="367">
        <v>0</v>
      </c>
      <c r="CM207" s="367">
        <v>0</v>
      </c>
      <c r="CN207" s="367">
        <v>0</v>
      </c>
      <c r="CO207" s="367">
        <v>0</v>
      </c>
      <c r="CP207" s="367">
        <v>0</v>
      </c>
      <c r="CQ207" s="367">
        <v>0</v>
      </c>
      <c r="CR207" s="375">
        <v>0</v>
      </c>
    </row>
    <row r="208" spans="1:96" x14ac:dyDescent="0.2">
      <c r="B208" s="374"/>
      <c r="C208" s="368"/>
      <c r="D208" s="367" t="s">
        <v>9</v>
      </c>
      <c r="E208" s="367">
        <v>0</v>
      </c>
      <c r="F208" s="367">
        <v>0</v>
      </c>
      <c r="G208" s="367">
        <v>0</v>
      </c>
      <c r="H208" s="367">
        <v>0</v>
      </c>
      <c r="I208" s="367">
        <v>0</v>
      </c>
      <c r="J208" s="367">
        <v>0</v>
      </c>
      <c r="K208" s="367">
        <v>0</v>
      </c>
      <c r="L208" s="367">
        <v>0</v>
      </c>
      <c r="M208" s="367">
        <v>0</v>
      </c>
      <c r="N208" s="367">
        <v>0</v>
      </c>
      <c r="O208" s="367">
        <v>0</v>
      </c>
      <c r="P208" s="367">
        <v>0</v>
      </c>
      <c r="Q208" s="367">
        <v>0</v>
      </c>
      <c r="R208" s="367">
        <v>0</v>
      </c>
      <c r="S208" s="367">
        <v>0</v>
      </c>
      <c r="T208" s="367">
        <v>0</v>
      </c>
      <c r="U208" s="367">
        <v>0</v>
      </c>
      <c r="V208" s="367">
        <v>0</v>
      </c>
      <c r="W208" s="367">
        <v>0</v>
      </c>
      <c r="X208" s="375">
        <v>0</v>
      </c>
      <c r="Z208" s="374"/>
      <c r="AA208" s="368"/>
      <c r="AB208" s="367" t="s">
        <v>9</v>
      </c>
      <c r="AC208" s="367">
        <v>5547.886749028482</v>
      </c>
      <c r="AD208" s="367">
        <v>90597.887086201721</v>
      </c>
      <c r="AE208" s="367">
        <v>20.715640179777644</v>
      </c>
      <c r="AF208" s="367">
        <v>1646.6667888480749</v>
      </c>
      <c r="AG208" s="367">
        <v>3239.4261766999107</v>
      </c>
      <c r="AH208" s="367">
        <v>5.0721209815585189</v>
      </c>
      <c r="AI208" s="367">
        <v>5624.4235288828704</v>
      </c>
      <c r="AJ208" s="367">
        <v>655.37077200987653</v>
      </c>
      <c r="AK208" s="367">
        <v>42046.121514493912</v>
      </c>
      <c r="AL208" s="367">
        <v>408.74188432668353</v>
      </c>
      <c r="AM208" s="367">
        <v>41.957663601441389</v>
      </c>
      <c r="AN208" s="367">
        <v>4160.0378065322457</v>
      </c>
      <c r="AO208" s="367">
        <v>0.30250830810333518</v>
      </c>
      <c r="AP208" s="367">
        <v>231.94231745734962</v>
      </c>
      <c r="AQ208" s="367">
        <v>46.269948892267344</v>
      </c>
      <c r="AR208" s="367">
        <v>46.767004847543177</v>
      </c>
      <c r="AS208" s="367">
        <v>3.1269373135419708E-3</v>
      </c>
      <c r="AT208" s="367">
        <v>55.275152795444249</v>
      </c>
      <c r="AU208" s="367">
        <v>148146.77254317701</v>
      </c>
      <c r="AV208" s="375">
        <v>51.166731419722574</v>
      </c>
      <c r="AX208" s="374"/>
      <c r="AY208" s="368"/>
      <c r="AZ208" s="367" t="s">
        <v>9</v>
      </c>
      <c r="BA208" s="367">
        <v>0</v>
      </c>
      <c r="BB208" s="367">
        <v>0</v>
      </c>
      <c r="BC208" s="367">
        <v>0</v>
      </c>
      <c r="BD208" s="367">
        <v>0</v>
      </c>
      <c r="BE208" s="367">
        <v>0</v>
      </c>
      <c r="BF208" s="367">
        <v>0</v>
      </c>
      <c r="BG208" s="367">
        <v>0</v>
      </c>
      <c r="BH208" s="367">
        <v>0</v>
      </c>
      <c r="BI208" s="367">
        <v>0</v>
      </c>
      <c r="BJ208" s="367">
        <v>0</v>
      </c>
      <c r="BK208" s="367">
        <v>0</v>
      </c>
      <c r="BL208" s="367">
        <v>0</v>
      </c>
      <c r="BM208" s="367">
        <v>0</v>
      </c>
      <c r="BN208" s="367">
        <v>0</v>
      </c>
      <c r="BO208" s="367">
        <v>0</v>
      </c>
      <c r="BP208" s="367">
        <v>0</v>
      </c>
      <c r="BQ208" s="367">
        <v>0</v>
      </c>
      <c r="BR208" s="367">
        <v>0</v>
      </c>
      <c r="BS208" s="367">
        <v>0</v>
      </c>
      <c r="BT208" s="375">
        <v>0</v>
      </c>
      <c r="BV208" s="374"/>
      <c r="BW208" s="368"/>
      <c r="BX208" s="367" t="s">
        <v>9</v>
      </c>
      <c r="BY208" s="367">
        <v>0</v>
      </c>
      <c r="BZ208" s="367">
        <v>0</v>
      </c>
      <c r="CA208" s="367">
        <v>0</v>
      </c>
      <c r="CB208" s="367">
        <v>0</v>
      </c>
      <c r="CC208" s="367">
        <v>0</v>
      </c>
      <c r="CD208" s="367">
        <v>0</v>
      </c>
      <c r="CE208" s="367">
        <v>0</v>
      </c>
      <c r="CF208" s="367">
        <v>0</v>
      </c>
      <c r="CG208" s="367">
        <v>0</v>
      </c>
      <c r="CH208" s="367">
        <v>0</v>
      </c>
      <c r="CI208" s="367">
        <v>0</v>
      </c>
      <c r="CJ208" s="367">
        <v>0</v>
      </c>
      <c r="CK208" s="367">
        <v>0</v>
      </c>
      <c r="CL208" s="367">
        <v>0</v>
      </c>
      <c r="CM208" s="367">
        <v>0</v>
      </c>
      <c r="CN208" s="367">
        <v>0</v>
      </c>
      <c r="CO208" s="367">
        <v>0</v>
      </c>
      <c r="CP208" s="367">
        <v>0</v>
      </c>
      <c r="CQ208" s="367">
        <v>0</v>
      </c>
      <c r="CR208" s="375">
        <v>0</v>
      </c>
    </row>
    <row r="209" spans="1:96" x14ac:dyDescent="0.2">
      <c r="B209" s="374"/>
      <c r="C209" s="368"/>
      <c r="D209" s="367" t="s">
        <v>10</v>
      </c>
      <c r="E209" s="367">
        <v>0</v>
      </c>
      <c r="F209" s="367">
        <v>0</v>
      </c>
      <c r="G209" s="367">
        <v>0</v>
      </c>
      <c r="H209" s="367">
        <v>0</v>
      </c>
      <c r="I209" s="367">
        <v>0</v>
      </c>
      <c r="J209" s="367">
        <v>0</v>
      </c>
      <c r="K209" s="367">
        <v>0</v>
      </c>
      <c r="L209" s="367">
        <v>0</v>
      </c>
      <c r="M209" s="367">
        <v>0</v>
      </c>
      <c r="N209" s="367">
        <v>0</v>
      </c>
      <c r="O209" s="367">
        <v>0</v>
      </c>
      <c r="P209" s="367">
        <v>0</v>
      </c>
      <c r="Q209" s="367">
        <v>0</v>
      </c>
      <c r="R209" s="367">
        <v>0</v>
      </c>
      <c r="S209" s="367">
        <v>0</v>
      </c>
      <c r="T209" s="367">
        <v>0</v>
      </c>
      <c r="U209" s="367">
        <v>0</v>
      </c>
      <c r="V209" s="367">
        <v>0</v>
      </c>
      <c r="W209" s="367">
        <v>0</v>
      </c>
      <c r="X209" s="375">
        <v>0</v>
      </c>
      <c r="Z209" s="374"/>
      <c r="AA209" s="368"/>
      <c r="AB209" s="367" t="s">
        <v>10</v>
      </c>
      <c r="AC209" s="367">
        <v>5858.5788149638183</v>
      </c>
      <c r="AD209" s="367">
        <v>95028.033382211681</v>
      </c>
      <c r="AE209" s="367">
        <v>21.897926815331751</v>
      </c>
      <c r="AF209" s="367">
        <v>1740.2378364038489</v>
      </c>
      <c r="AG209" s="367">
        <v>3254.7699239055059</v>
      </c>
      <c r="AH209" s="367">
        <v>5.1327590506438199</v>
      </c>
      <c r="AI209" s="367">
        <v>5935.3050736146533</v>
      </c>
      <c r="AJ209" s="367">
        <v>681.30586336522413</v>
      </c>
      <c r="AK209" s="367">
        <v>42576.780388266561</v>
      </c>
      <c r="AL209" s="367">
        <v>414.98644140799428</v>
      </c>
      <c r="AM209" s="367">
        <v>44.377718965488128</v>
      </c>
      <c r="AN209" s="367">
        <v>4185.8823794308792</v>
      </c>
      <c r="AO209" s="367">
        <v>0.31682888815723398</v>
      </c>
      <c r="AP209" s="367">
        <v>241.55518509238786</v>
      </c>
      <c r="AQ209" s="367">
        <v>49.995209452643252</v>
      </c>
      <c r="AR209" s="367">
        <v>50.522418263292572</v>
      </c>
      <c r="AS209" s="367">
        <v>3.2740108692897413E-3</v>
      </c>
      <c r="AT209" s="367">
        <v>58.864413655956199</v>
      </c>
      <c r="AU209" s="367">
        <v>160921.81994685621</v>
      </c>
      <c r="AV209" s="375">
        <v>53.205789639453783</v>
      </c>
      <c r="AX209" s="374"/>
      <c r="AY209" s="368"/>
      <c r="AZ209" s="367" t="s">
        <v>10</v>
      </c>
      <c r="BA209" s="367">
        <v>0</v>
      </c>
      <c r="BB209" s="367">
        <v>0</v>
      </c>
      <c r="BC209" s="367">
        <v>0</v>
      </c>
      <c r="BD209" s="367">
        <v>0</v>
      </c>
      <c r="BE209" s="367">
        <v>0</v>
      </c>
      <c r="BF209" s="367">
        <v>0</v>
      </c>
      <c r="BG209" s="367">
        <v>0</v>
      </c>
      <c r="BH209" s="367">
        <v>0</v>
      </c>
      <c r="BI209" s="367">
        <v>0</v>
      </c>
      <c r="BJ209" s="367">
        <v>0</v>
      </c>
      <c r="BK209" s="367">
        <v>0</v>
      </c>
      <c r="BL209" s="367">
        <v>0</v>
      </c>
      <c r="BM209" s="367">
        <v>0</v>
      </c>
      <c r="BN209" s="367">
        <v>0</v>
      </c>
      <c r="BO209" s="367">
        <v>0</v>
      </c>
      <c r="BP209" s="367">
        <v>0</v>
      </c>
      <c r="BQ209" s="367">
        <v>0</v>
      </c>
      <c r="BR209" s="367">
        <v>0</v>
      </c>
      <c r="BS209" s="367">
        <v>0</v>
      </c>
      <c r="BT209" s="375">
        <v>0</v>
      </c>
      <c r="BV209" s="374"/>
      <c r="BW209" s="368"/>
      <c r="BX209" s="367" t="s">
        <v>10</v>
      </c>
      <c r="BY209" s="367">
        <v>0</v>
      </c>
      <c r="BZ209" s="367">
        <v>0</v>
      </c>
      <c r="CA209" s="367">
        <v>0</v>
      </c>
      <c r="CB209" s="367">
        <v>0</v>
      </c>
      <c r="CC209" s="367">
        <v>0</v>
      </c>
      <c r="CD209" s="367">
        <v>0</v>
      </c>
      <c r="CE209" s="367">
        <v>0</v>
      </c>
      <c r="CF209" s="367">
        <v>0</v>
      </c>
      <c r="CG209" s="367">
        <v>0</v>
      </c>
      <c r="CH209" s="367">
        <v>0</v>
      </c>
      <c r="CI209" s="367">
        <v>0</v>
      </c>
      <c r="CJ209" s="367">
        <v>0</v>
      </c>
      <c r="CK209" s="367">
        <v>0</v>
      </c>
      <c r="CL209" s="367">
        <v>0</v>
      </c>
      <c r="CM209" s="367">
        <v>0</v>
      </c>
      <c r="CN209" s="367">
        <v>0</v>
      </c>
      <c r="CO209" s="367">
        <v>0</v>
      </c>
      <c r="CP209" s="367">
        <v>0</v>
      </c>
      <c r="CQ209" s="367">
        <v>0</v>
      </c>
      <c r="CR209" s="375">
        <v>0</v>
      </c>
    </row>
    <row r="210" spans="1:96" x14ac:dyDescent="0.2">
      <c r="B210" s="374"/>
      <c r="C210" s="368"/>
      <c r="D210" s="367" t="s">
        <v>5</v>
      </c>
      <c r="E210" s="367">
        <v>0</v>
      </c>
      <c r="F210" s="367">
        <v>0</v>
      </c>
      <c r="G210" s="367">
        <v>0</v>
      </c>
      <c r="H210" s="367">
        <v>0</v>
      </c>
      <c r="I210" s="367">
        <v>0</v>
      </c>
      <c r="J210" s="367">
        <v>0</v>
      </c>
      <c r="K210" s="367">
        <v>0</v>
      </c>
      <c r="L210" s="367">
        <v>0</v>
      </c>
      <c r="M210" s="367">
        <v>0</v>
      </c>
      <c r="N210" s="367">
        <v>0</v>
      </c>
      <c r="O210" s="367">
        <v>0</v>
      </c>
      <c r="P210" s="367">
        <v>0</v>
      </c>
      <c r="Q210" s="367">
        <v>0</v>
      </c>
      <c r="R210" s="367">
        <v>0</v>
      </c>
      <c r="S210" s="367">
        <v>0</v>
      </c>
      <c r="T210" s="367">
        <v>0</v>
      </c>
      <c r="U210" s="367">
        <v>0</v>
      </c>
      <c r="V210" s="367">
        <v>0</v>
      </c>
      <c r="W210" s="367">
        <v>0</v>
      </c>
      <c r="X210" s="375">
        <v>0</v>
      </c>
      <c r="Z210" s="374"/>
      <c r="AA210" s="368"/>
      <c r="AB210" s="367" t="s">
        <v>5</v>
      </c>
      <c r="AC210" s="367">
        <v>0</v>
      </c>
      <c r="AD210" s="367">
        <v>0</v>
      </c>
      <c r="AE210" s="367">
        <v>0</v>
      </c>
      <c r="AF210" s="367">
        <v>0</v>
      </c>
      <c r="AG210" s="367">
        <v>0</v>
      </c>
      <c r="AH210" s="367">
        <v>0</v>
      </c>
      <c r="AI210" s="367">
        <v>0</v>
      </c>
      <c r="AJ210" s="367">
        <v>0</v>
      </c>
      <c r="AK210" s="367">
        <v>0</v>
      </c>
      <c r="AL210" s="367">
        <v>0</v>
      </c>
      <c r="AM210" s="367">
        <v>0</v>
      </c>
      <c r="AN210" s="367">
        <v>0</v>
      </c>
      <c r="AO210" s="367">
        <v>0</v>
      </c>
      <c r="AP210" s="367">
        <v>0</v>
      </c>
      <c r="AQ210" s="367">
        <v>0</v>
      </c>
      <c r="AR210" s="367">
        <v>0</v>
      </c>
      <c r="AS210" s="367">
        <v>0</v>
      </c>
      <c r="AT210" s="367">
        <v>0</v>
      </c>
      <c r="AU210" s="367">
        <v>0</v>
      </c>
      <c r="AV210" s="375">
        <v>0</v>
      </c>
      <c r="AX210" s="374"/>
      <c r="AY210" s="368"/>
      <c r="AZ210" s="367" t="s">
        <v>5</v>
      </c>
      <c r="BA210" s="367">
        <v>0</v>
      </c>
      <c r="BB210" s="367">
        <v>0</v>
      </c>
      <c r="BC210" s="367">
        <v>0</v>
      </c>
      <c r="BD210" s="367">
        <v>0</v>
      </c>
      <c r="BE210" s="367">
        <v>0</v>
      </c>
      <c r="BF210" s="367">
        <v>0</v>
      </c>
      <c r="BG210" s="367">
        <v>0</v>
      </c>
      <c r="BH210" s="367">
        <v>0</v>
      </c>
      <c r="BI210" s="367">
        <v>0</v>
      </c>
      <c r="BJ210" s="367">
        <v>0</v>
      </c>
      <c r="BK210" s="367">
        <v>0</v>
      </c>
      <c r="BL210" s="367">
        <v>0</v>
      </c>
      <c r="BM210" s="367">
        <v>0</v>
      </c>
      <c r="BN210" s="367">
        <v>0</v>
      </c>
      <c r="BO210" s="367">
        <v>0</v>
      </c>
      <c r="BP210" s="367">
        <v>0</v>
      </c>
      <c r="BQ210" s="367">
        <v>0</v>
      </c>
      <c r="BR210" s="367">
        <v>0</v>
      </c>
      <c r="BS210" s="367">
        <v>0</v>
      </c>
      <c r="BT210" s="375">
        <v>0</v>
      </c>
      <c r="BV210" s="374"/>
      <c r="BW210" s="368"/>
      <c r="BX210" s="367" t="s">
        <v>5</v>
      </c>
      <c r="BY210" s="367">
        <v>7502.7024282317243</v>
      </c>
      <c r="BZ210" s="367">
        <v>148223.20097384296</v>
      </c>
      <c r="CA210" s="367">
        <v>17.330661388879044</v>
      </c>
      <c r="CB210" s="367">
        <v>2717.9527202375998</v>
      </c>
      <c r="CC210" s="367">
        <v>3856.9493818416386</v>
      </c>
      <c r="CD210" s="367">
        <v>6.8711861661510065</v>
      </c>
      <c r="CE210" s="367">
        <v>7643.8526763276241</v>
      </c>
      <c r="CF210" s="367">
        <v>751.06524163476831</v>
      </c>
      <c r="CG210" s="367">
        <v>48059.447756816087</v>
      </c>
      <c r="CH210" s="367">
        <v>576.96452550868139</v>
      </c>
      <c r="CI210" s="367">
        <v>42.088206653200025</v>
      </c>
      <c r="CJ210" s="367">
        <v>4870.7794471364123</v>
      </c>
      <c r="CK210" s="367">
        <v>0.31080424594009765</v>
      </c>
      <c r="CL210" s="367">
        <v>296.96471834754692</v>
      </c>
      <c r="CM210" s="367">
        <v>29.68381441749332</v>
      </c>
      <c r="CN210" s="367">
        <v>30.413825304566515</v>
      </c>
      <c r="CO210" s="367">
        <v>3.979974507395026E-3</v>
      </c>
      <c r="CP210" s="367">
        <v>40.752557690988624</v>
      </c>
      <c r="CQ210" s="367">
        <v>58413.04781454445</v>
      </c>
      <c r="CR210" s="375">
        <v>125.12363042172112</v>
      </c>
    </row>
    <row r="211" spans="1:96" x14ac:dyDescent="0.2">
      <c r="B211" s="374"/>
      <c r="C211" s="368"/>
      <c r="D211" s="367" t="s">
        <v>11</v>
      </c>
      <c r="E211" s="367">
        <v>0</v>
      </c>
      <c r="F211" s="367">
        <v>0</v>
      </c>
      <c r="G211" s="367">
        <v>0</v>
      </c>
      <c r="H211" s="367">
        <v>0</v>
      </c>
      <c r="I211" s="367">
        <v>0</v>
      </c>
      <c r="J211" s="367">
        <v>0</v>
      </c>
      <c r="K211" s="367">
        <v>0</v>
      </c>
      <c r="L211" s="367">
        <v>0</v>
      </c>
      <c r="M211" s="367">
        <v>0</v>
      </c>
      <c r="N211" s="367">
        <v>0</v>
      </c>
      <c r="O211" s="367">
        <v>0</v>
      </c>
      <c r="P211" s="367">
        <v>0</v>
      </c>
      <c r="Q211" s="367">
        <v>0</v>
      </c>
      <c r="R211" s="367">
        <v>0</v>
      </c>
      <c r="S211" s="367">
        <v>0</v>
      </c>
      <c r="T211" s="367">
        <v>0</v>
      </c>
      <c r="U211" s="367">
        <v>0</v>
      </c>
      <c r="V211" s="367">
        <v>0</v>
      </c>
      <c r="W211" s="367">
        <v>0</v>
      </c>
      <c r="X211" s="375">
        <v>0</v>
      </c>
      <c r="Z211" s="374"/>
      <c r="AA211" s="368"/>
      <c r="AB211" s="367" t="s">
        <v>11</v>
      </c>
      <c r="AC211" s="367">
        <v>0</v>
      </c>
      <c r="AD211" s="367">
        <v>0</v>
      </c>
      <c r="AE211" s="367">
        <v>0</v>
      </c>
      <c r="AF211" s="367">
        <v>0</v>
      </c>
      <c r="AG211" s="367">
        <v>0</v>
      </c>
      <c r="AH211" s="367">
        <v>0</v>
      </c>
      <c r="AI211" s="367">
        <v>0</v>
      </c>
      <c r="AJ211" s="367">
        <v>0</v>
      </c>
      <c r="AK211" s="367">
        <v>0</v>
      </c>
      <c r="AL211" s="367">
        <v>0</v>
      </c>
      <c r="AM211" s="367">
        <v>0</v>
      </c>
      <c r="AN211" s="367">
        <v>0</v>
      </c>
      <c r="AO211" s="367">
        <v>0</v>
      </c>
      <c r="AP211" s="367">
        <v>0</v>
      </c>
      <c r="AQ211" s="367">
        <v>0</v>
      </c>
      <c r="AR211" s="367">
        <v>0</v>
      </c>
      <c r="AS211" s="367">
        <v>0</v>
      </c>
      <c r="AT211" s="367">
        <v>0</v>
      </c>
      <c r="AU211" s="367">
        <v>0</v>
      </c>
      <c r="AV211" s="375">
        <v>0</v>
      </c>
      <c r="AX211" s="374"/>
      <c r="AY211" s="368"/>
      <c r="AZ211" s="367" t="s">
        <v>11</v>
      </c>
      <c r="BA211" s="367">
        <v>0</v>
      </c>
      <c r="BB211" s="367">
        <v>0</v>
      </c>
      <c r="BC211" s="367">
        <v>0</v>
      </c>
      <c r="BD211" s="367">
        <v>0</v>
      </c>
      <c r="BE211" s="367">
        <v>0</v>
      </c>
      <c r="BF211" s="367">
        <v>0</v>
      </c>
      <c r="BG211" s="367">
        <v>0</v>
      </c>
      <c r="BH211" s="367">
        <v>0</v>
      </c>
      <c r="BI211" s="367">
        <v>0</v>
      </c>
      <c r="BJ211" s="367">
        <v>0</v>
      </c>
      <c r="BK211" s="367">
        <v>0</v>
      </c>
      <c r="BL211" s="367">
        <v>0</v>
      </c>
      <c r="BM211" s="367">
        <v>0</v>
      </c>
      <c r="BN211" s="367">
        <v>0</v>
      </c>
      <c r="BO211" s="367">
        <v>0</v>
      </c>
      <c r="BP211" s="367">
        <v>0</v>
      </c>
      <c r="BQ211" s="367">
        <v>0</v>
      </c>
      <c r="BR211" s="367">
        <v>0</v>
      </c>
      <c r="BS211" s="367">
        <v>0</v>
      </c>
      <c r="BT211" s="375">
        <v>0</v>
      </c>
      <c r="BV211" s="374"/>
      <c r="BW211" s="368"/>
      <c r="BX211" s="367" t="s">
        <v>11</v>
      </c>
      <c r="BY211" s="367">
        <v>5261.5031606559505</v>
      </c>
      <c r="BZ211" s="367">
        <v>93128.057500462892</v>
      </c>
      <c r="CA211" s="367">
        <v>16.089298763710485</v>
      </c>
      <c r="CB211" s="367">
        <v>1551.2636010341578</v>
      </c>
      <c r="CC211" s="367">
        <v>5131.6342793332142</v>
      </c>
      <c r="CD211" s="367">
        <v>6.4481966880547663</v>
      </c>
      <c r="CE211" s="367">
        <v>5341.8474495808541</v>
      </c>
      <c r="CF211" s="367">
        <v>860.57850109820311</v>
      </c>
      <c r="CG211" s="367">
        <v>54946.726479042416</v>
      </c>
      <c r="CH211" s="367">
        <v>450.10650653186048</v>
      </c>
      <c r="CI211" s="367">
        <v>17.902289188928723</v>
      </c>
      <c r="CJ211" s="367">
        <v>6423.391383691961</v>
      </c>
      <c r="CK211" s="367">
        <v>0.24075540830347861</v>
      </c>
      <c r="CL211" s="367">
        <v>402.97254874183488</v>
      </c>
      <c r="CM211" s="367">
        <v>31.427868430541118</v>
      </c>
      <c r="CN211" s="367">
        <v>31.859089457192557</v>
      </c>
      <c r="CO211" s="367">
        <v>3.0242966025175234E-3</v>
      </c>
      <c r="CP211" s="367">
        <v>38.687959983456466</v>
      </c>
      <c r="CQ211" s="367">
        <v>61329.766387386866</v>
      </c>
      <c r="CR211" s="375">
        <v>137.01841006521664</v>
      </c>
    </row>
    <row r="212" spans="1:96" x14ac:dyDescent="0.2">
      <c r="B212" s="374"/>
      <c r="C212" s="368" t="s">
        <v>2</v>
      </c>
      <c r="D212" s="367" t="s">
        <v>6</v>
      </c>
      <c r="E212" s="367">
        <v>0</v>
      </c>
      <c r="F212" s="367">
        <v>0</v>
      </c>
      <c r="G212" s="367">
        <v>0</v>
      </c>
      <c r="H212" s="367">
        <v>0</v>
      </c>
      <c r="I212" s="367">
        <v>0</v>
      </c>
      <c r="J212" s="367">
        <v>0</v>
      </c>
      <c r="K212" s="367">
        <v>0</v>
      </c>
      <c r="L212" s="367">
        <v>0</v>
      </c>
      <c r="M212" s="367">
        <v>0</v>
      </c>
      <c r="N212" s="367">
        <v>0</v>
      </c>
      <c r="O212" s="367">
        <v>0</v>
      </c>
      <c r="P212" s="367">
        <v>0</v>
      </c>
      <c r="Q212" s="367">
        <v>0</v>
      </c>
      <c r="R212" s="367">
        <v>0</v>
      </c>
      <c r="S212" s="367">
        <v>0</v>
      </c>
      <c r="T212" s="367">
        <v>0</v>
      </c>
      <c r="U212" s="367">
        <v>0</v>
      </c>
      <c r="V212" s="367">
        <v>0</v>
      </c>
      <c r="W212" s="367">
        <v>0</v>
      </c>
      <c r="X212" s="375">
        <v>0</v>
      </c>
      <c r="Z212" s="374"/>
      <c r="AA212" s="368" t="s">
        <v>2</v>
      </c>
      <c r="AB212" s="367" t="s">
        <v>6</v>
      </c>
      <c r="AC212" s="367">
        <v>0</v>
      </c>
      <c r="AD212" s="367">
        <v>0</v>
      </c>
      <c r="AE212" s="367">
        <v>0</v>
      </c>
      <c r="AF212" s="367">
        <v>0</v>
      </c>
      <c r="AG212" s="367">
        <v>0</v>
      </c>
      <c r="AH212" s="367">
        <v>0</v>
      </c>
      <c r="AI212" s="367">
        <v>0</v>
      </c>
      <c r="AJ212" s="367">
        <v>0</v>
      </c>
      <c r="AK212" s="367">
        <v>0</v>
      </c>
      <c r="AL212" s="367">
        <v>0</v>
      </c>
      <c r="AM212" s="367">
        <v>0</v>
      </c>
      <c r="AN212" s="367">
        <v>0</v>
      </c>
      <c r="AO212" s="367">
        <v>0</v>
      </c>
      <c r="AP212" s="367">
        <v>0</v>
      </c>
      <c r="AQ212" s="367">
        <v>0</v>
      </c>
      <c r="AR212" s="367">
        <v>0</v>
      </c>
      <c r="AS212" s="367">
        <v>0</v>
      </c>
      <c r="AT212" s="367">
        <v>0</v>
      </c>
      <c r="AU212" s="367">
        <v>0</v>
      </c>
      <c r="AV212" s="375">
        <v>0</v>
      </c>
      <c r="AX212" s="374"/>
      <c r="AY212" s="368" t="s">
        <v>2</v>
      </c>
      <c r="AZ212" s="367" t="s">
        <v>6</v>
      </c>
      <c r="BA212" s="367">
        <v>0</v>
      </c>
      <c r="BB212" s="367">
        <v>0</v>
      </c>
      <c r="BC212" s="367">
        <v>0</v>
      </c>
      <c r="BD212" s="367">
        <v>0</v>
      </c>
      <c r="BE212" s="367">
        <v>0</v>
      </c>
      <c r="BF212" s="367">
        <v>0</v>
      </c>
      <c r="BG212" s="367">
        <v>0</v>
      </c>
      <c r="BH212" s="367">
        <v>0</v>
      </c>
      <c r="BI212" s="367">
        <v>0</v>
      </c>
      <c r="BJ212" s="367">
        <v>0</v>
      </c>
      <c r="BK212" s="367">
        <v>0</v>
      </c>
      <c r="BL212" s="367">
        <v>0</v>
      </c>
      <c r="BM212" s="367">
        <v>0</v>
      </c>
      <c r="BN212" s="367">
        <v>0</v>
      </c>
      <c r="BO212" s="367">
        <v>0</v>
      </c>
      <c r="BP212" s="367">
        <v>0</v>
      </c>
      <c r="BQ212" s="367">
        <v>0</v>
      </c>
      <c r="BR212" s="367">
        <v>0</v>
      </c>
      <c r="BS212" s="367">
        <v>0</v>
      </c>
      <c r="BT212" s="375">
        <v>0</v>
      </c>
      <c r="BV212" s="374"/>
      <c r="BW212" s="368" t="s">
        <v>2</v>
      </c>
      <c r="BX212" s="367" t="s">
        <v>6</v>
      </c>
      <c r="BY212" s="367">
        <v>0</v>
      </c>
      <c r="BZ212" s="367">
        <v>0</v>
      </c>
      <c r="CA212" s="367">
        <v>0</v>
      </c>
      <c r="CB212" s="367">
        <v>0</v>
      </c>
      <c r="CC212" s="367">
        <v>0</v>
      </c>
      <c r="CD212" s="367">
        <v>0</v>
      </c>
      <c r="CE212" s="367">
        <v>0</v>
      </c>
      <c r="CF212" s="367">
        <v>0</v>
      </c>
      <c r="CG212" s="367">
        <v>0</v>
      </c>
      <c r="CH212" s="367">
        <v>0</v>
      </c>
      <c r="CI212" s="367">
        <v>0</v>
      </c>
      <c r="CJ212" s="367">
        <v>0</v>
      </c>
      <c r="CK212" s="367">
        <v>0</v>
      </c>
      <c r="CL212" s="367">
        <v>0</v>
      </c>
      <c r="CM212" s="367">
        <v>0</v>
      </c>
      <c r="CN212" s="367">
        <v>0</v>
      </c>
      <c r="CO212" s="367">
        <v>0</v>
      </c>
      <c r="CP212" s="367">
        <v>0</v>
      </c>
      <c r="CQ212" s="367">
        <v>0</v>
      </c>
      <c r="CR212" s="375">
        <v>0</v>
      </c>
    </row>
    <row r="213" spans="1:96" x14ac:dyDescent="0.2">
      <c r="B213" s="374"/>
      <c r="C213" s="368"/>
      <c r="D213" s="367" t="s">
        <v>7</v>
      </c>
      <c r="E213" s="367">
        <v>588.84500157740183</v>
      </c>
      <c r="F213" s="367">
        <v>9581.0773051962133</v>
      </c>
      <c r="G213" s="367">
        <v>2.2994820093111099</v>
      </c>
      <c r="H213" s="367">
        <v>177.20664379832152</v>
      </c>
      <c r="I213" s="367">
        <v>294.96397699771666</v>
      </c>
      <c r="J213" s="367">
        <v>0.46034176995835907</v>
      </c>
      <c r="K213" s="367">
        <v>596.76797640069617</v>
      </c>
      <c r="L213" s="367">
        <v>66.058704615960067</v>
      </c>
      <c r="M213" s="367">
        <v>3819.3172864610488</v>
      </c>
      <c r="N213" s="367">
        <v>39.963485189817703</v>
      </c>
      <c r="O213" s="367">
        <v>3.8596217569610056</v>
      </c>
      <c r="P213" s="367">
        <v>378.17385477334682</v>
      </c>
      <c r="Q213" s="367">
        <v>3.2558924010122003E-2</v>
      </c>
      <c r="R213" s="367">
        <v>24.34730113935375</v>
      </c>
      <c r="S213" s="367">
        <v>5.247571625941112</v>
      </c>
      <c r="T213" s="367">
        <v>5.3025453827598872</v>
      </c>
      <c r="U213" s="367">
        <v>3.2715643409764005E-4</v>
      </c>
      <c r="V213" s="367">
        <v>6.2780107896395752</v>
      </c>
      <c r="W213" s="367">
        <v>16695.505104636148</v>
      </c>
      <c r="X213" s="375">
        <v>5.1489655104910366</v>
      </c>
      <c r="Z213" s="374"/>
      <c r="AA213" s="368"/>
      <c r="AB213" s="367" t="s">
        <v>7</v>
      </c>
      <c r="AC213" s="367">
        <v>0</v>
      </c>
      <c r="AD213" s="367">
        <v>0</v>
      </c>
      <c r="AE213" s="367">
        <v>0</v>
      </c>
      <c r="AF213" s="367">
        <v>0</v>
      </c>
      <c r="AG213" s="367">
        <v>0</v>
      </c>
      <c r="AH213" s="367">
        <v>0</v>
      </c>
      <c r="AI213" s="367">
        <v>0</v>
      </c>
      <c r="AJ213" s="367">
        <v>0</v>
      </c>
      <c r="AK213" s="367">
        <v>0</v>
      </c>
      <c r="AL213" s="367">
        <v>0</v>
      </c>
      <c r="AM213" s="367">
        <v>0</v>
      </c>
      <c r="AN213" s="367">
        <v>0</v>
      </c>
      <c r="AO213" s="367">
        <v>0</v>
      </c>
      <c r="AP213" s="367">
        <v>0</v>
      </c>
      <c r="AQ213" s="367">
        <v>0</v>
      </c>
      <c r="AR213" s="367">
        <v>0</v>
      </c>
      <c r="AS213" s="367">
        <v>0</v>
      </c>
      <c r="AT213" s="367">
        <v>0</v>
      </c>
      <c r="AU213" s="367">
        <v>0</v>
      </c>
      <c r="AV213" s="375">
        <v>0</v>
      </c>
      <c r="AX213" s="374"/>
      <c r="AY213" s="368"/>
      <c r="AZ213" s="367" t="s">
        <v>7</v>
      </c>
      <c r="BA213" s="367">
        <v>0</v>
      </c>
      <c r="BB213" s="367">
        <v>0</v>
      </c>
      <c r="BC213" s="367">
        <v>0</v>
      </c>
      <c r="BD213" s="367">
        <v>0</v>
      </c>
      <c r="BE213" s="367">
        <v>0</v>
      </c>
      <c r="BF213" s="367">
        <v>0</v>
      </c>
      <c r="BG213" s="367">
        <v>0</v>
      </c>
      <c r="BH213" s="367">
        <v>0</v>
      </c>
      <c r="BI213" s="367">
        <v>0</v>
      </c>
      <c r="BJ213" s="367">
        <v>0</v>
      </c>
      <c r="BK213" s="367">
        <v>0</v>
      </c>
      <c r="BL213" s="367">
        <v>0</v>
      </c>
      <c r="BM213" s="367">
        <v>0</v>
      </c>
      <c r="BN213" s="367">
        <v>0</v>
      </c>
      <c r="BO213" s="367">
        <v>0</v>
      </c>
      <c r="BP213" s="367">
        <v>0</v>
      </c>
      <c r="BQ213" s="367">
        <v>0</v>
      </c>
      <c r="BR213" s="367">
        <v>0</v>
      </c>
      <c r="BS213" s="367">
        <v>0</v>
      </c>
      <c r="BT213" s="375">
        <v>0</v>
      </c>
      <c r="BV213" s="374"/>
      <c r="BW213" s="368"/>
      <c r="BX213" s="367" t="s">
        <v>7</v>
      </c>
      <c r="BY213" s="367">
        <v>60.157309622805947</v>
      </c>
      <c r="BZ213" s="367">
        <v>978.81757071001573</v>
      </c>
      <c r="CA213" s="367">
        <v>0.23491861327792429</v>
      </c>
      <c r="CB213" s="367">
        <v>18.103702858370365</v>
      </c>
      <c r="CC213" s="367">
        <v>30.133972852435644</v>
      </c>
      <c r="CD213" s="367">
        <v>4.7029222144217127E-2</v>
      </c>
      <c r="CE213" s="367">
        <v>60.966732897694634</v>
      </c>
      <c r="CF213" s="367">
        <v>6.7486587068217325</v>
      </c>
      <c r="CG213" s="367">
        <v>390.1873191313336</v>
      </c>
      <c r="CH213" s="367">
        <v>4.0827310170421347</v>
      </c>
      <c r="CI213" s="367">
        <v>0.39430488573129474</v>
      </c>
      <c r="CJ213" s="367">
        <v>38.63482174750169</v>
      </c>
      <c r="CK213" s="367">
        <v>3.3262696760870108E-3</v>
      </c>
      <c r="CL213" s="367">
        <v>2.4873576734051186</v>
      </c>
      <c r="CM213" s="367">
        <v>0.53609997575583668</v>
      </c>
      <c r="CN213" s="367">
        <v>0.54171617917306336</v>
      </c>
      <c r="CO213" s="367">
        <v>3.3422803706210714E-5</v>
      </c>
      <c r="CP213" s="367">
        <v>0.64137122311637906</v>
      </c>
      <c r="CQ213" s="367">
        <v>1705.6384399939827</v>
      </c>
      <c r="CR213" s="375">
        <v>0.52602622357666895</v>
      </c>
    </row>
    <row r="214" spans="1:96" x14ac:dyDescent="0.2">
      <c r="B214" s="374"/>
      <c r="C214" s="368"/>
      <c r="D214" s="367" t="s">
        <v>8</v>
      </c>
      <c r="E214" s="367">
        <v>5381.0208371246317</v>
      </c>
      <c r="F214" s="367">
        <v>86933.557390773713</v>
      </c>
      <c r="G214" s="367">
        <v>20.924627503980624</v>
      </c>
      <c r="H214" s="367">
        <v>1620.1071313200694</v>
      </c>
      <c r="I214" s="367">
        <v>2524.0733157680929</v>
      </c>
      <c r="J214" s="367">
        <v>3.9949927714453426</v>
      </c>
      <c r="K214" s="367">
        <v>5449.2773152086565</v>
      </c>
      <c r="L214" s="367">
        <v>591.19951081083275</v>
      </c>
      <c r="M214" s="367">
        <v>33102.193469650229</v>
      </c>
      <c r="N214" s="367">
        <v>350.01133767357493</v>
      </c>
      <c r="O214" s="367">
        <v>36.287411329525753</v>
      </c>
      <c r="P214" s="367">
        <v>3243.4725088698433</v>
      </c>
      <c r="Q214" s="367">
        <v>0.29868266323833714</v>
      </c>
      <c r="R214" s="367">
        <v>221.62878783942128</v>
      </c>
      <c r="S214" s="367">
        <v>48.75013834374834</v>
      </c>
      <c r="T214" s="367">
        <v>49.252657030776732</v>
      </c>
      <c r="U214" s="367">
        <v>2.9634815604070623E-3</v>
      </c>
      <c r="V214" s="367">
        <v>57.451873504290418</v>
      </c>
      <c r="W214" s="367">
        <v>155486.91635240451</v>
      </c>
      <c r="X214" s="375">
        <v>47.065172372640859</v>
      </c>
      <c r="Z214" s="374"/>
      <c r="AA214" s="368"/>
      <c r="AB214" s="367" t="s">
        <v>8</v>
      </c>
      <c r="AC214" s="367">
        <v>0</v>
      </c>
      <c r="AD214" s="367">
        <v>0</v>
      </c>
      <c r="AE214" s="367">
        <v>0</v>
      </c>
      <c r="AF214" s="367">
        <v>0</v>
      </c>
      <c r="AG214" s="367">
        <v>0</v>
      </c>
      <c r="AH214" s="367">
        <v>0</v>
      </c>
      <c r="AI214" s="367">
        <v>0</v>
      </c>
      <c r="AJ214" s="367">
        <v>0</v>
      </c>
      <c r="AK214" s="367">
        <v>0</v>
      </c>
      <c r="AL214" s="367">
        <v>0</v>
      </c>
      <c r="AM214" s="367">
        <v>0</v>
      </c>
      <c r="AN214" s="367">
        <v>0</v>
      </c>
      <c r="AO214" s="367">
        <v>0</v>
      </c>
      <c r="AP214" s="367">
        <v>0</v>
      </c>
      <c r="AQ214" s="367">
        <v>0</v>
      </c>
      <c r="AR214" s="367">
        <v>0</v>
      </c>
      <c r="AS214" s="367">
        <v>0</v>
      </c>
      <c r="AT214" s="367">
        <v>0</v>
      </c>
      <c r="AU214" s="367">
        <v>0</v>
      </c>
      <c r="AV214" s="375">
        <v>0</v>
      </c>
      <c r="AX214" s="374"/>
      <c r="AY214" s="368"/>
      <c r="AZ214" s="367" t="s">
        <v>8</v>
      </c>
      <c r="BA214" s="367">
        <v>74.267339955235883</v>
      </c>
      <c r="BB214" s="367">
        <v>1199.8325700051666</v>
      </c>
      <c r="BC214" s="367">
        <v>0.28879583843150514</v>
      </c>
      <c r="BD214" s="367">
        <v>22.360264107422331</v>
      </c>
      <c r="BE214" s="367">
        <v>34.836551778575966</v>
      </c>
      <c r="BF214" s="367">
        <v>5.5137769441194466E-2</v>
      </c>
      <c r="BG214" s="367">
        <v>75.209396716480853</v>
      </c>
      <c r="BH214" s="367">
        <v>8.1595697879176079</v>
      </c>
      <c r="BI214" s="367">
        <v>456.86718748856657</v>
      </c>
      <c r="BJ214" s="367">
        <v>4.8307582873216406</v>
      </c>
      <c r="BK214" s="367">
        <v>0.50082867078162696</v>
      </c>
      <c r="BL214" s="367">
        <v>44.76549761521008</v>
      </c>
      <c r="BM214" s="367">
        <v>4.1223343229627868E-3</v>
      </c>
      <c r="BN214" s="367">
        <v>3.0588583520766464</v>
      </c>
      <c r="BO214" s="367">
        <v>0.67283573262923624</v>
      </c>
      <c r="BP214" s="367">
        <v>0.67977135456660431</v>
      </c>
      <c r="BQ214" s="367">
        <v>4.0901141095641999E-5</v>
      </c>
      <c r="BR214" s="367">
        <v>0.79293464005397241</v>
      </c>
      <c r="BS214" s="367">
        <v>2145.9867978332995</v>
      </c>
      <c r="BT214" s="375">
        <v>0.64958030501113551</v>
      </c>
      <c r="BV214" s="374"/>
      <c r="BW214" s="368"/>
      <c r="BX214" s="367" t="s">
        <v>8</v>
      </c>
      <c r="BY214" s="367">
        <v>623.41953154227213</v>
      </c>
      <c r="BZ214" s="367">
        <v>10071.709302805682</v>
      </c>
      <c r="CA214" s="367">
        <v>2.424228017522172</v>
      </c>
      <c r="CB214" s="367">
        <v>187.69792190501025</v>
      </c>
      <c r="CC214" s="367">
        <v>292.42715308557138</v>
      </c>
      <c r="CD214" s="367">
        <v>0.46284089905514225</v>
      </c>
      <c r="CE214" s="367">
        <v>631.32740309301789</v>
      </c>
      <c r="CF214" s="367">
        <v>68.493569014806866</v>
      </c>
      <c r="CG214" s="367">
        <v>3835.0630057954254</v>
      </c>
      <c r="CH214" s="367">
        <v>40.550652147918861</v>
      </c>
      <c r="CI214" s="367">
        <v>4.2040872274382384</v>
      </c>
      <c r="CJ214" s="367">
        <v>375.77332875194037</v>
      </c>
      <c r="CK214" s="367">
        <v>3.4603955574968835E-2</v>
      </c>
      <c r="CL214" s="367">
        <v>25.676859330833601</v>
      </c>
      <c r="CM214" s="367">
        <v>5.6479596211934595</v>
      </c>
      <c r="CN214" s="367">
        <v>5.7061790509152521</v>
      </c>
      <c r="CO214" s="367">
        <v>3.4333490652497579E-4</v>
      </c>
      <c r="CP214" s="367">
        <v>6.6561013514694647</v>
      </c>
      <c r="CQ214" s="367">
        <v>18013.976062795788</v>
      </c>
      <c r="CR214" s="375">
        <v>5.4527474619828284</v>
      </c>
    </row>
    <row r="215" spans="1:96" x14ac:dyDescent="0.2">
      <c r="B215" s="374"/>
      <c r="C215" s="368"/>
      <c r="D215" s="367" t="s">
        <v>12</v>
      </c>
      <c r="E215" s="367">
        <v>0</v>
      </c>
      <c r="F215" s="367">
        <v>0</v>
      </c>
      <c r="G215" s="367">
        <v>0</v>
      </c>
      <c r="H215" s="367">
        <v>0</v>
      </c>
      <c r="I215" s="367">
        <v>0</v>
      </c>
      <c r="J215" s="367">
        <v>0</v>
      </c>
      <c r="K215" s="367">
        <v>0</v>
      </c>
      <c r="L215" s="367">
        <v>0</v>
      </c>
      <c r="M215" s="367">
        <v>0</v>
      </c>
      <c r="N215" s="367">
        <v>0</v>
      </c>
      <c r="O215" s="367">
        <v>0</v>
      </c>
      <c r="P215" s="367">
        <v>0</v>
      </c>
      <c r="Q215" s="367">
        <v>0</v>
      </c>
      <c r="R215" s="367">
        <v>0</v>
      </c>
      <c r="S215" s="367">
        <v>0</v>
      </c>
      <c r="T215" s="367">
        <v>0</v>
      </c>
      <c r="U215" s="367">
        <v>0</v>
      </c>
      <c r="V215" s="367">
        <v>0</v>
      </c>
      <c r="W215" s="367">
        <v>0</v>
      </c>
      <c r="X215" s="375">
        <v>0</v>
      </c>
      <c r="Z215" s="374"/>
      <c r="AA215" s="368"/>
      <c r="AB215" s="367" t="s">
        <v>12</v>
      </c>
      <c r="AC215" s="367">
        <v>0</v>
      </c>
      <c r="AD215" s="367">
        <v>0</v>
      </c>
      <c r="AE215" s="367">
        <v>0</v>
      </c>
      <c r="AF215" s="367">
        <v>0</v>
      </c>
      <c r="AG215" s="367">
        <v>0</v>
      </c>
      <c r="AH215" s="367">
        <v>0</v>
      </c>
      <c r="AI215" s="367">
        <v>0</v>
      </c>
      <c r="AJ215" s="367">
        <v>0</v>
      </c>
      <c r="AK215" s="367">
        <v>0</v>
      </c>
      <c r="AL215" s="367">
        <v>0</v>
      </c>
      <c r="AM215" s="367">
        <v>0</v>
      </c>
      <c r="AN215" s="367">
        <v>0</v>
      </c>
      <c r="AO215" s="367">
        <v>0</v>
      </c>
      <c r="AP215" s="367">
        <v>0</v>
      </c>
      <c r="AQ215" s="367">
        <v>0</v>
      </c>
      <c r="AR215" s="367">
        <v>0</v>
      </c>
      <c r="AS215" s="367">
        <v>0</v>
      </c>
      <c r="AT215" s="367">
        <v>0</v>
      </c>
      <c r="AU215" s="367">
        <v>0</v>
      </c>
      <c r="AV215" s="375">
        <v>0</v>
      </c>
      <c r="AX215" s="374"/>
      <c r="AY215" s="368"/>
      <c r="AZ215" s="367" t="s">
        <v>12</v>
      </c>
      <c r="BA215" s="367">
        <v>4203.4013863947157</v>
      </c>
      <c r="BB215" s="367">
        <v>64965.896095661163</v>
      </c>
      <c r="BC215" s="367">
        <v>17.095152427676833</v>
      </c>
      <c r="BD215" s="367">
        <v>1230.5565661181047</v>
      </c>
      <c r="BE215" s="367">
        <v>1415.1124894356856</v>
      </c>
      <c r="BF215" s="367">
        <v>2.6667918497443965</v>
      </c>
      <c r="BG215" s="367">
        <v>4254.6920866606742</v>
      </c>
      <c r="BH215" s="367">
        <v>483.32528084516707</v>
      </c>
      <c r="BI215" s="367">
        <v>18861.999387461772</v>
      </c>
      <c r="BJ215" s="367">
        <v>223.79383052472241</v>
      </c>
      <c r="BK215" s="367">
        <v>90.911252904872072</v>
      </c>
      <c r="BL215" s="367">
        <v>1813.5386392025694</v>
      </c>
      <c r="BM215" s="367">
        <v>0.36476674966858147</v>
      </c>
      <c r="BN215" s="367">
        <v>276.76602524707033</v>
      </c>
      <c r="BO215" s="367">
        <v>42.119186678674488</v>
      </c>
      <c r="BP215" s="367">
        <v>42.524987256006291</v>
      </c>
      <c r="BQ215" s="367">
        <v>2.2994574787267691E-3</v>
      </c>
      <c r="BR215" s="367">
        <v>48.431633091028409</v>
      </c>
      <c r="BS215" s="367">
        <v>30829.117696579804</v>
      </c>
      <c r="BT215" s="375">
        <v>54.34917833991382</v>
      </c>
      <c r="BV215" s="374"/>
      <c r="BW215" s="368"/>
      <c r="BX215" s="367" t="s">
        <v>12</v>
      </c>
      <c r="BY215" s="367">
        <v>0</v>
      </c>
      <c r="BZ215" s="367">
        <v>0</v>
      </c>
      <c r="CA215" s="367">
        <v>0</v>
      </c>
      <c r="CB215" s="367">
        <v>0</v>
      </c>
      <c r="CC215" s="367">
        <v>0</v>
      </c>
      <c r="CD215" s="367">
        <v>0</v>
      </c>
      <c r="CE215" s="367">
        <v>0</v>
      </c>
      <c r="CF215" s="367">
        <v>0</v>
      </c>
      <c r="CG215" s="367">
        <v>0</v>
      </c>
      <c r="CH215" s="367">
        <v>0</v>
      </c>
      <c r="CI215" s="367">
        <v>0</v>
      </c>
      <c r="CJ215" s="367">
        <v>0</v>
      </c>
      <c r="CK215" s="367">
        <v>0</v>
      </c>
      <c r="CL215" s="367">
        <v>0</v>
      </c>
      <c r="CM215" s="367">
        <v>0</v>
      </c>
      <c r="CN215" s="367">
        <v>0</v>
      </c>
      <c r="CO215" s="367">
        <v>0</v>
      </c>
      <c r="CP215" s="367">
        <v>0</v>
      </c>
      <c r="CQ215" s="367">
        <v>0</v>
      </c>
      <c r="CR215" s="375">
        <v>0</v>
      </c>
    </row>
    <row r="216" spans="1:96" x14ac:dyDescent="0.2">
      <c r="B216" s="374"/>
      <c r="C216" s="368"/>
      <c r="D216" s="367" t="s">
        <v>9</v>
      </c>
      <c r="E216" s="367">
        <v>0</v>
      </c>
      <c r="F216" s="367">
        <v>0</v>
      </c>
      <c r="G216" s="367">
        <v>0</v>
      </c>
      <c r="H216" s="367">
        <v>0</v>
      </c>
      <c r="I216" s="367">
        <v>0</v>
      </c>
      <c r="J216" s="367">
        <v>0</v>
      </c>
      <c r="K216" s="367">
        <v>0</v>
      </c>
      <c r="L216" s="367">
        <v>0</v>
      </c>
      <c r="M216" s="367">
        <v>0</v>
      </c>
      <c r="N216" s="367">
        <v>0</v>
      </c>
      <c r="O216" s="367">
        <v>0</v>
      </c>
      <c r="P216" s="367">
        <v>0</v>
      </c>
      <c r="Q216" s="367">
        <v>0</v>
      </c>
      <c r="R216" s="367">
        <v>0</v>
      </c>
      <c r="S216" s="367">
        <v>0</v>
      </c>
      <c r="T216" s="367">
        <v>0</v>
      </c>
      <c r="U216" s="367">
        <v>0</v>
      </c>
      <c r="V216" s="367">
        <v>0</v>
      </c>
      <c r="W216" s="367">
        <v>0</v>
      </c>
      <c r="X216" s="375">
        <v>0</v>
      </c>
      <c r="Z216" s="374"/>
      <c r="AA216" s="368"/>
      <c r="AB216" s="367" t="s">
        <v>9</v>
      </c>
      <c r="AC216" s="367">
        <v>2846.8535824476176</v>
      </c>
      <c r="AD216" s="367">
        <v>46117.210575895238</v>
      </c>
      <c r="AE216" s="367">
        <v>11.233071026001328</v>
      </c>
      <c r="AF216" s="367">
        <v>855.95546936069263</v>
      </c>
      <c r="AG216" s="367">
        <v>1409.779690953987</v>
      </c>
      <c r="AH216" s="367">
        <v>2.2029448654730217</v>
      </c>
      <c r="AI216" s="367">
        <v>2884.4751318312556</v>
      </c>
      <c r="AJ216" s="367">
        <v>320.26736054458269</v>
      </c>
      <c r="AK216" s="367">
        <v>18372.191465593503</v>
      </c>
      <c r="AL216" s="367">
        <v>188.96693492582435</v>
      </c>
      <c r="AM216" s="367">
        <v>18.848796570514747</v>
      </c>
      <c r="AN216" s="367">
        <v>1810.3516147388941</v>
      </c>
      <c r="AO216" s="367">
        <v>0.15389835339993674</v>
      </c>
      <c r="AP216" s="367">
        <v>114.78263616858194</v>
      </c>
      <c r="AQ216" s="367">
        <v>26.048586645572026</v>
      </c>
      <c r="AR216" s="367">
        <v>26.317538211327413</v>
      </c>
      <c r="AS216" s="367">
        <v>1.5829641172203761E-3</v>
      </c>
      <c r="AT216" s="367">
        <v>30.822283976952168</v>
      </c>
      <c r="AU216" s="367">
        <v>85064.0983092315</v>
      </c>
      <c r="AV216" s="375">
        <v>24.014860922339004</v>
      </c>
      <c r="AX216" s="374"/>
      <c r="AY216" s="368"/>
      <c r="AZ216" s="367" t="s">
        <v>9</v>
      </c>
      <c r="BA216" s="367">
        <v>0</v>
      </c>
      <c r="BB216" s="367">
        <v>0</v>
      </c>
      <c r="BC216" s="367">
        <v>0</v>
      </c>
      <c r="BD216" s="367">
        <v>0</v>
      </c>
      <c r="BE216" s="367">
        <v>0</v>
      </c>
      <c r="BF216" s="367">
        <v>0</v>
      </c>
      <c r="BG216" s="367">
        <v>0</v>
      </c>
      <c r="BH216" s="367">
        <v>0</v>
      </c>
      <c r="BI216" s="367">
        <v>0</v>
      </c>
      <c r="BJ216" s="367">
        <v>0</v>
      </c>
      <c r="BK216" s="367">
        <v>0</v>
      </c>
      <c r="BL216" s="367">
        <v>0</v>
      </c>
      <c r="BM216" s="367">
        <v>0</v>
      </c>
      <c r="BN216" s="367">
        <v>0</v>
      </c>
      <c r="BO216" s="367">
        <v>0</v>
      </c>
      <c r="BP216" s="367">
        <v>0</v>
      </c>
      <c r="BQ216" s="367">
        <v>0</v>
      </c>
      <c r="BR216" s="367">
        <v>0</v>
      </c>
      <c r="BS216" s="367">
        <v>0</v>
      </c>
      <c r="BT216" s="375">
        <v>0</v>
      </c>
      <c r="BV216" s="374"/>
      <c r="BW216" s="368"/>
      <c r="BX216" s="367" t="s">
        <v>9</v>
      </c>
      <c r="BY216" s="367">
        <v>0</v>
      </c>
      <c r="BZ216" s="367">
        <v>0</v>
      </c>
      <c r="CA216" s="367">
        <v>0</v>
      </c>
      <c r="CB216" s="367">
        <v>0</v>
      </c>
      <c r="CC216" s="367">
        <v>0</v>
      </c>
      <c r="CD216" s="367">
        <v>0</v>
      </c>
      <c r="CE216" s="367">
        <v>0</v>
      </c>
      <c r="CF216" s="367">
        <v>0</v>
      </c>
      <c r="CG216" s="367">
        <v>0</v>
      </c>
      <c r="CH216" s="367">
        <v>0</v>
      </c>
      <c r="CI216" s="367">
        <v>0</v>
      </c>
      <c r="CJ216" s="367">
        <v>0</v>
      </c>
      <c r="CK216" s="367">
        <v>0</v>
      </c>
      <c r="CL216" s="367">
        <v>0</v>
      </c>
      <c r="CM216" s="367">
        <v>0</v>
      </c>
      <c r="CN216" s="367">
        <v>0</v>
      </c>
      <c r="CO216" s="367">
        <v>0</v>
      </c>
      <c r="CP216" s="367">
        <v>0</v>
      </c>
      <c r="CQ216" s="367">
        <v>0</v>
      </c>
      <c r="CR216" s="375">
        <v>0</v>
      </c>
    </row>
    <row r="217" spans="1:96" x14ac:dyDescent="0.2">
      <c r="B217" s="374"/>
      <c r="C217" s="368"/>
      <c r="D217" s="367" t="s">
        <v>10</v>
      </c>
      <c r="E217" s="367">
        <v>0</v>
      </c>
      <c r="F217" s="367">
        <v>0</v>
      </c>
      <c r="G217" s="367">
        <v>0</v>
      </c>
      <c r="H217" s="367">
        <v>0</v>
      </c>
      <c r="I217" s="367">
        <v>0</v>
      </c>
      <c r="J217" s="367">
        <v>0</v>
      </c>
      <c r="K217" s="367">
        <v>0</v>
      </c>
      <c r="L217" s="367">
        <v>0</v>
      </c>
      <c r="M217" s="367">
        <v>0</v>
      </c>
      <c r="N217" s="367">
        <v>0</v>
      </c>
      <c r="O217" s="367">
        <v>0</v>
      </c>
      <c r="P217" s="367">
        <v>0</v>
      </c>
      <c r="Q217" s="367">
        <v>0</v>
      </c>
      <c r="R217" s="367">
        <v>0</v>
      </c>
      <c r="S217" s="367">
        <v>0</v>
      </c>
      <c r="T217" s="367">
        <v>0</v>
      </c>
      <c r="U217" s="367">
        <v>0</v>
      </c>
      <c r="V217" s="367">
        <v>0</v>
      </c>
      <c r="W217" s="367">
        <v>0</v>
      </c>
      <c r="X217" s="375">
        <v>0</v>
      </c>
      <c r="Z217" s="374"/>
      <c r="AA217" s="368"/>
      <c r="AB217" s="367" t="s">
        <v>10</v>
      </c>
      <c r="AC217" s="367">
        <v>3032.9374176615624</v>
      </c>
      <c r="AD217" s="367">
        <v>48762.251087587851</v>
      </c>
      <c r="AE217" s="367">
        <v>11.942587036711656</v>
      </c>
      <c r="AF217" s="367">
        <v>911.83050959454704</v>
      </c>
      <c r="AG217" s="367">
        <v>1419.365208997732</v>
      </c>
      <c r="AH217" s="367">
        <v>2.239532171144146</v>
      </c>
      <c r="AI217" s="367">
        <v>3070.6581217353273</v>
      </c>
      <c r="AJ217" s="367">
        <v>335.85901922812997</v>
      </c>
      <c r="AK217" s="367">
        <v>18693.694435360016</v>
      </c>
      <c r="AL217" s="367">
        <v>192.68486973956342</v>
      </c>
      <c r="AM217" s="367">
        <v>20.287582292533266</v>
      </c>
      <c r="AN217" s="367">
        <v>1826.3283642276003</v>
      </c>
      <c r="AO217" s="367">
        <v>0.16248345304669212</v>
      </c>
      <c r="AP217" s="367">
        <v>120.57207941049808</v>
      </c>
      <c r="AQ217" s="367">
        <v>28.285743406332038</v>
      </c>
      <c r="AR217" s="367">
        <v>28.572737895900392</v>
      </c>
      <c r="AS217" s="367">
        <v>1.6713258716361367E-3</v>
      </c>
      <c r="AT217" s="367">
        <v>32.976972191554928</v>
      </c>
      <c r="AU217" s="367">
        <v>92743.107591340959</v>
      </c>
      <c r="AV217" s="375">
        <v>25.235121078384612</v>
      </c>
      <c r="AX217" s="374"/>
      <c r="AY217" s="368"/>
      <c r="AZ217" s="367" t="s">
        <v>10</v>
      </c>
      <c r="BA217" s="367">
        <v>0</v>
      </c>
      <c r="BB217" s="367">
        <v>0</v>
      </c>
      <c r="BC217" s="367">
        <v>0</v>
      </c>
      <c r="BD217" s="367">
        <v>0</v>
      </c>
      <c r="BE217" s="367">
        <v>0</v>
      </c>
      <c r="BF217" s="367">
        <v>0</v>
      </c>
      <c r="BG217" s="367">
        <v>0</v>
      </c>
      <c r="BH217" s="367">
        <v>0</v>
      </c>
      <c r="BI217" s="367">
        <v>0</v>
      </c>
      <c r="BJ217" s="367">
        <v>0</v>
      </c>
      <c r="BK217" s="367">
        <v>0</v>
      </c>
      <c r="BL217" s="367">
        <v>0</v>
      </c>
      <c r="BM217" s="367">
        <v>0</v>
      </c>
      <c r="BN217" s="367">
        <v>0</v>
      </c>
      <c r="BO217" s="367">
        <v>0</v>
      </c>
      <c r="BP217" s="367">
        <v>0</v>
      </c>
      <c r="BQ217" s="367">
        <v>0</v>
      </c>
      <c r="BR217" s="367">
        <v>0</v>
      </c>
      <c r="BS217" s="367">
        <v>0</v>
      </c>
      <c r="BT217" s="375">
        <v>0</v>
      </c>
      <c r="BV217" s="374"/>
      <c r="BW217" s="368"/>
      <c r="BX217" s="367" t="s">
        <v>10</v>
      </c>
      <c r="BY217" s="367">
        <v>0</v>
      </c>
      <c r="BZ217" s="367">
        <v>0</v>
      </c>
      <c r="CA217" s="367">
        <v>0</v>
      </c>
      <c r="CB217" s="367">
        <v>0</v>
      </c>
      <c r="CC217" s="367">
        <v>0</v>
      </c>
      <c r="CD217" s="367">
        <v>0</v>
      </c>
      <c r="CE217" s="367">
        <v>0</v>
      </c>
      <c r="CF217" s="367">
        <v>0</v>
      </c>
      <c r="CG217" s="367">
        <v>0</v>
      </c>
      <c r="CH217" s="367">
        <v>0</v>
      </c>
      <c r="CI217" s="367">
        <v>0</v>
      </c>
      <c r="CJ217" s="367">
        <v>0</v>
      </c>
      <c r="CK217" s="367">
        <v>0</v>
      </c>
      <c r="CL217" s="367">
        <v>0</v>
      </c>
      <c r="CM217" s="367">
        <v>0</v>
      </c>
      <c r="CN217" s="367">
        <v>0</v>
      </c>
      <c r="CO217" s="367">
        <v>0</v>
      </c>
      <c r="CP217" s="367">
        <v>0</v>
      </c>
      <c r="CQ217" s="367">
        <v>0</v>
      </c>
      <c r="CR217" s="375">
        <v>0</v>
      </c>
    </row>
    <row r="218" spans="1:96" x14ac:dyDescent="0.2">
      <c r="B218" s="374"/>
      <c r="C218" s="368"/>
      <c r="D218" s="367" t="s">
        <v>5</v>
      </c>
      <c r="E218" s="367">
        <v>0</v>
      </c>
      <c r="F218" s="367">
        <v>0</v>
      </c>
      <c r="G218" s="367">
        <v>0</v>
      </c>
      <c r="H218" s="367">
        <v>0</v>
      </c>
      <c r="I218" s="367">
        <v>0</v>
      </c>
      <c r="J218" s="367">
        <v>0</v>
      </c>
      <c r="K218" s="367">
        <v>0</v>
      </c>
      <c r="L218" s="367">
        <v>0</v>
      </c>
      <c r="M218" s="367">
        <v>0</v>
      </c>
      <c r="N218" s="367">
        <v>0</v>
      </c>
      <c r="O218" s="367">
        <v>0</v>
      </c>
      <c r="P218" s="367">
        <v>0</v>
      </c>
      <c r="Q218" s="367">
        <v>0</v>
      </c>
      <c r="R218" s="367">
        <v>0</v>
      </c>
      <c r="S218" s="367">
        <v>0</v>
      </c>
      <c r="T218" s="367">
        <v>0</v>
      </c>
      <c r="U218" s="367">
        <v>0</v>
      </c>
      <c r="V218" s="367">
        <v>0</v>
      </c>
      <c r="W218" s="367">
        <v>0</v>
      </c>
      <c r="X218" s="375">
        <v>0</v>
      </c>
      <c r="Z218" s="374"/>
      <c r="AA218" s="368"/>
      <c r="AB218" s="367" t="s">
        <v>5</v>
      </c>
      <c r="AC218" s="367">
        <v>0</v>
      </c>
      <c r="AD218" s="367">
        <v>0</v>
      </c>
      <c r="AE218" s="367">
        <v>0</v>
      </c>
      <c r="AF218" s="367">
        <v>0</v>
      </c>
      <c r="AG218" s="367">
        <v>0</v>
      </c>
      <c r="AH218" s="367">
        <v>0</v>
      </c>
      <c r="AI218" s="367">
        <v>0</v>
      </c>
      <c r="AJ218" s="367">
        <v>0</v>
      </c>
      <c r="AK218" s="367">
        <v>0</v>
      </c>
      <c r="AL218" s="367">
        <v>0</v>
      </c>
      <c r="AM218" s="367">
        <v>0</v>
      </c>
      <c r="AN218" s="367">
        <v>0</v>
      </c>
      <c r="AO218" s="367">
        <v>0</v>
      </c>
      <c r="AP218" s="367">
        <v>0</v>
      </c>
      <c r="AQ218" s="367">
        <v>0</v>
      </c>
      <c r="AR218" s="367">
        <v>0</v>
      </c>
      <c r="AS218" s="367">
        <v>0</v>
      </c>
      <c r="AT218" s="367">
        <v>0</v>
      </c>
      <c r="AU218" s="367">
        <v>0</v>
      </c>
      <c r="AV218" s="375">
        <v>0</v>
      </c>
      <c r="AX218" s="374"/>
      <c r="AY218" s="368"/>
      <c r="AZ218" s="367" t="s">
        <v>5</v>
      </c>
      <c r="BA218" s="367">
        <v>0</v>
      </c>
      <c r="BB218" s="367">
        <v>0</v>
      </c>
      <c r="BC218" s="367">
        <v>0</v>
      </c>
      <c r="BD218" s="367">
        <v>0</v>
      </c>
      <c r="BE218" s="367">
        <v>0</v>
      </c>
      <c r="BF218" s="367">
        <v>0</v>
      </c>
      <c r="BG218" s="367">
        <v>0</v>
      </c>
      <c r="BH218" s="367">
        <v>0</v>
      </c>
      <c r="BI218" s="367">
        <v>0</v>
      </c>
      <c r="BJ218" s="367">
        <v>0</v>
      </c>
      <c r="BK218" s="367">
        <v>0</v>
      </c>
      <c r="BL218" s="367">
        <v>0</v>
      </c>
      <c r="BM218" s="367">
        <v>0</v>
      </c>
      <c r="BN218" s="367">
        <v>0</v>
      </c>
      <c r="BO218" s="367">
        <v>0</v>
      </c>
      <c r="BP218" s="367">
        <v>0</v>
      </c>
      <c r="BQ218" s="367">
        <v>0</v>
      </c>
      <c r="BR218" s="367">
        <v>0</v>
      </c>
      <c r="BS218" s="367">
        <v>0</v>
      </c>
      <c r="BT218" s="375">
        <v>0</v>
      </c>
      <c r="BV218" s="374"/>
      <c r="BW218" s="368"/>
      <c r="BX218" s="367" t="s">
        <v>5</v>
      </c>
      <c r="BY218" s="367">
        <v>4054.0309164852224</v>
      </c>
      <c r="BZ218" s="367">
        <v>81448.121602407307</v>
      </c>
      <c r="CA218" s="367">
        <v>9.269857905461226</v>
      </c>
      <c r="CB218" s="367">
        <v>1511.4155942477864</v>
      </c>
      <c r="CC218" s="367">
        <v>1794.9382282608901</v>
      </c>
      <c r="CD218" s="367">
        <v>3.3527023399141918</v>
      </c>
      <c r="CE218" s="367">
        <v>4131.1506512552533</v>
      </c>
      <c r="CF218" s="367">
        <v>378.90973731512531</v>
      </c>
      <c r="CG218" s="367">
        <v>22425.470564589214</v>
      </c>
      <c r="CH218" s="367">
        <v>295.82207059342983</v>
      </c>
      <c r="CI218" s="367">
        <v>19.713787282880798</v>
      </c>
      <c r="CJ218" s="367">
        <v>2258.2489585439735</v>
      </c>
      <c r="CK218" s="367">
        <v>0.16168656659266389</v>
      </c>
      <c r="CL218" s="367">
        <v>155.27472262861966</v>
      </c>
      <c r="CM218" s="367">
        <v>16.125157995974718</v>
      </c>
      <c r="CN218" s="367">
        <v>16.536454140145665</v>
      </c>
      <c r="CO218" s="367">
        <v>2.0970473069670398E-3</v>
      </c>
      <c r="CP218" s="367">
        <v>22.188472402154172</v>
      </c>
      <c r="CQ218" s="367">
        <v>30905.979853734458</v>
      </c>
      <c r="CR218" s="375">
        <v>68.787165512511152</v>
      </c>
    </row>
    <row r="219" spans="1:96" x14ac:dyDescent="0.2">
      <c r="B219" s="376"/>
      <c r="C219" s="377"/>
      <c r="D219" s="378" t="s">
        <v>11</v>
      </c>
      <c r="E219" s="378">
        <v>0</v>
      </c>
      <c r="F219" s="378">
        <v>0</v>
      </c>
      <c r="G219" s="378">
        <v>0</v>
      </c>
      <c r="H219" s="378">
        <v>0</v>
      </c>
      <c r="I219" s="378">
        <v>0</v>
      </c>
      <c r="J219" s="378">
        <v>0</v>
      </c>
      <c r="K219" s="378">
        <v>0</v>
      </c>
      <c r="L219" s="378">
        <v>0</v>
      </c>
      <c r="M219" s="378">
        <v>0</v>
      </c>
      <c r="N219" s="378">
        <v>0</v>
      </c>
      <c r="O219" s="378">
        <v>0</v>
      </c>
      <c r="P219" s="378">
        <v>0</v>
      </c>
      <c r="Q219" s="378">
        <v>0</v>
      </c>
      <c r="R219" s="378">
        <v>0</v>
      </c>
      <c r="S219" s="378">
        <v>0</v>
      </c>
      <c r="T219" s="378">
        <v>0</v>
      </c>
      <c r="U219" s="378">
        <v>0</v>
      </c>
      <c r="V219" s="378">
        <v>0</v>
      </c>
      <c r="W219" s="378">
        <v>0</v>
      </c>
      <c r="X219" s="379">
        <v>0</v>
      </c>
      <c r="Z219" s="376"/>
      <c r="AA219" s="377"/>
      <c r="AB219" s="378" t="s">
        <v>11</v>
      </c>
      <c r="AC219" s="378">
        <v>0</v>
      </c>
      <c r="AD219" s="378">
        <v>0</v>
      </c>
      <c r="AE219" s="378">
        <v>0</v>
      </c>
      <c r="AF219" s="378">
        <v>0</v>
      </c>
      <c r="AG219" s="378">
        <v>0</v>
      </c>
      <c r="AH219" s="378">
        <v>0</v>
      </c>
      <c r="AI219" s="378">
        <v>0</v>
      </c>
      <c r="AJ219" s="378">
        <v>0</v>
      </c>
      <c r="AK219" s="378">
        <v>0</v>
      </c>
      <c r="AL219" s="378">
        <v>0</v>
      </c>
      <c r="AM219" s="378">
        <v>0</v>
      </c>
      <c r="AN219" s="378">
        <v>0</v>
      </c>
      <c r="AO219" s="378">
        <v>0</v>
      </c>
      <c r="AP219" s="378">
        <v>0</v>
      </c>
      <c r="AQ219" s="378">
        <v>0</v>
      </c>
      <c r="AR219" s="378">
        <v>0</v>
      </c>
      <c r="AS219" s="378">
        <v>0</v>
      </c>
      <c r="AT219" s="378">
        <v>0</v>
      </c>
      <c r="AU219" s="378">
        <v>0</v>
      </c>
      <c r="AV219" s="379">
        <v>0</v>
      </c>
      <c r="AX219" s="376"/>
      <c r="AY219" s="377"/>
      <c r="AZ219" s="378" t="s">
        <v>11</v>
      </c>
      <c r="BA219" s="378">
        <v>0</v>
      </c>
      <c r="BB219" s="378">
        <v>0</v>
      </c>
      <c r="BC219" s="378">
        <v>0</v>
      </c>
      <c r="BD219" s="378">
        <v>0</v>
      </c>
      <c r="BE219" s="378">
        <v>0</v>
      </c>
      <c r="BF219" s="378">
        <v>0</v>
      </c>
      <c r="BG219" s="378">
        <v>0</v>
      </c>
      <c r="BH219" s="378">
        <v>0</v>
      </c>
      <c r="BI219" s="378">
        <v>0</v>
      </c>
      <c r="BJ219" s="378">
        <v>0</v>
      </c>
      <c r="BK219" s="378">
        <v>0</v>
      </c>
      <c r="BL219" s="378">
        <v>0</v>
      </c>
      <c r="BM219" s="378">
        <v>0</v>
      </c>
      <c r="BN219" s="378">
        <v>0</v>
      </c>
      <c r="BO219" s="378">
        <v>0</v>
      </c>
      <c r="BP219" s="378">
        <v>0</v>
      </c>
      <c r="BQ219" s="378">
        <v>0</v>
      </c>
      <c r="BR219" s="378">
        <v>0</v>
      </c>
      <c r="BS219" s="378">
        <v>0</v>
      </c>
      <c r="BT219" s="379">
        <v>0</v>
      </c>
      <c r="BV219" s="376"/>
      <c r="BW219" s="377"/>
      <c r="BX219" s="378" t="s">
        <v>11</v>
      </c>
      <c r="BY219" s="378">
        <v>2377.4463508934923</v>
      </c>
      <c r="BZ219" s="378">
        <v>41815.090846763058</v>
      </c>
      <c r="CA219" s="378">
        <v>7.5374865059492908</v>
      </c>
      <c r="CB219" s="378">
        <v>703.68996461987081</v>
      </c>
      <c r="CC219" s="378">
        <v>1922.7263809686847</v>
      </c>
      <c r="CD219" s="378">
        <v>2.5172768968880264</v>
      </c>
      <c r="CE219" s="378">
        <v>2412.2886381308608</v>
      </c>
      <c r="CF219" s="378">
        <v>345.42302894452445</v>
      </c>
      <c r="CG219" s="378">
        <v>21000.893338135091</v>
      </c>
      <c r="CH219" s="378">
        <v>198.5061488776071</v>
      </c>
      <c r="CI219" s="378">
        <v>8.1231631853477033</v>
      </c>
      <c r="CJ219" s="378">
        <v>2404.6704695676676</v>
      </c>
      <c r="CK219" s="378">
        <v>0.10470126585434528</v>
      </c>
      <c r="CL219" s="378">
        <v>197.77941583113756</v>
      </c>
      <c r="CM219" s="378">
        <v>15.63654248838818</v>
      </c>
      <c r="CN219" s="378">
        <v>15.832439420037328</v>
      </c>
      <c r="CO219" s="378">
        <v>1.3417591823669383E-3</v>
      </c>
      <c r="CP219" s="378">
        <v>18.618522456044417</v>
      </c>
      <c r="CQ219" s="378">
        <v>25119.937219585583</v>
      </c>
      <c r="CR219" s="379">
        <v>67.794981978206408</v>
      </c>
    </row>
    <row r="221" spans="1:96" x14ac:dyDescent="0.2">
      <c r="A221" s="380"/>
      <c r="B221" s="371">
        <v>2050</v>
      </c>
      <c r="C221" s="372" t="s">
        <v>3</v>
      </c>
      <c r="D221" s="372" t="s">
        <v>4</v>
      </c>
      <c r="E221" s="372" t="s">
        <v>105</v>
      </c>
      <c r="F221" s="372" t="s">
        <v>106</v>
      </c>
      <c r="G221" s="372" t="s">
        <v>107</v>
      </c>
      <c r="H221" s="372" t="s">
        <v>108</v>
      </c>
      <c r="I221" s="372" t="s">
        <v>109</v>
      </c>
      <c r="J221" s="372" t="s">
        <v>110</v>
      </c>
      <c r="K221" s="372" t="s">
        <v>111</v>
      </c>
      <c r="L221" s="372" t="s">
        <v>112</v>
      </c>
      <c r="M221" s="372" t="s">
        <v>113</v>
      </c>
      <c r="N221" s="372" t="s">
        <v>114</v>
      </c>
      <c r="O221" s="372" t="s">
        <v>115</v>
      </c>
      <c r="P221" s="372" t="s">
        <v>116</v>
      </c>
      <c r="Q221" s="372" t="s">
        <v>117</v>
      </c>
      <c r="R221" s="372" t="s">
        <v>118</v>
      </c>
      <c r="S221" s="372" t="s">
        <v>119</v>
      </c>
      <c r="T221" s="372" t="s">
        <v>120</v>
      </c>
      <c r="U221" s="372" t="s">
        <v>121</v>
      </c>
      <c r="V221" s="372" t="s">
        <v>122</v>
      </c>
      <c r="W221" s="372" t="s">
        <v>123</v>
      </c>
      <c r="X221" s="373" t="s">
        <v>124</v>
      </c>
      <c r="Z221" s="371">
        <v>2050</v>
      </c>
      <c r="AA221" s="372" t="s">
        <v>3</v>
      </c>
      <c r="AB221" s="372" t="s">
        <v>14</v>
      </c>
      <c r="AC221" s="372" t="s">
        <v>105</v>
      </c>
      <c r="AD221" s="372" t="s">
        <v>106</v>
      </c>
      <c r="AE221" s="372" t="s">
        <v>107</v>
      </c>
      <c r="AF221" s="372" t="s">
        <v>108</v>
      </c>
      <c r="AG221" s="372" t="s">
        <v>109</v>
      </c>
      <c r="AH221" s="372" t="s">
        <v>110</v>
      </c>
      <c r="AI221" s="372" t="s">
        <v>111</v>
      </c>
      <c r="AJ221" s="372" t="s">
        <v>112</v>
      </c>
      <c r="AK221" s="372" t="s">
        <v>113</v>
      </c>
      <c r="AL221" s="372" t="s">
        <v>114</v>
      </c>
      <c r="AM221" s="372" t="s">
        <v>115</v>
      </c>
      <c r="AN221" s="372" t="s">
        <v>116</v>
      </c>
      <c r="AO221" s="372" t="s">
        <v>117</v>
      </c>
      <c r="AP221" s="372" t="s">
        <v>118</v>
      </c>
      <c r="AQ221" s="372" t="s">
        <v>119</v>
      </c>
      <c r="AR221" s="372" t="s">
        <v>120</v>
      </c>
      <c r="AS221" s="372" t="s">
        <v>121</v>
      </c>
      <c r="AT221" s="372" t="s">
        <v>122</v>
      </c>
      <c r="AU221" s="372" t="s">
        <v>123</v>
      </c>
      <c r="AV221" s="373" t="s">
        <v>124</v>
      </c>
      <c r="AX221" s="371">
        <v>2050</v>
      </c>
      <c r="AY221" s="372" t="s">
        <v>3</v>
      </c>
      <c r="AZ221" s="372" t="s">
        <v>17</v>
      </c>
      <c r="BA221" s="372" t="s">
        <v>105</v>
      </c>
      <c r="BB221" s="372" t="s">
        <v>106</v>
      </c>
      <c r="BC221" s="372" t="s">
        <v>107</v>
      </c>
      <c r="BD221" s="372" t="s">
        <v>108</v>
      </c>
      <c r="BE221" s="372" t="s">
        <v>109</v>
      </c>
      <c r="BF221" s="372" t="s">
        <v>110</v>
      </c>
      <c r="BG221" s="372" t="s">
        <v>111</v>
      </c>
      <c r="BH221" s="372" t="s">
        <v>112</v>
      </c>
      <c r="BI221" s="372" t="s">
        <v>113</v>
      </c>
      <c r="BJ221" s="372" t="s">
        <v>114</v>
      </c>
      <c r="BK221" s="372" t="s">
        <v>115</v>
      </c>
      <c r="BL221" s="372" t="s">
        <v>116</v>
      </c>
      <c r="BM221" s="372" t="s">
        <v>117</v>
      </c>
      <c r="BN221" s="372" t="s">
        <v>118</v>
      </c>
      <c r="BO221" s="372" t="s">
        <v>119</v>
      </c>
      <c r="BP221" s="372" t="s">
        <v>120</v>
      </c>
      <c r="BQ221" s="372" t="s">
        <v>121</v>
      </c>
      <c r="BR221" s="372" t="s">
        <v>122</v>
      </c>
      <c r="BS221" s="372" t="s">
        <v>123</v>
      </c>
      <c r="BT221" s="373" t="s">
        <v>124</v>
      </c>
      <c r="BV221" s="371">
        <v>2050</v>
      </c>
      <c r="BW221" s="372" t="s">
        <v>3</v>
      </c>
      <c r="BX221" s="372" t="s">
        <v>23</v>
      </c>
      <c r="BY221" s="372" t="s">
        <v>105</v>
      </c>
      <c r="BZ221" s="372" t="s">
        <v>106</v>
      </c>
      <c r="CA221" s="372" t="s">
        <v>107</v>
      </c>
      <c r="CB221" s="372" t="s">
        <v>108</v>
      </c>
      <c r="CC221" s="372" t="s">
        <v>109</v>
      </c>
      <c r="CD221" s="372" t="s">
        <v>110</v>
      </c>
      <c r="CE221" s="372" t="s">
        <v>111</v>
      </c>
      <c r="CF221" s="372" t="s">
        <v>112</v>
      </c>
      <c r="CG221" s="372" t="s">
        <v>113</v>
      </c>
      <c r="CH221" s="372" t="s">
        <v>114</v>
      </c>
      <c r="CI221" s="372" t="s">
        <v>115</v>
      </c>
      <c r="CJ221" s="372" t="s">
        <v>116</v>
      </c>
      <c r="CK221" s="372" t="s">
        <v>117</v>
      </c>
      <c r="CL221" s="372" t="s">
        <v>118</v>
      </c>
      <c r="CM221" s="372" t="s">
        <v>119</v>
      </c>
      <c r="CN221" s="372" t="s">
        <v>120</v>
      </c>
      <c r="CO221" s="372" t="s">
        <v>121</v>
      </c>
      <c r="CP221" s="372" t="s">
        <v>122</v>
      </c>
      <c r="CQ221" s="372" t="s">
        <v>123</v>
      </c>
      <c r="CR221" s="373" t="s">
        <v>124</v>
      </c>
    </row>
    <row r="222" spans="1:96" x14ac:dyDescent="0.2">
      <c r="B222" s="374"/>
      <c r="C222" s="368" t="s">
        <v>1</v>
      </c>
      <c r="D222" s="367" t="s">
        <v>6</v>
      </c>
      <c r="E222" s="367">
        <v>0</v>
      </c>
      <c r="F222" s="367">
        <v>0</v>
      </c>
      <c r="G222" s="367">
        <v>0</v>
      </c>
      <c r="H222" s="367">
        <v>0</v>
      </c>
      <c r="I222" s="367">
        <v>0</v>
      </c>
      <c r="J222" s="367">
        <v>0</v>
      </c>
      <c r="K222" s="367">
        <v>0</v>
      </c>
      <c r="L222" s="367">
        <v>0</v>
      </c>
      <c r="M222" s="367">
        <v>0</v>
      </c>
      <c r="N222" s="367">
        <v>0</v>
      </c>
      <c r="O222" s="367">
        <v>0</v>
      </c>
      <c r="P222" s="367">
        <v>0</v>
      </c>
      <c r="Q222" s="367">
        <v>0</v>
      </c>
      <c r="R222" s="367">
        <v>0</v>
      </c>
      <c r="S222" s="367">
        <v>0</v>
      </c>
      <c r="T222" s="367">
        <v>0</v>
      </c>
      <c r="U222" s="367">
        <v>0</v>
      </c>
      <c r="V222" s="367">
        <v>0</v>
      </c>
      <c r="W222" s="367">
        <v>0</v>
      </c>
      <c r="X222" s="375">
        <v>0</v>
      </c>
      <c r="Z222" s="374"/>
      <c r="AA222" s="368" t="s">
        <v>1</v>
      </c>
      <c r="AB222" s="367" t="s">
        <v>6</v>
      </c>
      <c r="AC222" s="367">
        <v>0</v>
      </c>
      <c r="AD222" s="367">
        <v>0</v>
      </c>
      <c r="AE222" s="367">
        <v>0</v>
      </c>
      <c r="AF222" s="367">
        <v>0</v>
      </c>
      <c r="AG222" s="367">
        <v>0</v>
      </c>
      <c r="AH222" s="367">
        <v>0</v>
      </c>
      <c r="AI222" s="367">
        <v>0</v>
      </c>
      <c r="AJ222" s="367">
        <v>0</v>
      </c>
      <c r="AK222" s="367">
        <v>0</v>
      </c>
      <c r="AL222" s="367">
        <v>0</v>
      </c>
      <c r="AM222" s="367">
        <v>0</v>
      </c>
      <c r="AN222" s="367">
        <v>0</v>
      </c>
      <c r="AO222" s="367">
        <v>0</v>
      </c>
      <c r="AP222" s="367">
        <v>0</v>
      </c>
      <c r="AQ222" s="367">
        <v>0</v>
      </c>
      <c r="AR222" s="367">
        <v>0</v>
      </c>
      <c r="AS222" s="367">
        <v>0</v>
      </c>
      <c r="AT222" s="367">
        <v>0</v>
      </c>
      <c r="AU222" s="367">
        <v>0</v>
      </c>
      <c r="AV222" s="375">
        <v>0</v>
      </c>
      <c r="AX222" s="374"/>
      <c r="AY222" s="368" t="s">
        <v>1</v>
      </c>
      <c r="AZ222" s="367" t="s">
        <v>6</v>
      </c>
      <c r="BA222" s="367">
        <v>0</v>
      </c>
      <c r="BB222" s="367">
        <v>0</v>
      </c>
      <c r="BC222" s="367">
        <v>0</v>
      </c>
      <c r="BD222" s="367">
        <v>0</v>
      </c>
      <c r="BE222" s="367">
        <v>0</v>
      </c>
      <c r="BF222" s="367">
        <v>0</v>
      </c>
      <c r="BG222" s="367">
        <v>0</v>
      </c>
      <c r="BH222" s="367">
        <v>0</v>
      </c>
      <c r="BI222" s="367">
        <v>0</v>
      </c>
      <c r="BJ222" s="367">
        <v>0</v>
      </c>
      <c r="BK222" s="367">
        <v>0</v>
      </c>
      <c r="BL222" s="367">
        <v>0</v>
      </c>
      <c r="BM222" s="367">
        <v>0</v>
      </c>
      <c r="BN222" s="367">
        <v>0</v>
      </c>
      <c r="BO222" s="367">
        <v>0</v>
      </c>
      <c r="BP222" s="367">
        <v>0</v>
      </c>
      <c r="BQ222" s="367">
        <v>0</v>
      </c>
      <c r="BR222" s="367">
        <v>0</v>
      </c>
      <c r="BS222" s="367">
        <v>0</v>
      </c>
      <c r="BT222" s="375">
        <v>0</v>
      </c>
      <c r="BV222" s="374"/>
      <c r="BW222" s="368" t="s">
        <v>1</v>
      </c>
      <c r="BX222" s="367" t="s">
        <v>6</v>
      </c>
      <c r="BY222" s="367">
        <v>0</v>
      </c>
      <c r="BZ222" s="367">
        <v>0</v>
      </c>
      <c r="CA222" s="367">
        <v>0</v>
      </c>
      <c r="CB222" s="367">
        <v>0</v>
      </c>
      <c r="CC222" s="367">
        <v>0</v>
      </c>
      <c r="CD222" s="367">
        <v>0</v>
      </c>
      <c r="CE222" s="367">
        <v>0</v>
      </c>
      <c r="CF222" s="367">
        <v>0</v>
      </c>
      <c r="CG222" s="367">
        <v>0</v>
      </c>
      <c r="CH222" s="367">
        <v>0</v>
      </c>
      <c r="CI222" s="367">
        <v>0</v>
      </c>
      <c r="CJ222" s="367">
        <v>0</v>
      </c>
      <c r="CK222" s="367">
        <v>0</v>
      </c>
      <c r="CL222" s="367">
        <v>0</v>
      </c>
      <c r="CM222" s="367">
        <v>0</v>
      </c>
      <c r="CN222" s="367">
        <v>0</v>
      </c>
      <c r="CO222" s="367">
        <v>0</v>
      </c>
      <c r="CP222" s="367">
        <v>0</v>
      </c>
      <c r="CQ222" s="367">
        <v>0</v>
      </c>
      <c r="CR222" s="375">
        <v>0</v>
      </c>
    </row>
    <row r="223" spans="1:96" x14ac:dyDescent="0.2">
      <c r="B223" s="374"/>
      <c r="C223" s="368"/>
      <c r="D223" s="367" t="s">
        <v>7</v>
      </c>
      <c r="E223" s="367">
        <v>1202.678431036685</v>
      </c>
      <c r="F223" s="367">
        <v>19713.386783550195</v>
      </c>
      <c r="G223" s="367">
        <v>4.4493218378165826</v>
      </c>
      <c r="H223" s="367">
        <v>357.1865428316853</v>
      </c>
      <c r="I223" s="367">
        <v>709.70441089465066</v>
      </c>
      <c r="J223" s="367">
        <v>1.1095048661967331</v>
      </c>
      <c r="K223" s="367">
        <v>1219.5164111868369</v>
      </c>
      <c r="L223" s="367">
        <v>141.91884339888622</v>
      </c>
      <c r="M223" s="367">
        <v>9165.7540939080427</v>
      </c>
      <c r="N223" s="367">
        <v>90.180217678594914</v>
      </c>
      <c r="O223" s="367">
        <v>9.0147550885636392</v>
      </c>
      <c r="P223" s="367">
        <v>910.29130926668563</v>
      </c>
      <c r="Q223" s="367">
        <v>6.6871198323797218E-2</v>
      </c>
      <c r="R223" s="367">
        <v>51.391706451791372</v>
      </c>
      <c r="S223" s="367">
        <v>9.7848307312967382</v>
      </c>
      <c r="T223" s="367">
        <v>9.8914491346996556</v>
      </c>
      <c r="U223" s="367">
        <v>6.7764033688508729E-4</v>
      </c>
      <c r="V223" s="367">
        <v>11.812421794053094</v>
      </c>
      <c r="W223" s="367">
        <v>30551.338608535647</v>
      </c>
      <c r="X223" s="375">
        <v>11.421369836842905</v>
      </c>
      <c r="Z223" s="374"/>
      <c r="AA223" s="368"/>
      <c r="AB223" s="367" t="s">
        <v>7</v>
      </c>
      <c r="AC223" s="367">
        <v>0</v>
      </c>
      <c r="AD223" s="367">
        <v>0</v>
      </c>
      <c r="AE223" s="367">
        <v>0</v>
      </c>
      <c r="AF223" s="367">
        <v>0</v>
      </c>
      <c r="AG223" s="367">
        <v>0</v>
      </c>
      <c r="AH223" s="367">
        <v>0</v>
      </c>
      <c r="AI223" s="367">
        <v>0</v>
      </c>
      <c r="AJ223" s="367">
        <v>0</v>
      </c>
      <c r="AK223" s="367">
        <v>0</v>
      </c>
      <c r="AL223" s="367">
        <v>0</v>
      </c>
      <c r="AM223" s="367">
        <v>0</v>
      </c>
      <c r="AN223" s="367">
        <v>0</v>
      </c>
      <c r="AO223" s="367">
        <v>0</v>
      </c>
      <c r="AP223" s="367">
        <v>0</v>
      </c>
      <c r="AQ223" s="367">
        <v>0</v>
      </c>
      <c r="AR223" s="367">
        <v>0</v>
      </c>
      <c r="AS223" s="367">
        <v>0</v>
      </c>
      <c r="AT223" s="367">
        <v>0</v>
      </c>
      <c r="AU223" s="367">
        <v>0</v>
      </c>
      <c r="AV223" s="375">
        <v>0</v>
      </c>
      <c r="AX223" s="374"/>
      <c r="AY223" s="368"/>
      <c r="AZ223" s="367" t="s">
        <v>7</v>
      </c>
      <c r="BA223" s="367">
        <v>0</v>
      </c>
      <c r="BB223" s="367">
        <v>0</v>
      </c>
      <c r="BC223" s="367">
        <v>0</v>
      </c>
      <c r="BD223" s="367">
        <v>0</v>
      </c>
      <c r="BE223" s="367">
        <v>0</v>
      </c>
      <c r="BF223" s="367">
        <v>0</v>
      </c>
      <c r="BG223" s="367">
        <v>0</v>
      </c>
      <c r="BH223" s="367">
        <v>0</v>
      </c>
      <c r="BI223" s="367">
        <v>0</v>
      </c>
      <c r="BJ223" s="367">
        <v>0</v>
      </c>
      <c r="BK223" s="367">
        <v>0</v>
      </c>
      <c r="BL223" s="367">
        <v>0</v>
      </c>
      <c r="BM223" s="367">
        <v>0</v>
      </c>
      <c r="BN223" s="367">
        <v>0</v>
      </c>
      <c r="BO223" s="367">
        <v>0</v>
      </c>
      <c r="BP223" s="367">
        <v>0</v>
      </c>
      <c r="BQ223" s="367">
        <v>0</v>
      </c>
      <c r="BR223" s="367">
        <v>0</v>
      </c>
      <c r="BS223" s="367">
        <v>0</v>
      </c>
      <c r="BT223" s="375">
        <v>0</v>
      </c>
      <c r="BV223" s="374"/>
      <c r="BW223" s="368"/>
      <c r="BX223" s="367" t="s">
        <v>7</v>
      </c>
      <c r="BY223" s="367">
        <v>0</v>
      </c>
      <c r="BZ223" s="367">
        <v>0</v>
      </c>
      <c r="CA223" s="367">
        <v>0</v>
      </c>
      <c r="CB223" s="367">
        <v>0</v>
      </c>
      <c r="CC223" s="367">
        <v>0</v>
      </c>
      <c r="CD223" s="367">
        <v>0</v>
      </c>
      <c r="CE223" s="367">
        <v>0</v>
      </c>
      <c r="CF223" s="367">
        <v>0</v>
      </c>
      <c r="CG223" s="367">
        <v>0</v>
      </c>
      <c r="CH223" s="367">
        <v>0</v>
      </c>
      <c r="CI223" s="367">
        <v>0</v>
      </c>
      <c r="CJ223" s="367">
        <v>0</v>
      </c>
      <c r="CK223" s="367">
        <v>0</v>
      </c>
      <c r="CL223" s="367">
        <v>0</v>
      </c>
      <c r="CM223" s="367">
        <v>0</v>
      </c>
      <c r="CN223" s="367">
        <v>0</v>
      </c>
      <c r="CO223" s="367">
        <v>0</v>
      </c>
      <c r="CP223" s="367">
        <v>0</v>
      </c>
      <c r="CQ223" s="367">
        <v>0</v>
      </c>
      <c r="CR223" s="375">
        <v>0</v>
      </c>
    </row>
    <row r="224" spans="1:96" x14ac:dyDescent="0.2">
      <c r="B224" s="374"/>
      <c r="C224" s="368"/>
      <c r="D224" s="367" t="s">
        <v>8</v>
      </c>
      <c r="E224" s="367">
        <v>11357.796359431144</v>
      </c>
      <c r="F224" s="367">
        <v>184996.98837494155</v>
      </c>
      <c r="G224" s="367">
        <v>41.955370478454533</v>
      </c>
      <c r="H224" s="367">
        <v>3377.5462866961507</v>
      </c>
      <c r="I224" s="367">
        <v>6327.1825565558438</v>
      </c>
      <c r="J224" s="367">
        <v>10.002037648660911</v>
      </c>
      <c r="K224" s="367">
        <v>11509.010398571194</v>
      </c>
      <c r="L224" s="367">
        <v>1312.6631709492196</v>
      </c>
      <c r="M224" s="367">
        <v>82517.661457875962</v>
      </c>
      <c r="N224" s="367">
        <v>820.04274398726045</v>
      </c>
      <c r="O224" s="367">
        <v>86.688795684388595</v>
      </c>
      <c r="P224" s="367">
        <v>8129.5519999105099</v>
      </c>
      <c r="Q224" s="367">
        <v>0.63312292700582939</v>
      </c>
      <c r="R224" s="367">
        <v>482.38581937638799</v>
      </c>
      <c r="S224" s="367">
        <v>94.250231445964403</v>
      </c>
      <c r="T224" s="367">
        <v>95.259718985120458</v>
      </c>
      <c r="U224" s="367">
        <v>6.3447797104106019E-3</v>
      </c>
      <c r="V224" s="367">
        <v>112.12585195695529</v>
      </c>
      <c r="W224" s="367">
        <v>295239.77605358331</v>
      </c>
      <c r="X224" s="375">
        <v>107.36179295070855</v>
      </c>
      <c r="Z224" s="374"/>
      <c r="AA224" s="368"/>
      <c r="AB224" s="367" t="s">
        <v>8</v>
      </c>
      <c r="AC224" s="367">
        <v>0</v>
      </c>
      <c r="AD224" s="367">
        <v>0</v>
      </c>
      <c r="AE224" s="367">
        <v>0</v>
      </c>
      <c r="AF224" s="367">
        <v>0</v>
      </c>
      <c r="AG224" s="367">
        <v>0</v>
      </c>
      <c r="AH224" s="367">
        <v>0</v>
      </c>
      <c r="AI224" s="367">
        <v>0</v>
      </c>
      <c r="AJ224" s="367">
        <v>0</v>
      </c>
      <c r="AK224" s="367">
        <v>0</v>
      </c>
      <c r="AL224" s="367">
        <v>0</v>
      </c>
      <c r="AM224" s="367">
        <v>0</v>
      </c>
      <c r="AN224" s="367">
        <v>0</v>
      </c>
      <c r="AO224" s="367">
        <v>0</v>
      </c>
      <c r="AP224" s="367">
        <v>0</v>
      </c>
      <c r="AQ224" s="367">
        <v>0</v>
      </c>
      <c r="AR224" s="367">
        <v>0</v>
      </c>
      <c r="AS224" s="367">
        <v>0</v>
      </c>
      <c r="AT224" s="367">
        <v>0</v>
      </c>
      <c r="AU224" s="367">
        <v>0</v>
      </c>
      <c r="AV224" s="375">
        <v>0</v>
      </c>
      <c r="AX224" s="374"/>
      <c r="AY224" s="368"/>
      <c r="AZ224" s="367" t="s">
        <v>8</v>
      </c>
      <c r="BA224" s="367">
        <v>0</v>
      </c>
      <c r="BB224" s="367">
        <v>0</v>
      </c>
      <c r="BC224" s="367">
        <v>0</v>
      </c>
      <c r="BD224" s="367">
        <v>0</v>
      </c>
      <c r="BE224" s="367">
        <v>0</v>
      </c>
      <c r="BF224" s="367">
        <v>0</v>
      </c>
      <c r="BG224" s="367">
        <v>0</v>
      </c>
      <c r="BH224" s="367">
        <v>0</v>
      </c>
      <c r="BI224" s="367">
        <v>0</v>
      </c>
      <c r="BJ224" s="367">
        <v>0</v>
      </c>
      <c r="BK224" s="367">
        <v>0</v>
      </c>
      <c r="BL224" s="367">
        <v>0</v>
      </c>
      <c r="BM224" s="367">
        <v>0</v>
      </c>
      <c r="BN224" s="367">
        <v>0</v>
      </c>
      <c r="BO224" s="367">
        <v>0</v>
      </c>
      <c r="BP224" s="367">
        <v>0</v>
      </c>
      <c r="BQ224" s="367">
        <v>0</v>
      </c>
      <c r="BR224" s="367">
        <v>0</v>
      </c>
      <c r="BS224" s="367">
        <v>0</v>
      </c>
      <c r="BT224" s="375">
        <v>0</v>
      </c>
      <c r="BV224" s="374"/>
      <c r="BW224" s="368"/>
      <c r="BX224" s="367" t="s">
        <v>8</v>
      </c>
      <c r="BY224" s="367">
        <v>0</v>
      </c>
      <c r="BZ224" s="367">
        <v>0</v>
      </c>
      <c r="CA224" s="367">
        <v>0</v>
      </c>
      <c r="CB224" s="367">
        <v>0</v>
      </c>
      <c r="CC224" s="367">
        <v>0</v>
      </c>
      <c r="CD224" s="367">
        <v>0</v>
      </c>
      <c r="CE224" s="367">
        <v>0</v>
      </c>
      <c r="CF224" s="367">
        <v>0</v>
      </c>
      <c r="CG224" s="367">
        <v>0</v>
      </c>
      <c r="CH224" s="367">
        <v>0</v>
      </c>
      <c r="CI224" s="367">
        <v>0</v>
      </c>
      <c r="CJ224" s="367">
        <v>0</v>
      </c>
      <c r="CK224" s="367">
        <v>0</v>
      </c>
      <c r="CL224" s="367">
        <v>0</v>
      </c>
      <c r="CM224" s="367">
        <v>0</v>
      </c>
      <c r="CN224" s="367">
        <v>0</v>
      </c>
      <c r="CO224" s="367">
        <v>0</v>
      </c>
      <c r="CP224" s="367">
        <v>0</v>
      </c>
      <c r="CQ224" s="367">
        <v>0</v>
      </c>
      <c r="CR224" s="375">
        <v>0</v>
      </c>
    </row>
    <row r="225" spans="1:96" x14ac:dyDescent="0.2">
      <c r="B225" s="374"/>
      <c r="C225" s="368"/>
      <c r="D225" s="367" t="s">
        <v>12</v>
      </c>
      <c r="E225" s="367">
        <v>0</v>
      </c>
      <c r="F225" s="367">
        <v>0</v>
      </c>
      <c r="G225" s="367">
        <v>0</v>
      </c>
      <c r="H225" s="367">
        <v>0</v>
      </c>
      <c r="I225" s="367">
        <v>0</v>
      </c>
      <c r="J225" s="367">
        <v>0</v>
      </c>
      <c r="K225" s="367">
        <v>0</v>
      </c>
      <c r="L225" s="367">
        <v>0</v>
      </c>
      <c r="M225" s="367">
        <v>0</v>
      </c>
      <c r="N225" s="367">
        <v>0</v>
      </c>
      <c r="O225" s="367">
        <v>0</v>
      </c>
      <c r="P225" s="367">
        <v>0</v>
      </c>
      <c r="Q225" s="367">
        <v>0</v>
      </c>
      <c r="R225" s="367">
        <v>0</v>
      </c>
      <c r="S225" s="367">
        <v>0</v>
      </c>
      <c r="T225" s="367">
        <v>0</v>
      </c>
      <c r="U225" s="367">
        <v>0</v>
      </c>
      <c r="V225" s="367">
        <v>0</v>
      </c>
      <c r="W225" s="367">
        <v>0</v>
      </c>
      <c r="X225" s="375">
        <v>0</v>
      </c>
      <c r="Z225" s="374"/>
      <c r="AA225" s="368"/>
      <c r="AB225" s="367" t="s">
        <v>12</v>
      </c>
      <c r="AC225" s="367">
        <v>0</v>
      </c>
      <c r="AD225" s="367">
        <v>0</v>
      </c>
      <c r="AE225" s="367">
        <v>0</v>
      </c>
      <c r="AF225" s="367">
        <v>0</v>
      </c>
      <c r="AG225" s="367">
        <v>0</v>
      </c>
      <c r="AH225" s="367">
        <v>0</v>
      </c>
      <c r="AI225" s="367">
        <v>0</v>
      </c>
      <c r="AJ225" s="367">
        <v>0</v>
      </c>
      <c r="AK225" s="367">
        <v>0</v>
      </c>
      <c r="AL225" s="367">
        <v>0</v>
      </c>
      <c r="AM225" s="367">
        <v>0</v>
      </c>
      <c r="AN225" s="367">
        <v>0</v>
      </c>
      <c r="AO225" s="367">
        <v>0</v>
      </c>
      <c r="AP225" s="367">
        <v>0</v>
      </c>
      <c r="AQ225" s="367">
        <v>0</v>
      </c>
      <c r="AR225" s="367">
        <v>0</v>
      </c>
      <c r="AS225" s="367">
        <v>0</v>
      </c>
      <c r="AT225" s="367">
        <v>0</v>
      </c>
      <c r="AU225" s="367">
        <v>0</v>
      </c>
      <c r="AV225" s="375">
        <v>0</v>
      </c>
      <c r="AX225" s="374"/>
      <c r="AY225" s="368"/>
      <c r="AZ225" s="367" t="s">
        <v>12</v>
      </c>
      <c r="BA225" s="367">
        <v>9845.196670669382</v>
      </c>
      <c r="BB225" s="367">
        <v>159696.99265913034</v>
      </c>
      <c r="BC225" s="367">
        <v>39.654956335567626</v>
      </c>
      <c r="BD225" s="367">
        <v>2943.5134226734203</v>
      </c>
      <c r="BE225" s="367">
        <v>5268.7890767035387</v>
      </c>
      <c r="BF225" s="367">
        <v>9.1236482496457061</v>
      </c>
      <c r="BG225" s="367">
        <v>9978.3332936616935</v>
      </c>
      <c r="BH225" s="367">
        <v>1199.3941541324873</v>
      </c>
      <c r="BI225" s="367">
        <v>70940.208146294943</v>
      </c>
      <c r="BJ225" s="367">
        <v>669.85695321035507</v>
      </c>
      <c r="BK225" s="367">
        <v>167.46218404418579</v>
      </c>
      <c r="BL225" s="367">
        <v>6731.8688842066385</v>
      </c>
      <c r="BM225" s="367">
        <v>0.7901840244983932</v>
      </c>
      <c r="BN225" s="367">
        <v>632.04538182098054</v>
      </c>
      <c r="BO225" s="367">
        <v>86.455243973102668</v>
      </c>
      <c r="BP225" s="367">
        <v>87.381768089880609</v>
      </c>
      <c r="BQ225" s="367">
        <v>5.6054708745921682E-3</v>
      </c>
      <c r="BR225" s="367">
        <v>107.86147870004748</v>
      </c>
      <c r="BS225" s="367">
        <v>82723.717468917166</v>
      </c>
      <c r="BT225" s="375">
        <v>125.83219181289537</v>
      </c>
      <c r="BV225" s="374"/>
      <c r="BW225" s="368"/>
      <c r="BX225" s="367" t="s">
        <v>12</v>
      </c>
      <c r="BY225" s="367">
        <v>0</v>
      </c>
      <c r="BZ225" s="367">
        <v>0</v>
      </c>
      <c r="CA225" s="367">
        <v>0</v>
      </c>
      <c r="CB225" s="367">
        <v>0</v>
      </c>
      <c r="CC225" s="367">
        <v>0</v>
      </c>
      <c r="CD225" s="367">
        <v>0</v>
      </c>
      <c r="CE225" s="367">
        <v>0</v>
      </c>
      <c r="CF225" s="367">
        <v>0</v>
      </c>
      <c r="CG225" s="367">
        <v>0</v>
      </c>
      <c r="CH225" s="367">
        <v>0</v>
      </c>
      <c r="CI225" s="367">
        <v>0</v>
      </c>
      <c r="CJ225" s="367">
        <v>0</v>
      </c>
      <c r="CK225" s="367">
        <v>0</v>
      </c>
      <c r="CL225" s="367">
        <v>0</v>
      </c>
      <c r="CM225" s="367">
        <v>0</v>
      </c>
      <c r="CN225" s="367">
        <v>0</v>
      </c>
      <c r="CO225" s="367">
        <v>0</v>
      </c>
      <c r="CP225" s="367">
        <v>0</v>
      </c>
      <c r="CQ225" s="367">
        <v>0</v>
      </c>
      <c r="CR225" s="375">
        <v>0</v>
      </c>
    </row>
    <row r="226" spans="1:96" x14ac:dyDescent="0.2">
      <c r="B226" s="374"/>
      <c r="C226" s="368"/>
      <c r="D226" s="367" t="s">
        <v>9</v>
      </c>
      <c r="E226" s="367">
        <v>0</v>
      </c>
      <c r="F226" s="367">
        <v>0</v>
      </c>
      <c r="G226" s="367">
        <v>0</v>
      </c>
      <c r="H226" s="367">
        <v>0</v>
      </c>
      <c r="I226" s="367">
        <v>0</v>
      </c>
      <c r="J226" s="367">
        <v>0</v>
      </c>
      <c r="K226" s="367">
        <v>0</v>
      </c>
      <c r="L226" s="367">
        <v>0</v>
      </c>
      <c r="M226" s="367">
        <v>0</v>
      </c>
      <c r="N226" s="367">
        <v>0</v>
      </c>
      <c r="O226" s="367">
        <v>0</v>
      </c>
      <c r="P226" s="367">
        <v>0</v>
      </c>
      <c r="Q226" s="367">
        <v>0</v>
      </c>
      <c r="R226" s="367">
        <v>0</v>
      </c>
      <c r="S226" s="367">
        <v>0</v>
      </c>
      <c r="T226" s="367">
        <v>0</v>
      </c>
      <c r="U226" s="367">
        <v>0</v>
      </c>
      <c r="V226" s="367">
        <v>0</v>
      </c>
      <c r="W226" s="367">
        <v>0</v>
      </c>
      <c r="X226" s="375">
        <v>0</v>
      </c>
      <c r="Z226" s="374"/>
      <c r="AA226" s="368"/>
      <c r="AB226" s="367" t="s">
        <v>9</v>
      </c>
      <c r="AC226" s="367">
        <v>6029.3539936462348</v>
      </c>
      <c r="AD226" s="367">
        <v>98460.32499036807</v>
      </c>
      <c r="AE226" s="367">
        <v>22.51342420981339</v>
      </c>
      <c r="AF226" s="367">
        <v>1789.5709535318761</v>
      </c>
      <c r="AG226" s="367">
        <v>3520.5562116112128</v>
      </c>
      <c r="AH226" s="367">
        <v>5.5122994177507341</v>
      </c>
      <c r="AI226" s="367">
        <v>6112.5329336915929</v>
      </c>
      <c r="AJ226" s="367">
        <v>712.24640305224784</v>
      </c>
      <c r="AK226" s="367">
        <v>45695.047887403663</v>
      </c>
      <c r="AL226" s="367">
        <v>444.21409883089962</v>
      </c>
      <c r="AM226" s="367">
        <v>45.598913251737891</v>
      </c>
      <c r="AN226" s="367">
        <v>4521.0621083652813</v>
      </c>
      <c r="AO226" s="367">
        <v>0.32876115863277255</v>
      </c>
      <c r="AP226" s="367">
        <v>252.07117616485687</v>
      </c>
      <c r="AQ226" s="367">
        <v>50.285435474733241</v>
      </c>
      <c r="AR226" s="367">
        <v>50.825627883947931</v>
      </c>
      <c r="AS226" s="367">
        <v>3.3983051262874505E-3</v>
      </c>
      <c r="AT226" s="367">
        <v>60.0721460860712</v>
      </c>
      <c r="AU226" s="367">
        <v>161003.52712416532</v>
      </c>
      <c r="AV226" s="375">
        <v>55.607179883647035</v>
      </c>
      <c r="AX226" s="374"/>
      <c r="AY226" s="368"/>
      <c r="AZ226" s="367" t="s">
        <v>9</v>
      </c>
      <c r="BA226" s="367">
        <v>0</v>
      </c>
      <c r="BB226" s="367">
        <v>0</v>
      </c>
      <c r="BC226" s="367">
        <v>0</v>
      </c>
      <c r="BD226" s="367">
        <v>0</v>
      </c>
      <c r="BE226" s="367">
        <v>0</v>
      </c>
      <c r="BF226" s="367">
        <v>0</v>
      </c>
      <c r="BG226" s="367">
        <v>0</v>
      </c>
      <c r="BH226" s="367">
        <v>0</v>
      </c>
      <c r="BI226" s="367">
        <v>0</v>
      </c>
      <c r="BJ226" s="367">
        <v>0</v>
      </c>
      <c r="BK226" s="367">
        <v>0</v>
      </c>
      <c r="BL226" s="367">
        <v>0</v>
      </c>
      <c r="BM226" s="367">
        <v>0</v>
      </c>
      <c r="BN226" s="367">
        <v>0</v>
      </c>
      <c r="BO226" s="367">
        <v>0</v>
      </c>
      <c r="BP226" s="367">
        <v>0</v>
      </c>
      <c r="BQ226" s="367">
        <v>0</v>
      </c>
      <c r="BR226" s="367">
        <v>0</v>
      </c>
      <c r="BS226" s="367">
        <v>0</v>
      </c>
      <c r="BT226" s="375">
        <v>0</v>
      </c>
      <c r="BV226" s="374"/>
      <c r="BW226" s="368"/>
      <c r="BX226" s="367" t="s">
        <v>9</v>
      </c>
      <c r="BY226" s="367">
        <v>0</v>
      </c>
      <c r="BZ226" s="367">
        <v>0</v>
      </c>
      <c r="CA226" s="367">
        <v>0</v>
      </c>
      <c r="CB226" s="367">
        <v>0</v>
      </c>
      <c r="CC226" s="367">
        <v>0</v>
      </c>
      <c r="CD226" s="367">
        <v>0</v>
      </c>
      <c r="CE226" s="367">
        <v>0</v>
      </c>
      <c r="CF226" s="367">
        <v>0</v>
      </c>
      <c r="CG226" s="367">
        <v>0</v>
      </c>
      <c r="CH226" s="367">
        <v>0</v>
      </c>
      <c r="CI226" s="367">
        <v>0</v>
      </c>
      <c r="CJ226" s="367">
        <v>0</v>
      </c>
      <c r="CK226" s="367">
        <v>0</v>
      </c>
      <c r="CL226" s="367">
        <v>0</v>
      </c>
      <c r="CM226" s="367">
        <v>0</v>
      </c>
      <c r="CN226" s="367">
        <v>0</v>
      </c>
      <c r="CO226" s="367">
        <v>0</v>
      </c>
      <c r="CP226" s="367">
        <v>0</v>
      </c>
      <c r="CQ226" s="367">
        <v>0</v>
      </c>
      <c r="CR226" s="375">
        <v>0</v>
      </c>
    </row>
    <row r="227" spans="1:96" x14ac:dyDescent="0.2">
      <c r="B227" s="374"/>
      <c r="C227" s="368"/>
      <c r="D227" s="367" t="s">
        <v>10</v>
      </c>
      <c r="E227" s="367">
        <v>0</v>
      </c>
      <c r="F227" s="367">
        <v>0</v>
      </c>
      <c r="G227" s="367">
        <v>0</v>
      </c>
      <c r="H227" s="367">
        <v>0</v>
      </c>
      <c r="I227" s="367">
        <v>0</v>
      </c>
      <c r="J227" s="367">
        <v>0</v>
      </c>
      <c r="K227" s="367">
        <v>0</v>
      </c>
      <c r="L227" s="367">
        <v>0</v>
      </c>
      <c r="M227" s="367">
        <v>0</v>
      </c>
      <c r="N227" s="367">
        <v>0</v>
      </c>
      <c r="O227" s="367">
        <v>0</v>
      </c>
      <c r="P227" s="367">
        <v>0</v>
      </c>
      <c r="Q227" s="367">
        <v>0</v>
      </c>
      <c r="R227" s="367">
        <v>0</v>
      </c>
      <c r="S227" s="367">
        <v>0</v>
      </c>
      <c r="T227" s="367">
        <v>0</v>
      </c>
      <c r="U227" s="367">
        <v>0</v>
      </c>
      <c r="V227" s="367">
        <v>0</v>
      </c>
      <c r="W227" s="367">
        <v>0</v>
      </c>
      <c r="X227" s="375">
        <v>0</v>
      </c>
      <c r="Z227" s="374"/>
      <c r="AA227" s="368"/>
      <c r="AB227" s="367" t="s">
        <v>10</v>
      </c>
      <c r="AC227" s="367">
        <v>6367.0091285260978</v>
      </c>
      <c r="AD227" s="367">
        <v>103274.93665614554</v>
      </c>
      <c r="AE227" s="367">
        <v>23.798314289619189</v>
      </c>
      <c r="AF227" s="367">
        <v>1891.2624614504296</v>
      </c>
      <c r="AG227" s="367">
        <v>3537.2315490282485</v>
      </c>
      <c r="AH227" s="367">
        <v>5.5781998949135891</v>
      </c>
      <c r="AI227" s="367">
        <v>6450.3939910766821</v>
      </c>
      <c r="AJ227" s="367">
        <v>740.43224276253534</v>
      </c>
      <c r="AK227" s="367">
        <v>46271.759407408143</v>
      </c>
      <c r="AL227" s="367">
        <v>451.00058292474779</v>
      </c>
      <c r="AM227" s="367">
        <v>48.228990456651161</v>
      </c>
      <c r="AN227" s="367">
        <v>4549.1495740742275</v>
      </c>
      <c r="AO227" s="367">
        <v>0.34432453446311467</v>
      </c>
      <c r="AP227" s="367">
        <v>262.51828593613328</v>
      </c>
      <c r="AQ227" s="367">
        <v>54.333988672220286</v>
      </c>
      <c r="AR227" s="367">
        <v>54.906950719170972</v>
      </c>
      <c r="AS227" s="367">
        <v>3.558142298677975E-3</v>
      </c>
      <c r="AT227" s="367">
        <v>63.972896999444743</v>
      </c>
      <c r="AU227" s="367">
        <v>174887.24295450043</v>
      </c>
      <c r="AV227" s="375">
        <v>57.823195526462101</v>
      </c>
      <c r="AX227" s="374"/>
      <c r="AY227" s="368"/>
      <c r="AZ227" s="367" t="s">
        <v>10</v>
      </c>
      <c r="BA227" s="367">
        <v>0</v>
      </c>
      <c r="BB227" s="367">
        <v>0</v>
      </c>
      <c r="BC227" s="367">
        <v>0</v>
      </c>
      <c r="BD227" s="367">
        <v>0</v>
      </c>
      <c r="BE227" s="367">
        <v>0</v>
      </c>
      <c r="BF227" s="367">
        <v>0</v>
      </c>
      <c r="BG227" s="367">
        <v>0</v>
      </c>
      <c r="BH227" s="367">
        <v>0</v>
      </c>
      <c r="BI227" s="367">
        <v>0</v>
      </c>
      <c r="BJ227" s="367">
        <v>0</v>
      </c>
      <c r="BK227" s="367">
        <v>0</v>
      </c>
      <c r="BL227" s="367">
        <v>0</v>
      </c>
      <c r="BM227" s="367">
        <v>0</v>
      </c>
      <c r="BN227" s="367">
        <v>0</v>
      </c>
      <c r="BO227" s="367">
        <v>0</v>
      </c>
      <c r="BP227" s="367">
        <v>0</v>
      </c>
      <c r="BQ227" s="367">
        <v>0</v>
      </c>
      <c r="BR227" s="367">
        <v>0</v>
      </c>
      <c r="BS227" s="367">
        <v>0</v>
      </c>
      <c r="BT227" s="375">
        <v>0</v>
      </c>
      <c r="BV227" s="374"/>
      <c r="BW227" s="368"/>
      <c r="BX227" s="367" t="s">
        <v>10</v>
      </c>
      <c r="BY227" s="367">
        <v>0</v>
      </c>
      <c r="BZ227" s="367">
        <v>0</v>
      </c>
      <c r="CA227" s="367">
        <v>0</v>
      </c>
      <c r="CB227" s="367">
        <v>0</v>
      </c>
      <c r="CC227" s="367">
        <v>0</v>
      </c>
      <c r="CD227" s="367">
        <v>0</v>
      </c>
      <c r="CE227" s="367">
        <v>0</v>
      </c>
      <c r="CF227" s="367">
        <v>0</v>
      </c>
      <c r="CG227" s="367">
        <v>0</v>
      </c>
      <c r="CH227" s="367">
        <v>0</v>
      </c>
      <c r="CI227" s="367">
        <v>0</v>
      </c>
      <c r="CJ227" s="367">
        <v>0</v>
      </c>
      <c r="CK227" s="367">
        <v>0</v>
      </c>
      <c r="CL227" s="367">
        <v>0</v>
      </c>
      <c r="CM227" s="367">
        <v>0</v>
      </c>
      <c r="CN227" s="367">
        <v>0</v>
      </c>
      <c r="CO227" s="367">
        <v>0</v>
      </c>
      <c r="CP227" s="367">
        <v>0</v>
      </c>
      <c r="CQ227" s="367">
        <v>0</v>
      </c>
      <c r="CR227" s="375">
        <v>0</v>
      </c>
    </row>
    <row r="228" spans="1:96" x14ac:dyDescent="0.2">
      <c r="B228" s="374"/>
      <c r="C228" s="368"/>
      <c r="D228" s="367" t="s">
        <v>5</v>
      </c>
      <c r="E228" s="367">
        <v>0</v>
      </c>
      <c r="F228" s="367">
        <v>0</v>
      </c>
      <c r="G228" s="367">
        <v>0</v>
      </c>
      <c r="H228" s="367">
        <v>0</v>
      </c>
      <c r="I228" s="367">
        <v>0</v>
      </c>
      <c r="J228" s="367">
        <v>0</v>
      </c>
      <c r="K228" s="367">
        <v>0</v>
      </c>
      <c r="L228" s="367">
        <v>0</v>
      </c>
      <c r="M228" s="367">
        <v>0</v>
      </c>
      <c r="N228" s="367">
        <v>0</v>
      </c>
      <c r="O228" s="367">
        <v>0</v>
      </c>
      <c r="P228" s="367">
        <v>0</v>
      </c>
      <c r="Q228" s="367">
        <v>0</v>
      </c>
      <c r="R228" s="367">
        <v>0</v>
      </c>
      <c r="S228" s="367">
        <v>0</v>
      </c>
      <c r="T228" s="367">
        <v>0</v>
      </c>
      <c r="U228" s="367">
        <v>0</v>
      </c>
      <c r="V228" s="367">
        <v>0</v>
      </c>
      <c r="W228" s="367">
        <v>0</v>
      </c>
      <c r="X228" s="375">
        <v>0</v>
      </c>
      <c r="Z228" s="374"/>
      <c r="AA228" s="368"/>
      <c r="AB228" s="367" t="s">
        <v>5</v>
      </c>
      <c r="AC228" s="367">
        <v>0</v>
      </c>
      <c r="AD228" s="367">
        <v>0</v>
      </c>
      <c r="AE228" s="367">
        <v>0</v>
      </c>
      <c r="AF228" s="367">
        <v>0</v>
      </c>
      <c r="AG228" s="367">
        <v>0</v>
      </c>
      <c r="AH228" s="367">
        <v>0</v>
      </c>
      <c r="AI228" s="367">
        <v>0</v>
      </c>
      <c r="AJ228" s="367">
        <v>0</v>
      </c>
      <c r="AK228" s="367">
        <v>0</v>
      </c>
      <c r="AL228" s="367">
        <v>0</v>
      </c>
      <c r="AM228" s="367">
        <v>0</v>
      </c>
      <c r="AN228" s="367">
        <v>0</v>
      </c>
      <c r="AO228" s="367">
        <v>0</v>
      </c>
      <c r="AP228" s="367">
        <v>0</v>
      </c>
      <c r="AQ228" s="367">
        <v>0</v>
      </c>
      <c r="AR228" s="367">
        <v>0</v>
      </c>
      <c r="AS228" s="367">
        <v>0</v>
      </c>
      <c r="AT228" s="367">
        <v>0</v>
      </c>
      <c r="AU228" s="367">
        <v>0</v>
      </c>
      <c r="AV228" s="375">
        <v>0</v>
      </c>
      <c r="AX228" s="374"/>
      <c r="AY228" s="368"/>
      <c r="AZ228" s="367" t="s">
        <v>5</v>
      </c>
      <c r="BA228" s="367">
        <v>0</v>
      </c>
      <c r="BB228" s="367">
        <v>0</v>
      </c>
      <c r="BC228" s="367">
        <v>0</v>
      </c>
      <c r="BD228" s="367">
        <v>0</v>
      </c>
      <c r="BE228" s="367">
        <v>0</v>
      </c>
      <c r="BF228" s="367">
        <v>0</v>
      </c>
      <c r="BG228" s="367">
        <v>0</v>
      </c>
      <c r="BH228" s="367">
        <v>0</v>
      </c>
      <c r="BI228" s="367">
        <v>0</v>
      </c>
      <c r="BJ228" s="367">
        <v>0</v>
      </c>
      <c r="BK228" s="367">
        <v>0</v>
      </c>
      <c r="BL228" s="367">
        <v>0</v>
      </c>
      <c r="BM228" s="367">
        <v>0</v>
      </c>
      <c r="BN228" s="367">
        <v>0</v>
      </c>
      <c r="BO228" s="367">
        <v>0</v>
      </c>
      <c r="BP228" s="367">
        <v>0</v>
      </c>
      <c r="BQ228" s="367">
        <v>0</v>
      </c>
      <c r="BR228" s="367">
        <v>0</v>
      </c>
      <c r="BS228" s="367">
        <v>0</v>
      </c>
      <c r="BT228" s="375">
        <v>0</v>
      </c>
      <c r="BV228" s="374"/>
      <c r="BW228" s="368"/>
      <c r="BX228" s="367" t="s">
        <v>5</v>
      </c>
      <c r="BY228" s="367">
        <v>9207.4560799900246</v>
      </c>
      <c r="BZ228" s="367">
        <v>181902.27135582225</v>
      </c>
      <c r="CA228" s="367">
        <v>21.268510260361122</v>
      </c>
      <c r="CB228" s="367">
        <v>3335.5221719722708</v>
      </c>
      <c r="CC228" s="367">
        <v>4733.320077099389</v>
      </c>
      <c r="CD228" s="367">
        <v>8.4324475677201178</v>
      </c>
      <c r="CE228" s="367">
        <v>9380.6782919136003</v>
      </c>
      <c r="CF228" s="367">
        <v>921.72124533920521</v>
      </c>
      <c r="CG228" s="367">
        <v>58979.448896222733</v>
      </c>
      <c r="CH228" s="367">
        <v>708.06160568806081</v>
      </c>
      <c r="CI228" s="367">
        <v>51.651430661393974</v>
      </c>
      <c r="CJ228" s="367">
        <v>5977.5112053053253</v>
      </c>
      <c r="CK228" s="367">
        <v>0.38142475612515142</v>
      </c>
      <c r="CL228" s="367">
        <v>364.44063024582431</v>
      </c>
      <c r="CM228" s="367">
        <v>36.428529606506075</v>
      </c>
      <c r="CN228" s="367">
        <v>37.324412556008198</v>
      </c>
      <c r="CO228" s="367">
        <v>4.8842988012462625E-3</v>
      </c>
      <c r="CP228" s="367">
        <v>50.012297392350789</v>
      </c>
      <c r="CQ228" s="367">
        <v>71685.579615548617</v>
      </c>
      <c r="CR228" s="375">
        <v>153.55404838419358</v>
      </c>
    </row>
    <row r="229" spans="1:96" x14ac:dyDescent="0.2">
      <c r="B229" s="374"/>
      <c r="C229" s="368"/>
      <c r="D229" s="367" t="s">
        <v>11</v>
      </c>
      <c r="E229" s="367">
        <v>0</v>
      </c>
      <c r="F229" s="367">
        <v>0</v>
      </c>
      <c r="G229" s="367">
        <v>0</v>
      </c>
      <c r="H229" s="367">
        <v>0</v>
      </c>
      <c r="I229" s="367">
        <v>0</v>
      </c>
      <c r="J229" s="367">
        <v>0</v>
      </c>
      <c r="K229" s="367">
        <v>0</v>
      </c>
      <c r="L229" s="367">
        <v>0</v>
      </c>
      <c r="M229" s="367">
        <v>0</v>
      </c>
      <c r="N229" s="367">
        <v>0</v>
      </c>
      <c r="O229" s="367">
        <v>0</v>
      </c>
      <c r="P229" s="367">
        <v>0</v>
      </c>
      <c r="Q229" s="367">
        <v>0</v>
      </c>
      <c r="R229" s="367">
        <v>0</v>
      </c>
      <c r="S229" s="367">
        <v>0</v>
      </c>
      <c r="T229" s="367">
        <v>0</v>
      </c>
      <c r="U229" s="367">
        <v>0</v>
      </c>
      <c r="V229" s="367">
        <v>0</v>
      </c>
      <c r="W229" s="367">
        <v>0</v>
      </c>
      <c r="X229" s="375">
        <v>0</v>
      </c>
      <c r="Z229" s="374"/>
      <c r="AA229" s="368"/>
      <c r="AB229" s="367" t="s">
        <v>11</v>
      </c>
      <c r="AC229" s="367">
        <v>0</v>
      </c>
      <c r="AD229" s="367">
        <v>0</v>
      </c>
      <c r="AE229" s="367">
        <v>0</v>
      </c>
      <c r="AF229" s="367">
        <v>0</v>
      </c>
      <c r="AG229" s="367">
        <v>0</v>
      </c>
      <c r="AH229" s="367">
        <v>0</v>
      </c>
      <c r="AI229" s="367">
        <v>0</v>
      </c>
      <c r="AJ229" s="367">
        <v>0</v>
      </c>
      <c r="AK229" s="367">
        <v>0</v>
      </c>
      <c r="AL229" s="367">
        <v>0</v>
      </c>
      <c r="AM229" s="367">
        <v>0</v>
      </c>
      <c r="AN229" s="367">
        <v>0</v>
      </c>
      <c r="AO229" s="367">
        <v>0</v>
      </c>
      <c r="AP229" s="367">
        <v>0</v>
      </c>
      <c r="AQ229" s="367">
        <v>0</v>
      </c>
      <c r="AR229" s="367">
        <v>0</v>
      </c>
      <c r="AS229" s="367">
        <v>0</v>
      </c>
      <c r="AT229" s="367">
        <v>0</v>
      </c>
      <c r="AU229" s="367">
        <v>0</v>
      </c>
      <c r="AV229" s="375">
        <v>0</v>
      </c>
      <c r="AX229" s="374"/>
      <c r="AY229" s="368"/>
      <c r="AZ229" s="367" t="s">
        <v>11</v>
      </c>
      <c r="BA229" s="367">
        <v>0</v>
      </c>
      <c r="BB229" s="367">
        <v>0</v>
      </c>
      <c r="BC229" s="367">
        <v>0</v>
      </c>
      <c r="BD229" s="367">
        <v>0</v>
      </c>
      <c r="BE229" s="367">
        <v>0</v>
      </c>
      <c r="BF229" s="367">
        <v>0</v>
      </c>
      <c r="BG229" s="367">
        <v>0</v>
      </c>
      <c r="BH229" s="367">
        <v>0</v>
      </c>
      <c r="BI229" s="367">
        <v>0</v>
      </c>
      <c r="BJ229" s="367">
        <v>0</v>
      </c>
      <c r="BK229" s="367">
        <v>0</v>
      </c>
      <c r="BL229" s="367">
        <v>0</v>
      </c>
      <c r="BM229" s="367">
        <v>0</v>
      </c>
      <c r="BN229" s="367">
        <v>0</v>
      </c>
      <c r="BO229" s="367">
        <v>0</v>
      </c>
      <c r="BP229" s="367">
        <v>0</v>
      </c>
      <c r="BQ229" s="367">
        <v>0</v>
      </c>
      <c r="BR229" s="367">
        <v>0</v>
      </c>
      <c r="BS229" s="367">
        <v>0</v>
      </c>
      <c r="BT229" s="375">
        <v>0</v>
      </c>
      <c r="BV229" s="374"/>
      <c r="BW229" s="368"/>
      <c r="BX229" s="367" t="s">
        <v>11</v>
      </c>
      <c r="BY229" s="367">
        <v>6457.014619715651</v>
      </c>
      <c r="BZ229" s="367">
        <v>114288.48570932742</v>
      </c>
      <c r="CA229" s="367">
        <v>19.745086939242615</v>
      </c>
      <c r="CB229" s="367">
        <v>1903.7395673941865</v>
      </c>
      <c r="CC229" s="367">
        <v>6297.6371110946202</v>
      </c>
      <c r="CD229" s="367">
        <v>7.9133470064058464</v>
      </c>
      <c r="CE229" s="367">
        <v>6555.6146266638707</v>
      </c>
      <c r="CF229" s="367">
        <v>1056.1179559020388</v>
      </c>
      <c r="CG229" s="367">
        <v>67431.64554831553</v>
      </c>
      <c r="CH229" s="367">
        <v>552.37908338403963</v>
      </c>
      <c r="CI229" s="367">
        <v>21.970022537224697</v>
      </c>
      <c r="CJ229" s="367">
        <v>7882.9054751501353</v>
      </c>
      <c r="CK229" s="367">
        <v>0.29545951864397724</v>
      </c>
      <c r="CL229" s="367">
        <v>494.53541300271974</v>
      </c>
      <c r="CM229" s="367">
        <v>38.568865156246467</v>
      </c>
      <c r="CN229" s="367">
        <v>39.098067627174956</v>
      </c>
      <c r="CO229" s="367">
        <v>3.7114730867856172E-3</v>
      </c>
      <c r="CP229" s="367">
        <v>47.478584653935457</v>
      </c>
      <c r="CQ229" s="367">
        <v>75265.030941791236</v>
      </c>
      <c r="CR229" s="375">
        <v>168.15154337966774</v>
      </c>
    </row>
    <row r="230" spans="1:96" x14ac:dyDescent="0.2">
      <c r="B230" s="374"/>
      <c r="C230" s="368" t="s">
        <v>2</v>
      </c>
      <c r="D230" s="367" t="s">
        <v>6</v>
      </c>
      <c r="E230" s="367">
        <v>0</v>
      </c>
      <c r="F230" s="367">
        <v>0</v>
      </c>
      <c r="G230" s="367">
        <v>0</v>
      </c>
      <c r="H230" s="367">
        <v>0</v>
      </c>
      <c r="I230" s="367">
        <v>0</v>
      </c>
      <c r="J230" s="367">
        <v>0</v>
      </c>
      <c r="K230" s="367">
        <v>0</v>
      </c>
      <c r="L230" s="367">
        <v>0</v>
      </c>
      <c r="M230" s="367">
        <v>0</v>
      </c>
      <c r="N230" s="367">
        <v>0</v>
      </c>
      <c r="O230" s="367">
        <v>0</v>
      </c>
      <c r="P230" s="367">
        <v>0</v>
      </c>
      <c r="Q230" s="367">
        <v>0</v>
      </c>
      <c r="R230" s="367">
        <v>0</v>
      </c>
      <c r="S230" s="367">
        <v>0</v>
      </c>
      <c r="T230" s="367">
        <v>0</v>
      </c>
      <c r="U230" s="367">
        <v>0</v>
      </c>
      <c r="V230" s="367">
        <v>0</v>
      </c>
      <c r="W230" s="367">
        <v>0</v>
      </c>
      <c r="X230" s="375">
        <v>0</v>
      </c>
      <c r="Z230" s="374"/>
      <c r="AA230" s="368" t="s">
        <v>2</v>
      </c>
      <c r="AB230" s="367" t="s">
        <v>6</v>
      </c>
      <c r="AC230" s="367">
        <v>0</v>
      </c>
      <c r="AD230" s="367">
        <v>0</v>
      </c>
      <c r="AE230" s="367">
        <v>0</v>
      </c>
      <c r="AF230" s="367">
        <v>0</v>
      </c>
      <c r="AG230" s="367">
        <v>0</v>
      </c>
      <c r="AH230" s="367">
        <v>0</v>
      </c>
      <c r="AI230" s="367">
        <v>0</v>
      </c>
      <c r="AJ230" s="367">
        <v>0</v>
      </c>
      <c r="AK230" s="367">
        <v>0</v>
      </c>
      <c r="AL230" s="367">
        <v>0</v>
      </c>
      <c r="AM230" s="367">
        <v>0</v>
      </c>
      <c r="AN230" s="367">
        <v>0</v>
      </c>
      <c r="AO230" s="367">
        <v>0</v>
      </c>
      <c r="AP230" s="367">
        <v>0</v>
      </c>
      <c r="AQ230" s="367">
        <v>0</v>
      </c>
      <c r="AR230" s="367">
        <v>0</v>
      </c>
      <c r="AS230" s="367">
        <v>0</v>
      </c>
      <c r="AT230" s="367">
        <v>0</v>
      </c>
      <c r="AU230" s="367">
        <v>0</v>
      </c>
      <c r="AV230" s="375">
        <v>0</v>
      </c>
      <c r="AX230" s="374"/>
      <c r="AY230" s="368" t="s">
        <v>2</v>
      </c>
      <c r="AZ230" s="367" t="s">
        <v>6</v>
      </c>
      <c r="BA230" s="367">
        <v>0</v>
      </c>
      <c r="BB230" s="367">
        <v>0</v>
      </c>
      <c r="BC230" s="367">
        <v>0</v>
      </c>
      <c r="BD230" s="367">
        <v>0</v>
      </c>
      <c r="BE230" s="367">
        <v>0</v>
      </c>
      <c r="BF230" s="367">
        <v>0</v>
      </c>
      <c r="BG230" s="367">
        <v>0</v>
      </c>
      <c r="BH230" s="367">
        <v>0</v>
      </c>
      <c r="BI230" s="367">
        <v>0</v>
      </c>
      <c r="BJ230" s="367">
        <v>0</v>
      </c>
      <c r="BK230" s="367">
        <v>0</v>
      </c>
      <c r="BL230" s="367">
        <v>0</v>
      </c>
      <c r="BM230" s="367">
        <v>0</v>
      </c>
      <c r="BN230" s="367">
        <v>0</v>
      </c>
      <c r="BO230" s="367">
        <v>0</v>
      </c>
      <c r="BP230" s="367">
        <v>0</v>
      </c>
      <c r="BQ230" s="367">
        <v>0</v>
      </c>
      <c r="BR230" s="367">
        <v>0</v>
      </c>
      <c r="BS230" s="367">
        <v>0</v>
      </c>
      <c r="BT230" s="375">
        <v>0</v>
      </c>
      <c r="BV230" s="374"/>
      <c r="BW230" s="368" t="s">
        <v>2</v>
      </c>
      <c r="BX230" s="367" t="s">
        <v>6</v>
      </c>
      <c r="BY230" s="367">
        <v>0</v>
      </c>
      <c r="BZ230" s="367">
        <v>0</v>
      </c>
      <c r="CA230" s="367">
        <v>0</v>
      </c>
      <c r="CB230" s="367">
        <v>0</v>
      </c>
      <c r="CC230" s="367">
        <v>0</v>
      </c>
      <c r="CD230" s="367">
        <v>0</v>
      </c>
      <c r="CE230" s="367">
        <v>0</v>
      </c>
      <c r="CF230" s="367">
        <v>0</v>
      </c>
      <c r="CG230" s="367">
        <v>0</v>
      </c>
      <c r="CH230" s="367">
        <v>0</v>
      </c>
      <c r="CI230" s="367">
        <v>0</v>
      </c>
      <c r="CJ230" s="367">
        <v>0</v>
      </c>
      <c r="CK230" s="367">
        <v>0</v>
      </c>
      <c r="CL230" s="367">
        <v>0</v>
      </c>
      <c r="CM230" s="367">
        <v>0</v>
      </c>
      <c r="CN230" s="367">
        <v>0</v>
      </c>
      <c r="CO230" s="367">
        <v>0</v>
      </c>
      <c r="CP230" s="367">
        <v>0</v>
      </c>
      <c r="CQ230" s="367">
        <v>0</v>
      </c>
      <c r="CR230" s="375">
        <v>0</v>
      </c>
    </row>
    <row r="231" spans="1:96" x14ac:dyDescent="0.2">
      <c r="B231" s="374"/>
      <c r="C231" s="368"/>
      <c r="D231" s="367" t="s">
        <v>7</v>
      </c>
      <c r="E231" s="367">
        <v>617.05886408048332</v>
      </c>
      <c r="F231" s="367">
        <v>10040.144117338745</v>
      </c>
      <c r="G231" s="367">
        <v>2.4096591680969017</v>
      </c>
      <c r="H231" s="367">
        <v>185.69730580507235</v>
      </c>
      <c r="I231" s="367">
        <v>309.09685248801105</v>
      </c>
      <c r="J231" s="367">
        <v>0.48239854103943802</v>
      </c>
      <c r="K231" s="367">
        <v>625.36145955383154</v>
      </c>
      <c r="L231" s="367">
        <v>69.22383500540667</v>
      </c>
      <c r="M231" s="367">
        <v>4002.3156858483107</v>
      </c>
      <c r="N231" s="367">
        <v>41.878291757367784</v>
      </c>
      <c r="O231" s="367">
        <v>4.0445513008530174</v>
      </c>
      <c r="P231" s="367">
        <v>396.29364030647235</v>
      </c>
      <c r="Q231" s="367">
        <v>3.4118949148841143E-2</v>
      </c>
      <c r="R231" s="367">
        <v>25.513875373365568</v>
      </c>
      <c r="S231" s="367">
        <v>5.4990032657321706</v>
      </c>
      <c r="T231" s="367">
        <v>5.5566110298228208</v>
      </c>
      <c r="U231" s="367">
        <v>3.4283177586653165E-4</v>
      </c>
      <c r="V231" s="367">
        <v>6.5788147919445352</v>
      </c>
      <c r="W231" s="367">
        <v>17495.451922864821</v>
      </c>
      <c r="X231" s="375">
        <v>5.3956725463951312</v>
      </c>
      <c r="Z231" s="374"/>
      <c r="AA231" s="368"/>
      <c r="AB231" s="367" t="s">
        <v>7</v>
      </c>
      <c r="AC231" s="367">
        <v>0</v>
      </c>
      <c r="AD231" s="367">
        <v>0</v>
      </c>
      <c r="AE231" s="367">
        <v>0</v>
      </c>
      <c r="AF231" s="367">
        <v>0</v>
      </c>
      <c r="AG231" s="367">
        <v>0</v>
      </c>
      <c r="AH231" s="367">
        <v>0</v>
      </c>
      <c r="AI231" s="367">
        <v>0</v>
      </c>
      <c r="AJ231" s="367">
        <v>0</v>
      </c>
      <c r="AK231" s="367">
        <v>0</v>
      </c>
      <c r="AL231" s="367">
        <v>0</v>
      </c>
      <c r="AM231" s="367">
        <v>0</v>
      </c>
      <c r="AN231" s="367">
        <v>0</v>
      </c>
      <c r="AO231" s="367">
        <v>0</v>
      </c>
      <c r="AP231" s="367">
        <v>0</v>
      </c>
      <c r="AQ231" s="367">
        <v>0</v>
      </c>
      <c r="AR231" s="367">
        <v>0</v>
      </c>
      <c r="AS231" s="367">
        <v>0</v>
      </c>
      <c r="AT231" s="367">
        <v>0</v>
      </c>
      <c r="AU231" s="367">
        <v>0</v>
      </c>
      <c r="AV231" s="375">
        <v>0</v>
      </c>
      <c r="AX231" s="374"/>
      <c r="AY231" s="368"/>
      <c r="AZ231" s="367" t="s">
        <v>7</v>
      </c>
      <c r="BA231" s="367">
        <v>0</v>
      </c>
      <c r="BB231" s="367">
        <v>0</v>
      </c>
      <c r="BC231" s="367">
        <v>0</v>
      </c>
      <c r="BD231" s="367">
        <v>0</v>
      </c>
      <c r="BE231" s="367">
        <v>0</v>
      </c>
      <c r="BF231" s="367">
        <v>0</v>
      </c>
      <c r="BG231" s="367">
        <v>0</v>
      </c>
      <c r="BH231" s="367">
        <v>0</v>
      </c>
      <c r="BI231" s="367">
        <v>0</v>
      </c>
      <c r="BJ231" s="367">
        <v>0</v>
      </c>
      <c r="BK231" s="367">
        <v>0</v>
      </c>
      <c r="BL231" s="367">
        <v>0</v>
      </c>
      <c r="BM231" s="367">
        <v>0</v>
      </c>
      <c r="BN231" s="367">
        <v>0</v>
      </c>
      <c r="BO231" s="367">
        <v>0</v>
      </c>
      <c r="BP231" s="367">
        <v>0</v>
      </c>
      <c r="BQ231" s="367">
        <v>0</v>
      </c>
      <c r="BR231" s="367">
        <v>0</v>
      </c>
      <c r="BS231" s="367">
        <v>0</v>
      </c>
      <c r="BT231" s="375">
        <v>0</v>
      </c>
      <c r="BV231" s="374"/>
      <c r="BW231" s="368"/>
      <c r="BX231" s="367" t="s">
        <v>7</v>
      </c>
      <c r="BY231" s="367">
        <v>0</v>
      </c>
      <c r="BZ231" s="367">
        <v>0</v>
      </c>
      <c r="CA231" s="367">
        <v>0</v>
      </c>
      <c r="CB231" s="367">
        <v>0</v>
      </c>
      <c r="CC231" s="367">
        <v>0</v>
      </c>
      <c r="CD231" s="367">
        <v>0</v>
      </c>
      <c r="CE231" s="367">
        <v>0</v>
      </c>
      <c r="CF231" s="367">
        <v>0</v>
      </c>
      <c r="CG231" s="367">
        <v>0</v>
      </c>
      <c r="CH231" s="367">
        <v>0</v>
      </c>
      <c r="CI231" s="367">
        <v>0</v>
      </c>
      <c r="CJ231" s="367">
        <v>0</v>
      </c>
      <c r="CK231" s="367">
        <v>0</v>
      </c>
      <c r="CL231" s="367">
        <v>0</v>
      </c>
      <c r="CM231" s="367">
        <v>0</v>
      </c>
      <c r="CN231" s="367">
        <v>0</v>
      </c>
      <c r="CO231" s="367">
        <v>0</v>
      </c>
      <c r="CP231" s="367">
        <v>0</v>
      </c>
      <c r="CQ231" s="367">
        <v>0</v>
      </c>
      <c r="CR231" s="375">
        <v>0</v>
      </c>
    </row>
    <row r="232" spans="1:96" x14ac:dyDescent="0.2">
      <c r="B232" s="374"/>
      <c r="C232" s="368"/>
      <c r="D232" s="367" t="s">
        <v>8</v>
      </c>
      <c r="E232" s="367">
        <v>5875.3959540282285</v>
      </c>
      <c r="F232" s="367">
        <v>94920.478255565351</v>
      </c>
      <c r="G232" s="367">
        <v>22.847053653508844</v>
      </c>
      <c r="H232" s="367">
        <v>1768.9526156038089</v>
      </c>
      <c r="I232" s="367">
        <v>2755.9696563187622</v>
      </c>
      <c r="J232" s="367">
        <v>4.362028149711537</v>
      </c>
      <c r="K232" s="367">
        <v>5949.9234177400003</v>
      </c>
      <c r="L232" s="367">
        <v>645.51528770840605</v>
      </c>
      <c r="M232" s="367">
        <v>36143.419523528224</v>
      </c>
      <c r="N232" s="367">
        <v>382.16822782834726</v>
      </c>
      <c r="O232" s="367">
        <v>39.621275620552971</v>
      </c>
      <c r="P232" s="367">
        <v>3541.4628250721798</v>
      </c>
      <c r="Q232" s="367">
        <v>0.32612379030790523</v>
      </c>
      <c r="R232" s="367">
        <v>241.99067849432984</v>
      </c>
      <c r="S232" s="367">
        <v>53.22900138335617</v>
      </c>
      <c r="T232" s="367">
        <v>53.777688398321885</v>
      </c>
      <c r="U232" s="367">
        <v>3.2357480293937839E-3</v>
      </c>
      <c r="V232" s="367">
        <v>62.730198480112549</v>
      </c>
      <c r="W232" s="367">
        <v>169772.09843502491</v>
      </c>
      <c r="X232" s="375">
        <v>51.38923109645831</v>
      </c>
      <c r="Z232" s="374"/>
      <c r="AA232" s="368"/>
      <c r="AB232" s="367" t="s">
        <v>8</v>
      </c>
      <c r="AC232" s="367">
        <v>0</v>
      </c>
      <c r="AD232" s="367">
        <v>0</v>
      </c>
      <c r="AE232" s="367">
        <v>0</v>
      </c>
      <c r="AF232" s="367">
        <v>0</v>
      </c>
      <c r="AG232" s="367">
        <v>0</v>
      </c>
      <c r="AH232" s="367">
        <v>0</v>
      </c>
      <c r="AI232" s="367">
        <v>0</v>
      </c>
      <c r="AJ232" s="367">
        <v>0</v>
      </c>
      <c r="AK232" s="367">
        <v>0</v>
      </c>
      <c r="AL232" s="367">
        <v>0</v>
      </c>
      <c r="AM232" s="367">
        <v>0</v>
      </c>
      <c r="AN232" s="367">
        <v>0</v>
      </c>
      <c r="AO232" s="367">
        <v>0</v>
      </c>
      <c r="AP232" s="367">
        <v>0</v>
      </c>
      <c r="AQ232" s="367">
        <v>0</v>
      </c>
      <c r="AR232" s="367">
        <v>0</v>
      </c>
      <c r="AS232" s="367">
        <v>0</v>
      </c>
      <c r="AT232" s="367">
        <v>0</v>
      </c>
      <c r="AU232" s="367">
        <v>0</v>
      </c>
      <c r="AV232" s="375">
        <v>0</v>
      </c>
      <c r="AX232" s="374"/>
      <c r="AY232" s="368"/>
      <c r="AZ232" s="367" t="s">
        <v>8</v>
      </c>
      <c r="BA232" s="367">
        <v>0</v>
      </c>
      <c r="BB232" s="367">
        <v>0</v>
      </c>
      <c r="BC232" s="367">
        <v>0</v>
      </c>
      <c r="BD232" s="367">
        <v>0</v>
      </c>
      <c r="BE232" s="367">
        <v>0</v>
      </c>
      <c r="BF232" s="367">
        <v>0</v>
      </c>
      <c r="BG232" s="367">
        <v>0</v>
      </c>
      <c r="BH232" s="367">
        <v>0</v>
      </c>
      <c r="BI232" s="367">
        <v>0</v>
      </c>
      <c r="BJ232" s="367">
        <v>0</v>
      </c>
      <c r="BK232" s="367">
        <v>0</v>
      </c>
      <c r="BL232" s="367">
        <v>0</v>
      </c>
      <c r="BM232" s="367">
        <v>0</v>
      </c>
      <c r="BN232" s="367">
        <v>0</v>
      </c>
      <c r="BO232" s="367">
        <v>0</v>
      </c>
      <c r="BP232" s="367">
        <v>0</v>
      </c>
      <c r="BQ232" s="367">
        <v>0</v>
      </c>
      <c r="BR232" s="367">
        <v>0</v>
      </c>
      <c r="BS232" s="367">
        <v>0</v>
      </c>
      <c r="BT232" s="375">
        <v>0</v>
      </c>
      <c r="BV232" s="374"/>
      <c r="BW232" s="368"/>
      <c r="BX232" s="367" t="s">
        <v>8</v>
      </c>
      <c r="BY232" s="367">
        <v>0</v>
      </c>
      <c r="BZ232" s="367">
        <v>0</v>
      </c>
      <c r="CA232" s="367">
        <v>0</v>
      </c>
      <c r="CB232" s="367">
        <v>0</v>
      </c>
      <c r="CC232" s="367">
        <v>0</v>
      </c>
      <c r="CD232" s="367">
        <v>0</v>
      </c>
      <c r="CE232" s="367">
        <v>0</v>
      </c>
      <c r="CF232" s="367">
        <v>0</v>
      </c>
      <c r="CG232" s="367">
        <v>0</v>
      </c>
      <c r="CH232" s="367">
        <v>0</v>
      </c>
      <c r="CI232" s="367">
        <v>0</v>
      </c>
      <c r="CJ232" s="367">
        <v>0</v>
      </c>
      <c r="CK232" s="367">
        <v>0</v>
      </c>
      <c r="CL232" s="367">
        <v>0</v>
      </c>
      <c r="CM232" s="367">
        <v>0</v>
      </c>
      <c r="CN232" s="367">
        <v>0</v>
      </c>
      <c r="CO232" s="367">
        <v>0</v>
      </c>
      <c r="CP232" s="367">
        <v>0</v>
      </c>
      <c r="CQ232" s="367">
        <v>0</v>
      </c>
      <c r="CR232" s="375">
        <v>0</v>
      </c>
    </row>
    <row r="233" spans="1:96" x14ac:dyDescent="0.2">
      <c r="B233" s="374"/>
      <c r="C233" s="368"/>
      <c r="D233" s="367" t="s">
        <v>12</v>
      </c>
      <c r="E233" s="367">
        <v>0</v>
      </c>
      <c r="F233" s="367">
        <v>0</v>
      </c>
      <c r="G233" s="367">
        <v>0</v>
      </c>
      <c r="H233" s="367">
        <v>0</v>
      </c>
      <c r="I233" s="367">
        <v>0</v>
      </c>
      <c r="J233" s="367">
        <v>0</v>
      </c>
      <c r="K233" s="367">
        <v>0</v>
      </c>
      <c r="L233" s="367">
        <v>0</v>
      </c>
      <c r="M233" s="367">
        <v>0</v>
      </c>
      <c r="N233" s="367">
        <v>0</v>
      </c>
      <c r="O233" s="367">
        <v>0</v>
      </c>
      <c r="P233" s="367">
        <v>0</v>
      </c>
      <c r="Q233" s="367">
        <v>0</v>
      </c>
      <c r="R233" s="367">
        <v>0</v>
      </c>
      <c r="S233" s="367">
        <v>0</v>
      </c>
      <c r="T233" s="367">
        <v>0</v>
      </c>
      <c r="U233" s="367">
        <v>0</v>
      </c>
      <c r="V233" s="367">
        <v>0</v>
      </c>
      <c r="W233" s="367">
        <v>0</v>
      </c>
      <c r="X233" s="375">
        <v>0</v>
      </c>
      <c r="Z233" s="374"/>
      <c r="AA233" s="368"/>
      <c r="AB233" s="367" t="s">
        <v>12</v>
      </c>
      <c r="AC233" s="367">
        <v>0</v>
      </c>
      <c r="AD233" s="367">
        <v>0</v>
      </c>
      <c r="AE233" s="367">
        <v>0</v>
      </c>
      <c r="AF233" s="367">
        <v>0</v>
      </c>
      <c r="AG233" s="367">
        <v>0</v>
      </c>
      <c r="AH233" s="367">
        <v>0</v>
      </c>
      <c r="AI233" s="367">
        <v>0</v>
      </c>
      <c r="AJ233" s="367">
        <v>0</v>
      </c>
      <c r="AK233" s="367">
        <v>0</v>
      </c>
      <c r="AL233" s="367">
        <v>0</v>
      </c>
      <c r="AM233" s="367">
        <v>0</v>
      </c>
      <c r="AN233" s="367">
        <v>0</v>
      </c>
      <c r="AO233" s="367">
        <v>0</v>
      </c>
      <c r="AP233" s="367">
        <v>0</v>
      </c>
      <c r="AQ233" s="367">
        <v>0</v>
      </c>
      <c r="AR233" s="367">
        <v>0</v>
      </c>
      <c r="AS233" s="367">
        <v>0</v>
      </c>
      <c r="AT233" s="367">
        <v>0</v>
      </c>
      <c r="AU233" s="367">
        <v>0</v>
      </c>
      <c r="AV233" s="375">
        <v>0</v>
      </c>
      <c r="AX233" s="374"/>
      <c r="AY233" s="368"/>
      <c r="AZ233" s="367" t="s">
        <v>12</v>
      </c>
      <c r="BA233" s="367">
        <v>4627.6341231704928</v>
      </c>
      <c r="BB233" s="367">
        <v>71522.647964982913</v>
      </c>
      <c r="BC233" s="367">
        <v>18.820498792044095</v>
      </c>
      <c r="BD233" s="367">
        <v>1354.7517908452503</v>
      </c>
      <c r="BE233" s="367">
        <v>1557.9342161882187</v>
      </c>
      <c r="BF233" s="367">
        <v>2.9359406415990716</v>
      </c>
      <c r="BG233" s="367">
        <v>4684.101391683158</v>
      </c>
      <c r="BH233" s="367">
        <v>532.10539670789058</v>
      </c>
      <c r="BI233" s="367">
        <v>20765.666652526175</v>
      </c>
      <c r="BJ233" s="367">
        <v>246.38045989215209</v>
      </c>
      <c r="BK233" s="367">
        <v>100.08656738908513</v>
      </c>
      <c r="BL233" s="367">
        <v>1996.5719470964443</v>
      </c>
      <c r="BM233" s="367">
        <v>0.40158122020607967</v>
      </c>
      <c r="BN233" s="367">
        <v>304.69892947010118</v>
      </c>
      <c r="BO233" s="367">
        <v>46.370110202965783</v>
      </c>
      <c r="BP233" s="367">
        <v>46.816866633351232</v>
      </c>
      <c r="BQ233" s="367">
        <v>2.5315326601399062E-3</v>
      </c>
      <c r="BR233" s="367">
        <v>53.319646955045805</v>
      </c>
      <c r="BS233" s="367">
        <v>33940.579051456574</v>
      </c>
      <c r="BT233" s="375">
        <v>59.834426725491461</v>
      </c>
      <c r="BV233" s="374"/>
      <c r="BW233" s="368"/>
      <c r="BX233" s="367" t="s">
        <v>12</v>
      </c>
      <c r="BY233" s="367">
        <v>0</v>
      </c>
      <c r="BZ233" s="367">
        <v>0</v>
      </c>
      <c r="CA233" s="367">
        <v>0</v>
      </c>
      <c r="CB233" s="367">
        <v>0</v>
      </c>
      <c r="CC233" s="367">
        <v>0</v>
      </c>
      <c r="CD233" s="367">
        <v>0</v>
      </c>
      <c r="CE233" s="367">
        <v>0</v>
      </c>
      <c r="CF233" s="367">
        <v>0</v>
      </c>
      <c r="CG233" s="367">
        <v>0</v>
      </c>
      <c r="CH233" s="367">
        <v>0</v>
      </c>
      <c r="CI233" s="367">
        <v>0</v>
      </c>
      <c r="CJ233" s="367">
        <v>0</v>
      </c>
      <c r="CK233" s="367">
        <v>0</v>
      </c>
      <c r="CL233" s="367">
        <v>0</v>
      </c>
      <c r="CM233" s="367">
        <v>0</v>
      </c>
      <c r="CN233" s="367">
        <v>0</v>
      </c>
      <c r="CO233" s="367">
        <v>0</v>
      </c>
      <c r="CP233" s="367">
        <v>0</v>
      </c>
      <c r="CQ233" s="367">
        <v>0</v>
      </c>
      <c r="CR233" s="375">
        <v>0</v>
      </c>
    </row>
    <row r="234" spans="1:96" x14ac:dyDescent="0.2">
      <c r="B234" s="374"/>
      <c r="C234" s="368"/>
      <c r="D234" s="367" t="s">
        <v>9</v>
      </c>
      <c r="E234" s="367">
        <v>0</v>
      </c>
      <c r="F234" s="367">
        <v>0</v>
      </c>
      <c r="G234" s="367">
        <v>0</v>
      </c>
      <c r="H234" s="367">
        <v>0</v>
      </c>
      <c r="I234" s="367">
        <v>0</v>
      </c>
      <c r="J234" s="367">
        <v>0</v>
      </c>
      <c r="K234" s="367">
        <v>0</v>
      </c>
      <c r="L234" s="367">
        <v>0</v>
      </c>
      <c r="M234" s="367">
        <v>0</v>
      </c>
      <c r="N234" s="367">
        <v>0</v>
      </c>
      <c r="O234" s="367">
        <v>0</v>
      </c>
      <c r="P234" s="367">
        <v>0</v>
      </c>
      <c r="Q234" s="367">
        <v>0</v>
      </c>
      <c r="R234" s="367">
        <v>0</v>
      </c>
      <c r="S234" s="367">
        <v>0</v>
      </c>
      <c r="T234" s="367">
        <v>0</v>
      </c>
      <c r="U234" s="367">
        <v>0</v>
      </c>
      <c r="V234" s="367">
        <v>0</v>
      </c>
      <c r="W234" s="367">
        <v>0</v>
      </c>
      <c r="X234" s="375">
        <v>0</v>
      </c>
      <c r="Z234" s="374"/>
      <c r="AA234" s="368"/>
      <c r="AB234" s="367" t="s">
        <v>9</v>
      </c>
      <c r="AC234" s="367">
        <v>3095.4099856042126</v>
      </c>
      <c r="AD234" s="367">
        <v>50143.665626142181</v>
      </c>
      <c r="AE234" s="367">
        <v>12.213821053976055</v>
      </c>
      <c r="AF234" s="367">
        <v>930.68822486250247</v>
      </c>
      <c r="AG234" s="367">
        <v>1532.8663756318379</v>
      </c>
      <c r="AH234" s="367">
        <v>2.395282137572381</v>
      </c>
      <c r="AI234" s="367">
        <v>3136.3162409711967</v>
      </c>
      <c r="AJ234" s="367">
        <v>348.22963569502332</v>
      </c>
      <c r="AK234" s="367">
        <v>19976.252122926675</v>
      </c>
      <c r="AL234" s="367">
        <v>205.46547982826613</v>
      </c>
      <c r="AM234" s="367">
        <v>20.494469220588144</v>
      </c>
      <c r="AN234" s="367">
        <v>1968.4118987600214</v>
      </c>
      <c r="AO234" s="367">
        <v>0.16733508980558034</v>
      </c>
      <c r="AP234" s="367">
        <v>124.80421204687698</v>
      </c>
      <c r="AQ234" s="367">
        <v>28.322866940089224</v>
      </c>
      <c r="AR234" s="367">
        <v>28.615300441908921</v>
      </c>
      <c r="AS234" s="367">
        <v>1.721171389181294E-3</v>
      </c>
      <c r="AT234" s="367">
        <v>33.513351789366915</v>
      </c>
      <c r="AU234" s="367">
        <v>92490.973524683737</v>
      </c>
      <c r="AV234" s="375">
        <v>26.111578326410939</v>
      </c>
      <c r="AX234" s="374"/>
      <c r="AY234" s="368"/>
      <c r="AZ234" s="367" t="s">
        <v>9</v>
      </c>
      <c r="BA234" s="367">
        <v>0</v>
      </c>
      <c r="BB234" s="367">
        <v>0</v>
      </c>
      <c r="BC234" s="367">
        <v>0</v>
      </c>
      <c r="BD234" s="367">
        <v>0</v>
      </c>
      <c r="BE234" s="367">
        <v>0</v>
      </c>
      <c r="BF234" s="367">
        <v>0</v>
      </c>
      <c r="BG234" s="367">
        <v>0</v>
      </c>
      <c r="BH234" s="367">
        <v>0</v>
      </c>
      <c r="BI234" s="367">
        <v>0</v>
      </c>
      <c r="BJ234" s="367">
        <v>0</v>
      </c>
      <c r="BK234" s="367">
        <v>0</v>
      </c>
      <c r="BL234" s="367">
        <v>0</v>
      </c>
      <c r="BM234" s="367">
        <v>0</v>
      </c>
      <c r="BN234" s="367">
        <v>0</v>
      </c>
      <c r="BO234" s="367">
        <v>0</v>
      </c>
      <c r="BP234" s="367">
        <v>0</v>
      </c>
      <c r="BQ234" s="367">
        <v>0</v>
      </c>
      <c r="BR234" s="367">
        <v>0</v>
      </c>
      <c r="BS234" s="367">
        <v>0</v>
      </c>
      <c r="BT234" s="375">
        <v>0</v>
      </c>
      <c r="BV234" s="374"/>
      <c r="BW234" s="368"/>
      <c r="BX234" s="367" t="s">
        <v>9</v>
      </c>
      <c r="BY234" s="367">
        <v>0</v>
      </c>
      <c r="BZ234" s="367">
        <v>0</v>
      </c>
      <c r="CA234" s="367">
        <v>0</v>
      </c>
      <c r="CB234" s="367">
        <v>0</v>
      </c>
      <c r="CC234" s="367">
        <v>0</v>
      </c>
      <c r="CD234" s="367">
        <v>0</v>
      </c>
      <c r="CE234" s="367">
        <v>0</v>
      </c>
      <c r="CF234" s="367">
        <v>0</v>
      </c>
      <c r="CG234" s="367">
        <v>0</v>
      </c>
      <c r="CH234" s="367">
        <v>0</v>
      </c>
      <c r="CI234" s="367">
        <v>0</v>
      </c>
      <c r="CJ234" s="367">
        <v>0</v>
      </c>
      <c r="CK234" s="367">
        <v>0</v>
      </c>
      <c r="CL234" s="367">
        <v>0</v>
      </c>
      <c r="CM234" s="367">
        <v>0</v>
      </c>
      <c r="CN234" s="367">
        <v>0</v>
      </c>
      <c r="CO234" s="367">
        <v>0</v>
      </c>
      <c r="CP234" s="367">
        <v>0</v>
      </c>
      <c r="CQ234" s="367">
        <v>0</v>
      </c>
      <c r="CR234" s="375">
        <v>0</v>
      </c>
    </row>
    <row r="235" spans="1:96" x14ac:dyDescent="0.2">
      <c r="B235" s="374"/>
      <c r="C235" s="368"/>
      <c r="D235" s="367" t="s">
        <v>10</v>
      </c>
      <c r="E235" s="367">
        <v>0</v>
      </c>
      <c r="F235" s="367">
        <v>0</v>
      </c>
      <c r="G235" s="367">
        <v>0</v>
      </c>
      <c r="H235" s="367">
        <v>0</v>
      </c>
      <c r="I235" s="367">
        <v>0</v>
      </c>
      <c r="J235" s="367">
        <v>0</v>
      </c>
      <c r="K235" s="367">
        <v>0</v>
      </c>
      <c r="L235" s="367">
        <v>0</v>
      </c>
      <c r="M235" s="367">
        <v>0</v>
      </c>
      <c r="N235" s="367">
        <v>0</v>
      </c>
      <c r="O235" s="367">
        <v>0</v>
      </c>
      <c r="P235" s="367">
        <v>0</v>
      </c>
      <c r="Q235" s="367">
        <v>0</v>
      </c>
      <c r="R235" s="367">
        <v>0</v>
      </c>
      <c r="S235" s="367">
        <v>0</v>
      </c>
      <c r="T235" s="367">
        <v>0</v>
      </c>
      <c r="U235" s="367">
        <v>0</v>
      </c>
      <c r="V235" s="367">
        <v>0</v>
      </c>
      <c r="W235" s="367">
        <v>0</v>
      </c>
      <c r="X235" s="375">
        <v>0</v>
      </c>
      <c r="Z235" s="374"/>
      <c r="AA235" s="368"/>
      <c r="AB235" s="367" t="s">
        <v>10</v>
      </c>
      <c r="AC235" s="367">
        <v>3297.7406446982245</v>
      </c>
      <c r="AD235" s="367">
        <v>53019.642410723318</v>
      </c>
      <c r="AE235" s="367">
        <v>12.985284313639225</v>
      </c>
      <c r="AF235" s="367">
        <v>991.44166808567252</v>
      </c>
      <c r="AG235" s="367">
        <v>1543.2887972318581</v>
      </c>
      <c r="AH235" s="367">
        <v>2.4350638502740867</v>
      </c>
      <c r="AI235" s="367">
        <v>3338.7547118683269</v>
      </c>
      <c r="AJ235" s="367">
        <v>365.1825890463125</v>
      </c>
      <c r="AK235" s="367">
        <v>20325.825247850451</v>
      </c>
      <c r="AL235" s="367">
        <v>209.50802441827588</v>
      </c>
      <c r="AM235" s="367">
        <v>22.058874119575545</v>
      </c>
      <c r="AN235" s="367">
        <v>1985.7835648723046</v>
      </c>
      <c r="AO235" s="367">
        <v>0.17666974731582932</v>
      </c>
      <c r="AP235" s="367">
        <v>131.09912673184945</v>
      </c>
      <c r="AQ235" s="367">
        <v>30.755347984887013</v>
      </c>
      <c r="AR235" s="367">
        <v>31.067399723093896</v>
      </c>
      <c r="AS235" s="367">
        <v>1.8172479344066702E-3</v>
      </c>
      <c r="AT235" s="367">
        <v>35.856164028277625</v>
      </c>
      <c r="AU235" s="367">
        <v>100840.43067904598</v>
      </c>
      <c r="AV235" s="375">
        <v>27.438378375190066</v>
      </c>
      <c r="AX235" s="374"/>
      <c r="AY235" s="368"/>
      <c r="AZ235" s="367" t="s">
        <v>10</v>
      </c>
      <c r="BA235" s="367">
        <v>0</v>
      </c>
      <c r="BB235" s="367">
        <v>0</v>
      </c>
      <c r="BC235" s="367">
        <v>0</v>
      </c>
      <c r="BD235" s="367">
        <v>0</v>
      </c>
      <c r="BE235" s="367">
        <v>0</v>
      </c>
      <c r="BF235" s="367">
        <v>0</v>
      </c>
      <c r="BG235" s="367">
        <v>0</v>
      </c>
      <c r="BH235" s="367">
        <v>0</v>
      </c>
      <c r="BI235" s="367">
        <v>0</v>
      </c>
      <c r="BJ235" s="367">
        <v>0</v>
      </c>
      <c r="BK235" s="367">
        <v>0</v>
      </c>
      <c r="BL235" s="367">
        <v>0</v>
      </c>
      <c r="BM235" s="367">
        <v>0</v>
      </c>
      <c r="BN235" s="367">
        <v>0</v>
      </c>
      <c r="BO235" s="367">
        <v>0</v>
      </c>
      <c r="BP235" s="367">
        <v>0</v>
      </c>
      <c r="BQ235" s="367">
        <v>0</v>
      </c>
      <c r="BR235" s="367">
        <v>0</v>
      </c>
      <c r="BS235" s="367">
        <v>0</v>
      </c>
      <c r="BT235" s="375">
        <v>0</v>
      </c>
      <c r="BV235" s="374"/>
      <c r="BW235" s="368"/>
      <c r="BX235" s="367" t="s">
        <v>10</v>
      </c>
      <c r="BY235" s="367">
        <v>0</v>
      </c>
      <c r="BZ235" s="367">
        <v>0</v>
      </c>
      <c r="CA235" s="367">
        <v>0</v>
      </c>
      <c r="CB235" s="367">
        <v>0</v>
      </c>
      <c r="CC235" s="367">
        <v>0</v>
      </c>
      <c r="CD235" s="367">
        <v>0</v>
      </c>
      <c r="CE235" s="367">
        <v>0</v>
      </c>
      <c r="CF235" s="367">
        <v>0</v>
      </c>
      <c r="CG235" s="367">
        <v>0</v>
      </c>
      <c r="CH235" s="367">
        <v>0</v>
      </c>
      <c r="CI235" s="367">
        <v>0</v>
      </c>
      <c r="CJ235" s="367">
        <v>0</v>
      </c>
      <c r="CK235" s="367">
        <v>0</v>
      </c>
      <c r="CL235" s="367">
        <v>0</v>
      </c>
      <c r="CM235" s="367">
        <v>0</v>
      </c>
      <c r="CN235" s="367">
        <v>0</v>
      </c>
      <c r="CO235" s="367">
        <v>0</v>
      </c>
      <c r="CP235" s="367">
        <v>0</v>
      </c>
      <c r="CQ235" s="367">
        <v>0</v>
      </c>
      <c r="CR235" s="375">
        <v>0</v>
      </c>
    </row>
    <row r="236" spans="1:96" x14ac:dyDescent="0.2">
      <c r="B236" s="374"/>
      <c r="C236" s="368"/>
      <c r="D236" s="367" t="s">
        <v>5</v>
      </c>
      <c r="E236" s="367">
        <v>0</v>
      </c>
      <c r="F236" s="367">
        <v>0</v>
      </c>
      <c r="G236" s="367">
        <v>0</v>
      </c>
      <c r="H236" s="367">
        <v>0</v>
      </c>
      <c r="I236" s="367">
        <v>0</v>
      </c>
      <c r="J236" s="367">
        <v>0</v>
      </c>
      <c r="K236" s="367">
        <v>0</v>
      </c>
      <c r="L236" s="367">
        <v>0</v>
      </c>
      <c r="M236" s="367">
        <v>0</v>
      </c>
      <c r="N236" s="367">
        <v>0</v>
      </c>
      <c r="O236" s="367">
        <v>0</v>
      </c>
      <c r="P236" s="367">
        <v>0</v>
      </c>
      <c r="Q236" s="367">
        <v>0</v>
      </c>
      <c r="R236" s="367">
        <v>0</v>
      </c>
      <c r="S236" s="367">
        <v>0</v>
      </c>
      <c r="T236" s="367">
        <v>0</v>
      </c>
      <c r="U236" s="367">
        <v>0</v>
      </c>
      <c r="V236" s="367">
        <v>0</v>
      </c>
      <c r="W236" s="367">
        <v>0</v>
      </c>
      <c r="X236" s="375">
        <v>0</v>
      </c>
      <c r="Z236" s="374"/>
      <c r="AA236" s="368"/>
      <c r="AB236" s="367" t="s">
        <v>5</v>
      </c>
      <c r="AC236" s="367">
        <v>0</v>
      </c>
      <c r="AD236" s="367">
        <v>0</v>
      </c>
      <c r="AE236" s="367">
        <v>0</v>
      </c>
      <c r="AF236" s="367">
        <v>0</v>
      </c>
      <c r="AG236" s="367">
        <v>0</v>
      </c>
      <c r="AH236" s="367">
        <v>0</v>
      </c>
      <c r="AI236" s="367">
        <v>0</v>
      </c>
      <c r="AJ236" s="367">
        <v>0</v>
      </c>
      <c r="AK236" s="367">
        <v>0</v>
      </c>
      <c r="AL236" s="367">
        <v>0</v>
      </c>
      <c r="AM236" s="367">
        <v>0</v>
      </c>
      <c r="AN236" s="367">
        <v>0</v>
      </c>
      <c r="AO236" s="367">
        <v>0</v>
      </c>
      <c r="AP236" s="367">
        <v>0</v>
      </c>
      <c r="AQ236" s="367">
        <v>0</v>
      </c>
      <c r="AR236" s="367">
        <v>0</v>
      </c>
      <c r="AS236" s="367">
        <v>0</v>
      </c>
      <c r="AT236" s="367">
        <v>0</v>
      </c>
      <c r="AU236" s="367">
        <v>0</v>
      </c>
      <c r="AV236" s="375">
        <v>0</v>
      </c>
      <c r="AX236" s="374"/>
      <c r="AY236" s="368"/>
      <c r="AZ236" s="367" t="s">
        <v>5</v>
      </c>
      <c r="BA236" s="367">
        <v>0</v>
      </c>
      <c r="BB236" s="367">
        <v>0</v>
      </c>
      <c r="BC236" s="367">
        <v>0</v>
      </c>
      <c r="BD236" s="367">
        <v>0</v>
      </c>
      <c r="BE236" s="367">
        <v>0</v>
      </c>
      <c r="BF236" s="367">
        <v>0</v>
      </c>
      <c r="BG236" s="367">
        <v>0</v>
      </c>
      <c r="BH236" s="367">
        <v>0</v>
      </c>
      <c r="BI236" s="367">
        <v>0</v>
      </c>
      <c r="BJ236" s="367">
        <v>0</v>
      </c>
      <c r="BK236" s="367">
        <v>0</v>
      </c>
      <c r="BL236" s="367">
        <v>0</v>
      </c>
      <c r="BM236" s="367">
        <v>0</v>
      </c>
      <c r="BN236" s="367">
        <v>0</v>
      </c>
      <c r="BO236" s="367">
        <v>0</v>
      </c>
      <c r="BP236" s="367">
        <v>0</v>
      </c>
      <c r="BQ236" s="367">
        <v>0</v>
      </c>
      <c r="BR236" s="367">
        <v>0</v>
      </c>
      <c r="BS236" s="367">
        <v>0</v>
      </c>
      <c r="BT236" s="375">
        <v>0</v>
      </c>
      <c r="BV236" s="374"/>
      <c r="BW236" s="368"/>
      <c r="BX236" s="367" t="s">
        <v>5</v>
      </c>
      <c r="BY236" s="367">
        <v>4977.5868066796447</v>
      </c>
      <c r="BZ236" s="367">
        <v>100002.96097111912</v>
      </c>
      <c r="CA236" s="367">
        <v>11.381640485865544</v>
      </c>
      <c r="CB236" s="367">
        <v>1855.7338304317</v>
      </c>
      <c r="CC236" s="367">
        <v>2203.846252742042</v>
      </c>
      <c r="CD236" s="367">
        <v>4.1164873375828606</v>
      </c>
      <c r="CE236" s="367">
        <v>5072.2753234260208</v>
      </c>
      <c r="CF236" s="367">
        <v>465.22982883845327</v>
      </c>
      <c r="CG236" s="367">
        <v>27534.256327936142</v>
      </c>
      <c r="CH236" s="367">
        <v>363.21381510013907</v>
      </c>
      <c r="CI236" s="367">
        <v>24.204819723977582</v>
      </c>
      <c r="CJ236" s="367">
        <v>2772.7046127196213</v>
      </c>
      <c r="CK236" s="367">
        <v>0.1985206667803929</v>
      </c>
      <c r="CL236" s="367">
        <v>190.64812940231454</v>
      </c>
      <c r="CM236" s="367">
        <v>19.798658508005758</v>
      </c>
      <c r="CN236" s="367">
        <v>20.303652747822373</v>
      </c>
      <c r="CO236" s="367">
        <v>2.5747793302947956E-3</v>
      </c>
      <c r="CP236" s="367">
        <v>27.243267198635976</v>
      </c>
      <c r="CQ236" s="367">
        <v>37946.725305397973</v>
      </c>
      <c r="CR236" s="375">
        <v>84.457690278498049</v>
      </c>
    </row>
    <row r="237" spans="1:96" x14ac:dyDescent="0.2">
      <c r="B237" s="376"/>
      <c r="C237" s="377"/>
      <c r="D237" s="378" t="s">
        <v>11</v>
      </c>
      <c r="E237" s="378">
        <v>0</v>
      </c>
      <c r="F237" s="378">
        <v>0</v>
      </c>
      <c r="G237" s="378">
        <v>0</v>
      </c>
      <c r="H237" s="378">
        <v>0</v>
      </c>
      <c r="I237" s="378">
        <v>0</v>
      </c>
      <c r="J237" s="378">
        <v>0</v>
      </c>
      <c r="K237" s="378">
        <v>0</v>
      </c>
      <c r="L237" s="378">
        <v>0</v>
      </c>
      <c r="M237" s="378">
        <v>0</v>
      </c>
      <c r="N237" s="378">
        <v>0</v>
      </c>
      <c r="O237" s="378">
        <v>0</v>
      </c>
      <c r="P237" s="378">
        <v>0</v>
      </c>
      <c r="Q237" s="378">
        <v>0</v>
      </c>
      <c r="R237" s="378">
        <v>0</v>
      </c>
      <c r="S237" s="378">
        <v>0</v>
      </c>
      <c r="T237" s="378">
        <v>0</v>
      </c>
      <c r="U237" s="378">
        <v>0</v>
      </c>
      <c r="V237" s="378">
        <v>0</v>
      </c>
      <c r="W237" s="378">
        <v>0</v>
      </c>
      <c r="X237" s="379">
        <v>0</v>
      </c>
      <c r="Z237" s="376"/>
      <c r="AA237" s="377"/>
      <c r="AB237" s="378" t="s">
        <v>11</v>
      </c>
      <c r="AC237" s="378">
        <v>0</v>
      </c>
      <c r="AD237" s="378">
        <v>0</v>
      </c>
      <c r="AE237" s="378">
        <v>0</v>
      </c>
      <c r="AF237" s="378">
        <v>0</v>
      </c>
      <c r="AG237" s="378">
        <v>0</v>
      </c>
      <c r="AH237" s="378">
        <v>0</v>
      </c>
      <c r="AI237" s="378">
        <v>0</v>
      </c>
      <c r="AJ237" s="378">
        <v>0</v>
      </c>
      <c r="AK237" s="378">
        <v>0</v>
      </c>
      <c r="AL237" s="378">
        <v>0</v>
      </c>
      <c r="AM237" s="378">
        <v>0</v>
      </c>
      <c r="AN237" s="378">
        <v>0</v>
      </c>
      <c r="AO237" s="378">
        <v>0</v>
      </c>
      <c r="AP237" s="378">
        <v>0</v>
      </c>
      <c r="AQ237" s="378">
        <v>0</v>
      </c>
      <c r="AR237" s="378">
        <v>0</v>
      </c>
      <c r="AS237" s="378">
        <v>0</v>
      </c>
      <c r="AT237" s="378">
        <v>0</v>
      </c>
      <c r="AU237" s="378">
        <v>0</v>
      </c>
      <c r="AV237" s="379">
        <v>0</v>
      </c>
      <c r="AX237" s="376"/>
      <c r="AY237" s="377"/>
      <c r="AZ237" s="378" t="s">
        <v>11</v>
      </c>
      <c r="BA237" s="378">
        <v>0</v>
      </c>
      <c r="BB237" s="378">
        <v>0</v>
      </c>
      <c r="BC237" s="378">
        <v>0</v>
      </c>
      <c r="BD237" s="378">
        <v>0</v>
      </c>
      <c r="BE237" s="378">
        <v>0</v>
      </c>
      <c r="BF237" s="378">
        <v>0</v>
      </c>
      <c r="BG237" s="378">
        <v>0</v>
      </c>
      <c r="BH237" s="378">
        <v>0</v>
      </c>
      <c r="BI237" s="378">
        <v>0</v>
      </c>
      <c r="BJ237" s="378">
        <v>0</v>
      </c>
      <c r="BK237" s="378">
        <v>0</v>
      </c>
      <c r="BL237" s="378">
        <v>0</v>
      </c>
      <c r="BM237" s="378">
        <v>0</v>
      </c>
      <c r="BN237" s="378">
        <v>0</v>
      </c>
      <c r="BO237" s="378">
        <v>0</v>
      </c>
      <c r="BP237" s="378">
        <v>0</v>
      </c>
      <c r="BQ237" s="378">
        <v>0</v>
      </c>
      <c r="BR237" s="378">
        <v>0</v>
      </c>
      <c r="BS237" s="378">
        <v>0</v>
      </c>
      <c r="BT237" s="379">
        <v>0</v>
      </c>
      <c r="BV237" s="376"/>
      <c r="BW237" s="377"/>
      <c r="BX237" s="378" t="s">
        <v>11</v>
      </c>
      <c r="BY237" s="378">
        <v>2919.0565719848892</v>
      </c>
      <c r="BZ237" s="378">
        <v>51341.059998479483</v>
      </c>
      <c r="CA237" s="378">
        <v>9.2546145208154833</v>
      </c>
      <c r="CB237" s="378">
        <v>863.99880909677393</v>
      </c>
      <c r="CC237" s="378">
        <v>2360.7460485432416</v>
      </c>
      <c r="CD237" s="378">
        <v>3.0907421597989653</v>
      </c>
      <c r="CE237" s="378">
        <v>2961.8363417597161</v>
      </c>
      <c r="CF237" s="378">
        <v>424.1144547284938</v>
      </c>
      <c r="CG237" s="378">
        <v>25785.14366610127</v>
      </c>
      <c r="CH237" s="378">
        <v>243.72818265397265</v>
      </c>
      <c r="CI237" s="378">
        <v>9.9737152312957473</v>
      </c>
      <c r="CJ237" s="378">
        <v>2952.4826648607527</v>
      </c>
      <c r="CK237" s="378">
        <v>0.1285534447801113</v>
      </c>
      <c r="CL237" s="378">
        <v>242.83589127815327</v>
      </c>
      <c r="CM237" s="378">
        <v>19.198730645045494</v>
      </c>
      <c r="CN237" s="378">
        <v>19.43925520011998</v>
      </c>
      <c r="CO237" s="378">
        <v>1.6474276939361088E-3</v>
      </c>
      <c r="CP237" s="378">
        <v>22.860040696833991</v>
      </c>
      <c r="CQ237" s="378">
        <v>30842.554155268965</v>
      </c>
      <c r="CR237" s="379">
        <v>83.239475673849256</v>
      </c>
    </row>
    <row r="239" spans="1:96" x14ac:dyDescent="0.2">
      <c r="A239" s="380"/>
      <c r="D239" s="367" t="s">
        <v>0</v>
      </c>
      <c r="E239" s="382" t="s">
        <v>4</v>
      </c>
      <c r="F239" s="382"/>
      <c r="G239" s="382"/>
      <c r="H239" s="382"/>
      <c r="I239" s="382"/>
      <c r="J239" s="382"/>
      <c r="K239" s="382" t="s">
        <v>14</v>
      </c>
      <c r="L239" s="382"/>
      <c r="M239" s="382"/>
      <c r="N239" s="382"/>
      <c r="O239" s="382"/>
      <c r="P239" s="382"/>
      <c r="Q239" s="382" t="s">
        <v>17</v>
      </c>
      <c r="R239" s="382"/>
      <c r="S239" s="382"/>
      <c r="T239" s="382"/>
      <c r="U239" s="382"/>
      <c r="V239" s="382"/>
      <c r="W239" s="382" t="s">
        <v>23</v>
      </c>
      <c r="X239" s="382"/>
      <c r="Y239" s="382"/>
      <c r="Z239" s="382"/>
      <c r="AA239" s="382"/>
      <c r="AB239" s="382"/>
    </row>
    <row r="240" spans="1:96" x14ac:dyDescent="0.2">
      <c r="D240" s="367">
        <v>2050</v>
      </c>
      <c r="E240" s="380" t="s">
        <v>25</v>
      </c>
      <c r="F240" s="380" t="s">
        <v>26</v>
      </c>
      <c r="G240" s="380" t="s">
        <v>27</v>
      </c>
      <c r="H240" s="380" t="s">
        <v>28</v>
      </c>
      <c r="I240" s="380" t="s">
        <v>29</v>
      </c>
      <c r="J240" s="380" t="s">
        <v>30</v>
      </c>
      <c r="K240" s="380" t="s">
        <v>25</v>
      </c>
      <c r="L240" s="380" t="s">
        <v>26</v>
      </c>
      <c r="M240" s="380" t="s">
        <v>27</v>
      </c>
      <c r="N240" s="380" t="s">
        <v>28</v>
      </c>
      <c r="O240" s="380" t="s">
        <v>29</v>
      </c>
      <c r="P240" s="380" t="s">
        <v>30</v>
      </c>
      <c r="Q240" s="380" t="s">
        <v>25</v>
      </c>
      <c r="R240" s="380" t="s">
        <v>26</v>
      </c>
      <c r="S240" s="380" t="s">
        <v>27</v>
      </c>
      <c r="T240" s="380" t="s">
        <v>28</v>
      </c>
      <c r="U240" s="380" t="s">
        <v>29</v>
      </c>
      <c r="V240" s="380" t="s">
        <v>30</v>
      </c>
      <c r="W240" s="380" t="s">
        <v>25</v>
      </c>
      <c r="X240" s="380" t="s">
        <v>26</v>
      </c>
      <c r="Y240" s="380" t="s">
        <v>27</v>
      </c>
      <c r="Z240" s="380" t="s">
        <v>28</v>
      </c>
      <c r="AA240" s="380" t="s">
        <v>29</v>
      </c>
      <c r="AB240" s="380" t="s">
        <v>30</v>
      </c>
    </row>
    <row r="241" spans="4:28" x14ac:dyDescent="0.2">
      <c r="D241" s="367" t="s">
        <v>84</v>
      </c>
      <c r="E241" s="383">
        <v>0</v>
      </c>
      <c r="F241" s="383">
        <v>0</v>
      </c>
      <c r="G241" s="383">
        <v>0</v>
      </c>
      <c r="H241" s="383">
        <v>0</v>
      </c>
      <c r="I241" s="383">
        <v>0</v>
      </c>
      <c r="J241" s="383">
        <v>0</v>
      </c>
      <c r="K241" s="383">
        <v>0</v>
      </c>
      <c r="L241" s="383">
        <v>0</v>
      </c>
      <c r="M241" s="383">
        <v>0</v>
      </c>
      <c r="N241" s="383">
        <v>0</v>
      </c>
      <c r="O241" s="383">
        <v>0</v>
      </c>
      <c r="P241" s="383">
        <v>0</v>
      </c>
      <c r="Q241" s="383">
        <v>4275.0032371188736</v>
      </c>
      <c r="R241" s="383">
        <v>4144.7968300874227</v>
      </c>
      <c r="S241" s="383">
        <v>4008.7667352918452</v>
      </c>
      <c r="T241" s="383">
        <v>3872.7366404962668</v>
      </c>
      <c r="U241" s="383">
        <v>3736.7065457006888</v>
      </c>
      <c r="V241" s="383">
        <v>3600.6764509051127</v>
      </c>
      <c r="W241" s="383">
        <v>0</v>
      </c>
      <c r="X241" s="383">
        <v>0</v>
      </c>
      <c r="Y241" s="383">
        <v>0</v>
      </c>
      <c r="Z241" s="383">
        <v>0</v>
      </c>
      <c r="AA241" s="383">
        <v>0</v>
      </c>
      <c r="AB241" s="383">
        <v>0</v>
      </c>
    </row>
    <row r="242" spans="4:28" x14ac:dyDescent="0.2">
      <c r="D242" s="367" t="s">
        <v>85</v>
      </c>
      <c r="E242" s="383">
        <v>1415.4698612096927</v>
      </c>
      <c r="F242" s="383">
        <v>1367.6915704272346</v>
      </c>
      <c r="G242" s="383">
        <v>1317.9833259380009</v>
      </c>
      <c r="H242" s="383">
        <v>1268.2750814487658</v>
      </c>
      <c r="I242" s="383">
        <v>1218.5668369595314</v>
      </c>
      <c r="J242" s="383">
        <v>1168.858592470297</v>
      </c>
      <c r="K242" s="383">
        <v>0</v>
      </c>
      <c r="L242" s="383">
        <v>0</v>
      </c>
      <c r="M242" s="383">
        <v>0</v>
      </c>
      <c r="N242" s="383">
        <v>0</v>
      </c>
      <c r="O242" s="383">
        <v>0</v>
      </c>
      <c r="P242" s="383">
        <v>0</v>
      </c>
      <c r="Q242" s="383">
        <v>2828.8111963123174</v>
      </c>
      <c r="R242" s="383">
        <v>2733.326461801209</v>
      </c>
      <c r="S242" s="383">
        <v>2633.9847220625743</v>
      </c>
      <c r="T242" s="383">
        <v>2534.6429823239378</v>
      </c>
      <c r="U242" s="383">
        <v>2435.3012425853017</v>
      </c>
      <c r="V242" s="383">
        <v>2335.9595028466656</v>
      </c>
      <c r="W242" s="383">
        <v>0</v>
      </c>
      <c r="X242" s="383">
        <v>0</v>
      </c>
      <c r="Y242" s="383">
        <v>0</v>
      </c>
      <c r="Z242" s="383">
        <v>0</v>
      </c>
      <c r="AA242" s="383">
        <v>0</v>
      </c>
      <c r="AB242" s="383">
        <v>0</v>
      </c>
    </row>
    <row r="243" spans="4:28" x14ac:dyDescent="0.2">
      <c r="D243" s="367" t="s">
        <v>86</v>
      </c>
      <c r="E243" s="383">
        <v>13186.67163968684</v>
      </c>
      <c r="F243" s="383">
        <v>12729.593319641212</v>
      </c>
      <c r="G243" s="383">
        <v>12255.800657724962</v>
      </c>
      <c r="H243" s="383">
        <v>11782.007995808697</v>
      </c>
      <c r="I243" s="383">
        <v>11308.21533389244</v>
      </c>
      <c r="J243" s="383">
        <v>10834.422671976185</v>
      </c>
      <c r="K243" s="383">
        <v>0</v>
      </c>
      <c r="L243" s="383">
        <v>0</v>
      </c>
      <c r="M243" s="383">
        <v>0</v>
      </c>
      <c r="N243" s="383">
        <v>0</v>
      </c>
      <c r="O243" s="383">
        <v>0</v>
      </c>
      <c r="P243" s="383">
        <v>0</v>
      </c>
      <c r="Q243" s="383">
        <v>0</v>
      </c>
      <c r="R243" s="383">
        <v>0</v>
      </c>
      <c r="S243" s="383">
        <v>0</v>
      </c>
      <c r="T243" s="383">
        <v>0</v>
      </c>
      <c r="U243" s="383">
        <v>0</v>
      </c>
      <c r="V243" s="383">
        <v>0</v>
      </c>
      <c r="W243" s="383">
        <v>0</v>
      </c>
      <c r="X243" s="383">
        <v>0</v>
      </c>
      <c r="Y243" s="383">
        <v>0</v>
      </c>
      <c r="Z243" s="383">
        <v>0</v>
      </c>
      <c r="AA243" s="383">
        <v>0</v>
      </c>
      <c r="AB243" s="383">
        <v>0</v>
      </c>
    </row>
    <row r="244" spans="4:28" x14ac:dyDescent="0.2">
      <c r="D244" s="367" t="s">
        <v>87</v>
      </c>
      <c r="E244" s="383">
        <v>0</v>
      </c>
      <c r="F244" s="383">
        <v>0</v>
      </c>
      <c r="G244" s="383">
        <v>0</v>
      </c>
      <c r="H244" s="383">
        <v>0</v>
      </c>
      <c r="I244" s="383">
        <v>0</v>
      </c>
      <c r="J244" s="383">
        <v>0</v>
      </c>
      <c r="K244" s="383">
        <v>0</v>
      </c>
      <c r="L244" s="383">
        <v>0</v>
      </c>
      <c r="M244" s="383">
        <v>0</v>
      </c>
      <c r="N244" s="383">
        <v>0</v>
      </c>
      <c r="O244" s="383">
        <v>0</v>
      </c>
      <c r="P244" s="383">
        <v>0</v>
      </c>
      <c r="Q244" s="383">
        <v>8381.6104045545526</v>
      </c>
      <c r="R244" s="383">
        <v>8290.728534346259</v>
      </c>
      <c r="S244" s="383">
        <v>8173.3745510379131</v>
      </c>
      <c r="T244" s="383">
        <v>8056.0205677295698</v>
      </c>
      <c r="U244" s="383">
        <v>7938.666584421223</v>
      </c>
      <c r="V244" s="383">
        <v>7821.312601112877</v>
      </c>
      <c r="W244" s="383">
        <v>0</v>
      </c>
      <c r="X244" s="383">
        <v>0</v>
      </c>
      <c r="Y244" s="383">
        <v>0</v>
      </c>
      <c r="Z244" s="383">
        <v>0</v>
      </c>
      <c r="AA244" s="383">
        <v>0</v>
      </c>
      <c r="AB244" s="383">
        <v>0</v>
      </c>
    </row>
    <row r="245" spans="4:28" x14ac:dyDescent="0.2">
      <c r="D245" s="367" t="s">
        <v>88</v>
      </c>
      <c r="E245" s="383">
        <v>0</v>
      </c>
      <c r="F245" s="383">
        <v>0</v>
      </c>
      <c r="G245" s="383">
        <v>0</v>
      </c>
      <c r="H245" s="383">
        <v>0</v>
      </c>
      <c r="I245" s="383">
        <v>0</v>
      </c>
      <c r="J245" s="383">
        <v>0</v>
      </c>
      <c r="K245" s="383">
        <v>7069.0546256732932</v>
      </c>
      <c r="L245" s="383">
        <v>6811.0731513058454</v>
      </c>
      <c r="M245" s="383">
        <v>6543.6608922434489</v>
      </c>
      <c r="N245" s="383">
        <v>6276.2486331810487</v>
      </c>
      <c r="O245" s="383">
        <v>6008.8363741186495</v>
      </c>
      <c r="P245" s="383">
        <v>5741.4241150562539</v>
      </c>
      <c r="Q245" s="383">
        <v>0</v>
      </c>
      <c r="R245" s="383">
        <v>0</v>
      </c>
      <c r="S245" s="383">
        <v>0</v>
      </c>
      <c r="T245" s="383">
        <v>0</v>
      </c>
      <c r="U245" s="383">
        <v>0</v>
      </c>
      <c r="V245" s="383">
        <v>0</v>
      </c>
      <c r="W245" s="383">
        <v>0</v>
      </c>
      <c r="X245" s="383">
        <v>0</v>
      </c>
      <c r="Y245" s="383">
        <v>0</v>
      </c>
      <c r="Z245" s="383">
        <v>0</v>
      </c>
      <c r="AA245" s="383">
        <v>0</v>
      </c>
      <c r="AB245" s="383">
        <v>0</v>
      </c>
    </row>
    <row r="246" spans="4:28" x14ac:dyDescent="0.2">
      <c r="D246" s="367" t="s">
        <v>89</v>
      </c>
      <c r="E246" s="383">
        <v>0</v>
      </c>
      <c r="F246" s="383">
        <v>0</v>
      </c>
      <c r="G246" s="383">
        <v>0</v>
      </c>
      <c r="H246" s="383">
        <v>0</v>
      </c>
      <c r="I246" s="383">
        <v>0</v>
      </c>
      <c r="J246" s="383">
        <v>0</v>
      </c>
      <c r="K246" s="383">
        <v>7357.6426790243268</v>
      </c>
      <c r="L246" s="383">
        <v>7075.2322004446996</v>
      </c>
      <c r="M246" s="383">
        <v>6783.6211013760521</v>
      </c>
      <c r="N246" s="383">
        <v>6492.0100023074074</v>
      </c>
      <c r="O246" s="383">
        <v>6200.3989032387663</v>
      </c>
      <c r="P246" s="383">
        <v>5908.7878041701233</v>
      </c>
      <c r="Q246" s="383">
        <v>0</v>
      </c>
      <c r="R246" s="383">
        <v>0</v>
      </c>
      <c r="S246" s="383">
        <v>0</v>
      </c>
      <c r="T246" s="383">
        <v>0</v>
      </c>
      <c r="U246" s="383">
        <v>0</v>
      </c>
      <c r="V246" s="383">
        <v>0</v>
      </c>
      <c r="W246" s="383">
        <v>0</v>
      </c>
      <c r="X246" s="383">
        <v>0</v>
      </c>
      <c r="Y246" s="383">
        <v>0</v>
      </c>
      <c r="Z246" s="383">
        <v>0</v>
      </c>
      <c r="AA246" s="383">
        <v>0</v>
      </c>
      <c r="AB246" s="383">
        <v>0</v>
      </c>
    </row>
    <row r="247" spans="4:28" x14ac:dyDescent="0.2">
      <c r="D247" s="367" t="s">
        <v>125</v>
      </c>
      <c r="E247" s="383">
        <v>0</v>
      </c>
      <c r="F247" s="383">
        <v>0</v>
      </c>
      <c r="G247" s="383">
        <v>0</v>
      </c>
      <c r="H247" s="383">
        <v>0</v>
      </c>
      <c r="I247" s="383">
        <v>0</v>
      </c>
      <c r="J247" s="383">
        <v>0</v>
      </c>
      <c r="K247" s="383">
        <v>0</v>
      </c>
      <c r="L247" s="383">
        <v>0</v>
      </c>
      <c r="M247" s="383">
        <v>0</v>
      </c>
      <c r="N247" s="383">
        <v>0</v>
      </c>
      <c r="O247" s="383">
        <v>0</v>
      </c>
      <c r="P247" s="383">
        <v>0</v>
      </c>
      <c r="Q247" s="383">
        <v>0</v>
      </c>
      <c r="R247" s="383">
        <v>0</v>
      </c>
      <c r="S247" s="383">
        <v>0</v>
      </c>
      <c r="T247" s="383">
        <v>0</v>
      </c>
      <c r="U247" s="383">
        <v>0</v>
      </c>
      <c r="V247" s="383">
        <v>0</v>
      </c>
      <c r="W247" s="383">
        <v>11068.334960290578</v>
      </c>
      <c r="X247" s="383">
        <v>10955.252787529482</v>
      </c>
      <c r="Y247" s="383">
        <v>10825.775831805069</v>
      </c>
      <c r="Z247" s="383">
        <v>10696.298876080651</v>
      </c>
      <c r="AA247" s="383">
        <v>10566.821920356238</v>
      </c>
      <c r="AB247" s="383">
        <v>10437.344964631819</v>
      </c>
    </row>
    <row r="248" spans="4:28" x14ac:dyDescent="0.2">
      <c r="D248" s="367" t="s">
        <v>126</v>
      </c>
      <c r="E248" s="383">
        <v>0</v>
      </c>
      <c r="F248" s="383">
        <v>0</v>
      </c>
      <c r="G248" s="383">
        <v>0</v>
      </c>
      <c r="H248" s="383">
        <v>0</v>
      </c>
      <c r="I248" s="383">
        <v>0</v>
      </c>
      <c r="J248" s="383">
        <v>0</v>
      </c>
      <c r="K248" s="383">
        <v>0</v>
      </c>
      <c r="L248" s="383">
        <v>0</v>
      </c>
      <c r="M248" s="383">
        <v>0</v>
      </c>
      <c r="N248" s="383">
        <v>0</v>
      </c>
      <c r="O248" s="383">
        <v>0</v>
      </c>
      <c r="P248" s="383">
        <v>0</v>
      </c>
      <c r="Q248" s="383">
        <v>0</v>
      </c>
      <c r="R248" s="383">
        <v>0</v>
      </c>
      <c r="S248" s="383">
        <v>0</v>
      </c>
      <c r="T248" s="383">
        <v>0</v>
      </c>
      <c r="U248" s="383">
        <v>0</v>
      </c>
      <c r="V248" s="383">
        <v>0</v>
      </c>
      <c r="W248" s="383">
        <v>10044.914917572649</v>
      </c>
      <c r="X248" s="383">
        <v>9827.826144438448</v>
      </c>
      <c r="Y248" s="383">
        <v>9588.0062163291459</v>
      </c>
      <c r="Z248" s="383">
        <v>9348.1862882198457</v>
      </c>
      <c r="AA248" s="383">
        <v>9108.3663601105454</v>
      </c>
      <c r="AB248" s="383">
        <v>8868.5464320012452</v>
      </c>
    </row>
    <row r="249" spans="4:28" x14ac:dyDescent="0.2">
      <c r="D249" s="367" t="s">
        <v>90</v>
      </c>
      <c r="E249" s="383">
        <v>0</v>
      </c>
      <c r="F249" s="383">
        <v>0</v>
      </c>
      <c r="G249" s="383">
        <v>0</v>
      </c>
      <c r="H249" s="383">
        <v>0</v>
      </c>
      <c r="I249" s="383">
        <v>0</v>
      </c>
      <c r="J249" s="383">
        <v>0</v>
      </c>
      <c r="K249" s="383">
        <v>0</v>
      </c>
      <c r="L249" s="383">
        <v>0</v>
      </c>
      <c r="M249" s="383">
        <v>0</v>
      </c>
      <c r="N249" s="383">
        <v>0</v>
      </c>
      <c r="O249" s="383">
        <v>0</v>
      </c>
      <c r="P249" s="383">
        <v>0</v>
      </c>
      <c r="Q249" s="383">
        <v>1937.9950316855275</v>
      </c>
      <c r="R249" s="383">
        <v>1866.293067155905</v>
      </c>
      <c r="S249" s="383">
        <v>1791.4292754058386</v>
      </c>
      <c r="T249" s="383">
        <v>1716.5654836557728</v>
      </c>
      <c r="U249" s="383">
        <v>1641.701691905708</v>
      </c>
      <c r="V249" s="383">
        <v>1566.8379001556425</v>
      </c>
      <c r="W249" s="383">
        <v>0</v>
      </c>
      <c r="X249" s="383">
        <v>0</v>
      </c>
      <c r="Y249" s="383">
        <v>0</v>
      </c>
      <c r="Z249" s="383">
        <v>0</v>
      </c>
      <c r="AA249" s="383">
        <v>0</v>
      </c>
      <c r="AB249" s="383">
        <v>0</v>
      </c>
    </row>
    <row r="250" spans="4:28" x14ac:dyDescent="0.2">
      <c r="D250" s="367" t="s">
        <v>91</v>
      </c>
      <c r="E250" s="383">
        <v>640.58307810942586</v>
      </c>
      <c r="F250" s="383">
        <v>614.26102338319663</v>
      </c>
      <c r="G250" s="383">
        <v>586.8913950255087</v>
      </c>
      <c r="H250" s="383">
        <v>559.52176666782066</v>
      </c>
      <c r="I250" s="383">
        <v>532.1521383101325</v>
      </c>
      <c r="J250" s="383">
        <v>504.78250995244451</v>
      </c>
      <c r="K250" s="383">
        <v>0</v>
      </c>
      <c r="L250" s="383">
        <v>0</v>
      </c>
      <c r="M250" s="383">
        <v>0</v>
      </c>
      <c r="N250" s="383">
        <v>0</v>
      </c>
      <c r="O250" s="383">
        <v>0</v>
      </c>
      <c r="P250" s="383">
        <v>0</v>
      </c>
      <c r="Q250" s="383">
        <v>1280.2028733946336</v>
      </c>
      <c r="R250" s="383">
        <v>1227.5983459793572</v>
      </c>
      <c r="S250" s="383">
        <v>1172.9002465998572</v>
      </c>
      <c r="T250" s="383">
        <v>1118.2021472203571</v>
      </c>
      <c r="U250" s="383">
        <v>1063.5040478408566</v>
      </c>
      <c r="V250" s="383">
        <v>1008.8059484613567</v>
      </c>
      <c r="W250" s="383">
        <v>0</v>
      </c>
      <c r="X250" s="383">
        <v>0</v>
      </c>
      <c r="Y250" s="383">
        <v>0</v>
      </c>
      <c r="Z250" s="383">
        <v>0</v>
      </c>
      <c r="AA250" s="383">
        <v>0</v>
      </c>
      <c r="AB250" s="383">
        <v>0</v>
      </c>
    </row>
    <row r="251" spans="4:28" x14ac:dyDescent="0.2">
      <c r="D251" s="367" t="s">
        <v>92</v>
      </c>
      <c r="E251" s="383">
        <v>6019.4744459993226</v>
      </c>
      <c r="F251" s="383">
        <v>5767.3300986146878</v>
      </c>
      <c r="G251" s="383">
        <v>5506.2054085322152</v>
      </c>
      <c r="H251" s="383">
        <v>5245.0807184497444</v>
      </c>
      <c r="I251" s="383">
        <v>4983.9560283672718</v>
      </c>
      <c r="J251" s="383">
        <v>4722.8313382848019</v>
      </c>
      <c r="K251" s="383">
        <v>0</v>
      </c>
      <c r="L251" s="383">
        <v>0</v>
      </c>
      <c r="M251" s="383">
        <v>0</v>
      </c>
      <c r="N251" s="383">
        <v>0</v>
      </c>
      <c r="O251" s="383">
        <v>0</v>
      </c>
      <c r="P251" s="383">
        <v>0</v>
      </c>
      <c r="Q251" s="383">
        <v>0</v>
      </c>
      <c r="R251" s="383">
        <v>0</v>
      </c>
      <c r="S251" s="383">
        <v>0</v>
      </c>
      <c r="T251" s="383">
        <v>0</v>
      </c>
      <c r="U251" s="383">
        <v>0</v>
      </c>
      <c r="V251" s="383">
        <v>0</v>
      </c>
      <c r="W251" s="383">
        <v>0</v>
      </c>
      <c r="X251" s="383">
        <v>0</v>
      </c>
      <c r="Y251" s="383">
        <v>0</v>
      </c>
      <c r="Z251" s="383">
        <v>0</v>
      </c>
      <c r="AA251" s="383">
        <v>0</v>
      </c>
      <c r="AB251" s="383">
        <v>0</v>
      </c>
    </row>
    <row r="252" spans="4:28" x14ac:dyDescent="0.2">
      <c r="D252" s="367" t="s">
        <v>93</v>
      </c>
      <c r="E252" s="383">
        <v>0</v>
      </c>
      <c r="F252" s="383">
        <v>0</v>
      </c>
      <c r="G252" s="383">
        <v>0</v>
      </c>
      <c r="H252" s="383">
        <v>0</v>
      </c>
      <c r="I252" s="383">
        <v>0</v>
      </c>
      <c r="J252" s="383">
        <v>0</v>
      </c>
      <c r="K252" s="383">
        <v>0</v>
      </c>
      <c r="L252" s="383">
        <v>0</v>
      </c>
      <c r="M252" s="383">
        <v>0</v>
      </c>
      <c r="N252" s="383">
        <v>0</v>
      </c>
      <c r="O252" s="383">
        <v>0</v>
      </c>
      <c r="P252" s="383">
        <v>0</v>
      </c>
      <c r="Q252" s="383">
        <v>3278.5076357223215</v>
      </c>
      <c r="R252" s="383">
        <v>3241.2995478636649</v>
      </c>
      <c r="S252" s="383">
        <v>3199.0843476590107</v>
      </c>
      <c r="T252" s="383">
        <v>3156.8691474543571</v>
      </c>
      <c r="U252" s="383">
        <v>3114.6539472497043</v>
      </c>
      <c r="V252" s="383">
        <v>3072.4387470450515</v>
      </c>
      <c r="W252" s="383">
        <v>0</v>
      </c>
      <c r="X252" s="383">
        <v>0</v>
      </c>
      <c r="Y252" s="383">
        <v>0</v>
      </c>
      <c r="Z252" s="383">
        <v>0</v>
      </c>
      <c r="AA252" s="383">
        <v>0</v>
      </c>
      <c r="AB252" s="383">
        <v>0</v>
      </c>
    </row>
    <row r="253" spans="4:28" x14ac:dyDescent="0.2">
      <c r="D253" s="367" t="s">
        <v>94</v>
      </c>
      <c r="E253" s="383">
        <v>0</v>
      </c>
      <c r="F253" s="383">
        <v>0</v>
      </c>
      <c r="G253" s="383">
        <v>0</v>
      </c>
      <c r="H253" s="383">
        <v>0</v>
      </c>
      <c r="I253" s="383">
        <v>0</v>
      </c>
      <c r="J253" s="383">
        <v>0</v>
      </c>
      <c r="K253" s="383">
        <v>3200.675683861798</v>
      </c>
      <c r="L253" s="383">
        <v>3058.3895071599391</v>
      </c>
      <c r="M253" s="383">
        <v>2911.0380871846587</v>
      </c>
      <c r="N253" s="383">
        <v>2763.6866672093779</v>
      </c>
      <c r="O253" s="383">
        <v>2616.3352472340962</v>
      </c>
      <c r="P253" s="383">
        <v>2468.9838272588158</v>
      </c>
      <c r="Q253" s="383">
        <v>0</v>
      </c>
      <c r="R253" s="383">
        <v>0</v>
      </c>
      <c r="S253" s="383">
        <v>0</v>
      </c>
      <c r="T253" s="383">
        <v>0</v>
      </c>
      <c r="U253" s="383">
        <v>0</v>
      </c>
      <c r="V253" s="383">
        <v>0</v>
      </c>
      <c r="W253" s="383">
        <v>0</v>
      </c>
      <c r="X253" s="383">
        <v>0</v>
      </c>
      <c r="Y253" s="383">
        <v>0</v>
      </c>
      <c r="Z253" s="383">
        <v>0</v>
      </c>
      <c r="AA253" s="383">
        <v>0</v>
      </c>
      <c r="AB253" s="383">
        <v>0</v>
      </c>
    </row>
    <row r="254" spans="4:28" x14ac:dyDescent="0.2">
      <c r="D254" s="367" t="s">
        <v>95</v>
      </c>
      <c r="E254" s="383">
        <v>0</v>
      </c>
      <c r="F254" s="383">
        <v>0</v>
      </c>
      <c r="G254" s="383">
        <v>0</v>
      </c>
      <c r="H254" s="383">
        <v>0</v>
      </c>
      <c r="I254" s="383">
        <v>0</v>
      </c>
      <c r="J254" s="383">
        <v>0</v>
      </c>
      <c r="K254" s="383">
        <v>3360.5004332495664</v>
      </c>
      <c r="L254" s="383">
        <v>3204.6310234727302</v>
      </c>
      <c r="M254" s="383">
        <v>3043.8210068171511</v>
      </c>
      <c r="N254" s="383">
        <v>2883.0109901615701</v>
      </c>
      <c r="O254" s="383">
        <v>2722.2009735059896</v>
      </c>
      <c r="P254" s="383">
        <v>2561.3909568504096</v>
      </c>
      <c r="Q254" s="383">
        <v>0</v>
      </c>
      <c r="R254" s="383">
        <v>0</v>
      </c>
      <c r="S254" s="383">
        <v>0</v>
      </c>
      <c r="T254" s="383">
        <v>0</v>
      </c>
      <c r="U254" s="383">
        <v>0</v>
      </c>
      <c r="V254" s="383">
        <v>0</v>
      </c>
      <c r="W254" s="383">
        <v>0</v>
      </c>
      <c r="X254" s="383">
        <v>0</v>
      </c>
      <c r="Y254" s="383">
        <v>0</v>
      </c>
      <c r="Z254" s="383">
        <v>0</v>
      </c>
      <c r="AA254" s="383">
        <v>0</v>
      </c>
      <c r="AB254" s="383">
        <v>0</v>
      </c>
    </row>
    <row r="255" spans="4:28" x14ac:dyDescent="0.2">
      <c r="D255" s="367" t="s">
        <v>127</v>
      </c>
      <c r="E255" s="383">
        <v>0</v>
      </c>
      <c r="F255" s="383">
        <v>0</v>
      </c>
      <c r="G255" s="383">
        <v>0</v>
      </c>
      <c r="H255" s="383">
        <v>0</v>
      </c>
      <c r="I255" s="383">
        <v>0</v>
      </c>
      <c r="J255" s="383">
        <v>0</v>
      </c>
      <c r="K255" s="383">
        <v>0</v>
      </c>
      <c r="L255" s="383">
        <v>0</v>
      </c>
      <c r="M255" s="383">
        <v>0</v>
      </c>
      <c r="N255" s="383">
        <v>0</v>
      </c>
      <c r="O255" s="383">
        <v>0</v>
      </c>
      <c r="P255" s="383">
        <v>0</v>
      </c>
      <c r="Q255" s="383">
        <v>0</v>
      </c>
      <c r="R255" s="383">
        <v>0</v>
      </c>
      <c r="S255" s="383">
        <v>0</v>
      </c>
      <c r="T255" s="383">
        <v>0</v>
      </c>
      <c r="U255" s="383">
        <v>0</v>
      </c>
      <c r="V255" s="383">
        <v>0</v>
      </c>
      <c r="W255" s="383">
        <v>5316.5568582786082</v>
      </c>
      <c r="X255" s="383">
        <v>5266.7025530791161</v>
      </c>
      <c r="Y255" s="383">
        <v>5208.0378415764108</v>
      </c>
      <c r="Z255" s="383">
        <v>5149.373130073709</v>
      </c>
      <c r="AA255" s="383">
        <v>5090.7084185710028</v>
      </c>
      <c r="AB255" s="383">
        <v>5032.0437070683038</v>
      </c>
    </row>
    <row r="256" spans="4:28" x14ac:dyDescent="0.2">
      <c r="D256" s="367" t="s">
        <v>128</v>
      </c>
      <c r="E256" s="383">
        <v>0</v>
      </c>
      <c r="F256" s="383">
        <v>0</v>
      </c>
      <c r="G256" s="383">
        <v>0</v>
      </c>
      <c r="H256" s="383">
        <v>0</v>
      </c>
      <c r="I256" s="383">
        <v>0</v>
      </c>
      <c r="J256" s="383">
        <v>0</v>
      </c>
      <c r="K256" s="383">
        <v>0</v>
      </c>
      <c r="L256" s="383">
        <v>0</v>
      </c>
      <c r="M256" s="383">
        <v>0</v>
      </c>
      <c r="N256" s="383">
        <v>0</v>
      </c>
      <c r="O256" s="383">
        <v>0</v>
      </c>
      <c r="P256" s="383">
        <v>0</v>
      </c>
      <c r="Q256" s="383">
        <v>0</v>
      </c>
      <c r="R256" s="383">
        <v>0</v>
      </c>
      <c r="S256" s="383">
        <v>0</v>
      </c>
      <c r="T256" s="383">
        <v>0</v>
      </c>
      <c r="U256" s="383">
        <v>0</v>
      </c>
      <c r="V256" s="383">
        <v>0</v>
      </c>
      <c r="W256" s="383">
        <v>3654.0993656127994</v>
      </c>
      <c r="X256" s="383">
        <v>3585.5041158419049</v>
      </c>
      <c r="Y256" s="383">
        <v>3507.9152014700335</v>
      </c>
      <c r="Z256" s="383">
        <v>3430.3262870981666</v>
      </c>
      <c r="AA256" s="383">
        <v>3352.7373727262975</v>
      </c>
      <c r="AB256" s="383">
        <v>3275.1484583544284</v>
      </c>
    </row>
    <row r="258" spans="4:28" x14ac:dyDescent="0.2">
      <c r="D258" s="367">
        <v>0</v>
      </c>
      <c r="E258" s="382" t="s">
        <v>4</v>
      </c>
      <c r="F258" s="382"/>
      <c r="G258" s="382"/>
      <c r="H258" s="382"/>
      <c r="I258" s="382"/>
      <c r="J258" s="382"/>
      <c r="K258" s="382" t="s">
        <v>14</v>
      </c>
      <c r="L258" s="382"/>
      <c r="M258" s="382"/>
      <c r="N258" s="382"/>
      <c r="O258" s="382"/>
      <c r="P258" s="382"/>
      <c r="Q258" s="382" t="s">
        <v>17</v>
      </c>
      <c r="R258" s="382"/>
      <c r="S258" s="382"/>
      <c r="T258" s="382"/>
      <c r="U258" s="382"/>
      <c r="V258" s="382"/>
      <c r="W258" s="382" t="s">
        <v>23</v>
      </c>
      <c r="X258" s="382"/>
      <c r="Y258" s="382"/>
      <c r="Z258" s="382"/>
      <c r="AA258" s="382"/>
      <c r="AB258" s="382"/>
    </row>
    <row r="259" spans="4:28" x14ac:dyDescent="0.2">
      <c r="D259" s="367">
        <v>2050</v>
      </c>
      <c r="E259" s="380" t="s">
        <v>25</v>
      </c>
      <c r="F259" s="380" t="s">
        <v>26</v>
      </c>
      <c r="G259" s="380" t="s">
        <v>27</v>
      </c>
      <c r="H259" s="380" t="s">
        <v>28</v>
      </c>
      <c r="I259" s="380" t="s">
        <v>29</v>
      </c>
      <c r="J259" s="380" t="s">
        <v>30</v>
      </c>
      <c r="K259" s="380" t="s">
        <v>25</v>
      </c>
      <c r="L259" s="380" t="s">
        <v>26</v>
      </c>
      <c r="M259" s="380" t="s">
        <v>27</v>
      </c>
      <c r="N259" s="380" t="s">
        <v>28</v>
      </c>
      <c r="O259" s="380" t="s">
        <v>29</v>
      </c>
      <c r="P259" s="380" t="s">
        <v>30</v>
      </c>
      <c r="Q259" s="380" t="s">
        <v>25</v>
      </c>
      <c r="R259" s="380" t="s">
        <v>26</v>
      </c>
      <c r="S259" s="380" t="s">
        <v>27</v>
      </c>
      <c r="T259" s="380" t="s">
        <v>28</v>
      </c>
      <c r="U259" s="380" t="s">
        <v>29</v>
      </c>
      <c r="V259" s="380" t="s">
        <v>30</v>
      </c>
      <c r="W259" s="380" t="s">
        <v>25</v>
      </c>
      <c r="X259" s="380" t="s">
        <v>26</v>
      </c>
      <c r="Y259" s="380" t="s">
        <v>27</v>
      </c>
      <c r="Z259" s="380" t="s">
        <v>28</v>
      </c>
      <c r="AA259" s="380" t="s">
        <v>29</v>
      </c>
      <c r="AB259" s="380" t="s">
        <v>30</v>
      </c>
    </row>
    <row r="260" spans="4:28" x14ac:dyDescent="0.2">
      <c r="D260" s="367" t="s">
        <v>84</v>
      </c>
      <c r="E260" s="367">
        <v>0</v>
      </c>
      <c r="F260" s="367">
        <v>0</v>
      </c>
      <c r="G260" s="367">
        <v>0</v>
      </c>
      <c r="H260" s="367">
        <v>0</v>
      </c>
      <c r="I260" s="367">
        <v>0</v>
      </c>
      <c r="J260" s="367">
        <v>0</v>
      </c>
      <c r="K260" s="367">
        <v>0</v>
      </c>
      <c r="L260" s="367">
        <v>0</v>
      </c>
      <c r="M260" s="367">
        <v>0</v>
      </c>
      <c r="N260" s="367">
        <v>0</v>
      </c>
      <c r="O260" s="367">
        <v>0</v>
      </c>
      <c r="P260" s="367">
        <v>0</v>
      </c>
      <c r="Q260" s="367">
        <v>0</v>
      </c>
      <c r="R260" s="367">
        <v>0</v>
      </c>
      <c r="S260" s="367">
        <v>0</v>
      </c>
      <c r="T260" s="367">
        <v>0</v>
      </c>
      <c r="U260" s="367">
        <v>0</v>
      </c>
      <c r="V260" s="367">
        <v>0</v>
      </c>
      <c r="W260" s="367">
        <v>0</v>
      </c>
      <c r="X260" s="367">
        <v>0</v>
      </c>
      <c r="Y260" s="367">
        <v>0</v>
      </c>
      <c r="Z260" s="367">
        <v>0</v>
      </c>
      <c r="AA260" s="367">
        <v>0</v>
      </c>
      <c r="AB260" s="367">
        <v>0</v>
      </c>
    </row>
    <row r="261" spans="4:28" x14ac:dyDescent="0.2">
      <c r="D261" s="367" t="s">
        <v>85</v>
      </c>
      <c r="E261" s="367">
        <v>0</v>
      </c>
      <c r="F261" s="367">
        <v>0</v>
      </c>
      <c r="G261" s="367">
        <v>0</v>
      </c>
      <c r="H261" s="367">
        <v>0</v>
      </c>
      <c r="I261" s="367">
        <v>0</v>
      </c>
      <c r="J261" s="367">
        <v>0</v>
      </c>
      <c r="K261" s="367">
        <v>0</v>
      </c>
      <c r="L261" s="367">
        <v>0</v>
      </c>
      <c r="M261" s="367">
        <v>0</v>
      </c>
      <c r="N261" s="367">
        <v>0</v>
      </c>
      <c r="O261" s="367">
        <v>0</v>
      </c>
      <c r="P261" s="367">
        <v>0</v>
      </c>
      <c r="Q261" s="367">
        <v>0</v>
      </c>
      <c r="R261" s="367">
        <v>0</v>
      </c>
      <c r="S261" s="367">
        <v>0</v>
      </c>
      <c r="T261" s="367">
        <v>0</v>
      </c>
      <c r="U261" s="367">
        <v>0</v>
      </c>
      <c r="V261" s="367">
        <v>0</v>
      </c>
      <c r="W261" s="367">
        <v>0</v>
      </c>
      <c r="X261" s="367">
        <v>0</v>
      </c>
      <c r="Y261" s="367">
        <v>0</v>
      </c>
      <c r="Z261" s="367">
        <v>0</v>
      </c>
      <c r="AA261" s="367">
        <v>0</v>
      </c>
      <c r="AB261" s="367">
        <v>0</v>
      </c>
    </row>
    <row r="262" spans="4:28" x14ac:dyDescent="0.2">
      <c r="D262" s="367" t="s">
        <v>86</v>
      </c>
      <c r="E262" s="367">
        <v>0</v>
      </c>
      <c r="F262" s="367">
        <v>0</v>
      </c>
      <c r="G262" s="367">
        <v>0</v>
      </c>
      <c r="H262" s="367">
        <v>0</v>
      </c>
      <c r="I262" s="367">
        <v>0</v>
      </c>
      <c r="J262" s="367">
        <v>0</v>
      </c>
      <c r="K262" s="367">
        <v>0</v>
      </c>
      <c r="L262" s="367">
        <v>0</v>
      </c>
      <c r="M262" s="367">
        <v>0</v>
      </c>
      <c r="N262" s="367">
        <v>0</v>
      </c>
      <c r="O262" s="367">
        <v>0</v>
      </c>
      <c r="P262" s="367">
        <v>0</v>
      </c>
      <c r="Q262" s="367">
        <v>0</v>
      </c>
      <c r="R262" s="367">
        <v>0</v>
      </c>
      <c r="S262" s="367">
        <v>0</v>
      </c>
      <c r="T262" s="367">
        <v>0</v>
      </c>
      <c r="U262" s="367">
        <v>0</v>
      </c>
      <c r="V262" s="367">
        <v>0</v>
      </c>
      <c r="W262" s="367">
        <v>0</v>
      </c>
      <c r="X262" s="367">
        <v>0</v>
      </c>
      <c r="Y262" s="367">
        <v>0</v>
      </c>
      <c r="Z262" s="367">
        <v>0</v>
      </c>
      <c r="AA262" s="367">
        <v>0</v>
      </c>
      <c r="AB262" s="367">
        <v>0</v>
      </c>
    </row>
    <row r="263" spans="4:28" x14ac:dyDescent="0.2">
      <c r="D263" s="367" t="s">
        <v>87</v>
      </c>
      <c r="E263" s="367">
        <v>0</v>
      </c>
      <c r="F263" s="367">
        <v>0</v>
      </c>
      <c r="G263" s="367">
        <v>0</v>
      </c>
      <c r="H263" s="367">
        <v>0</v>
      </c>
      <c r="I263" s="367">
        <v>0</v>
      </c>
      <c r="J263" s="367">
        <v>0</v>
      </c>
      <c r="K263" s="367">
        <v>0</v>
      </c>
      <c r="L263" s="367">
        <v>0</v>
      </c>
      <c r="M263" s="367">
        <v>0</v>
      </c>
      <c r="N263" s="367">
        <v>0</v>
      </c>
      <c r="O263" s="367">
        <v>0</v>
      </c>
      <c r="P263" s="367">
        <v>0</v>
      </c>
      <c r="Q263" s="367">
        <v>0</v>
      </c>
      <c r="R263" s="367">
        <v>0</v>
      </c>
      <c r="S263" s="367">
        <v>0</v>
      </c>
      <c r="T263" s="367">
        <v>0</v>
      </c>
      <c r="U263" s="367">
        <v>0</v>
      </c>
      <c r="V263" s="367">
        <v>0</v>
      </c>
      <c r="W263" s="367">
        <v>0</v>
      </c>
      <c r="X263" s="367">
        <v>0</v>
      </c>
      <c r="Y263" s="367">
        <v>0</v>
      </c>
      <c r="Z263" s="367">
        <v>0</v>
      </c>
      <c r="AA263" s="367">
        <v>0</v>
      </c>
      <c r="AB263" s="367">
        <v>0</v>
      </c>
    </row>
    <row r="264" spans="4:28" x14ac:dyDescent="0.2">
      <c r="D264" s="367" t="s">
        <v>88</v>
      </c>
      <c r="E264" s="367">
        <v>0</v>
      </c>
      <c r="F264" s="367">
        <v>0</v>
      </c>
      <c r="G264" s="367">
        <v>0</v>
      </c>
      <c r="H264" s="367">
        <v>0</v>
      </c>
      <c r="I264" s="367">
        <v>0</v>
      </c>
      <c r="J264" s="367">
        <v>0</v>
      </c>
      <c r="K264" s="367">
        <v>0</v>
      </c>
      <c r="L264" s="367">
        <v>0</v>
      </c>
      <c r="M264" s="367">
        <v>0</v>
      </c>
      <c r="N264" s="367">
        <v>0</v>
      </c>
      <c r="O264" s="367">
        <v>0</v>
      </c>
      <c r="P264" s="367">
        <v>0</v>
      </c>
      <c r="Q264" s="367">
        <v>0</v>
      </c>
      <c r="R264" s="367">
        <v>0</v>
      </c>
      <c r="S264" s="367">
        <v>0</v>
      </c>
      <c r="T264" s="367">
        <v>0</v>
      </c>
      <c r="U264" s="367">
        <v>0</v>
      </c>
      <c r="V264" s="367">
        <v>0</v>
      </c>
      <c r="W264" s="367">
        <v>0</v>
      </c>
      <c r="X264" s="367">
        <v>0</v>
      </c>
      <c r="Y264" s="367">
        <v>0</v>
      </c>
      <c r="Z264" s="367">
        <v>0</v>
      </c>
      <c r="AA264" s="367">
        <v>0</v>
      </c>
      <c r="AB264" s="367">
        <v>0</v>
      </c>
    </row>
    <row r="265" spans="4:28" x14ac:dyDescent="0.2">
      <c r="D265" s="367" t="s">
        <v>89</v>
      </c>
      <c r="E265" s="367">
        <v>0</v>
      </c>
      <c r="F265" s="367">
        <v>0</v>
      </c>
      <c r="G265" s="367">
        <v>0</v>
      </c>
      <c r="H265" s="367">
        <v>0</v>
      </c>
      <c r="I265" s="367">
        <v>0</v>
      </c>
      <c r="J265" s="367">
        <v>0</v>
      </c>
      <c r="K265" s="367">
        <v>0</v>
      </c>
      <c r="L265" s="367">
        <v>0</v>
      </c>
      <c r="M265" s="367">
        <v>0</v>
      </c>
      <c r="N265" s="367">
        <v>0</v>
      </c>
      <c r="O265" s="367">
        <v>0</v>
      </c>
      <c r="P265" s="367">
        <v>0</v>
      </c>
      <c r="Q265" s="367">
        <v>0</v>
      </c>
      <c r="R265" s="367">
        <v>0</v>
      </c>
      <c r="S265" s="367">
        <v>0</v>
      </c>
      <c r="T265" s="367">
        <v>0</v>
      </c>
      <c r="U265" s="367">
        <v>0</v>
      </c>
      <c r="V265" s="367">
        <v>0</v>
      </c>
      <c r="W265" s="367">
        <v>0</v>
      </c>
      <c r="X265" s="367">
        <v>0</v>
      </c>
      <c r="Y265" s="367">
        <v>0</v>
      </c>
      <c r="Z265" s="367">
        <v>0</v>
      </c>
      <c r="AA265" s="367">
        <v>0</v>
      </c>
      <c r="AB265" s="367">
        <v>0</v>
      </c>
    </row>
    <row r="266" spans="4:28" x14ac:dyDescent="0.2">
      <c r="D266" s="367" t="s">
        <v>125</v>
      </c>
      <c r="E266" s="367">
        <v>0</v>
      </c>
      <c r="F266" s="367">
        <v>0</v>
      </c>
      <c r="G266" s="367">
        <v>0</v>
      </c>
      <c r="H266" s="367">
        <v>0</v>
      </c>
      <c r="I266" s="367">
        <v>0</v>
      </c>
      <c r="J266" s="367">
        <v>0</v>
      </c>
      <c r="K266" s="367">
        <v>0</v>
      </c>
      <c r="L266" s="367">
        <v>0</v>
      </c>
      <c r="M266" s="367">
        <v>0</v>
      </c>
      <c r="N266" s="367">
        <v>0</v>
      </c>
      <c r="O266" s="367">
        <v>0</v>
      </c>
      <c r="P266" s="367">
        <v>0</v>
      </c>
      <c r="Q266" s="367">
        <v>0</v>
      </c>
      <c r="R266" s="367">
        <v>0</v>
      </c>
      <c r="S266" s="367">
        <v>0</v>
      </c>
      <c r="T266" s="367">
        <v>0</v>
      </c>
      <c r="U266" s="367">
        <v>0</v>
      </c>
      <c r="V266" s="367">
        <v>0</v>
      </c>
      <c r="W266" s="367">
        <v>0</v>
      </c>
      <c r="X266" s="367">
        <v>0</v>
      </c>
      <c r="Y266" s="367">
        <v>0</v>
      </c>
      <c r="Z266" s="367">
        <v>0</v>
      </c>
      <c r="AA266" s="367">
        <v>0</v>
      </c>
      <c r="AB266" s="367">
        <v>0</v>
      </c>
    </row>
    <row r="267" spans="4:28" x14ac:dyDescent="0.2">
      <c r="D267" s="367" t="s">
        <v>126</v>
      </c>
      <c r="E267" s="367">
        <v>0</v>
      </c>
      <c r="F267" s="367">
        <v>0</v>
      </c>
      <c r="G267" s="367">
        <v>0</v>
      </c>
      <c r="H267" s="367">
        <v>0</v>
      </c>
      <c r="I267" s="367">
        <v>0</v>
      </c>
      <c r="J267" s="367">
        <v>0</v>
      </c>
      <c r="K267" s="367">
        <v>0</v>
      </c>
      <c r="L267" s="367">
        <v>0</v>
      </c>
      <c r="M267" s="367">
        <v>0</v>
      </c>
      <c r="N267" s="367">
        <v>0</v>
      </c>
      <c r="O267" s="367">
        <v>0</v>
      </c>
      <c r="P267" s="367">
        <v>0</v>
      </c>
      <c r="Q267" s="367">
        <v>0</v>
      </c>
      <c r="R267" s="367">
        <v>0</v>
      </c>
      <c r="S267" s="367">
        <v>0</v>
      </c>
      <c r="T267" s="367">
        <v>0</v>
      </c>
      <c r="U267" s="367">
        <v>0</v>
      </c>
      <c r="V267" s="367">
        <v>0</v>
      </c>
      <c r="W267" s="367">
        <v>0</v>
      </c>
      <c r="X267" s="367">
        <v>0</v>
      </c>
      <c r="Y267" s="367">
        <v>0</v>
      </c>
      <c r="Z267" s="367">
        <v>0</v>
      </c>
      <c r="AA267" s="367">
        <v>0</v>
      </c>
      <c r="AB267" s="367">
        <v>0</v>
      </c>
    </row>
    <row r="268" spans="4:28" x14ac:dyDescent="0.2">
      <c r="D268" s="367" t="s">
        <v>90</v>
      </c>
      <c r="E268" s="367">
        <v>0</v>
      </c>
      <c r="F268" s="367">
        <v>0</v>
      </c>
      <c r="G268" s="367">
        <v>0</v>
      </c>
      <c r="H268" s="367">
        <v>0</v>
      </c>
      <c r="I268" s="367">
        <v>0</v>
      </c>
      <c r="J268" s="367">
        <v>0</v>
      </c>
      <c r="K268" s="367">
        <v>0</v>
      </c>
      <c r="L268" s="367">
        <v>0</v>
      </c>
      <c r="M268" s="367">
        <v>0</v>
      </c>
      <c r="N268" s="367">
        <v>0</v>
      </c>
      <c r="O268" s="367">
        <v>0</v>
      </c>
      <c r="P268" s="367">
        <v>0</v>
      </c>
      <c r="Q268" s="367">
        <v>0</v>
      </c>
      <c r="R268" s="367">
        <v>0</v>
      </c>
      <c r="S268" s="367">
        <v>0</v>
      </c>
      <c r="T268" s="367">
        <v>0</v>
      </c>
      <c r="U268" s="367">
        <v>0</v>
      </c>
      <c r="V268" s="367">
        <v>0</v>
      </c>
      <c r="W268" s="367">
        <v>0</v>
      </c>
      <c r="X268" s="367">
        <v>0</v>
      </c>
      <c r="Y268" s="367">
        <v>0</v>
      </c>
      <c r="Z268" s="367">
        <v>0</v>
      </c>
      <c r="AA268" s="367">
        <v>0</v>
      </c>
      <c r="AB268" s="367">
        <v>0</v>
      </c>
    </row>
    <row r="269" spans="4:28" x14ac:dyDescent="0.2">
      <c r="D269" s="367" t="s">
        <v>91</v>
      </c>
      <c r="E269" s="367">
        <v>0</v>
      </c>
      <c r="F269" s="367">
        <v>0</v>
      </c>
      <c r="G269" s="367">
        <v>0</v>
      </c>
      <c r="H269" s="367">
        <v>0</v>
      </c>
      <c r="I269" s="367">
        <v>0</v>
      </c>
      <c r="J269" s="367">
        <v>0</v>
      </c>
      <c r="K269" s="367">
        <v>0</v>
      </c>
      <c r="L269" s="367">
        <v>0</v>
      </c>
      <c r="M269" s="367">
        <v>0</v>
      </c>
      <c r="N269" s="367">
        <v>0</v>
      </c>
      <c r="O269" s="367">
        <v>0</v>
      </c>
      <c r="P269" s="367">
        <v>0</v>
      </c>
      <c r="Q269" s="367">
        <v>0</v>
      </c>
      <c r="R269" s="367">
        <v>0</v>
      </c>
      <c r="S269" s="367">
        <v>0</v>
      </c>
      <c r="T269" s="367">
        <v>0</v>
      </c>
      <c r="U269" s="367">
        <v>0</v>
      </c>
      <c r="V269" s="367">
        <v>0</v>
      </c>
      <c r="W269" s="367">
        <v>0</v>
      </c>
      <c r="X269" s="367">
        <v>0</v>
      </c>
      <c r="Y269" s="367">
        <v>0</v>
      </c>
      <c r="Z269" s="367">
        <v>0</v>
      </c>
      <c r="AA269" s="367">
        <v>0</v>
      </c>
      <c r="AB269" s="367">
        <v>0</v>
      </c>
    </row>
    <row r="270" spans="4:28" x14ac:dyDescent="0.2">
      <c r="D270" s="367" t="s">
        <v>92</v>
      </c>
      <c r="E270" s="367">
        <v>0</v>
      </c>
      <c r="F270" s="367">
        <v>0</v>
      </c>
      <c r="G270" s="367">
        <v>0</v>
      </c>
      <c r="H270" s="367">
        <v>0</v>
      </c>
      <c r="I270" s="367">
        <v>0</v>
      </c>
      <c r="J270" s="367">
        <v>0</v>
      </c>
      <c r="K270" s="367">
        <v>0</v>
      </c>
      <c r="L270" s="367">
        <v>0</v>
      </c>
      <c r="M270" s="367">
        <v>0</v>
      </c>
      <c r="N270" s="367">
        <v>0</v>
      </c>
      <c r="O270" s="367">
        <v>0</v>
      </c>
      <c r="P270" s="367">
        <v>0</v>
      </c>
      <c r="Q270" s="367">
        <v>0</v>
      </c>
      <c r="R270" s="367">
        <v>0</v>
      </c>
      <c r="S270" s="367">
        <v>0</v>
      </c>
      <c r="T270" s="367">
        <v>0</v>
      </c>
      <c r="U270" s="367">
        <v>0</v>
      </c>
      <c r="V270" s="367">
        <v>0</v>
      </c>
      <c r="W270" s="367">
        <v>0</v>
      </c>
      <c r="X270" s="367">
        <v>0</v>
      </c>
      <c r="Y270" s="367">
        <v>0</v>
      </c>
      <c r="Z270" s="367">
        <v>0</v>
      </c>
      <c r="AA270" s="367">
        <v>0</v>
      </c>
      <c r="AB270" s="367">
        <v>0</v>
      </c>
    </row>
    <row r="271" spans="4:28" x14ac:dyDescent="0.2">
      <c r="D271" s="367" t="s">
        <v>93</v>
      </c>
      <c r="E271" s="367">
        <v>0</v>
      </c>
      <c r="F271" s="367">
        <v>0</v>
      </c>
      <c r="G271" s="367">
        <v>0</v>
      </c>
      <c r="H271" s="367">
        <v>0</v>
      </c>
      <c r="I271" s="367">
        <v>0</v>
      </c>
      <c r="J271" s="367">
        <v>0</v>
      </c>
      <c r="K271" s="367">
        <v>0</v>
      </c>
      <c r="L271" s="367">
        <v>0</v>
      </c>
      <c r="M271" s="367">
        <v>0</v>
      </c>
      <c r="N271" s="367">
        <v>0</v>
      </c>
      <c r="O271" s="367">
        <v>0</v>
      </c>
      <c r="P271" s="367">
        <v>0</v>
      </c>
      <c r="Q271" s="367">
        <v>0</v>
      </c>
      <c r="R271" s="367">
        <v>0</v>
      </c>
      <c r="S271" s="367">
        <v>0</v>
      </c>
      <c r="T271" s="367">
        <v>0</v>
      </c>
      <c r="U271" s="367">
        <v>0</v>
      </c>
      <c r="V271" s="367">
        <v>0</v>
      </c>
      <c r="W271" s="367">
        <v>0</v>
      </c>
      <c r="X271" s="367">
        <v>0</v>
      </c>
      <c r="Y271" s="367">
        <v>0</v>
      </c>
      <c r="Z271" s="367">
        <v>0</v>
      </c>
      <c r="AA271" s="367">
        <v>0</v>
      </c>
      <c r="AB271" s="367">
        <v>0</v>
      </c>
    </row>
    <row r="272" spans="4:28" x14ac:dyDescent="0.2">
      <c r="D272" s="367" t="s">
        <v>94</v>
      </c>
      <c r="E272" s="367">
        <v>0</v>
      </c>
      <c r="F272" s="367">
        <v>0</v>
      </c>
      <c r="G272" s="367">
        <v>0</v>
      </c>
      <c r="H272" s="367">
        <v>0</v>
      </c>
      <c r="I272" s="367">
        <v>0</v>
      </c>
      <c r="J272" s="367">
        <v>0</v>
      </c>
      <c r="K272" s="367">
        <v>0</v>
      </c>
      <c r="L272" s="367">
        <v>0</v>
      </c>
      <c r="M272" s="367">
        <v>0</v>
      </c>
      <c r="N272" s="367">
        <v>0</v>
      </c>
      <c r="O272" s="367">
        <v>0</v>
      </c>
      <c r="P272" s="367">
        <v>0</v>
      </c>
      <c r="Q272" s="367">
        <v>0</v>
      </c>
      <c r="R272" s="367">
        <v>0</v>
      </c>
      <c r="S272" s="367">
        <v>0</v>
      </c>
      <c r="T272" s="367">
        <v>0</v>
      </c>
      <c r="U272" s="367">
        <v>0</v>
      </c>
      <c r="V272" s="367">
        <v>0</v>
      </c>
      <c r="W272" s="367">
        <v>0</v>
      </c>
      <c r="X272" s="367">
        <v>0</v>
      </c>
      <c r="Y272" s="367">
        <v>0</v>
      </c>
      <c r="Z272" s="367">
        <v>0</v>
      </c>
      <c r="AA272" s="367">
        <v>0</v>
      </c>
      <c r="AB272" s="367">
        <v>0</v>
      </c>
    </row>
    <row r="273" spans="2:86" x14ac:dyDescent="0.2">
      <c r="D273" s="367" t="s">
        <v>95</v>
      </c>
      <c r="E273" s="367">
        <v>0</v>
      </c>
      <c r="F273" s="367">
        <v>0</v>
      </c>
      <c r="G273" s="367">
        <v>0</v>
      </c>
      <c r="H273" s="367">
        <v>0</v>
      </c>
      <c r="I273" s="367">
        <v>0</v>
      </c>
      <c r="J273" s="367">
        <v>0</v>
      </c>
      <c r="K273" s="367">
        <v>0</v>
      </c>
      <c r="L273" s="367">
        <v>0</v>
      </c>
      <c r="M273" s="367">
        <v>0</v>
      </c>
      <c r="N273" s="367">
        <v>0</v>
      </c>
      <c r="O273" s="367">
        <v>0</v>
      </c>
      <c r="P273" s="367">
        <v>0</v>
      </c>
      <c r="Q273" s="367">
        <v>0</v>
      </c>
      <c r="R273" s="367">
        <v>0</v>
      </c>
      <c r="S273" s="367">
        <v>0</v>
      </c>
      <c r="T273" s="367">
        <v>0</v>
      </c>
      <c r="U273" s="367">
        <v>0</v>
      </c>
      <c r="V273" s="367">
        <v>0</v>
      </c>
      <c r="W273" s="367">
        <v>0</v>
      </c>
      <c r="X273" s="367">
        <v>0</v>
      </c>
      <c r="Y273" s="367">
        <v>0</v>
      </c>
      <c r="Z273" s="367">
        <v>0</v>
      </c>
      <c r="AA273" s="367">
        <v>0</v>
      </c>
      <c r="AB273" s="367">
        <v>0</v>
      </c>
    </row>
    <row r="274" spans="2:86" x14ac:dyDescent="0.2">
      <c r="D274" s="367" t="s">
        <v>127</v>
      </c>
      <c r="E274" s="367">
        <v>0</v>
      </c>
      <c r="F274" s="367">
        <v>0</v>
      </c>
      <c r="G274" s="367">
        <v>0</v>
      </c>
      <c r="H274" s="367">
        <v>0</v>
      </c>
      <c r="I274" s="367">
        <v>0</v>
      </c>
      <c r="J274" s="367">
        <v>0</v>
      </c>
      <c r="K274" s="367">
        <v>0</v>
      </c>
      <c r="L274" s="367">
        <v>0</v>
      </c>
      <c r="M274" s="367">
        <v>0</v>
      </c>
      <c r="N274" s="367">
        <v>0</v>
      </c>
      <c r="O274" s="367">
        <v>0</v>
      </c>
      <c r="P274" s="367">
        <v>0</v>
      </c>
      <c r="Q274" s="367">
        <v>0</v>
      </c>
      <c r="R274" s="367">
        <v>0</v>
      </c>
      <c r="S274" s="367">
        <v>0</v>
      </c>
      <c r="T274" s="367">
        <v>0</v>
      </c>
      <c r="U274" s="367">
        <v>0</v>
      </c>
      <c r="V274" s="367">
        <v>0</v>
      </c>
      <c r="W274" s="367">
        <v>0</v>
      </c>
      <c r="X274" s="367">
        <v>0</v>
      </c>
      <c r="Y274" s="367">
        <v>0</v>
      </c>
      <c r="Z274" s="367">
        <v>0</v>
      </c>
      <c r="AA274" s="367">
        <v>0</v>
      </c>
      <c r="AB274" s="367">
        <v>0</v>
      </c>
    </row>
    <row r="275" spans="2:86" x14ac:dyDescent="0.2">
      <c r="D275" s="367" t="s">
        <v>128</v>
      </c>
      <c r="E275" s="367">
        <v>0</v>
      </c>
      <c r="F275" s="367">
        <v>0</v>
      </c>
      <c r="G275" s="367">
        <v>0</v>
      </c>
      <c r="H275" s="367">
        <v>0</v>
      </c>
      <c r="I275" s="367">
        <v>0</v>
      </c>
      <c r="J275" s="367">
        <v>0</v>
      </c>
      <c r="K275" s="367">
        <v>0</v>
      </c>
      <c r="L275" s="367">
        <v>0</v>
      </c>
      <c r="M275" s="367">
        <v>0</v>
      </c>
      <c r="N275" s="367">
        <v>0</v>
      </c>
      <c r="O275" s="367">
        <v>0</v>
      </c>
      <c r="P275" s="367">
        <v>0</v>
      </c>
      <c r="Q275" s="367">
        <v>0</v>
      </c>
      <c r="R275" s="367">
        <v>0</v>
      </c>
      <c r="S275" s="367">
        <v>0</v>
      </c>
      <c r="T275" s="367">
        <v>0</v>
      </c>
      <c r="U275" s="367">
        <v>0</v>
      </c>
      <c r="V275" s="367">
        <v>0</v>
      </c>
      <c r="W275" s="367">
        <v>0</v>
      </c>
      <c r="X275" s="367">
        <v>0</v>
      </c>
      <c r="Y275" s="367">
        <v>0</v>
      </c>
      <c r="Z275" s="367">
        <v>0</v>
      </c>
      <c r="AA275" s="367">
        <v>0</v>
      </c>
      <c r="AB275" s="367">
        <v>0</v>
      </c>
    </row>
    <row r="277" spans="2:86" x14ac:dyDescent="0.2">
      <c r="B277" s="384">
        <v>1</v>
      </c>
      <c r="C277" s="385">
        <v>2025</v>
      </c>
      <c r="D277" s="385"/>
      <c r="E277" s="385">
        <v>2030</v>
      </c>
      <c r="F277" s="385"/>
      <c r="G277" s="385">
        <v>2035</v>
      </c>
      <c r="H277" s="385"/>
      <c r="I277" s="385">
        <v>2040</v>
      </c>
      <c r="J277" s="385"/>
      <c r="K277" s="385">
        <v>2045</v>
      </c>
      <c r="L277" s="385"/>
      <c r="M277" s="385">
        <v>2050</v>
      </c>
      <c r="N277" s="386"/>
      <c r="Z277" s="387">
        <v>1</v>
      </c>
      <c r="AA277" s="385">
        <v>2025</v>
      </c>
      <c r="AB277" s="385"/>
      <c r="AC277" s="385">
        <v>2030</v>
      </c>
      <c r="AD277" s="385"/>
      <c r="AE277" s="385">
        <v>2035</v>
      </c>
      <c r="AF277" s="385"/>
      <c r="AG277" s="385">
        <v>2040</v>
      </c>
      <c r="AH277" s="385"/>
      <c r="AI277" s="388">
        <v>2045</v>
      </c>
      <c r="AJ277" s="388"/>
      <c r="AK277" s="388">
        <v>2050</v>
      </c>
      <c r="AL277" s="389"/>
      <c r="AX277" s="387">
        <v>1</v>
      </c>
      <c r="AY277" s="385">
        <v>2025</v>
      </c>
      <c r="AZ277" s="385"/>
      <c r="BA277" s="385">
        <v>2030</v>
      </c>
      <c r="BB277" s="385"/>
      <c r="BC277" s="385">
        <v>2035</v>
      </c>
      <c r="BD277" s="385"/>
      <c r="BE277" s="385">
        <v>2040</v>
      </c>
      <c r="BF277" s="385"/>
      <c r="BG277" s="385">
        <v>2045</v>
      </c>
      <c r="BH277" s="385"/>
      <c r="BI277" s="385">
        <v>2050</v>
      </c>
      <c r="BJ277" s="386"/>
      <c r="BV277" s="387">
        <v>1</v>
      </c>
      <c r="BW277" s="385">
        <v>2025</v>
      </c>
      <c r="BX277" s="385"/>
      <c r="BY277" s="385">
        <v>2030</v>
      </c>
      <c r="BZ277" s="385"/>
      <c r="CA277" s="385">
        <v>2035</v>
      </c>
      <c r="CB277" s="385"/>
      <c r="CC277" s="385">
        <v>2040</v>
      </c>
      <c r="CD277" s="385"/>
      <c r="CE277" s="385">
        <v>2045</v>
      </c>
      <c r="CF277" s="385"/>
      <c r="CG277" s="385">
        <v>2050</v>
      </c>
      <c r="CH277" s="386"/>
    </row>
    <row r="278" spans="2:86" x14ac:dyDescent="0.2">
      <c r="B278" s="390" t="s">
        <v>4</v>
      </c>
      <c r="C278" s="367" t="s">
        <v>0</v>
      </c>
      <c r="D278" s="391" t="s">
        <v>3</v>
      </c>
      <c r="E278" s="367" t="s">
        <v>0</v>
      </c>
      <c r="F278" s="367" t="s">
        <v>3</v>
      </c>
      <c r="G278" s="367" t="s">
        <v>0</v>
      </c>
      <c r="H278" s="367" t="s">
        <v>3</v>
      </c>
      <c r="I278" s="367" t="s">
        <v>0</v>
      </c>
      <c r="J278" s="367" t="s">
        <v>3</v>
      </c>
      <c r="K278" s="367" t="s">
        <v>0</v>
      </c>
      <c r="L278" s="367" t="s">
        <v>3</v>
      </c>
      <c r="M278" s="367" t="s">
        <v>0</v>
      </c>
      <c r="N278" s="375" t="s">
        <v>3</v>
      </c>
      <c r="Z278" s="390" t="s">
        <v>14</v>
      </c>
      <c r="AA278" s="367" t="s">
        <v>0</v>
      </c>
      <c r="AB278" s="367" t="s">
        <v>3</v>
      </c>
      <c r="AC278" s="367" t="s">
        <v>0</v>
      </c>
      <c r="AD278" s="367" t="s">
        <v>3</v>
      </c>
      <c r="AE278" s="367" t="s">
        <v>0</v>
      </c>
      <c r="AF278" s="367" t="s">
        <v>3</v>
      </c>
      <c r="AG278" s="367" t="s">
        <v>0</v>
      </c>
      <c r="AH278" s="367" t="s">
        <v>3</v>
      </c>
      <c r="AI278" s="367" t="s">
        <v>0</v>
      </c>
      <c r="AJ278" s="367" t="s">
        <v>3</v>
      </c>
      <c r="AK278" s="367" t="s">
        <v>0</v>
      </c>
      <c r="AL278" s="375" t="s">
        <v>3</v>
      </c>
      <c r="AX278" s="390" t="s">
        <v>17</v>
      </c>
      <c r="AY278" s="367" t="s">
        <v>0</v>
      </c>
      <c r="AZ278" s="367" t="s">
        <v>3</v>
      </c>
      <c r="BA278" s="367" t="s">
        <v>0</v>
      </c>
      <c r="BB278" s="367" t="s">
        <v>3</v>
      </c>
      <c r="BC278" s="367" t="s">
        <v>0</v>
      </c>
      <c r="BD278" s="367" t="s">
        <v>3</v>
      </c>
      <c r="BE278" s="367" t="s">
        <v>0</v>
      </c>
      <c r="BF278" s="367" t="s">
        <v>3</v>
      </c>
      <c r="BG278" s="367" t="s">
        <v>0</v>
      </c>
      <c r="BH278" s="367" t="s">
        <v>3</v>
      </c>
      <c r="BI278" s="367" t="s">
        <v>0</v>
      </c>
      <c r="BJ278" s="375" t="s">
        <v>3</v>
      </c>
      <c r="BV278" s="390" t="s">
        <v>23</v>
      </c>
      <c r="BW278" s="367" t="s">
        <v>0</v>
      </c>
      <c r="BX278" s="367" t="s">
        <v>3</v>
      </c>
      <c r="BY278" s="367" t="s">
        <v>0</v>
      </c>
      <c r="BZ278" s="367" t="s">
        <v>3</v>
      </c>
      <c r="CA278" s="367" t="s">
        <v>0</v>
      </c>
      <c r="CB278" s="367" t="s">
        <v>3</v>
      </c>
      <c r="CC278" s="367" t="s">
        <v>0</v>
      </c>
      <c r="CD278" s="367" t="s">
        <v>3</v>
      </c>
      <c r="CE278" s="367" t="s">
        <v>0</v>
      </c>
      <c r="CF278" s="367" t="s">
        <v>3</v>
      </c>
      <c r="CG278" s="367" t="s">
        <v>0</v>
      </c>
      <c r="CH278" s="375" t="s">
        <v>3</v>
      </c>
    </row>
    <row r="279" spans="2:86" x14ac:dyDescent="0.2">
      <c r="B279" s="390" t="s">
        <v>84</v>
      </c>
      <c r="C279" s="367">
        <v>141.22334356159629</v>
      </c>
      <c r="D279" s="367">
        <v>128.82127108568477</v>
      </c>
      <c r="E279" s="367">
        <v>0</v>
      </c>
      <c r="F279" s="367">
        <v>0</v>
      </c>
      <c r="G279" s="367">
        <v>0</v>
      </c>
      <c r="H279" s="367">
        <v>0</v>
      </c>
      <c r="I279" s="367">
        <v>0</v>
      </c>
      <c r="J279" s="367">
        <v>0</v>
      </c>
      <c r="K279" s="367">
        <v>0</v>
      </c>
      <c r="L279" s="367">
        <v>0</v>
      </c>
      <c r="M279" s="367">
        <v>0</v>
      </c>
      <c r="N279" s="375">
        <v>0</v>
      </c>
      <c r="Z279" s="390" t="s">
        <v>84</v>
      </c>
      <c r="AA279" s="367">
        <v>131.91764090202926</v>
      </c>
      <c r="AB279" s="367">
        <v>120.33278458820992</v>
      </c>
      <c r="AC279" s="367">
        <v>0</v>
      </c>
      <c r="AD279" s="367">
        <v>0</v>
      </c>
      <c r="AE279" s="367">
        <v>0</v>
      </c>
      <c r="AF279" s="367">
        <v>0</v>
      </c>
      <c r="AG279" s="367">
        <v>0</v>
      </c>
      <c r="AH279" s="367">
        <v>0</v>
      </c>
      <c r="AI279" s="367">
        <v>0</v>
      </c>
      <c r="AJ279" s="367">
        <v>0</v>
      </c>
      <c r="AK279" s="367">
        <v>0</v>
      </c>
      <c r="AL279" s="375">
        <v>0</v>
      </c>
      <c r="AX279" s="390" t="s">
        <v>84</v>
      </c>
      <c r="AY279" s="367">
        <v>148.22842247024082</v>
      </c>
      <c r="AZ279" s="367">
        <v>135.21117197819206</v>
      </c>
      <c r="BA279" s="367">
        <v>0</v>
      </c>
      <c r="BB279" s="367">
        <v>0</v>
      </c>
      <c r="BC279" s="367">
        <v>0</v>
      </c>
      <c r="BD279" s="367">
        <v>0</v>
      </c>
      <c r="BE279" s="367">
        <v>0</v>
      </c>
      <c r="BF279" s="367">
        <v>0</v>
      </c>
      <c r="BG279" s="367">
        <v>0</v>
      </c>
      <c r="BH279" s="367">
        <v>0</v>
      </c>
      <c r="BI279" s="367">
        <v>0</v>
      </c>
      <c r="BJ279" s="375">
        <v>0</v>
      </c>
      <c r="BV279" s="390" t="s">
        <v>84</v>
      </c>
      <c r="BW279" s="367">
        <v>142.60392038498148</v>
      </c>
      <c r="BX279" s="367">
        <v>130.08060723178264</v>
      </c>
      <c r="BY279" s="367">
        <v>0</v>
      </c>
      <c r="BZ279" s="367">
        <v>0</v>
      </c>
      <c r="CA279" s="367">
        <v>0</v>
      </c>
      <c r="CB279" s="367">
        <v>0</v>
      </c>
      <c r="CC279" s="367">
        <v>0</v>
      </c>
      <c r="CD279" s="367">
        <v>0</v>
      </c>
      <c r="CE279" s="367">
        <v>0</v>
      </c>
      <c r="CF279" s="367">
        <v>0</v>
      </c>
      <c r="CG279" s="367">
        <v>0</v>
      </c>
      <c r="CH279" s="375">
        <v>0</v>
      </c>
    </row>
    <row r="280" spans="2:86" x14ac:dyDescent="0.2">
      <c r="B280" s="390" t="s">
        <v>85</v>
      </c>
      <c r="C280" s="367">
        <v>139.06788434315308</v>
      </c>
      <c r="D280" s="367">
        <v>126.85510183001844</v>
      </c>
      <c r="E280" s="367">
        <v>729.47980006863781</v>
      </c>
      <c r="F280" s="367">
        <v>656.76785166895547</v>
      </c>
      <c r="G280" s="367">
        <v>1086.9984915486991</v>
      </c>
      <c r="H280" s="367">
        <v>904.88954439044824</v>
      </c>
      <c r="I280" s="367">
        <v>1214.0673332905424</v>
      </c>
      <c r="J280" s="367">
        <v>1056.9975704043154</v>
      </c>
      <c r="K280" s="367">
        <v>1263.1542092506993</v>
      </c>
      <c r="L280" s="367">
        <v>1148.2429089733091</v>
      </c>
      <c r="M280" s="367">
        <v>1291.9455273610947</v>
      </c>
      <c r="N280" s="375">
        <v>1202.678431036685</v>
      </c>
      <c r="Z280" s="390" t="s">
        <v>85</v>
      </c>
      <c r="AA280" s="367">
        <v>136.39942309376468</v>
      </c>
      <c r="AB280" s="367">
        <v>124.42098179490418</v>
      </c>
      <c r="AC280" s="367">
        <v>428.14771377782426</v>
      </c>
      <c r="AD280" s="367">
        <v>385.47147453346696</v>
      </c>
      <c r="AE280" s="367">
        <v>54.506183840365189</v>
      </c>
      <c r="AF280" s="367">
        <v>45.374557780203112</v>
      </c>
      <c r="AG280" s="367">
        <v>0</v>
      </c>
      <c r="AH280" s="367">
        <v>0</v>
      </c>
      <c r="AI280" s="367">
        <v>0</v>
      </c>
      <c r="AJ280" s="367">
        <v>0</v>
      </c>
      <c r="AK280" s="367">
        <v>0</v>
      </c>
      <c r="AL280" s="375">
        <v>0</v>
      </c>
      <c r="AX280" s="390" t="s">
        <v>85</v>
      </c>
      <c r="AY280" s="367">
        <v>44.160914023793033</v>
      </c>
      <c r="AZ280" s="367">
        <v>40.282753073109276</v>
      </c>
      <c r="BA280" s="367">
        <v>0</v>
      </c>
      <c r="BB280" s="367">
        <v>0</v>
      </c>
      <c r="BC280" s="367">
        <v>0</v>
      </c>
      <c r="BD280" s="367">
        <v>0</v>
      </c>
      <c r="BE280" s="367">
        <v>0</v>
      </c>
      <c r="BF280" s="367">
        <v>0</v>
      </c>
      <c r="BG280" s="367">
        <v>0</v>
      </c>
      <c r="BH280" s="367">
        <v>0</v>
      </c>
      <c r="BI280" s="367">
        <v>0</v>
      </c>
      <c r="BJ280" s="375">
        <v>0</v>
      </c>
      <c r="BV280" s="390" t="s">
        <v>85</v>
      </c>
      <c r="BW280" s="367">
        <v>131.59980769263504</v>
      </c>
      <c r="BX280" s="367">
        <v>120.04286312767212</v>
      </c>
      <c r="BY280" s="367">
        <v>726.469138781217</v>
      </c>
      <c r="BZ280" s="367">
        <v>654.05728237607548</v>
      </c>
      <c r="CA280" s="367">
        <v>1041.2772793231604</v>
      </c>
      <c r="CB280" s="367">
        <v>866.82817887668284</v>
      </c>
      <c r="CC280" s="367">
        <v>708.16579836832921</v>
      </c>
      <c r="CD280" s="367">
        <v>616.5469639068391</v>
      </c>
      <c r="CE280" s="367">
        <v>129.04577378374256</v>
      </c>
      <c r="CF280" s="367">
        <v>117.3062588835086</v>
      </c>
      <c r="CG280" s="367">
        <v>0</v>
      </c>
      <c r="CH280" s="375">
        <v>0</v>
      </c>
    </row>
    <row r="281" spans="2:86" x14ac:dyDescent="0.2">
      <c r="B281" s="390" t="s">
        <v>86</v>
      </c>
      <c r="C281" s="367">
        <v>1465.1143320217129</v>
      </c>
      <c r="D281" s="367">
        <v>1336.4496674345535</v>
      </c>
      <c r="E281" s="367">
        <v>4649.4981817800463</v>
      </c>
      <c r="F281" s="367">
        <v>4186.0527623918761</v>
      </c>
      <c r="G281" s="367">
        <v>8165.9159231244021</v>
      </c>
      <c r="H281" s="367">
        <v>6797.8493039847026</v>
      </c>
      <c r="I281" s="367">
        <v>10174.099313798322</v>
      </c>
      <c r="J281" s="367">
        <v>8857.8268773528289</v>
      </c>
      <c r="K281" s="367">
        <v>11448.644377959579</v>
      </c>
      <c r="L281" s="367">
        <v>10407.141604782606</v>
      </c>
      <c r="M281" s="367">
        <v>12200.812643323778</v>
      </c>
      <c r="N281" s="375">
        <v>11357.796359431144</v>
      </c>
      <c r="Z281" s="390" t="s">
        <v>86</v>
      </c>
      <c r="AA281" s="367">
        <v>1425.3899619525921</v>
      </c>
      <c r="AB281" s="367">
        <v>1300.2138461013028</v>
      </c>
      <c r="AC281" s="367">
        <v>2905.9645573349007</v>
      </c>
      <c r="AD281" s="367">
        <v>2616.3083599674615</v>
      </c>
      <c r="AE281" s="367">
        <v>973.10502391007265</v>
      </c>
      <c r="AF281" s="367">
        <v>810.07707791339817</v>
      </c>
      <c r="AG281" s="367">
        <v>158.42839877126619</v>
      </c>
      <c r="AH281" s="367">
        <v>137.93175056477645</v>
      </c>
      <c r="AI281" s="367">
        <v>0</v>
      </c>
      <c r="AJ281" s="367">
        <v>0</v>
      </c>
      <c r="AK281" s="367">
        <v>0</v>
      </c>
      <c r="AL281" s="375">
        <v>0</v>
      </c>
      <c r="AX281" s="390" t="s">
        <v>86</v>
      </c>
      <c r="AY281" s="367">
        <v>1464.9689996283421</v>
      </c>
      <c r="AZ281" s="367">
        <v>1336.317097965712</v>
      </c>
      <c r="BA281" s="367">
        <v>4069.2247448405533</v>
      </c>
      <c r="BB281" s="367">
        <v>3663.6189149797156</v>
      </c>
      <c r="BC281" s="367">
        <v>3180.1938768415434</v>
      </c>
      <c r="BD281" s="367">
        <v>2647.4040310657701</v>
      </c>
      <c r="BE281" s="367">
        <v>955.86113692793174</v>
      </c>
      <c r="BF281" s="367">
        <v>832.1967585095565</v>
      </c>
      <c r="BG281" s="367">
        <v>158.01097780153995</v>
      </c>
      <c r="BH281" s="367">
        <v>143.63644871846967</v>
      </c>
      <c r="BI281" s="367">
        <v>0</v>
      </c>
      <c r="BJ281" s="375">
        <v>0</v>
      </c>
      <c r="BV281" s="390" t="s">
        <v>86</v>
      </c>
      <c r="BW281" s="367">
        <v>1471.4580637116451</v>
      </c>
      <c r="BX281" s="367">
        <v>1342.2362998645324</v>
      </c>
      <c r="BY281" s="367">
        <v>4596.8358004928486</v>
      </c>
      <c r="BZ281" s="367">
        <v>4138.6395797122323</v>
      </c>
      <c r="CA281" s="367">
        <v>8018.9984750797275</v>
      </c>
      <c r="CB281" s="367">
        <v>6675.5454887928881</v>
      </c>
      <c r="CC281" s="367">
        <v>6381.4612733483755</v>
      </c>
      <c r="CD281" s="367">
        <v>5555.8607637326577</v>
      </c>
      <c r="CE281" s="367">
        <v>1326.385593168503</v>
      </c>
      <c r="CF281" s="367">
        <v>1205.7220256769267</v>
      </c>
      <c r="CG281" s="367">
        <v>0</v>
      </c>
      <c r="CH281" s="375">
        <v>0</v>
      </c>
    </row>
    <row r="282" spans="2:86" x14ac:dyDescent="0.2">
      <c r="B282" s="390" t="s">
        <v>87</v>
      </c>
      <c r="C282" s="367">
        <v>0</v>
      </c>
      <c r="D282" s="367">
        <v>0</v>
      </c>
      <c r="E282" s="367">
        <v>0</v>
      </c>
      <c r="F282" s="367">
        <v>0</v>
      </c>
      <c r="G282" s="367">
        <v>0</v>
      </c>
      <c r="H282" s="367">
        <v>0</v>
      </c>
      <c r="I282" s="367">
        <v>0</v>
      </c>
      <c r="J282" s="367">
        <v>0</v>
      </c>
      <c r="K282" s="367">
        <v>0</v>
      </c>
      <c r="L282" s="367">
        <v>0</v>
      </c>
      <c r="M282" s="367">
        <v>0</v>
      </c>
      <c r="N282" s="375">
        <v>0</v>
      </c>
      <c r="Z282" s="390" t="s">
        <v>87</v>
      </c>
      <c r="AA282" s="367">
        <v>6.3489425822368206</v>
      </c>
      <c r="AB282" s="367">
        <v>5.7913857076825908</v>
      </c>
      <c r="AC282" s="367">
        <v>0</v>
      </c>
      <c r="AD282" s="367">
        <v>0</v>
      </c>
      <c r="AE282" s="367">
        <v>0</v>
      </c>
      <c r="AF282" s="367">
        <v>0</v>
      </c>
      <c r="AG282" s="367">
        <v>0</v>
      </c>
      <c r="AH282" s="367">
        <v>0</v>
      </c>
      <c r="AI282" s="367">
        <v>0</v>
      </c>
      <c r="AJ282" s="367">
        <v>0</v>
      </c>
      <c r="AK282" s="367">
        <v>0</v>
      </c>
      <c r="AL282" s="375">
        <v>0</v>
      </c>
      <c r="AX282" s="390" t="s">
        <v>87</v>
      </c>
      <c r="AY282" s="367">
        <v>71.929553821615713</v>
      </c>
      <c r="AZ282" s="367">
        <v>65.612782690456598</v>
      </c>
      <c r="BA282" s="367">
        <v>1050.2627659376585</v>
      </c>
      <c r="BB282" s="367">
        <v>945.57631398137221</v>
      </c>
      <c r="BC282" s="367">
        <v>4779.7314637752297</v>
      </c>
      <c r="BD282" s="367">
        <v>3978.965067745437</v>
      </c>
      <c r="BE282" s="367">
        <v>8185.5102542109398</v>
      </c>
      <c r="BF282" s="367">
        <v>7126.5112024474693</v>
      </c>
      <c r="BG282" s="367">
        <v>9842.3475858974762</v>
      </c>
      <c r="BH282" s="367">
        <v>8946.9723810375581</v>
      </c>
      <c r="BI282" s="367">
        <v>10575.942393593712</v>
      </c>
      <c r="BJ282" s="375">
        <v>9845.196670669382</v>
      </c>
      <c r="BV282" s="390" t="s">
        <v>87</v>
      </c>
      <c r="BW282" s="367">
        <v>0</v>
      </c>
      <c r="BX282" s="367">
        <v>0</v>
      </c>
      <c r="BY282" s="367">
        <v>0</v>
      </c>
      <c r="BZ282" s="367">
        <v>0</v>
      </c>
      <c r="CA282" s="367">
        <v>0</v>
      </c>
      <c r="CB282" s="367">
        <v>0</v>
      </c>
      <c r="CC282" s="367">
        <v>0</v>
      </c>
      <c r="CD282" s="367">
        <v>0</v>
      </c>
      <c r="CE282" s="367">
        <v>0</v>
      </c>
      <c r="CF282" s="367">
        <v>0</v>
      </c>
      <c r="CG282" s="367">
        <v>0</v>
      </c>
      <c r="CH282" s="375">
        <v>0</v>
      </c>
    </row>
    <row r="283" spans="2:86" x14ac:dyDescent="0.2">
      <c r="B283" s="390" t="s">
        <v>88</v>
      </c>
      <c r="C283" s="367">
        <v>0</v>
      </c>
      <c r="D283" s="367">
        <v>0</v>
      </c>
      <c r="E283" s="367">
        <v>0</v>
      </c>
      <c r="F283" s="367">
        <v>0</v>
      </c>
      <c r="G283" s="367">
        <v>0</v>
      </c>
      <c r="H283" s="367">
        <v>0</v>
      </c>
      <c r="I283" s="367">
        <v>0</v>
      </c>
      <c r="J283" s="367">
        <v>0</v>
      </c>
      <c r="K283" s="367">
        <v>0</v>
      </c>
      <c r="L283" s="367">
        <v>0</v>
      </c>
      <c r="M283" s="367">
        <v>0</v>
      </c>
      <c r="N283" s="375">
        <v>0</v>
      </c>
      <c r="Z283" s="390" t="s">
        <v>88</v>
      </c>
      <c r="AA283" s="367">
        <v>21.255453698013397</v>
      </c>
      <c r="AB283" s="367">
        <v>19.388824069915355</v>
      </c>
      <c r="AC283" s="367">
        <v>984.11870224305164</v>
      </c>
      <c r="AD283" s="367">
        <v>886.02525498114494</v>
      </c>
      <c r="AE283" s="367">
        <v>3954.2305772822278</v>
      </c>
      <c r="AF283" s="367">
        <v>3291.7634507419998</v>
      </c>
      <c r="AG283" s="367">
        <v>5393.8936928942021</v>
      </c>
      <c r="AH283" s="367">
        <v>4696.0595776477649</v>
      </c>
      <c r="AI283" s="367">
        <v>6103.0958212034593</v>
      </c>
      <c r="AJ283" s="367">
        <v>5547.886749028482</v>
      </c>
      <c r="AK283" s="367">
        <v>6476.8742200303104</v>
      </c>
      <c r="AL283" s="375">
        <v>6029.3539936462348</v>
      </c>
      <c r="AX283" s="390" t="s">
        <v>88</v>
      </c>
      <c r="AY283" s="367">
        <v>0</v>
      </c>
      <c r="AZ283" s="367">
        <v>0</v>
      </c>
      <c r="BA283" s="367">
        <v>0</v>
      </c>
      <c r="BB283" s="367">
        <v>0</v>
      </c>
      <c r="BC283" s="367">
        <v>0</v>
      </c>
      <c r="BD283" s="367">
        <v>0</v>
      </c>
      <c r="BE283" s="367">
        <v>0</v>
      </c>
      <c r="BF283" s="367">
        <v>0</v>
      </c>
      <c r="BG283" s="367">
        <v>0</v>
      </c>
      <c r="BH283" s="367">
        <v>0</v>
      </c>
      <c r="BI283" s="367">
        <v>0</v>
      </c>
      <c r="BJ283" s="375">
        <v>0</v>
      </c>
      <c r="BV283" s="390" t="s">
        <v>88</v>
      </c>
      <c r="BW283" s="367">
        <v>0</v>
      </c>
      <c r="BX283" s="367">
        <v>0</v>
      </c>
      <c r="BY283" s="367">
        <v>0</v>
      </c>
      <c r="BZ283" s="367">
        <v>0</v>
      </c>
      <c r="CA283" s="367">
        <v>0</v>
      </c>
      <c r="CB283" s="367">
        <v>0</v>
      </c>
      <c r="CC283" s="367">
        <v>0</v>
      </c>
      <c r="CD283" s="367">
        <v>0</v>
      </c>
      <c r="CE283" s="367">
        <v>0</v>
      </c>
      <c r="CF283" s="367">
        <v>0</v>
      </c>
      <c r="CG283" s="367">
        <v>0</v>
      </c>
      <c r="CH283" s="375">
        <v>0</v>
      </c>
    </row>
    <row r="284" spans="2:86" x14ac:dyDescent="0.2">
      <c r="B284" s="390" t="s">
        <v>89</v>
      </c>
      <c r="C284" s="367">
        <v>0</v>
      </c>
      <c r="D284" s="367">
        <v>0</v>
      </c>
      <c r="E284" s="367">
        <v>0</v>
      </c>
      <c r="F284" s="367">
        <v>0</v>
      </c>
      <c r="G284" s="367">
        <v>0</v>
      </c>
      <c r="H284" s="367">
        <v>0</v>
      </c>
      <c r="I284" s="367">
        <v>0</v>
      </c>
      <c r="J284" s="367">
        <v>0</v>
      </c>
      <c r="K284" s="367">
        <v>0</v>
      </c>
      <c r="L284" s="367">
        <v>0</v>
      </c>
      <c r="M284" s="367">
        <v>0</v>
      </c>
      <c r="N284" s="375">
        <v>0</v>
      </c>
      <c r="Z284" s="390" t="s">
        <v>89</v>
      </c>
      <c r="AA284" s="367">
        <v>22.445798980924064</v>
      </c>
      <c r="AB284" s="367">
        <v>20.474634591803472</v>
      </c>
      <c r="AC284" s="367">
        <v>1039.231195802701</v>
      </c>
      <c r="AD284" s="367">
        <v>935.64433146809381</v>
      </c>
      <c r="AE284" s="367">
        <v>4175.6749078565017</v>
      </c>
      <c r="AF284" s="367">
        <v>3476.1083794232777</v>
      </c>
      <c r="AG284" s="367">
        <v>5695.9618587907644</v>
      </c>
      <c r="AH284" s="367">
        <v>4959.0477239343318</v>
      </c>
      <c r="AI284" s="367">
        <v>6444.8806367682446</v>
      </c>
      <c r="AJ284" s="367">
        <v>5858.5788149638183</v>
      </c>
      <c r="AK284" s="367">
        <v>6839.5913271480649</v>
      </c>
      <c r="AL284" s="375">
        <v>6367.0091285260978</v>
      </c>
      <c r="AX284" s="390" t="s">
        <v>89</v>
      </c>
      <c r="AY284" s="367">
        <v>0</v>
      </c>
      <c r="AZ284" s="367">
        <v>0</v>
      </c>
      <c r="BA284" s="367">
        <v>0</v>
      </c>
      <c r="BB284" s="367">
        <v>0</v>
      </c>
      <c r="BC284" s="367">
        <v>0</v>
      </c>
      <c r="BD284" s="367">
        <v>0</v>
      </c>
      <c r="BE284" s="367">
        <v>0</v>
      </c>
      <c r="BF284" s="367">
        <v>0</v>
      </c>
      <c r="BG284" s="367">
        <v>0</v>
      </c>
      <c r="BH284" s="367">
        <v>0</v>
      </c>
      <c r="BI284" s="367">
        <v>0</v>
      </c>
      <c r="BJ284" s="375">
        <v>0</v>
      </c>
      <c r="BV284" s="390" t="s">
        <v>89</v>
      </c>
      <c r="BW284" s="367">
        <v>0</v>
      </c>
      <c r="BX284" s="367">
        <v>0</v>
      </c>
      <c r="BY284" s="367">
        <v>0</v>
      </c>
      <c r="BZ284" s="367">
        <v>0</v>
      </c>
      <c r="CA284" s="367">
        <v>0</v>
      </c>
      <c r="CB284" s="367">
        <v>0</v>
      </c>
      <c r="CC284" s="367">
        <v>0</v>
      </c>
      <c r="CD284" s="367">
        <v>0</v>
      </c>
      <c r="CE284" s="367">
        <v>0</v>
      </c>
      <c r="CF284" s="367">
        <v>0</v>
      </c>
      <c r="CG284" s="367">
        <v>0</v>
      </c>
      <c r="CH284" s="375">
        <v>0</v>
      </c>
    </row>
    <row r="285" spans="2:86" x14ac:dyDescent="0.2">
      <c r="B285" s="390" t="s">
        <v>125</v>
      </c>
      <c r="C285" s="367">
        <v>0</v>
      </c>
      <c r="D285" s="367">
        <v>0</v>
      </c>
      <c r="E285" s="367">
        <v>0</v>
      </c>
      <c r="F285" s="367">
        <v>0</v>
      </c>
      <c r="G285" s="367">
        <v>0</v>
      </c>
      <c r="H285" s="367">
        <v>0</v>
      </c>
      <c r="I285" s="367">
        <v>0</v>
      </c>
      <c r="J285" s="367">
        <v>0</v>
      </c>
      <c r="K285" s="367">
        <v>0</v>
      </c>
      <c r="L285" s="367">
        <v>0</v>
      </c>
      <c r="M285" s="367">
        <v>0</v>
      </c>
      <c r="N285" s="375">
        <v>0</v>
      </c>
      <c r="Z285" s="390" t="s">
        <v>125</v>
      </c>
      <c r="AA285" s="367">
        <v>0</v>
      </c>
      <c r="AB285" s="367">
        <v>0</v>
      </c>
      <c r="AC285" s="367">
        <v>0</v>
      </c>
      <c r="AD285" s="367">
        <v>0</v>
      </c>
      <c r="AE285" s="367">
        <v>0</v>
      </c>
      <c r="AF285" s="367">
        <v>0</v>
      </c>
      <c r="AG285" s="367">
        <v>0</v>
      </c>
      <c r="AH285" s="367">
        <v>0</v>
      </c>
      <c r="AI285" s="367">
        <v>0</v>
      </c>
      <c r="AJ285" s="367">
        <v>0</v>
      </c>
      <c r="AK285" s="367">
        <v>0</v>
      </c>
      <c r="AL285" s="375">
        <v>0</v>
      </c>
      <c r="AX285" s="390" t="s">
        <v>125</v>
      </c>
      <c r="AY285" s="367">
        <v>0</v>
      </c>
      <c r="AZ285" s="367">
        <v>0</v>
      </c>
      <c r="BA285" s="367">
        <v>0</v>
      </c>
      <c r="BB285" s="367">
        <v>0</v>
      </c>
      <c r="BC285" s="367">
        <v>0</v>
      </c>
      <c r="BD285" s="367">
        <v>0</v>
      </c>
      <c r="BE285" s="367">
        <v>0</v>
      </c>
      <c r="BF285" s="367">
        <v>0</v>
      </c>
      <c r="BG285" s="367">
        <v>0</v>
      </c>
      <c r="BH285" s="367">
        <v>0</v>
      </c>
      <c r="BI285" s="367">
        <v>0</v>
      </c>
      <c r="BJ285" s="375">
        <v>0</v>
      </c>
      <c r="BV285" s="390" t="s">
        <v>125</v>
      </c>
      <c r="BW285" s="367">
        <v>0</v>
      </c>
      <c r="BX285" s="367">
        <v>0</v>
      </c>
      <c r="BY285" s="367">
        <v>40.72618368800174</v>
      </c>
      <c r="BZ285" s="367">
        <v>36.666742745895682</v>
      </c>
      <c r="CA285" s="367">
        <v>142.21236125063291</v>
      </c>
      <c r="CB285" s="367">
        <v>118.38698929142873</v>
      </c>
      <c r="CC285" s="367">
        <v>3154.4972818613592</v>
      </c>
      <c r="CD285" s="367">
        <v>2746.3847114124878</v>
      </c>
      <c r="CE285" s="367">
        <v>8253.5411966533993</v>
      </c>
      <c r="CF285" s="367">
        <v>7502.7024282317243</v>
      </c>
      <c r="CG285" s="367">
        <v>9890.8664144438972</v>
      </c>
      <c r="CH285" s="375">
        <v>9207.4560799900246</v>
      </c>
    </row>
    <row r="286" spans="2:86" x14ac:dyDescent="0.2">
      <c r="B286" s="390" t="s">
        <v>126</v>
      </c>
      <c r="C286" s="367">
        <v>0</v>
      </c>
      <c r="D286" s="367">
        <v>0</v>
      </c>
      <c r="E286" s="367">
        <v>0</v>
      </c>
      <c r="F286" s="367">
        <v>0</v>
      </c>
      <c r="G286" s="367">
        <v>0</v>
      </c>
      <c r="H286" s="367">
        <v>0</v>
      </c>
      <c r="I286" s="367">
        <v>0</v>
      </c>
      <c r="J286" s="367">
        <v>0</v>
      </c>
      <c r="K286" s="367">
        <v>0</v>
      </c>
      <c r="L286" s="367">
        <v>0</v>
      </c>
      <c r="M286" s="367">
        <v>0</v>
      </c>
      <c r="N286" s="375">
        <v>0</v>
      </c>
      <c r="Z286" s="390" t="s">
        <v>126</v>
      </c>
      <c r="AA286" s="367">
        <v>0</v>
      </c>
      <c r="AB286" s="367">
        <v>0</v>
      </c>
      <c r="AC286" s="367">
        <v>0</v>
      </c>
      <c r="AD286" s="367">
        <v>0</v>
      </c>
      <c r="AE286" s="367">
        <v>0</v>
      </c>
      <c r="AF286" s="367">
        <v>0</v>
      </c>
      <c r="AG286" s="367">
        <v>0</v>
      </c>
      <c r="AH286" s="367">
        <v>0</v>
      </c>
      <c r="AI286" s="367">
        <v>0</v>
      </c>
      <c r="AJ286" s="367">
        <v>0</v>
      </c>
      <c r="AK286" s="367">
        <v>0</v>
      </c>
      <c r="AL286" s="375">
        <v>0</v>
      </c>
      <c r="AX286" s="390" t="s">
        <v>126</v>
      </c>
      <c r="AY286" s="367">
        <v>0</v>
      </c>
      <c r="AZ286" s="367">
        <v>0</v>
      </c>
      <c r="BA286" s="367">
        <v>0</v>
      </c>
      <c r="BB286" s="367">
        <v>0</v>
      </c>
      <c r="BC286" s="367">
        <v>0</v>
      </c>
      <c r="BD286" s="367">
        <v>0</v>
      </c>
      <c r="BE286" s="367">
        <v>0</v>
      </c>
      <c r="BF286" s="367">
        <v>0</v>
      </c>
      <c r="BG286" s="367">
        <v>0</v>
      </c>
      <c r="BH286" s="367">
        <v>0</v>
      </c>
      <c r="BI286" s="367">
        <v>0</v>
      </c>
      <c r="BJ286" s="375">
        <v>0</v>
      </c>
      <c r="BV286" s="390" t="s">
        <v>126</v>
      </c>
      <c r="BW286" s="367">
        <v>0</v>
      </c>
      <c r="BX286" s="367">
        <v>0</v>
      </c>
      <c r="BY286" s="367">
        <v>28.560501532029814</v>
      </c>
      <c r="BZ286" s="367">
        <v>25.713692458672877</v>
      </c>
      <c r="CA286" s="367">
        <v>99.730836370236048</v>
      </c>
      <c r="CB286" s="367">
        <v>83.022554112438812</v>
      </c>
      <c r="CC286" s="367">
        <v>2212.1892181596104</v>
      </c>
      <c r="CD286" s="367">
        <v>1925.9875994948209</v>
      </c>
      <c r="CE286" s="367">
        <v>5788.0521729596085</v>
      </c>
      <c r="CF286" s="367">
        <v>5261.5031606559505</v>
      </c>
      <c r="CG286" s="367">
        <v>6936.2773479325642</v>
      </c>
      <c r="CH286" s="375">
        <v>6457.014619715651</v>
      </c>
    </row>
    <row r="287" spans="2:86" x14ac:dyDescent="0.2">
      <c r="B287" s="390" t="s">
        <v>90</v>
      </c>
      <c r="C287" s="367">
        <v>26.631352349776819</v>
      </c>
      <c r="D287" s="367">
        <v>24.846621216292306</v>
      </c>
      <c r="E287" s="367">
        <v>0</v>
      </c>
      <c r="F287" s="367">
        <v>0</v>
      </c>
      <c r="G287" s="367">
        <v>0</v>
      </c>
      <c r="H287" s="367">
        <v>0</v>
      </c>
      <c r="I287" s="367">
        <v>0</v>
      </c>
      <c r="J287" s="367">
        <v>0</v>
      </c>
      <c r="K287" s="367">
        <v>0</v>
      </c>
      <c r="L287" s="367">
        <v>0</v>
      </c>
      <c r="M287" s="367">
        <v>0</v>
      </c>
      <c r="N287" s="375">
        <v>0</v>
      </c>
      <c r="Z287" s="390" t="s">
        <v>90</v>
      </c>
      <c r="AA287" s="367">
        <v>24.87651890553753</v>
      </c>
      <c r="AB287" s="367">
        <v>23.209389981692212</v>
      </c>
      <c r="AC287" s="367">
        <v>0</v>
      </c>
      <c r="AD287" s="367">
        <v>0</v>
      </c>
      <c r="AE287" s="367">
        <v>0</v>
      </c>
      <c r="AF287" s="367">
        <v>0</v>
      </c>
      <c r="AG287" s="367">
        <v>0</v>
      </c>
      <c r="AH287" s="367">
        <v>0</v>
      </c>
      <c r="AI287" s="367">
        <v>0</v>
      </c>
      <c r="AJ287" s="367">
        <v>0</v>
      </c>
      <c r="AK287" s="367">
        <v>0</v>
      </c>
      <c r="AL287" s="375">
        <v>0</v>
      </c>
      <c r="AX287" s="390" t="s">
        <v>90</v>
      </c>
      <c r="AY287" s="367">
        <v>27.952343058177188</v>
      </c>
      <c r="AZ287" s="367">
        <v>26.079084191915122</v>
      </c>
      <c r="BA287" s="367">
        <v>0</v>
      </c>
      <c r="BB287" s="367">
        <v>0</v>
      </c>
      <c r="BC287" s="367">
        <v>0</v>
      </c>
      <c r="BD287" s="367">
        <v>0</v>
      </c>
      <c r="BE287" s="367">
        <v>0</v>
      </c>
      <c r="BF287" s="367">
        <v>0</v>
      </c>
      <c r="BG287" s="367">
        <v>0</v>
      </c>
      <c r="BH287" s="367">
        <v>0</v>
      </c>
      <c r="BI287" s="367">
        <v>0</v>
      </c>
      <c r="BJ287" s="375">
        <v>0</v>
      </c>
      <c r="BV287" s="390" t="s">
        <v>90</v>
      </c>
      <c r="BW287" s="367">
        <v>26.891696191681895</v>
      </c>
      <c r="BX287" s="367">
        <v>25.089517812035929</v>
      </c>
      <c r="BY287" s="367">
        <v>0</v>
      </c>
      <c r="BZ287" s="367">
        <v>0</v>
      </c>
      <c r="CA287" s="367">
        <v>0</v>
      </c>
      <c r="CB287" s="367">
        <v>0</v>
      </c>
      <c r="CC287" s="367">
        <v>0</v>
      </c>
      <c r="CD287" s="367">
        <v>0</v>
      </c>
      <c r="CE287" s="367">
        <v>0</v>
      </c>
      <c r="CF287" s="367">
        <v>0</v>
      </c>
      <c r="CG287" s="367">
        <v>0</v>
      </c>
      <c r="CH287" s="375">
        <v>0</v>
      </c>
    </row>
    <row r="288" spans="2:86" x14ac:dyDescent="0.2">
      <c r="B288" s="390" t="s">
        <v>91</v>
      </c>
      <c r="C288" s="367">
        <v>26.381556702934358</v>
      </c>
      <c r="D288" s="367">
        <v>24.613565916018548</v>
      </c>
      <c r="E288" s="367">
        <v>363.92961927383033</v>
      </c>
      <c r="F288" s="367">
        <v>340.66103760419895</v>
      </c>
      <c r="G288" s="367">
        <v>531.71132939941378</v>
      </c>
      <c r="H288" s="367">
        <v>466.03939982752473</v>
      </c>
      <c r="I288" s="367">
        <v>587.1854147872325</v>
      </c>
      <c r="J288" s="367">
        <v>542.88160904374627</v>
      </c>
      <c r="K288" s="367">
        <v>603.63062828246564</v>
      </c>
      <c r="L288" s="367">
        <v>588.84500157740183</v>
      </c>
      <c r="M288" s="367">
        <v>610.77684708374409</v>
      </c>
      <c r="N288" s="375">
        <v>617.05886408048332</v>
      </c>
      <c r="Z288" s="390" t="s">
        <v>91</v>
      </c>
      <c r="AA288" s="367">
        <v>25.875342330774831</v>
      </c>
      <c r="AB288" s="367">
        <v>24.141276090323821</v>
      </c>
      <c r="AC288" s="367">
        <v>213.59828531710343</v>
      </c>
      <c r="AD288" s="367">
        <v>199.94144376540058</v>
      </c>
      <c r="AE288" s="367">
        <v>26.662001553431782</v>
      </c>
      <c r="AF288" s="367">
        <v>23.368964539832092</v>
      </c>
      <c r="AG288" s="367">
        <v>0</v>
      </c>
      <c r="AH288" s="367">
        <v>0</v>
      </c>
      <c r="AI288" s="367">
        <v>0</v>
      </c>
      <c r="AJ288" s="367">
        <v>0</v>
      </c>
      <c r="AK288" s="367">
        <v>0</v>
      </c>
      <c r="AL288" s="375">
        <v>0</v>
      </c>
      <c r="AX288" s="390" t="s">
        <v>91</v>
      </c>
      <c r="AY288" s="367">
        <v>8.377445755177801</v>
      </c>
      <c r="AZ288" s="367">
        <v>7.8160214586580317</v>
      </c>
      <c r="BA288" s="367">
        <v>0</v>
      </c>
      <c r="BB288" s="367">
        <v>0</v>
      </c>
      <c r="BC288" s="367">
        <v>0</v>
      </c>
      <c r="BD288" s="367">
        <v>0</v>
      </c>
      <c r="BE288" s="367">
        <v>0</v>
      </c>
      <c r="BF288" s="367">
        <v>0</v>
      </c>
      <c r="BG288" s="367">
        <v>0</v>
      </c>
      <c r="BH288" s="367">
        <v>0</v>
      </c>
      <c r="BI288" s="367">
        <v>0</v>
      </c>
      <c r="BJ288" s="375">
        <v>0</v>
      </c>
      <c r="BV288" s="390" t="s">
        <v>91</v>
      </c>
      <c r="BW288" s="367">
        <v>24.964842207362167</v>
      </c>
      <c r="BX288" s="367">
        <v>23.291794194448133</v>
      </c>
      <c r="BY288" s="367">
        <v>362.42763276784285</v>
      </c>
      <c r="BZ288" s="367">
        <v>339.25508366558262</v>
      </c>
      <c r="CA288" s="367">
        <v>509.34654534202508</v>
      </c>
      <c r="CB288" s="367">
        <v>446.43690132302493</v>
      </c>
      <c r="CC288" s="367">
        <v>342.50540859707553</v>
      </c>
      <c r="CD288" s="367">
        <v>316.66298692507837</v>
      </c>
      <c r="CE288" s="367">
        <v>61.667831952588912</v>
      </c>
      <c r="CF288" s="367">
        <v>60.157309622805947</v>
      </c>
      <c r="CG288" s="367">
        <v>0</v>
      </c>
      <c r="CH288" s="375">
        <v>0</v>
      </c>
    </row>
    <row r="289" spans="2:86" x14ac:dyDescent="0.2">
      <c r="B289" s="390" t="s">
        <v>92</v>
      </c>
      <c r="C289" s="367">
        <v>280.2277092571664</v>
      </c>
      <c r="D289" s="367">
        <v>261.44792253782987</v>
      </c>
      <c r="E289" s="367">
        <v>2338.7090922852753</v>
      </c>
      <c r="F289" s="367">
        <v>2189.1789616409669</v>
      </c>
      <c r="G289" s="367">
        <v>4027.3360158107648</v>
      </c>
      <c r="H289" s="367">
        <v>3529.9177503557125</v>
      </c>
      <c r="I289" s="367">
        <v>4961.2881054347645</v>
      </c>
      <c r="J289" s="367">
        <v>4586.9532889947186</v>
      </c>
      <c r="K289" s="367">
        <v>5516.1357912751537</v>
      </c>
      <c r="L289" s="367">
        <v>5381.0208371246317</v>
      </c>
      <c r="M289" s="367">
        <v>5815.5810167600002</v>
      </c>
      <c r="N289" s="375">
        <v>5875.3959540282285</v>
      </c>
      <c r="Z289" s="390" t="s">
        <v>92</v>
      </c>
      <c r="AA289" s="367">
        <v>272.62975667226965</v>
      </c>
      <c r="AB289" s="367">
        <v>254.35915560565184</v>
      </c>
      <c r="AC289" s="367">
        <v>1461.7073641904258</v>
      </c>
      <c r="AD289" s="367">
        <v>1368.2501258138618</v>
      </c>
      <c r="AE289" s="367">
        <v>479.92422979294582</v>
      </c>
      <c r="AF289" s="367">
        <v>420.64855053592203</v>
      </c>
      <c r="AG289" s="367">
        <v>77.255873580962316</v>
      </c>
      <c r="AH289" s="367">
        <v>71.426830267761972</v>
      </c>
      <c r="AI289" s="367">
        <v>0</v>
      </c>
      <c r="AJ289" s="367">
        <v>0</v>
      </c>
      <c r="AK289" s="367">
        <v>0</v>
      </c>
      <c r="AL289" s="375">
        <v>0</v>
      </c>
      <c r="AX289" s="390" t="s">
        <v>92</v>
      </c>
      <c r="AY289" s="367">
        <v>280.19991199739962</v>
      </c>
      <c r="AZ289" s="367">
        <v>261.42198814384176</v>
      </c>
      <c r="BA289" s="367">
        <v>2046.8301174100857</v>
      </c>
      <c r="BB289" s="367">
        <v>1915.96186369155</v>
      </c>
      <c r="BC289" s="367">
        <v>1568.4351220413239</v>
      </c>
      <c r="BD289" s="367">
        <v>1374.7169235046867</v>
      </c>
      <c r="BE289" s="367">
        <v>466.11521500053482</v>
      </c>
      <c r="BF289" s="367">
        <v>430.94629319250623</v>
      </c>
      <c r="BG289" s="367">
        <v>76.13215864608766</v>
      </c>
      <c r="BH289" s="367">
        <v>74.267339955235883</v>
      </c>
      <c r="BI289" s="367">
        <v>0</v>
      </c>
      <c r="BJ289" s="375">
        <v>0</v>
      </c>
      <c r="BV289" s="390" t="s">
        <v>92</v>
      </c>
      <c r="BW289" s="367">
        <v>281.44105442809155</v>
      </c>
      <c r="BX289" s="367">
        <v>262.57995396720059</v>
      </c>
      <c r="BY289" s="367">
        <v>2312.2197841658754</v>
      </c>
      <c r="BZ289" s="367">
        <v>2164.3833014048528</v>
      </c>
      <c r="CA289" s="367">
        <v>3954.8780165573344</v>
      </c>
      <c r="CB289" s="367">
        <v>3466.4090744677742</v>
      </c>
      <c r="CC289" s="367">
        <v>3111.8497013114056</v>
      </c>
      <c r="CD289" s="367">
        <v>2877.0571107635246</v>
      </c>
      <c r="CE289" s="367">
        <v>639.0733087660534</v>
      </c>
      <c r="CF289" s="367">
        <v>623.41953154227213</v>
      </c>
      <c r="CG289" s="367">
        <v>0</v>
      </c>
      <c r="CH289" s="375">
        <v>0</v>
      </c>
    </row>
    <row r="290" spans="2:86" x14ac:dyDescent="0.2">
      <c r="B290" s="390" t="s">
        <v>93</v>
      </c>
      <c r="C290" s="367">
        <v>0</v>
      </c>
      <c r="D290" s="367">
        <v>0</v>
      </c>
      <c r="E290" s="367">
        <v>0</v>
      </c>
      <c r="F290" s="367">
        <v>0</v>
      </c>
      <c r="G290" s="367">
        <v>0</v>
      </c>
      <c r="H290" s="367">
        <v>0</v>
      </c>
      <c r="I290" s="367">
        <v>0</v>
      </c>
      <c r="J290" s="367">
        <v>0</v>
      </c>
      <c r="K290" s="367">
        <v>0</v>
      </c>
      <c r="L290" s="367">
        <v>0</v>
      </c>
      <c r="M290" s="367">
        <v>0</v>
      </c>
      <c r="N290" s="375">
        <v>0</v>
      </c>
      <c r="Z290" s="390" t="s">
        <v>93</v>
      </c>
      <c r="AA290" s="367">
        <v>1.103398821784896</v>
      </c>
      <c r="AB290" s="367">
        <v>1.0294532630304927</v>
      </c>
      <c r="AC290" s="367">
        <v>0</v>
      </c>
      <c r="AD290" s="367">
        <v>0</v>
      </c>
      <c r="AE290" s="367">
        <v>0</v>
      </c>
      <c r="AF290" s="367">
        <v>0</v>
      </c>
      <c r="AG290" s="367">
        <v>0</v>
      </c>
      <c r="AH290" s="367">
        <v>0</v>
      </c>
      <c r="AI290" s="367">
        <v>0</v>
      </c>
      <c r="AJ290" s="367">
        <v>0</v>
      </c>
      <c r="AK290" s="367">
        <v>0</v>
      </c>
      <c r="AL290" s="375">
        <v>0</v>
      </c>
      <c r="AX290" s="390" t="s">
        <v>93</v>
      </c>
      <c r="AY290" s="367">
        <v>12.500819453043777</v>
      </c>
      <c r="AZ290" s="367">
        <v>11.66306245974925</v>
      </c>
      <c r="BA290" s="367">
        <v>480.02034798850315</v>
      </c>
      <c r="BB290" s="367">
        <v>449.32926905807068</v>
      </c>
      <c r="BC290" s="367">
        <v>2141.9435252877133</v>
      </c>
      <c r="BD290" s="367">
        <v>1877.3910198924555</v>
      </c>
      <c r="BE290" s="367">
        <v>3626.9017269761061</v>
      </c>
      <c r="BF290" s="367">
        <v>3353.2478767337789</v>
      </c>
      <c r="BG290" s="367">
        <v>4308.9468586739949</v>
      </c>
      <c r="BH290" s="367">
        <v>4203.4013863947157</v>
      </c>
      <c r="BI290" s="367">
        <v>4580.5221247718191</v>
      </c>
      <c r="BJ290" s="375">
        <v>4627.6341231704928</v>
      </c>
      <c r="BV290" s="390" t="s">
        <v>93</v>
      </c>
      <c r="BW290" s="367">
        <v>0</v>
      </c>
      <c r="BX290" s="367">
        <v>0</v>
      </c>
      <c r="BY290" s="367">
        <v>0</v>
      </c>
      <c r="BZ290" s="367">
        <v>0</v>
      </c>
      <c r="CA290" s="367">
        <v>0</v>
      </c>
      <c r="CB290" s="367">
        <v>0</v>
      </c>
      <c r="CC290" s="367">
        <v>0</v>
      </c>
      <c r="CD290" s="367">
        <v>0</v>
      </c>
      <c r="CE290" s="367">
        <v>0</v>
      </c>
      <c r="CF290" s="367">
        <v>0</v>
      </c>
      <c r="CG290" s="367">
        <v>0</v>
      </c>
      <c r="CH290" s="375">
        <v>0</v>
      </c>
    </row>
    <row r="291" spans="2:86" x14ac:dyDescent="0.2">
      <c r="B291" s="390" t="s">
        <v>94</v>
      </c>
      <c r="C291" s="367">
        <v>0</v>
      </c>
      <c r="D291" s="367">
        <v>0</v>
      </c>
      <c r="E291" s="367">
        <v>0</v>
      </c>
      <c r="F291" s="367">
        <v>0</v>
      </c>
      <c r="G291" s="367">
        <v>0</v>
      </c>
      <c r="H291" s="367">
        <v>0</v>
      </c>
      <c r="I291" s="367">
        <v>0</v>
      </c>
      <c r="J291" s="367">
        <v>0</v>
      </c>
      <c r="K291" s="367">
        <v>0</v>
      </c>
      <c r="L291" s="367">
        <v>0</v>
      </c>
      <c r="M291" s="367">
        <v>0</v>
      </c>
      <c r="N291" s="375">
        <v>0</v>
      </c>
      <c r="Z291" s="390" t="s">
        <v>94</v>
      </c>
      <c r="AA291" s="367">
        <v>4.0347281064476856</v>
      </c>
      <c r="AB291" s="367">
        <v>3.764336097354593</v>
      </c>
      <c r="AC291" s="367">
        <v>491.27191986923634</v>
      </c>
      <c r="AD291" s="367">
        <v>459.86144876693021</v>
      </c>
      <c r="AE291" s="367">
        <v>1935.438100879752</v>
      </c>
      <c r="AF291" s="367">
        <v>1696.3911827046327</v>
      </c>
      <c r="AG291" s="367">
        <v>2610.3887674478278</v>
      </c>
      <c r="AH291" s="367">
        <v>2413.4319732980739</v>
      </c>
      <c r="AI291" s="367">
        <v>2918.3367643397733</v>
      </c>
      <c r="AJ291" s="367">
        <v>2846.8535824476176</v>
      </c>
      <c r="AK291" s="367">
        <v>3063.8969172838688</v>
      </c>
      <c r="AL291" s="375">
        <v>3095.4099856042126</v>
      </c>
      <c r="AX291" s="390" t="s">
        <v>94</v>
      </c>
      <c r="AY291" s="367">
        <v>0</v>
      </c>
      <c r="AZ291" s="367">
        <v>0</v>
      </c>
      <c r="BA291" s="367">
        <v>0</v>
      </c>
      <c r="BB291" s="367">
        <v>0</v>
      </c>
      <c r="BC291" s="367">
        <v>0</v>
      </c>
      <c r="BD291" s="367">
        <v>0</v>
      </c>
      <c r="BE291" s="367">
        <v>0</v>
      </c>
      <c r="BF291" s="367">
        <v>0</v>
      </c>
      <c r="BG291" s="367">
        <v>0</v>
      </c>
      <c r="BH291" s="367">
        <v>0</v>
      </c>
      <c r="BI291" s="367">
        <v>0</v>
      </c>
      <c r="BJ291" s="375">
        <v>0</v>
      </c>
      <c r="BV291" s="390" t="s">
        <v>94</v>
      </c>
      <c r="BW291" s="367">
        <v>0</v>
      </c>
      <c r="BX291" s="367">
        <v>0</v>
      </c>
      <c r="BY291" s="367">
        <v>0</v>
      </c>
      <c r="BZ291" s="367">
        <v>0</v>
      </c>
      <c r="CA291" s="367">
        <v>0</v>
      </c>
      <c r="CB291" s="367">
        <v>0</v>
      </c>
      <c r="CC291" s="367">
        <v>0</v>
      </c>
      <c r="CD291" s="367">
        <v>0</v>
      </c>
      <c r="CE291" s="367">
        <v>0</v>
      </c>
      <c r="CF291" s="367">
        <v>0</v>
      </c>
      <c r="CG291" s="367">
        <v>0</v>
      </c>
      <c r="CH291" s="375">
        <v>0</v>
      </c>
    </row>
    <row r="292" spans="2:86" x14ac:dyDescent="0.2">
      <c r="B292" s="390" t="s">
        <v>95</v>
      </c>
      <c r="C292" s="367">
        <v>0</v>
      </c>
      <c r="D292" s="367">
        <v>0</v>
      </c>
      <c r="E292" s="367">
        <v>0</v>
      </c>
      <c r="F292" s="367">
        <v>0</v>
      </c>
      <c r="G292" s="367">
        <v>0</v>
      </c>
      <c r="H292" s="367">
        <v>0</v>
      </c>
      <c r="I292" s="367">
        <v>0</v>
      </c>
      <c r="J292" s="367">
        <v>0</v>
      </c>
      <c r="K292" s="367">
        <v>0</v>
      </c>
      <c r="L292" s="367">
        <v>0</v>
      </c>
      <c r="M292" s="367">
        <v>0</v>
      </c>
      <c r="N292" s="375">
        <v>0</v>
      </c>
      <c r="Z292" s="390" t="s">
        <v>95</v>
      </c>
      <c r="AA292" s="367">
        <v>4.2984570473115067</v>
      </c>
      <c r="AB292" s="367">
        <v>4.0103909357027563</v>
      </c>
      <c r="AC292" s="367">
        <v>523.38377962409868</v>
      </c>
      <c r="AD292" s="367">
        <v>489.92017134444308</v>
      </c>
      <c r="AE292" s="367">
        <v>2061.9475029970367</v>
      </c>
      <c r="AF292" s="367">
        <v>1807.2753459250664</v>
      </c>
      <c r="AG292" s="367">
        <v>2781.0161422594488</v>
      </c>
      <c r="AH292" s="367">
        <v>2571.1853190929587</v>
      </c>
      <c r="AI292" s="367">
        <v>3109.0930789259633</v>
      </c>
      <c r="AJ292" s="367">
        <v>3032.9374176615624</v>
      </c>
      <c r="AK292" s="367">
        <v>3264.167732960374</v>
      </c>
      <c r="AL292" s="375">
        <v>3297.7406446982245</v>
      </c>
      <c r="AX292" s="390" t="s">
        <v>95</v>
      </c>
      <c r="AY292" s="367">
        <v>0</v>
      </c>
      <c r="AZ292" s="367">
        <v>0</v>
      </c>
      <c r="BA292" s="367">
        <v>0</v>
      </c>
      <c r="BB292" s="367">
        <v>0</v>
      </c>
      <c r="BC292" s="367">
        <v>0</v>
      </c>
      <c r="BD292" s="367">
        <v>0</v>
      </c>
      <c r="BE292" s="367">
        <v>0</v>
      </c>
      <c r="BF292" s="367">
        <v>0</v>
      </c>
      <c r="BG292" s="367">
        <v>0</v>
      </c>
      <c r="BH292" s="367">
        <v>0</v>
      </c>
      <c r="BI292" s="367">
        <v>0</v>
      </c>
      <c r="BJ292" s="375">
        <v>0</v>
      </c>
      <c r="BV292" s="390" t="s">
        <v>95</v>
      </c>
      <c r="BW292" s="367">
        <v>0</v>
      </c>
      <c r="BX292" s="367">
        <v>0</v>
      </c>
      <c r="BY292" s="367">
        <v>0</v>
      </c>
      <c r="BZ292" s="367">
        <v>0</v>
      </c>
      <c r="CA292" s="367">
        <v>0</v>
      </c>
      <c r="CB292" s="367">
        <v>0</v>
      </c>
      <c r="CC292" s="367">
        <v>0</v>
      </c>
      <c r="CD292" s="367">
        <v>0</v>
      </c>
      <c r="CE292" s="367">
        <v>0</v>
      </c>
      <c r="CF292" s="367">
        <v>0</v>
      </c>
      <c r="CG292" s="367">
        <v>0</v>
      </c>
      <c r="CH292" s="375">
        <v>0</v>
      </c>
    </row>
    <row r="293" spans="2:86" x14ac:dyDescent="0.2">
      <c r="B293" s="390" t="s">
        <v>127</v>
      </c>
      <c r="C293" s="367">
        <v>0</v>
      </c>
      <c r="D293" s="367">
        <v>0</v>
      </c>
      <c r="E293" s="367">
        <v>0</v>
      </c>
      <c r="F293" s="367">
        <v>0</v>
      </c>
      <c r="G293" s="367">
        <v>0</v>
      </c>
      <c r="H293" s="367">
        <v>0</v>
      </c>
      <c r="I293" s="367">
        <v>0</v>
      </c>
      <c r="J293" s="367">
        <v>0</v>
      </c>
      <c r="K293" s="367">
        <v>0</v>
      </c>
      <c r="L293" s="367">
        <v>0</v>
      </c>
      <c r="M293" s="367">
        <v>0</v>
      </c>
      <c r="N293" s="375">
        <v>0</v>
      </c>
      <c r="Z293" s="390" t="s">
        <v>127</v>
      </c>
      <c r="AA293" s="367">
        <v>0</v>
      </c>
      <c r="AB293" s="367">
        <v>0</v>
      </c>
      <c r="AC293" s="367">
        <v>0</v>
      </c>
      <c r="AD293" s="367">
        <v>0</v>
      </c>
      <c r="AE293" s="367">
        <v>0</v>
      </c>
      <c r="AF293" s="367">
        <v>0</v>
      </c>
      <c r="AG293" s="367">
        <v>0</v>
      </c>
      <c r="AH293" s="367">
        <v>0</v>
      </c>
      <c r="AI293" s="367">
        <v>0</v>
      </c>
      <c r="AJ293" s="367">
        <v>0</v>
      </c>
      <c r="AK293" s="367">
        <v>0</v>
      </c>
      <c r="AL293" s="375">
        <v>0</v>
      </c>
      <c r="AX293" s="390" t="s">
        <v>127</v>
      </c>
      <c r="AY293" s="367">
        <v>0</v>
      </c>
      <c r="AZ293" s="367">
        <v>0</v>
      </c>
      <c r="BA293" s="367">
        <v>0</v>
      </c>
      <c r="BB293" s="367">
        <v>0</v>
      </c>
      <c r="BC293" s="367">
        <v>0</v>
      </c>
      <c r="BD293" s="367">
        <v>0</v>
      </c>
      <c r="BE293" s="367">
        <v>0</v>
      </c>
      <c r="BF293" s="367">
        <v>0</v>
      </c>
      <c r="BG293" s="367">
        <v>0</v>
      </c>
      <c r="BH293" s="367">
        <v>0</v>
      </c>
      <c r="BI293" s="367">
        <v>0</v>
      </c>
      <c r="BJ293" s="375">
        <v>0</v>
      </c>
      <c r="BV293" s="390" t="s">
        <v>127</v>
      </c>
      <c r="BW293" s="367">
        <v>0</v>
      </c>
      <c r="BX293" s="367">
        <v>0</v>
      </c>
      <c r="BY293" s="367">
        <v>21.40819057426619</v>
      </c>
      <c r="BZ293" s="367">
        <v>20.039414293373451</v>
      </c>
      <c r="CA293" s="367">
        <v>73.297039525963854</v>
      </c>
      <c r="CB293" s="367">
        <v>64.244085880958508</v>
      </c>
      <c r="CC293" s="367">
        <v>1607.5509891088238</v>
      </c>
      <c r="CD293" s="367">
        <v>1486.2594431155819</v>
      </c>
      <c r="CE293" s="367">
        <v>4155.8257650809765</v>
      </c>
      <c r="CF293" s="367">
        <v>4054.0309164852224</v>
      </c>
      <c r="CG293" s="367">
        <v>4926.9120870661391</v>
      </c>
      <c r="CH293" s="375">
        <v>4977.5868066796447</v>
      </c>
    </row>
    <row r="294" spans="2:86" x14ac:dyDescent="0.2">
      <c r="B294" s="392" t="s">
        <v>128</v>
      </c>
      <c r="C294" s="378">
        <v>0</v>
      </c>
      <c r="D294" s="378">
        <v>0</v>
      </c>
      <c r="E294" s="378">
        <v>0</v>
      </c>
      <c r="F294" s="378">
        <v>0</v>
      </c>
      <c r="G294" s="378">
        <v>0</v>
      </c>
      <c r="H294" s="378">
        <v>0</v>
      </c>
      <c r="I294" s="378">
        <v>0</v>
      </c>
      <c r="J294" s="378">
        <v>0</v>
      </c>
      <c r="K294" s="378">
        <v>0</v>
      </c>
      <c r="L294" s="378">
        <v>0</v>
      </c>
      <c r="M294" s="378">
        <v>0</v>
      </c>
      <c r="N294" s="379">
        <v>0</v>
      </c>
      <c r="Z294" s="392" t="s">
        <v>128</v>
      </c>
      <c r="AA294" s="378">
        <v>0</v>
      </c>
      <c r="AB294" s="378">
        <v>0</v>
      </c>
      <c r="AC294" s="378">
        <v>0</v>
      </c>
      <c r="AD294" s="378">
        <v>0</v>
      </c>
      <c r="AE294" s="378">
        <v>0</v>
      </c>
      <c r="AF294" s="378">
        <v>0</v>
      </c>
      <c r="AG294" s="378">
        <v>0</v>
      </c>
      <c r="AH294" s="378">
        <v>0</v>
      </c>
      <c r="AI294" s="378">
        <v>0</v>
      </c>
      <c r="AJ294" s="378">
        <v>0</v>
      </c>
      <c r="AK294" s="378">
        <v>0</v>
      </c>
      <c r="AL294" s="379">
        <v>0</v>
      </c>
      <c r="AX294" s="392" t="s">
        <v>128</v>
      </c>
      <c r="AY294" s="378">
        <v>0</v>
      </c>
      <c r="AZ294" s="378">
        <v>0</v>
      </c>
      <c r="BA294" s="378">
        <v>0</v>
      </c>
      <c r="BB294" s="378">
        <v>0</v>
      </c>
      <c r="BC294" s="378">
        <v>0</v>
      </c>
      <c r="BD294" s="378">
        <v>0</v>
      </c>
      <c r="BE294" s="378">
        <v>0</v>
      </c>
      <c r="BF294" s="378">
        <v>0</v>
      </c>
      <c r="BG294" s="378">
        <v>0</v>
      </c>
      <c r="BH294" s="378">
        <v>0</v>
      </c>
      <c r="BI294" s="378">
        <v>0</v>
      </c>
      <c r="BJ294" s="379">
        <v>0</v>
      </c>
      <c r="BV294" s="392" t="s">
        <v>128</v>
      </c>
      <c r="BW294" s="378">
        <v>0</v>
      </c>
      <c r="BX294" s="378">
        <v>0</v>
      </c>
      <c r="BY294" s="378">
        <v>12.55462171071658</v>
      </c>
      <c r="BZ294" s="378">
        <v>11.751916393160851</v>
      </c>
      <c r="CA294" s="378">
        <v>42.984324180581027</v>
      </c>
      <c r="CB294" s="378">
        <v>37.675309017276376</v>
      </c>
      <c r="CC294" s="378">
        <v>942.7323845486336</v>
      </c>
      <c r="CD294" s="378">
        <v>871.60215654685271</v>
      </c>
      <c r="CE294" s="378">
        <v>2437.1429334601467</v>
      </c>
      <c r="CF294" s="378">
        <v>2377.4463508934923</v>
      </c>
      <c r="CG294" s="378">
        <v>2889.338883661947</v>
      </c>
      <c r="CH294" s="379">
        <v>2919.0565719848892</v>
      </c>
    </row>
    <row r="296" spans="2:86" x14ac:dyDescent="0.2">
      <c r="B296" s="387">
        <v>1</v>
      </c>
      <c r="C296" s="385">
        <v>2025</v>
      </c>
      <c r="D296" s="385"/>
      <c r="E296" s="385">
        <v>2030</v>
      </c>
      <c r="F296" s="385"/>
      <c r="G296" s="385">
        <v>2035</v>
      </c>
      <c r="H296" s="385"/>
      <c r="I296" s="385">
        <v>2040</v>
      </c>
      <c r="J296" s="385"/>
      <c r="K296" s="385">
        <v>2045</v>
      </c>
      <c r="L296" s="385"/>
      <c r="M296" s="385">
        <v>2050</v>
      </c>
      <c r="N296" s="386"/>
      <c r="Z296" s="387">
        <v>1</v>
      </c>
      <c r="AA296" s="385">
        <v>2025</v>
      </c>
      <c r="AB296" s="385"/>
      <c r="AC296" s="385">
        <v>2030</v>
      </c>
      <c r="AD296" s="385"/>
      <c r="AE296" s="385">
        <v>2035</v>
      </c>
      <c r="AF296" s="385"/>
      <c r="AG296" s="385">
        <v>2040</v>
      </c>
      <c r="AH296" s="385"/>
      <c r="AI296" s="385">
        <v>2045</v>
      </c>
      <c r="AJ296" s="385"/>
      <c r="AK296" s="385">
        <v>2050</v>
      </c>
      <c r="AL296" s="386"/>
      <c r="AX296" s="387">
        <v>1</v>
      </c>
      <c r="AY296" s="385">
        <v>2025</v>
      </c>
      <c r="AZ296" s="385"/>
      <c r="BA296" s="385">
        <v>2030</v>
      </c>
      <c r="BB296" s="385"/>
      <c r="BC296" s="385">
        <v>2035</v>
      </c>
      <c r="BD296" s="385"/>
      <c r="BE296" s="385">
        <v>2040</v>
      </c>
      <c r="BF296" s="385"/>
      <c r="BG296" s="385">
        <v>2045</v>
      </c>
      <c r="BH296" s="385"/>
      <c r="BI296" s="385">
        <v>2050</v>
      </c>
      <c r="BJ296" s="386"/>
      <c r="BV296" s="387">
        <v>1</v>
      </c>
      <c r="BW296" s="385">
        <v>2025</v>
      </c>
      <c r="BX296" s="385"/>
      <c r="BY296" s="385">
        <v>2030</v>
      </c>
      <c r="BZ296" s="385"/>
      <c r="CA296" s="385">
        <v>2035</v>
      </c>
      <c r="CB296" s="385"/>
      <c r="CC296" s="385">
        <v>2040</v>
      </c>
      <c r="CD296" s="385"/>
      <c r="CE296" s="385">
        <v>2045</v>
      </c>
      <c r="CF296" s="385"/>
      <c r="CG296" s="385">
        <v>2050</v>
      </c>
      <c r="CH296" s="386"/>
    </row>
    <row r="297" spans="2:86" x14ac:dyDescent="0.2">
      <c r="B297" s="390" t="s">
        <v>4</v>
      </c>
      <c r="C297" s="367" t="s">
        <v>0</v>
      </c>
      <c r="D297" s="367" t="s">
        <v>3</v>
      </c>
      <c r="E297" s="367" t="s">
        <v>0</v>
      </c>
      <c r="F297" s="367" t="s">
        <v>3</v>
      </c>
      <c r="G297" s="367" t="s">
        <v>0</v>
      </c>
      <c r="H297" s="367" t="s">
        <v>3</v>
      </c>
      <c r="I297" s="367" t="s">
        <v>0</v>
      </c>
      <c r="J297" s="367" t="s">
        <v>3</v>
      </c>
      <c r="K297" s="367" t="s">
        <v>0</v>
      </c>
      <c r="L297" s="367" t="s">
        <v>3</v>
      </c>
      <c r="M297" s="367" t="s">
        <v>0</v>
      </c>
      <c r="N297" s="375" t="s">
        <v>3</v>
      </c>
      <c r="Z297" s="390" t="s">
        <v>14</v>
      </c>
      <c r="AA297" s="367" t="s">
        <v>0</v>
      </c>
      <c r="AB297" s="367" t="s">
        <v>3</v>
      </c>
      <c r="AC297" s="367" t="s">
        <v>0</v>
      </c>
      <c r="AD297" s="367" t="s">
        <v>3</v>
      </c>
      <c r="AE297" s="367" t="s">
        <v>0</v>
      </c>
      <c r="AF297" s="367" t="s">
        <v>3</v>
      </c>
      <c r="AG297" s="367" t="s">
        <v>0</v>
      </c>
      <c r="AH297" s="367" t="s">
        <v>3</v>
      </c>
      <c r="AI297" s="367" t="s">
        <v>0</v>
      </c>
      <c r="AJ297" s="367" t="s">
        <v>3</v>
      </c>
      <c r="AK297" s="367" t="s">
        <v>0</v>
      </c>
      <c r="AL297" s="375" t="s">
        <v>3</v>
      </c>
      <c r="AX297" s="390" t="s">
        <v>17</v>
      </c>
      <c r="AY297" s="367" t="s">
        <v>0</v>
      </c>
      <c r="AZ297" s="367" t="s">
        <v>3</v>
      </c>
      <c r="BA297" s="367" t="s">
        <v>0</v>
      </c>
      <c r="BB297" s="367" t="s">
        <v>3</v>
      </c>
      <c r="BC297" s="367" t="s">
        <v>0</v>
      </c>
      <c r="BD297" s="367" t="s">
        <v>3</v>
      </c>
      <c r="BE297" s="367" t="s">
        <v>0</v>
      </c>
      <c r="BF297" s="367" t="s">
        <v>3</v>
      </c>
      <c r="BG297" s="367" t="s">
        <v>0</v>
      </c>
      <c r="BH297" s="367" t="s">
        <v>3</v>
      </c>
      <c r="BI297" s="367" t="s">
        <v>0</v>
      </c>
      <c r="BJ297" s="375" t="s">
        <v>3</v>
      </c>
      <c r="BV297" s="390" t="s">
        <v>23</v>
      </c>
      <c r="BW297" s="367" t="s">
        <v>0</v>
      </c>
      <c r="BX297" s="367" t="s">
        <v>3</v>
      </c>
      <c r="BY297" s="367" t="s">
        <v>0</v>
      </c>
      <c r="BZ297" s="367" t="s">
        <v>3</v>
      </c>
      <c r="CA297" s="367" t="s">
        <v>0</v>
      </c>
      <c r="CB297" s="367" t="s">
        <v>3</v>
      </c>
      <c r="CC297" s="367" t="s">
        <v>0</v>
      </c>
      <c r="CD297" s="367" t="s">
        <v>3</v>
      </c>
      <c r="CE297" s="367" t="s">
        <v>0</v>
      </c>
      <c r="CF297" s="367" t="s">
        <v>3</v>
      </c>
      <c r="CG297" s="367" t="s">
        <v>0</v>
      </c>
      <c r="CH297" s="375" t="s">
        <v>3</v>
      </c>
    </row>
    <row r="298" spans="2:86" x14ac:dyDescent="0.2">
      <c r="B298" s="390" t="s">
        <v>84</v>
      </c>
      <c r="C298" s="367">
        <v>148.3403157566926</v>
      </c>
      <c r="D298" s="367">
        <v>135.31323892423055</v>
      </c>
      <c r="E298" s="367">
        <v>0</v>
      </c>
      <c r="F298" s="367">
        <v>0</v>
      </c>
      <c r="G298" s="367">
        <v>0</v>
      </c>
      <c r="H298" s="367">
        <v>0</v>
      </c>
      <c r="I298" s="367">
        <v>0</v>
      </c>
      <c r="J298" s="367">
        <v>0</v>
      </c>
      <c r="K298" s="367">
        <v>0</v>
      </c>
      <c r="L298" s="367">
        <v>0</v>
      </c>
      <c r="M298" s="367">
        <v>0</v>
      </c>
      <c r="N298" s="375">
        <v>0</v>
      </c>
      <c r="Z298" s="390" t="s">
        <v>84</v>
      </c>
      <c r="AA298" s="367">
        <v>138.56565077536123</v>
      </c>
      <c r="AB298" s="367">
        <v>126.39697383960853</v>
      </c>
      <c r="AC298" s="367">
        <v>0</v>
      </c>
      <c r="AD298" s="367">
        <v>0</v>
      </c>
      <c r="AE298" s="367">
        <v>0</v>
      </c>
      <c r="AF298" s="367">
        <v>0</v>
      </c>
      <c r="AG298" s="367">
        <v>0</v>
      </c>
      <c r="AH298" s="367">
        <v>0</v>
      </c>
      <c r="AI298" s="367">
        <v>0</v>
      </c>
      <c r="AJ298" s="367">
        <v>0</v>
      </c>
      <c r="AK298" s="367">
        <v>0</v>
      </c>
      <c r="AL298" s="375">
        <v>0</v>
      </c>
      <c r="AX298" s="390" t="s">
        <v>84</v>
      </c>
      <c r="AY298" s="367">
        <v>155.69841669809711</v>
      </c>
      <c r="AZ298" s="367">
        <v>142.02515985842845</v>
      </c>
      <c r="BA298" s="367">
        <v>0</v>
      </c>
      <c r="BB298" s="367">
        <v>0</v>
      </c>
      <c r="BC298" s="367">
        <v>0</v>
      </c>
      <c r="BD298" s="367">
        <v>0</v>
      </c>
      <c r="BE298" s="367">
        <v>0</v>
      </c>
      <c r="BF298" s="367">
        <v>0</v>
      </c>
      <c r="BG298" s="367">
        <v>0</v>
      </c>
      <c r="BH298" s="367">
        <v>0</v>
      </c>
      <c r="BI298" s="367">
        <v>0</v>
      </c>
      <c r="BJ298" s="375">
        <v>0</v>
      </c>
      <c r="BV298" s="390" t="s">
        <v>84</v>
      </c>
      <c r="BW298" s="367">
        <v>149.79046696216952</v>
      </c>
      <c r="BX298" s="367">
        <v>136.63603950977605</v>
      </c>
      <c r="BY298" s="367">
        <v>0</v>
      </c>
      <c r="BZ298" s="367">
        <v>0</v>
      </c>
      <c r="CA298" s="367">
        <v>0</v>
      </c>
      <c r="CB298" s="367">
        <v>0</v>
      </c>
      <c r="CC298" s="367">
        <v>0</v>
      </c>
      <c r="CD298" s="367">
        <v>0</v>
      </c>
      <c r="CE298" s="367">
        <v>0</v>
      </c>
      <c r="CF298" s="367">
        <v>0</v>
      </c>
      <c r="CG298" s="367">
        <v>0</v>
      </c>
      <c r="CH298" s="375">
        <v>0</v>
      </c>
    </row>
    <row r="299" spans="2:86" x14ac:dyDescent="0.2">
      <c r="B299" s="390" t="s">
        <v>85</v>
      </c>
      <c r="C299" s="367">
        <v>143.69854149981131</v>
      </c>
      <c r="D299" s="367">
        <v>131.07909997252492</v>
      </c>
      <c r="E299" s="367">
        <v>750.0892638441353</v>
      </c>
      <c r="F299" s="367">
        <v>675.32303749673156</v>
      </c>
      <c r="G299" s="367">
        <v>1112.7176390287982</v>
      </c>
      <c r="H299" s="367">
        <v>926.299866324032</v>
      </c>
      <c r="I299" s="367">
        <v>1235.954453937481</v>
      </c>
      <c r="J299" s="367">
        <v>1076.0530483935449</v>
      </c>
      <c r="K299" s="367">
        <v>1279.5868085667505</v>
      </c>
      <c r="L299" s="367">
        <v>1163.180606605531</v>
      </c>
      <c r="M299" s="367">
        <v>1304.5883160515091</v>
      </c>
      <c r="N299" s="375">
        <v>1214.4476650671427</v>
      </c>
      <c r="Z299" s="390" t="s">
        <v>85</v>
      </c>
      <c r="AA299" s="367">
        <v>140.94122631236161</v>
      </c>
      <c r="AB299" s="367">
        <v>128.56392905054338</v>
      </c>
      <c r="AC299" s="367">
        <v>440.24386064417462</v>
      </c>
      <c r="AD299" s="367">
        <v>396.36192056108484</v>
      </c>
      <c r="AE299" s="367">
        <v>55.795838418239036</v>
      </c>
      <c r="AF299" s="367">
        <v>46.448151674276176</v>
      </c>
      <c r="AG299" s="367">
        <v>0</v>
      </c>
      <c r="AH299" s="367">
        <v>0</v>
      </c>
      <c r="AI299" s="367">
        <v>0</v>
      </c>
      <c r="AJ299" s="367">
        <v>0</v>
      </c>
      <c r="AK299" s="367">
        <v>0</v>
      </c>
      <c r="AL299" s="375">
        <v>0</v>
      </c>
      <c r="AX299" s="390" t="s">
        <v>85</v>
      </c>
      <c r="AY299" s="367">
        <v>45.631376118867792</v>
      </c>
      <c r="AZ299" s="367">
        <v>41.624080869163251</v>
      </c>
      <c r="BA299" s="367">
        <v>0</v>
      </c>
      <c r="BB299" s="367">
        <v>0</v>
      </c>
      <c r="BC299" s="367">
        <v>0</v>
      </c>
      <c r="BD299" s="367">
        <v>0</v>
      </c>
      <c r="BE299" s="367">
        <v>0</v>
      </c>
      <c r="BF299" s="367">
        <v>0</v>
      </c>
      <c r="BG299" s="367">
        <v>0</v>
      </c>
      <c r="BH299" s="367">
        <v>0</v>
      </c>
      <c r="BI299" s="367">
        <v>0</v>
      </c>
      <c r="BJ299" s="375">
        <v>0</v>
      </c>
      <c r="BV299" s="390" t="s">
        <v>85</v>
      </c>
      <c r="BW299" s="367">
        <v>135.98179418926611</v>
      </c>
      <c r="BX299" s="367">
        <v>124.04002858304254</v>
      </c>
      <c r="BY299" s="367">
        <v>746.99354452668047</v>
      </c>
      <c r="BZ299" s="367">
        <v>672.53588845531385</v>
      </c>
      <c r="CA299" s="367">
        <v>1065.9146308216273</v>
      </c>
      <c r="CB299" s="367">
        <v>887.33794217973173</v>
      </c>
      <c r="CC299" s="367">
        <v>720.93256166218521</v>
      </c>
      <c r="CD299" s="367">
        <v>627.66202928542748</v>
      </c>
      <c r="CE299" s="367">
        <v>130.72455336464262</v>
      </c>
      <c r="CF299" s="367">
        <v>118.83231701273824</v>
      </c>
      <c r="CG299" s="367">
        <v>0</v>
      </c>
      <c r="CH299" s="375">
        <v>0</v>
      </c>
    </row>
    <row r="300" spans="2:86" x14ac:dyDescent="0.2">
      <c r="B300" s="390" t="s">
        <v>86</v>
      </c>
      <c r="C300" s="367">
        <v>1521.3466616505543</v>
      </c>
      <c r="D300" s="367">
        <v>1387.7437382036471</v>
      </c>
      <c r="E300" s="367">
        <v>4805.7903369192563</v>
      </c>
      <c r="F300" s="367">
        <v>4326.7662721475017</v>
      </c>
      <c r="G300" s="367">
        <v>8404.2966864238788</v>
      </c>
      <c r="H300" s="367">
        <v>6996.2932410928233</v>
      </c>
      <c r="I300" s="367">
        <v>10415.504379299604</v>
      </c>
      <c r="J300" s="367">
        <v>9068.0002019464209</v>
      </c>
      <c r="K300" s="367">
        <v>11664.849167244267</v>
      </c>
      <c r="L300" s="367">
        <v>10603.677874356117</v>
      </c>
      <c r="M300" s="367">
        <v>12393.207426782732</v>
      </c>
      <c r="N300" s="375">
        <v>11536.897607440174</v>
      </c>
      <c r="Z300" s="390" t="s">
        <v>86</v>
      </c>
      <c r="AA300" s="367">
        <v>1480.0976365949912</v>
      </c>
      <c r="AB300" s="367">
        <v>1350.1171553406996</v>
      </c>
      <c r="AC300" s="367">
        <v>3003.648102024481</v>
      </c>
      <c r="AD300" s="367">
        <v>2704.2551568261924</v>
      </c>
      <c r="AE300" s="367">
        <v>1001.5120661272651</v>
      </c>
      <c r="AF300" s="367">
        <v>833.724981465474</v>
      </c>
      <c r="AG300" s="367">
        <v>162.18749496278571</v>
      </c>
      <c r="AH300" s="367">
        <v>141.20451430069141</v>
      </c>
      <c r="AI300" s="367">
        <v>0</v>
      </c>
      <c r="AJ300" s="367">
        <v>0</v>
      </c>
      <c r="AK300" s="367">
        <v>0</v>
      </c>
      <c r="AL300" s="375">
        <v>0</v>
      </c>
      <c r="AX300" s="390" t="s">
        <v>86</v>
      </c>
      <c r="AY300" s="367">
        <v>1521.1957512767683</v>
      </c>
      <c r="AZ300" s="367">
        <v>1387.6060806062496</v>
      </c>
      <c r="BA300" s="367">
        <v>4206.0110990344692</v>
      </c>
      <c r="BB300" s="367">
        <v>3786.7708925575926</v>
      </c>
      <c r="BC300" s="367">
        <v>3273.0306205624797</v>
      </c>
      <c r="BD300" s="367">
        <v>2724.6874858097062</v>
      </c>
      <c r="BE300" s="367">
        <v>978.541249756914</v>
      </c>
      <c r="BF300" s="367">
        <v>851.94263544683918</v>
      </c>
      <c r="BG300" s="367">
        <v>160.99497564726028</v>
      </c>
      <c r="BH300" s="367">
        <v>146.34898717311526</v>
      </c>
      <c r="BI300" s="367">
        <v>0</v>
      </c>
      <c r="BJ300" s="375">
        <v>0</v>
      </c>
      <c r="BV300" s="390" t="s">
        <v>86</v>
      </c>
      <c r="BW300" s="367">
        <v>1527.9338711385453</v>
      </c>
      <c r="BX300" s="367">
        <v>1393.7524664899913</v>
      </c>
      <c r="BY300" s="367">
        <v>4751.357717910837</v>
      </c>
      <c r="BZ300" s="367">
        <v>4277.7593027379162</v>
      </c>
      <c r="CA300" s="367">
        <v>8253.0904000251721</v>
      </c>
      <c r="CB300" s="367">
        <v>6870.4191127733284</v>
      </c>
      <c r="CC300" s="367">
        <v>6532.8768462824119</v>
      </c>
      <c r="CD300" s="367">
        <v>5687.6869716571173</v>
      </c>
      <c r="CE300" s="367">
        <v>1351.4340537734388</v>
      </c>
      <c r="CF300" s="367">
        <v>1228.4917849507181</v>
      </c>
      <c r="CG300" s="367">
        <v>0</v>
      </c>
      <c r="CH300" s="375">
        <v>0</v>
      </c>
    </row>
    <row r="301" spans="2:86" x14ac:dyDescent="0.2">
      <c r="B301" s="390" t="s">
        <v>87</v>
      </c>
      <c r="C301" s="367">
        <v>0</v>
      </c>
      <c r="D301" s="367">
        <v>0</v>
      </c>
      <c r="E301" s="367">
        <v>0</v>
      </c>
      <c r="F301" s="367">
        <v>0</v>
      </c>
      <c r="G301" s="367">
        <v>0</v>
      </c>
      <c r="H301" s="367">
        <v>0</v>
      </c>
      <c r="I301" s="367">
        <v>0</v>
      </c>
      <c r="J301" s="367">
        <v>0</v>
      </c>
      <c r="K301" s="367">
        <v>0</v>
      </c>
      <c r="L301" s="367">
        <v>0</v>
      </c>
      <c r="M301" s="367">
        <v>0</v>
      </c>
      <c r="N301" s="375">
        <v>0</v>
      </c>
      <c r="Z301" s="390" t="s">
        <v>87</v>
      </c>
      <c r="AA301" s="367">
        <v>6.5024891896228931</v>
      </c>
      <c r="AB301" s="367">
        <v>5.9314480276611636</v>
      </c>
      <c r="AC301" s="367">
        <v>0</v>
      </c>
      <c r="AD301" s="367">
        <v>0</v>
      </c>
      <c r="AE301" s="367">
        <v>0</v>
      </c>
      <c r="AF301" s="367">
        <v>0</v>
      </c>
      <c r="AG301" s="367">
        <v>0</v>
      </c>
      <c r="AH301" s="367">
        <v>0</v>
      </c>
      <c r="AI301" s="367">
        <v>0</v>
      </c>
      <c r="AJ301" s="367">
        <v>0</v>
      </c>
      <c r="AK301" s="367">
        <v>0</v>
      </c>
      <c r="AL301" s="375">
        <v>0</v>
      </c>
      <c r="AX301" s="390" t="s">
        <v>87</v>
      </c>
      <c r="AY301" s="367">
        <v>73.669140976018952</v>
      </c>
      <c r="AZ301" s="367">
        <v>67.199601291000576</v>
      </c>
      <c r="BA301" s="367">
        <v>1068.5498888979066</v>
      </c>
      <c r="BB301" s="367">
        <v>962.04064165525438</v>
      </c>
      <c r="BC301" s="367">
        <v>4841.7713311891739</v>
      </c>
      <c r="BD301" s="367">
        <v>4030.6111627443947</v>
      </c>
      <c r="BE301" s="367">
        <v>5926.8790413173701</v>
      </c>
      <c r="BF301" s="367">
        <v>5160.0900336995519</v>
      </c>
      <c r="BG301" s="367">
        <v>9873.4509166022108</v>
      </c>
      <c r="BH301" s="367">
        <v>8975.2461885153862</v>
      </c>
      <c r="BI301" s="367">
        <v>10575.942393593712</v>
      </c>
      <c r="BJ301" s="375">
        <v>9845.196670669382</v>
      </c>
      <c r="BV301" s="390" t="s">
        <v>87</v>
      </c>
      <c r="BW301" s="367">
        <v>0</v>
      </c>
      <c r="BX301" s="367">
        <v>0</v>
      </c>
      <c r="BY301" s="367">
        <v>0</v>
      </c>
      <c r="BZ301" s="367">
        <v>0</v>
      </c>
      <c r="CA301" s="367">
        <v>0</v>
      </c>
      <c r="CB301" s="367">
        <v>0</v>
      </c>
      <c r="CC301" s="367">
        <v>0</v>
      </c>
      <c r="CD301" s="367">
        <v>0</v>
      </c>
      <c r="CE301" s="367">
        <v>0</v>
      </c>
      <c r="CF301" s="367">
        <v>0</v>
      </c>
      <c r="CG301" s="367">
        <v>0</v>
      </c>
      <c r="CH301" s="375">
        <v>0</v>
      </c>
    </row>
    <row r="302" spans="2:86" x14ac:dyDescent="0.2">
      <c r="B302" s="390" t="s">
        <v>88</v>
      </c>
      <c r="C302" s="367">
        <v>0</v>
      </c>
      <c r="D302" s="367">
        <v>0</v>
      </c>
      <c r="E302" s="367">
        <v>0</v>
      </c>
      <c r="F302" s="367">
        <v>0</v>
      </c>
      <c r="G302" s="367">
        <v>0</v>
      </c>
      <c r="H302" s="367">
        <v>0</v>
      </c>
      <c r="I302" s="367">
        <v>0</v>
      </c>
      <c r="J302" s="367">
        <v>0</v>
      </c>
      <c r="K302" s="367">
        <v>0</v>
      </c>
      <c r="L302" s="367">
        <v>0</v>
      </c>
      <c r="M302" s="367">
        <v>0</v>
      </c>
      <c r="N302" s="375">
        <v>0</v>
      </c>
      <c r="Z302" s="390" t="s">
        <v>88</v>
      </c>
      <c r="AA302" s="367">
        <v>21.844384226226811</v>
      </c>
      <c r="AB302" s="367">
        <v>19.926035392861593</v>
      </c>
      <c r="AC302" s="367">
        <v>1006.5085159765702</v>
      </c>
      <c r="AD302" s="367">
        <v>906.18333182391325</v>
      </c>
      <c r="AE302" s="367">
        <v>4026.4221954897694</v>
      </c>
      <c r="AF302" s="367">
        <v>3351.8605355277928</v>
      </c>
      <c r="AG302" s="367">
        <v>5462.6575474972815</v>
      </c>
      <c r="AH302" s="367">
        <v>4755.9271197964317</v>
      </c>
      <c r="AI302" s="367">
        <v>6150.8965396529002</v>
      </c>
      <c r="AJ302" s="367">
        <v>5591.3389543106541</v>
      </c>
      <c r="AK302" s="367">
        <v>6507.1431633366783</v>
      </c>
      <c r="AL302" s="375">
        <v>6057.5315015007636</v>
      </c>
      <c r="AX302" s="390" t="s">
        <v>88</v>
      </c>
      <c r="AY302" s="367">
        <v>0</v>
      </c>
      <c r="AZ302" s="367">
        <v>0</v>
      </c>
      <c r="BA302" s="367">
        <v>0</v>
      </c>
      <c r="BB302" s="367">
        <v>0</v>
      </c>
      <c r="BC302" s="367">
        <v>0</v>
      </c>
      <c r="BD302" s="367">
        <v>0</v>
      </c>
      <c r="BE302" s="367">
        <v>0</v>
      </c>
      <c r="BF302" s="367">
        <v>0</v>
      </c>
      <c r="BG302" s="367">
        <v>0</v>
      </c>
      <c r="BH302" s="367">
        <v>0</v>
      </c>
      <c r="BI302" s="367">
        <v>0</v>
      </c>
      <c r="BJ302" s="375">
        <v>0</v>
      </c>
      <c r="BV302" s="390" t="s">
        <v>88</v>
      </c>
      <c r="BW302" s="367">
        <v>0</v>
      </c>
      <c r="BX302" s="367">
        <v>0</v>
      </c>
      <c r="BY302" s="367">
        <v>0</v>
      </c>
      <c r="BZ302" s="367">
        <v>0</v>
      </c>
      <c r="CA302" s="367">
        <v>0</v>
      </c>
      <c r="CB302" s="367">
        <v>0</v>
      </c>
      <c r="CC302" s="367">
        <v>0</v>
      </c>
      <c r="CD302" s="367">
        <v>0</v>
      </c>
      <c r="CE302" s="367">
        <v>0</v>
      </c>
      <c r="CF302" s="367">
        <v>0</v>
      </c>
      <c r="CG302" s="367">
        <v>0</v>
      </c>
      <c r="CH302" s="375">
        <v>0</v>
      </c>
    </row>
    <row r="303" spans="2:86" x14ac:dyDescent="0.2">
      <c r="B303" s="390" t="s">
        <v>89</v>
      </c>
      <c r="C303" s="367">
        <v>0</v>
      </c>
      <c r="D303" s="367">
        <v>0</v>
      </c>
      <c r="E303" s="367">
        <v>0</v>
      </c>
      <c r="F303" s="367">
        <v>0</v>
      </c>
      <c r="G303" s="367">
        <v>0</v>
      </c>
      <c r="H303" s="367">
        <v>0</v>
      </c>
      <c r="I303" s="367">
        <v>0</v>
      </c>
      <c r="J303" s="367">
        <v>0</v>
      </c>
      <c r="K303" s="367">
        <v>0</v>
      </c>
      <c r="L303" s="367">
        <v>0</v>
      </c>
      <c r="M303" s="367">
        <v>0</v>
      </c>
      <c r="N303" s="375">
        <v>0</v>
      </c>
      <c r="Z303" s="390" t="s">
        <v>89</v>
      </c>
      <c r="AA303" s="367">
        <v>23.048026441469947</v>
      </c>
      <c r="AB303" s="367">
        <v>21.023975125696065</v>
      </c>
      <c r="AC303" s="367">
        <v>1062.3518663257746</v>
      </c>
      <c r="AD303" s="367">
        <v>956.46041589860999</v>
      </c>
      <c r="AE303" s="367">
        <v>4250.650601822741</v>
      </c>
      <c r="AF303" s="367">
        <v>3538.5231132807335</v>
      </c>
      <c r="AG303" s="367">
        <v>5768.0071081976885</v>
      </c>
      <c r="AH303" s="367">
        <v>5021.7721309702192</v>
      </c>
      <c r="AI303" s="367">
        <v>6496.0905057242926</v>
      </c>
      <c r="AJ303" s="367">
        <v>5905.1300344963211</v>
      </c>
      <c r="AK303" s="367">
        <v>6873.2499072522205</v>
      </c>
      <c r="AL303" s="375">
        <v>6398.3420659087387</v>
      </c>
      <c r="AX303" s="390" t="s">
        <v>89</v>
      </c>
      <c r="AY303" s="367">
        <v>0</v>
      </c>
      <c r="AZ303" s="367">
        <v>0</v>
      </c>
      <c r="BA303" s="367">
        <v>0</v>
      </c>
      <c r="BB303" s="367">
        <v>0</v>
      </c>
      <c r="BC303" s="367">
        <v>0</v>
      </c>
      <c r="BD303" s="367">
        <v>0</v>
      </c>
      <c r="BE303" s="367">
        <v>0</v>
      </c>
      <c r="BF303" s="367">
        <v>0</v>
      </c>
      <c r="BG303" s="367">
        <v>0</v>
      </c>
      <c r="BH303" s="367">
        <v>0</v>
      </c>
      <c r="BI303" s="367">
        <v>0</v>
      </c>
      <c r="BJ303" s="375">
        <v>0</v>
      </c>
      <c r="BV303" s="390" t="s">
        <v>89</v>
      </c>
      <c r="BW303" s="367">
        <v>0</v>
      </c>
      <c r="BX303" s="367">
        <v>0</v>
      </c>
      <c r="BY303" s="367">
        <v>0</v>
      </c>
      <c r="BZ303" s="367">
        <v>0</v>
      </c>
      <c r="CA303" s="367">
        <v>0</v>
      </c>
      <c r="CB303" s="367">
        <v>0</v>
      </c>
      <c r="CC303" s="367">
        <v>0</v>
      </c>
      <c r="CD303" s="367">
        <v>0</v>
      </c>
      <c r="CE303" s="367">
        <v>0</v>
      </c>
      <c r="CF303" s="367">
        <v>0</v>
      </c>
      <c r="CG303" s="367">
        <v>0</v>
      </c>
      <c r="CH303" s="375">
        <v>0</v>
      </c>
    </row>
    <row r="304" spans="2:86" x14ac:dyDescent="0.2">
      <c r="B304" s="390" t="s">
        <v>125</v>
      </c>
      <c r="C304" s="367">
        <v>0</v>
      </c>
      <c r="D304" s="367">
        <v>0</v>
      </c>
      <c r="E304" s="367">
        <v>0</v>
      </c>
      <c r="F304" s="367">
        <v>0</v>
      </c>
      <c r="G304" s="367">
        <v>0</v>
      </c>
      <c r="H304" s="367">
        <v>0</v>
      </c>
      <c r="I304" s="367">
        <v>0</v>
      </c>
      <c r="J304" s="367">
        <v>0</v>
      </c>
      <c r="K304" s="367">
        <v>0</v>
      </c>
      <c r="L304" s="367">
        <v>0</v>
      </c>
      <c r="M304" s="367">
        <v>0</v>
      </c>
      <c r="N304" s="375">
        <v>0</v>
      </c>
      <c r="Z304" s="390" t="s">
        <v>125</v>
      </c>
      <c r="AA304" s="367">
        <v>0</v>
      </c>
      <c r="AB304" s="367">
        <v>0</v>
      </c>
      <c r="AC304" s="367">
        <v>0</v>
      </c>
      <c r="AD304" s="367">
        <v>0</v>
      </c>
      <c r="AE304" s="367">
        <v>0</v>
      </c>
      <c r="AF304" s="367">
        <v>0</v>
      </c>
      <c r="AG304" s="367">
        <v>0</v>
      </c>
      <c r="AH304" s="367">
        <v>0</v>
      </c>
      <c r="AI304" s="367">
        <v>0</v>
      </c>
      <c r="AJ304" s="367">
        <v>0</v>
      </c>
      <c r="AK304" s="367">
        <v>0</v>
      </c>
      <c r="AL304" s="375">
        <v>0</v>
      </c>
      <c r="AX304" s="390" t="s">
        <v>125</v>
      </c>
      <c r="AY304" s="367">
        <v>0</v>
      </c>
      <c r="AZ304" s="367">
        <v>0</v>
      </c>
      <c r="BA304" s="367">
        <v>0</v>
      </c>
      <c r="BB304" s="367">
        <v>0</v>
      </c>
      <c r="BC304" s="367">
        <v>0</v>
      </c>
      <c r="BD304" s="367">
        <v>0</v>
      </c>
      <c r="BE304" s="367">
        <v>0</v>
      </c>
      <c r="BF304" s="367">
        <v>0</v>
      </c>
      <c r="BG304" s="367">
        <v>0</v>
      </c>
      <c r="BH304" s="367">
        <v>0</v>
      </c>
      <c r="BI304" s="367">
        <v>0</v>
      </c>
      <c r="BJ304" s="375">
        <v>0</v>
      </c>
      <c r="BV304" s="390" t="s">
        <v>125</v>
      </c>
      <c r="BW304" s="367">
        <v>0</v>
      </c>
      <c r="BX304" s="367">
        <v>0</v>
      </c>
      <c r="BY304" s="367">
        <v>41.445580064927228</v>
      </c>
      <c r="BZ304" s="367">
        <v>37.31443225412788</v>
      </c>
      <c r="CA304" s="367">
        <v>144.12303214353415</v>
      </c>
      <c r="CB304" s="367">
        <v>119.97755830067749</v>
      </c>
      <c r="CC304" s="367">
        <v>3178.2325099861528</v>
      </c>
      <c r="CD304" s="367">
        <v>2767.0491982765739</v>
      </c>
      <c r="CE304" s="367">
        <v>8277.6138305296026</v>
      </c>
      <c r="CF304" s="367">
        <v>7524.5851334044009</v>
      </c>
      <c r="CG304" s="367">
        <v>9890.8664144438972</v>
      </c>
      <c r="CH304" s="375">
        <v>9207.4560799900246</v>
      </c>
    </row>
    <row r="305" spans="2:86" x14ac:dyDescent="0.2">
      <c r="B305" s="390" t="s">
        <v>126</v>
      </c>
      <c r="C305" s="367">
        <v>0</v>
      </c>
      <c r="D305" s="367">
        <v>0</v>
      </c>
      <c r="E305" s="367">
        <v>0</v>
      </c>
      <c r="F305" s="367">
        <v>0</v>
      </c>
      <c r="G305" s="367">
        <v>0</v>
      </c>
      <c r="H305" s="367">
        <v>0</v>
      </c>
      <c r="I305" s="367">
        <v>0</v>
      </c>
      <c r="J305" s="367">
        <v>0</v>
      </c>
      <c r="K305" s="367">
        <v>0</v>
      </c>
      <c r="L305" s="367">
        <v>0</v>
      </c>
      <c r="M305" s="367">
        <v>0</v>
      </c>
      <c r="N305" s="375">
        <v>0</v>
      </c>
      <c r="Z305" s="390" t="s">
        <v>126</v>
      </c>
      <c r="AA305" s="367">
        <v>0</v>
      </c>
      <c r="AB305" s="367">
        <v>0</v>
      </c>
      <c r="AC305" s="367">
        <v>0</v>
      </c>
      <c r="AD305" s="367">
        <v>0</v>
      </c>
      <c r="AE305" s="367">
        <v>0</v>
      </c>
      <c r="AF305" s="367">
        <v>0</v>
      </c>
      <c r="AG305" s="367">
        <v>0</v>
      </c>
      <c r="AH305" s="367">
        <v>0</v>
      </c>
      <c r="AI305" s="367">
        <v>0</v>
      </c>
      <c r="AJ305" s="367">
        <v>0</v>
      </c>
      <c r="AK305" s="367">
        <v>0</v>
      </c>
      <c r="AL305" s="375">
        <v>0</v>
      </c>
      <c r="AX305" s="390" t="s">
        <v>126</v>
      </c>
      <c r="AY305" s="367">
        <v>0</v>
      </c>
      <c r="AZ305" s="367">
        <v>0</v>
      </c>
      <c r="BA305" s="367">
        <v>0</v>
      </c>
      <c r="BB305" s="367">
        <v>0</v>
      </c>
      <c r="BC305" s="367">
        <v>0</v>
      </c>
      <c r="BD305" s="367">
        <v>0</v>
      </c>
      <c r="BE305" s="367">
        <v>0</v>
      </c>
      <c r="BF305" s="367">
        <v>0</v>
      </c>
      <c r="BG305" s="367">
        <v>0</v>
      </c>
      <c r="BH305" s="367">
        <v>0</v>
      </c>
      <c r="BI305" s="367">
        <v>0</v>
      </c>
      <c r="BJ305" s="375">
        <v>0</v>
      </c>
      <c r="BV305" s="390" t="s">
        <v>126</v>
      </c>
      <c r="BW305" s="367">
        <v>0</v>
      </c>
      <c r="BX305" s="367">
        <v>0</v>
      </c>
      <c r="BY305" s="367">
        <v>29.172346622068655</v>
      </c>
      <c r="BZ305" s="367">
        <v>26.264551009247132</v>
      </c>
      <c r="CA305" s="367">
        <v>101.34425163856606</v>
      </c>
      <c r="CB305" s="367">
        <v>84.365667850335242</v>
      </c>
      <c r="CC305" s="367">
        <v>2233.4032731932029</v>
      </c>
      <c r="CD305" s="367">
        <v>1944.4570896244634</v>
      </c>
      <c r="CE305" s="367">
        <v>5810.4489868079181</v>
      </c>
      <c r="CF305" s="367">
        <v>5281.8624980168042</v>
      </c>
      <c r="CG305" s="367">
        <v>6937.6128188151306</v>
      </c>
      <c r="CH305" s="375">
        <v>6458.2578161134279</v>
      </c>
    </row>
    <row r="306" spans="2:86" x14ac:dyDescent="0.2">
      <c r="B306" s="390" t="s">
        <v>90</v>
      </c>
      <c r="C306" s="367">
        <v>27.961734895611571</v>
      </c>
      <c r="D306" s="367">
        <v>26.087846624411679</v>
      </c>
      <c r="E306" s="367">
        <v>0</v>
      </c>
      <c r="F306" s="367">
        <v>0</v>
      </c>
      <c r="G306" s="367">
        <v>0</v>
      </c>
      <c r="H306" s="367">
        <v>0</v>
      </c>
      <c r="I306" s="367">
        <v>0</v>
      </c>
      <c r="J306" s="367">
        <v>0</v>
      </c>
      <c r="K306" s="367">
        <v>0</v>
      </c>
      <c r="L306" s="367">
        <v>0</v>
      </c>
      <c r="M306" s="367">
        <v>0</v>
      </c>
      <c r="N306" s="375">
        <v>0</v>
      </c>
      <c r="Z306" s="390" t="s">
        <v>90</v>
      </c>
      <c r="AA306" s="367">
        <v>26.119237867698409</v>
      </c>
      <c r="AB306" s="367">
        <v>24.368826683425233</v>
      </c>
      <c r="AC306" s="367">
        <v>0</v>
      </c>
      <c r="AD306" s="367">
        <v>0</v>
      </c>
      <c r="AE306" s="367">
        <v>0</v>
      </c>
      <c r="AF306" s="367">
        <v>0</v>
      </c>
      <c r="AG306" s="367">
        <v>0</v>
      </c>
      <c r="AH306" s="367">
        <v>0</v>
      </c>
      <c r="AI306" s="367">
        <v>0</v>
      </c>
      <c r="AJ306" s="367">
        <v>0</v>
      </c>
      <c r="AK306" s="367">
        <v>0</v>
      </c>
      <c r="AL306" s="375">
        <v>0</v>
      </c>
      <c r="AX306" s="390" t="s">
        <v>90</v>
      </c>
      <c r="AY306" s="367">
        <v>29.348716356512366</v>
      </c>
      <c r="AZ306" s="367">
        <v>27.381877905301952</v>
      </c>
      <c r="BA306" s="367">
        <v>0</v>
      </c>
      <c r="BB306" s="367">
        <v>0</v>
      </c>
      <c r="BC306" s="367">
        <v>0</v>
      </c>
      <c r="BD306" s="367">
        <v>0</v>
      </c>
      <c r="BE306" s="367">
        <v>0</v>
      </c>
      <c r="BF306" s="367">
        <v>0</v>
      </c>
      <c r="BG306" s="367">
        <v>0</v>
      </c>
      <c r="BH306" s="367">
        <v>0</v>
      </c>
      <c r="BI306" s="367">
        <v>0</v>
      </c>
      <c r="BJ306" s="375">
        <v>0</v>
      </c>
      <c r="BV306" s="390" t="s">
        <v>90</v>
      </c>
      <c r="BW306" s="367">
        <v>28.235084344540919</v>
      </c>
      <c r="BX306" s="367">
        <v>26.342877241258545</v>
      </c>
      <c r="BY306" s="367">
        <v>0</v>
      </c>
      <c r="BZ306" s="367">
        <v>0</v>
      </c>
      <c r="CA306" s="367">
        <v>0</v>
      </c>
      <c r="CB306" s="367">
        <v>0</v>
      </c>
      <c r="CC306" s="367">
        <v>0</v>
      </c>
      <c r="CD306" s="367">
        <v>0</v>
      </c>
      <c r="CE306" s="367">
        <v>0</v>
      </c>
      <c r="CF306" s="367">
        <v>0</v>
      </c>
      <c r="CG306" s="367">
        <v>0</v>
      </c>
      <c r="CH306" s="375">
        <v>0</v>
      </c>
    </row>
    <row r="307" spans="2:86" x14ac:dyDescent="0.2">
      <c r="B307" s="390" t="s">
        <v>91</v>
      </c>
      <c r="C307" s="367">
        <v>27.17089289619101</v>
      </c>
      <c r="D307" s="367">
        <v>25.350003823811182</v>
      </c>
      <c r="E307" s="367">
        <v>373.8941764315112</v>
      </c>
      <c r="F307" s="367">
        <v>349.98849049845705</v>
      </c>
      <c r="G307" s="367">
        <v>544.21234579552697</v>
      </c>
      <c r="H307" s="367">
        <v>476.99640949865466</v>
      </c>
      <c r="I307" s="367">
        <v>598.04892267729781</v>
      </c>
      <c r="J307" s="367">
        <v>552.9254529381916</v>
      </c>
      <c r="K307" s="367">
        <v>612.20942614457931</v>
      </c>
      <c r="L307" s="367">
        <v>597.21366612814211</v>
      </c>
      <c r="M307" s="367">
        <v>617.78620648138951</v>
      </c>
      <c r="N307" s="375">
        <v>624.14031677223852</v>
      </c>
      <c r="Z307" s="390" t="s">
        <v>91</v>
      </c>
      <c r="AA307" s="367">
        <v>26.649532589695934</v>
      </c>
      <c r="AB307" s="367">
        <v>24.863583086232616</v>
      </c>
      <c r="AC307" s="367">
        <v>219.44670273108542</v>
      </c>
      <c r="AD307" s="367">
        <v>205.41593069659621</v>
      </c>
      <c r="AE307" s="367">
        <v>27.288849431488327</v>
      </c>
      <c r="AF307" s="367">
        <v>23.91839012608509</v>
      </c>
      <c r="AG307" s="367">
        <v>0</v>
      </c>
      <c r="AH307" s="367">
        <v>0</v>
      </c>
      <c r="AI307" s="367">
        <v>0</v>
      </c>
      <c r="AJ307" s="367">
        <v>0</v>
      </c>
      <c r="AK307" s="367">
        <v>0</v>
      </c>
      <c r="AL307" s="375">
        <v>0</v>
      </c>
      <c r="AX307" s="390" t="s">
        <v>91</v>
      </c>
      <c r="AY307" s="367">
        <v>8.6280989374773362</v>
      </c>
      <c r="AZ307" s="367">
        <v>8.0498768256502018</v>
      </c>
      <c r="BA307" s="367">
        <v>0</v>
      </c>
      <c r="BB307" s="367">
        <v>0</v>
      </c>
      <c r="BC307" s="367">
        <v>0</v>
      </c>
      <c r="BD307" s="367">
        <v>0</v>
      </c>
      <c r="BE307" s="367">
        <v>0</v>
      </c>
      <c r="BF307" s="367">
        <v>0</v>
      </c>
      <c r="BG307" s="367">
        <v>0</v>
      </c>
      <c r="BH307" s="367">
        <v>0</v>
      </c>
      <c r="BI307" s="367">
        <v>0</v>
      </c>
      <c r="BJ307" s="375">
        <v>0</v>
      </c>
      <c r="BV307" s="390" t="s">
        <v>91</v>
      </c>
      <c r="BW307" s="367">
        <v>25.711790302014233</v>
      </c>
      <c r="BX307" s="367">
        <v>23.988684691494431</v>
      </c>
      <c r="BY307" s="367">
        <v>372.35106485738874</v>
      </c>
      <c r="BZ307" s="367">
        <v>348.54404090672415</v>
      </c>
      <c r="CA307" s="367">
        <v>521.32174534729188</v>
      </c>
      <c r="CB307" s="367">
        <v>456.93303844610074</v>
      </c>
      <c r="CC307" s="367">
        <v>348.84209563831035</v>
      </c>
      <c r="CD307" s="367">
        <v>322.52156373969279</v>
      </c>
      <c r="CE307" s="367">
        <v>62.544255116240073</v>
      </c>
      <c r="CF307" s="367">
        <v>61.012265244675319</v>
      </c>
      <c r="CG307" s="367">
        <v>0</v>
      </c>
      <c r="CH307" s="375">
        <v>0</v>
      </c>
    </row>
    <row r="308" spans="2:86" x14ac:dyDescent="0.2">
      <c r="B308" s="390" t="s">
        <v>92</v>
      </c>
      <c r="C308" s="367">
        <v>290.32152041046476</v>
      </c>
      <c r="D308" s="367">
        <v>270.86528516593876</v>
      </c>
      <c r="E308" s="367">
        <v>2417.448146705744</v>
      </c>
      <c r="F308" s="367">
        <v>2262.8836741960276</v>
      </c>
      <c r="G308" s="367">
        <v>4147.9719367962171</v>
      </c>
      <c r="H308" s="367">
        <v>3635.6538690071702</v>
      </c>
      <c r="I308" s="367">
        <v>5085.8355773957855</v>
      </c>
      <c r="J308" s="367">
        <v>4702.1035128895519</v>
      </c>
      <c r="K308" s="367">
        <v>5631.861406299603</v>
      </c>
      <c r="L308" s="367">
        <v>5493.911811784933</v>
      </c>
      <c r="M308" s="367">
        <v>5922.2509679843042</v>
      </c>
      <c r="N308" s="375">
        <v>5983.16303663502</v>
      </c>
      <c r="Z308" s="390" t="s">
        <v>92</v>
      </c>
      <c r="AA308" s="367">
        <v>282.44988932765295</v>
      </c>
      <c r="AB308" s="367">
        <v>263.52118061952973</v>
      </c>
      <c r="AC308" s="367">
        <v>1510.9197506627106</v>
      </c>
      <c r="AD308" s="367">
        <v>1414.3160180929215</v>
      </c>
      <c r="AE308" s="367">
        <v>494.30001101333909</v>
      </c>
      <c r="AF308" s="367">
        <v>433.24877189959199</v>
      </c>
      <c r="AG308" s="367">
        <v>79.195294058904082</v>
      </c>
      <c r="AH308" s="367">
        <v>73.219919270251808</v>
      </c>
      <c r="AI308" s="367">
        <v>0</v>
      </c>
      <c r="AJ308" s="367">
        <v>0</v>
      </c>
      <c r="AK308" s="367">
        <v>0</v>
      </c>
      <c r="AL308" s="375">
        <v>0</v>
      </c>
      <c r="AX308" s="390" t="s">
        <v>92</v>
      </c>
      <c r="AY308" s="367">
        <v>290.2927218925019</v>
      </c>
      <c r="AZ308" s="367">
        <v>270.83841661424015</v>
      </c>
      <c r="BA308" s="367">
        <v>2115.7422657982052</v>
      </c>
      <c r="BB308" s="367">
        <v>1980.4679734725391</v>
      </c>
      <c r="BC308" s="367">
        <v>1615.4164552875627</v>
      </c>
      <c r="BD308" s="367">
        <v>1415.8955690187956</v>
      </c>
      <c r="BE308" s="367">
        <v>477.81650515687357</v>
      </c>
      <c r="BF308" s="367">
        <v>441.76470773071946</v>
      </c>
      <c r="BG308" s="367">
        <v>77.729371117976569</v>
      </c>
      <c r="BH308" s="367">
        <v>75.825429516073655</v>
      </c>
      <c r="BI308" s="367">
        <v>0</v>
      </c>
      <c r="BJ308" s="375">
        <v>0</v>
      </c>
      <c r="BV308" s="390" t="s">
        <v>92</v>
      </c>
      <c r="BW308" s="367">
        <v>291.57857031370042</v>
      </c>
      <c r="BX308" s="367">
        <v>272.03809240401864</v>
      </c>
      <c r="BY308" s="367">
        <v>2390.0670033938204</v>
      </c>
      <c r="BZ308" s="367">
        <v>2237.2532000674278</v>
      </c>
      <c r="CA308" s="367">
        <v>4073.3435108790104</v>
      </c>
      <c r="CB308" s="367">
        <v>3570.2428369273894</v>
      </c>
      <c r="CC308" s="367">
        <v>3189.969134245855</v>
      </c>
      <c r="CD308" s="367">
        <v>2949.2823438517926</v>
      </c>
      <c r="CE308" s="367">
        <v>652.48072919606511</v>
      </c>
      <c r="CF308" s="367">
        <v>636.49854399517358</v>
      </c>
      <c r="CG308" s="367">
        <v>0</v>
      </c>
      <c r="CH308" s="375">
        <v>0</v>
      </c>
    </row>
    <row r="309" spans="2:86" x14ac:dyDescent="0.2">
      <c r="B309" s="390" t="s">
        <v>93</v>
      </c>
      <c r="C309" s="367">
        <v>0</v>
      </c>
      <c r="D309" s="367">
        <v>0</v>
      </c>
      <c r="E309" s="367">
        <v>0</v>
      </c>
      <c r="F309" s="367">
        <v>0</v>
      </c>
      <c r="G309" s="367">
        <v>0</v>
      </c>
      <c r="H309" s="367">
        <v>0</v>
      </c>
      <c r="I309" s="367">
        <v>0</v>
      </c>
      <c r="J309" s="367">
        <v>0</v>
      </c>
      <c r="K309" s="367">
        <v>0</v>
      </c>
      <c r="L309" s="367">
        <v>0</v>
      </c>
      <c r="M309" s="367">
        <v>0</v>
      </c>
      <c r="N309" s="375">
        <v>0</v>
      </c>
      <c r="Z309" s="390" t="s">
        <v>93</v>
      </c>
      <c r="AA309" s="367">
        <v>1.1247538480252626</v>
      </c>
      <c r="AB309" s="367">
        <v>1.0493771572845079</v>
      </c>
      <c r="AC309" s="367">
        <v>0</v>
      </c>
      <c r="AD309" s="367">
        <v>0</v>
      </c>
      <c r="AE309" s="367">
        <v>0</v>
      </c>
      <c r="AF309" s="367">
        <v>0</v>
      </c>
      <c r="AG309" s="367">
        <v>0</v>
      </c>
      <c r="AH309" s="367">
        <v>0</v>
      </c>
      <c r="AI309" s="367">
        <v>0</v>
      </c>
      <c r="AJ309" s="367">
        <v>0</v>
      </c>
      <c r="AK309" s="367">
        <v>0</v>
      </c>
      <c r="AL309" s="375">
        <v>0</v>
      </c>
      <c r="AX309" s="390" t="s">
        <v>93</v>
      </c>
      <c r="AY309" s="367">
        <v>12.742758561709852</v>
      </c>
      <c r="AZ309" s="367">
        <v>11.888787736914297</v>
      </c>
      <c r="BA309" s="367">
        <v>486.60995043501725</v>
      </c>
      <c r="BB309" s="367">
        <v>455.49755184667112</v>
      </c>
      <c r="BC309" s="367">
        <v>2163.8165561780534</v>
      </c>
      <c r="BD309" s="367">
        <v>1896.562501907061</v>
      </c>
      <c r="BE309" s="367">
        <v>3650.4806885426083</v>
      </c>
      <c r="BF309" s="367">
        <v>3375.0477788983135</v>
      </c>
      <c r="BG309" s="367">
        <v>4319.9726579904673</v>
      </c>
      <c r="BH309" s="367">
        <v>4214.1571143377687</v>
      </c>
      <c r="BI309" s="367">
        <v>4580.5221247718191</v>
      </c>
      <c r="BJ309" s="375">
        <v>4627.6341231704928</v>
      </c>
      <c r="BV309" s="390" t="s">
        <v>93</v>
      </c>
      <c r="BW309" s="367">
        <v>0</v>
      </c>
      <c r="BX309" s="367">
        <v>0</v>
      </c>
      <c r="BY309" s="367">
        <v>0</v>
      </c>
      <c r="BZ309" s="367">
        <v>0</v>
      </c>
      <c r="CA309" s="367">
        <v>0</v>
      </c>
      <c r="CB309" s="367">
        <v>0</v>
      </c>
      <c r="CC309" s="367">
        <v>0</v>
      </c>
      <c r="CD309" s="367">
        <v>0</v>
      </c>
      <c r="CE309" s="367">
        <v>0</v>
      </c>
      <c r="CF309" s="367">
        <v>0</v>
      </c>
      <c r="CG309" s="367">
        <v>0</v>
      </c>
      <c r="CH309" s="375">
        <v>0</v>
      </c>
    </row>
    <row r="310" spans="2:86" x14ac:dyDescent="0.2">
      <c r="B310" s="390" t="s">
        <v>94</v>
      </c>
      <c r="C310" s="367">
        <v>0</v>
      </c>
      <c r="D310" s="367">
        <v>0</v>
      </c>
      <c r="E310" s="367">
        <v>0</v>
      </c>
      <c r="F310" s="367">
        <v>0</v>
      </c>
      <c r="G310" s="367">
        <v>0</v>
      </c>
      <c r="H310" s="367">
        <v>0</v>
      </c>
      <c r="I310" s="367">
        <v>0</v>
      </c>
      <c r="J310" s="367">
        <v>0</v>
      </c>
      <c r="K310" s="367">
        <v>0</v>
      </c>
      <c r="L310" s="367">
        <v>0</v>
      </c>
      <c r="M310" s="367">
        <v>0</v>
      </c>
      <c r="N310" s="375">
        <v>0</v>
      </c>
      <c r="Z310" s="390" t="s">
        <v>94</v>
      </c>
      <c r="AA310" s="367">
        <v>4.1290687407386777</v>
      </c>
      <c r="AB310" s="367">
        <v>3.8523543840246157</v>
      </c>
      <c r="AC310" s="367">
        <v>501.55778480871493</v>
      </c>
      <c r="AD310" s="367">
        <v>469.48966597533212</v>
      </c>
      <c r="AE310" s="367">
        <v>1968.6859806208233</v>
      </c>
      <c r="AF310" s="367">
        <v>1725.5326003561402</v>
      </c>
      <c r="AG310" s="367">
        <v>2642.524472982323</v>
      </c>
      <c r="AH310" s="367">
        <v>2443.143003390067</v>
      </c>
      <c r="AI310" s="367">
        <v>2942.0899116733103</v>
      </c>
      <c r="AJ310" s="367">
        <v>2870.0249084601533</v>
      </c>
      <c r="AK310" s="367">
        <v>3080.6793177686618</v>
      </c>
      <c r="AL310" s="375">
        <v>3112.364997944866</v>
      </c>
      <c r="AX310" s="390" t="s">
        <v>94</v>
      </c>
      <c r="AY310" s="367">
        <v>0</v>
      </c>
      <c r="AZ310" s="367">
        <v>0</v>
      </c>
      <c r="BA310" s="367">
        <v>0</v>
      </c>
      <c r="BB310" s="367">
        <v>0</v>
      </c>
      <c r="BC310" s="367">
        <v>0</v>
      </c>
      <c r="BD310" s="367">
        <v>0</v>
      </c>
      <c r="BE310" s="367">
        <v>0</v>
      </c>
      <c r="BF310" s="367">
        <v>0</v>
      </c>
      <c r="BG310" s="367">
        <v>0</v>
      </c>
      <c r="BH310" s="367">
        <v>0</v>
      </c>
      <c r="BI310" s="367">
        <v>0</v>
      </c>
      <c r="BJ310" s="375">
        <v>0</v>
      </c>
      <c r="BV310" s="390" t="s">
        <v>94</v>
      </c>
      <c r="BW310" s="367">
        <v>0</v>
      </c>
      <c r="BX310" s="367">
        <v>0</v>
      </c>
      <c r="BY310" s="367">
        <v>0</v>
      </c>
      <c r="BZ310" s="367">
        <v>0</v>
      </c>
      <c r="CA310" s="367">
        <v>0</v>
      </c>
      <c r="CB310" s="367">
        <v>0</v>
      </c>
      <c r="CC310" s="367">
        <v>0</v>
      </c>
      <c r="CD310" s="367">
        <v>0</v>
      </c>
      <c r="CE310" s="367">
        <v>0</v>
      </c>
      <c r="CF310" s="367">
        <v>0</v>
      </c>
      <c r="CG310" s="367">
        <v>0</v>
      </c>
      <c r="CH310" s="375">
        <v>0</v>
      </c>
    </row>
    <row r="311" spans="2:86" x14ac:dyDescent="0.2">
      <c r="B311" s="390" t="s">
        <v>95</v>
      </c>
      <c r="C311" s="367">
        <v>0</v>
      </c>
      <c r="D311" s="367">
        <v>0</v>
      </c>
      <c r="E311" s="367">
        <v>0</v>
      </c>
      <c r="F311" s="367">
        <v>0</v>
      </c>
      <c r="G311" s="367">
        <v>0</v>
      </c>
      <c r="H311" s="367">
        <v>0</v>
      </c>
      <c r="I311" s="367">
        <v>0</v>
      </c>
      <c r="J311" s="367">
        <v>0</v>
      </c>
      <c r="K311" s="367">
        <v>0</v>
      </c>
      <c r="L311" s="367">
        <v>0</v>
      </c>
      <c r="M311" s="367">
        <v>0</v>
      </c>
      <c r="N311" s="375">
        <v>0</v>
      </c>
      <c r="Z311" s="390" t="s">
        <v>95</v>
      </c>
      <c r="AA311" s="367">
        <v>4.3957268156283797</v>
      </c>
      <c r="AB311" s="367">
        <v>4.1011420570661485</v>
      </c>
      <c r="AC311" s="367">
        <v>534.095147413164</v>
      </c>
      <c r="AD311" s="367">
        <v>499.94668601083407</v>
      </c>
      <c r="AE311" s="367">
        <v>2096.7864137855267</v>
      </c>
      <c r="AF311" s="367">
        <v>1837.8112855915242</v>
      </c>
      <c r="AG311" s="367">
        <v>2815.0079274694353</v>
      </c>
      <c r="AH311" s="367">
        <v>2602.6123855430906</v>
      </c>
      <c r="AI311" s="367">
        <v>3134.7544930657359</v>
      </c>
      <c r="AJ311" s="367">
        <v>3057.970268450807</v>
      </c>
      <c r="AK311" s="367">
        <v>3282.8293931330572</v>
      </c>
      <c r="AL311" s="375">
        <v>3316.5942454576402</v>
      </c>
      <c r="AX311" s="390" t="s">
        <v>95</v>
      </c>
      <c r="AY311" s="367">
        <v>0</v>
      </c>
      <c r="AZ311" s="367">
        <v>0</v>
      </c>
      <c r="BA311" s="367">
        <v>0</v>
      </c>
      <c r="BB311" s="367">
        <v>0</v>
      </c>
      <c r="BC311" s="367">
        <v>0</v>
      </c>
      <c r="BD311" s="367">
        <v>0</v>
      </c>
      <c r="BE311" s="367">
        <v>0</v>
      </c>
      <c r="BF311" s="367">
        <v>0</v>
      </c>
      <c r="BG311" s="367">
        <v>0</v>
      </c>
      <c r="BH311" s="367">
        <v>0</v>
      </c>
      <c r="BI311" s="367">
        <v>0</v>
      </c>
      <c r="BJ311" s="375">
        <v>0</v>
      </c>
      <c r="BV311" s="390" t="s">
        <v>95</v>
      </c>
      <c r="BW311" s="367">
        <v>0</v>
      </c>
      <c r="BX311" s="367">
        <v>0</v>
      </c>
      <c r="BY311" s="367">
        <v>0</v>
      </c>
      <c r="BZ311" s="367">
        <v>0</v>
      </c>
      <c r="CA311" s="367">
        <v>0</v>
      </c>
      <c r="CB311" s="367">
        <v>0</v>
      </c>
      <c r="CC311" s="367">
        <v>0</v>
      </c>
      <c r="CD311" s="367">
        <v>0</v>
      </c>
      <c r="CE311" s="367">
        <v>0</v>
      </c>
      <c r="CF311" s="367">
        <v>0</v>
      </c>
      <c r="CG311" s="367">
        <v>0</v>
      </c>
      <c r="CH311" s="375">
        <v>0</v>
      </c>
    </row>
    <row r="312" spans="2:86" x14ac:dyDescent="0.2">
      <c r="B312" s="390" t="s">
        <v>127</v>
      </c>
      <c r="C312" s="367">
        <v>0</v>
      </c>
      <c r="D312" s="367">
        <v>0</v>
      </c>
      <c r="E312" s="367">
        <v>0</v>
      </c>
      <c r="F312" s="367">
        <v>0</v>
      </c>
      <c r="G312" s="367">
        <v>0</v>
      </c>
      <c r="H312" s="367">
        <v>0</v>
      </c>
      <c r="I312" s="367">
        <v>0</v>
      </c>
      <c r="J312" s="367">
        <v>0</v>
      </c>
      <c r="K312" s="367">
        <v>0</v>
      </c>
      <c r="L312" s="367">
        <v>0</v>
      </c>
      <c r="M312" s="367">
        <v>0</v>
      </c>
      <c r="N312" s="375">
        <v>0</v>
      </c>
      <c r="Z312" s="390" t="s">
        <v>127</v>
      </c>
      <c r="AA312" s="367">
        <v>0</v>
      </c>
      <c r="AB312" s="367">
        <v>0</v>
      </c>
      <c r="AC312" s="367">
        <v>0</v>
      </c>
      <c r="AD312" s="367">
        <v>0</v>
      </c>
      <c r="AE312" s="367">
        <v>0</v>
      </c>
      <c r="AF312" s="367">
        <v>0</v>
      </c>
      <c r="AG312" s="367">
        <v>0</v>
      </c>
      <c r="AH312" s="367">
        <v>0</v>
      </c>
      <c r="AI312" s="367">
        <v>0</v>
      </c>
      <c r="AJ312" s="367">
        <v>0</v>
      </c>
      <c r="AK312" s="367">
        <v>0</v>
      </c>
      <c r="AL312" s="375">
        <v>0</v>
      </c>
      <c r="AX312" s="390" t="s">
        <v>127</v>
      </c>
      <c r="AY312" s="367">
        <v>0</v>
      </c>
      <c r="AZ312" s="367">
        <v>0</v>
      </c>
      <c r="BA312" s="367">
        <v>0</v>
      </c>
      <c r="BB312" s="367">
        <v>0</v>
      </c>
      <c r="BC312" s="367">
        <v>0</v>
      </c>
      <c r="BD312" s="367">
        <v>0</v>
      </c>
      <c r="BE312" s="367">
        <v>0</v>
      </c>
      <c r="BF312" s="367">
        <v>0</v>
      </c>
      <c r="BG312" s="367">
        <v>0</v>
      </c>
      <c r="BH312" s="367">
        <v>0</v>
      </c>
      <c r="BI312" s="367">
        <v>0</v>
      </c>
      <c r="BJ312" s="375">
        <v>0</v>
      </c>
      <c r="BV312" s="390" t="s">
        <v>127</v>
      </c>
      <c r="BW312" s="367">
        <v>0</v>
      </c>
      <c r="BX312" s="367">
        <v>0</v>
      </c>
      <c r="BY312" s="367">
        <v>21.75301085430408</v>
      </c>
      <c r="BZ312" s="367">
        <v>20.36218778627866</v>
      </c>
      <c r="CA312" s="367">
        <v>74.201768626529258</v>
      </c>
      <c r="CB312" s="367">
        <v>65.037071442334934</v>
      </c>
      <c r="CC312" s="367">
        <v>1618.4398480203934</v>
      </c>
      <c r="CD312" s="367">
        <v>1496.3267252681965</v>
      </c>
      <c r="CE312" s="367">
        <v>4166.6948349264767</v>
      </c>
      <c r="CF312" s="367">
        <v>4064.6337539663641</v>
      </c>
      <c r="CG312" s="367">
        <v>4926.9120870661391</v>
      </c>
      <c r="CH312" s="375">
        <v>4977.5868066796447</v>
      </c>
    </row>
    <row r="313" spans="2:86" x14ac:dyDescent="0.2">
      <c r="B313" s="392" t="s">
        <v>128</v>
      </c>
      <c r="C313" s="378">
        <v>0</v>
      </c>
      <c r="D313" s="378">
        <v>0</v>
      </c>
      <c r="E313" s="378">
        <v>0</v>
      </c>
      <c r="F313" s="378">
        <v>0</v>
      </c>
      <c r="G313" s="378">
        <v>0</v>
      </c>
      <c r="H313" s="378">
        <v>0</v>
      </c>
      <c r="I313" s="378">
        <v>0</v>
      </c>
      <c r="J313" s="378">
        <v>0</v>
      </c>
      <c r="K313" s="378">
        <v>0</v>
      </c>
      <c r="L313" s="378">
        <v>0</v>
      </c>
      <c r="M313" s="378">
        <v>0</v>
      </c>
      <c r="N313" s="379">
        <v>0</v>
      </c>
      <c r="Z313" s="392" t="s">
        <v>128</v>
      </c>
      <c r="AA313" s="378">
        <v>0</v>
      </c>
      <c r="AB313" s="378">
        <v>0</v>
      </c>
      <c r="AC313" s="378">
        <v>0</v>
      </c>
      <c r="AD313" s="378">
        <v>0</v>
      </c>
      <c r="AE313" s="378">
        <v>0</v>
      </c>
      <c r="AF313" s="378">
        <v>0</v>
      </c>
      <c r="AG313" s="378">
        <v>0</v>
      </c>
      <c r="AH313" s="378">
        <v>0</v>
      </c>
      <c r="AI313" s="378">
        <v>0</v>
      </c>
      <c r="AJ313" s="378">
        <v>0</v>
      </c>
      <c r="AK313" s="378">
        <v>0</v>
      </c>
      <c r="AL313" s="379">
        <v>0</v>
      </c>
      <c r="AX313" s="392" t="s">
        <v>128</v>
      </c>
      <c r="AY313" s="378">
        <v>0</v>
      </c>
      <c r="AZ313" s="378">
        <v>0</v>
      </c>
      <c r="BA313" s="378">
        <v>0</v>
      </c>
      <c r="BB313" s="378">
        <v>0</v>
      </c>
      <c r="BC313" s="378">
        <v>0</v>
      </c>
      <c r="BD313" s="378">
        <v>0</v>
      </c>
      <c r="BE313" s="378">
        <v>0</v>
      </c>
      <c r="BF313" s="378">
        <v>0</v>
      </c>
      <c r="BG313" s="378">
        <v>0</v>
      </c>
      <c r="BH313" s="378">
        <v>0</v>
      </c>
      <c r="BI313" s="378">
        <v>0</v>
      </c>
      <c r="BJ313" s="379">
        <v>0</v>
      </c>
      <c r="BV313" s="392" t="s">
        <v>128</v>
      </c>
      <c r="BW313" s="378">
        <v>0</v>
      </c>
      <c r="BX313" s="378">
        <v>0</v>
      </c>
      <c r="BY313" s="378">
        <v>12.80875639458058</v>
      </c>
      <c r="BZ313" s="378">
        <v>11.989802458244178</v>
      </c>
      <c r="CA313" s="378">
        <v>43.647327917587255</v>
      </c>
      <c r="CB313" s="378">
        <v>38.256424834437539</v>
      </c>
      <c r="CC313" s="378">
        <v>951.23961374751389</v>
      </c>
      <c r="CD313" s="378">
        <v>879.46750565070522</v>
      </c>
      <c r="CE313" s="378">
        <v>2446.1211585947544</v>
      </c>
      <c r="CF313" s="378">
        <v>2386.2046589478609</v>
      </c>
      <c r="CG313" s="378">
        <v>2890.0968451348053</v>
      </c>
      <c r="CH313" s="379">
        <v>2919.8223293113037</v>
      </c>
    </row>
    <row r="316" spans="2:86" x14ac:dyDescent="0.2">
      <c r="B316" s="387"/>
      <c r="C316" s="385">
        <v>2025</v>
      </c>
      <c r="D316" s="385"/>
      <c r="E316" s="385">
        <v>2030</v>
      </c>
      <c r="F316" s="385"/>
      <c r="G316" s="385">
        <v>2035</v>
      </c>
      <c r="H316" s="385"/>
      <c r="I316" s="385">
        <v>2040</v>
      </c>
      <c r="J316" s="385"/>
      <c r="K316" s="385">
        <v>2045</v>
      </c>
      <c r="L316" s="385"/>
      <c r="M316" s="385">
        <v>2050</v>
      </c>
      <c r="N316" s="386"/>
    </row>
    <row r="317" spans="2:86" x14ac:dyDescent="0.2">
      <c r="B317" s="390"/>
      <c r="C317" s="367" t="s">
        <v>0</v>
      </c>
      <c r="D317" s="367" t="s">
        <v>3</v>
      </c>
      <c r="E317" s="367" t="s">
        <v>0</v>
      </c>
      <c r="F317" s="367" t="s">
        <v>3</v>
      </c>
      <c r="G317" s="367" t="s">
        <v>0</v>
      </c>
      <c r="H317" s="367" t="s">
        <v>3</v>
      </c>
      <c r="I317" s="367" t="s">
        <v>0</v>
      </c>
      <c r="J317" s="367" t="s">
        <v>3</v>
      </c>
      <c r="K317" s="367" t="s">
        <v>0</v>
      </c>
      <c r="L317" s="367" t="s">
        <v>3</v>
      </c>
      <c r="M317" s="367" t="s">
        <v>0</v>
      </c>
      <c r="N317" s="375" t="s">
        <v>3</v>
      </c>
    </row>
    <row r="318" spans="2:86" x14ac:dyDescent="0.2">
      <c r="B318" s="390" t="s">
        <v>4</v>
      </c>
      <c r="C318" s="367">
        <v>2158.8396671093255</v>
      </c>
      <c r="D318" s="367">
        <v>1976.4392127145643</v>
      </c>
      <c r="E318" s="367">
        <v>8347.2219239006481</v>
      </c>
      <c r="F318" s="367">
        <v>7614.9614743387183</v>
      </c>
      <c r="G318" s="367">
        <v>14209.198608044422</v>
      </c>
      <c r="H318" s="367">
        <v>12035.24338592268</v>
      </c>
      <c r="I318" s="367">
        <v>17335.343333310168</v>
      </c>
      <c r="J318" s="367">
        <v>15399.08221616771</v>
      </c>
      <c r="K318" s="367">
        <v>19188.506808255199</v>
      </c>
      <c r="L318" s="367">
        <v>17857.983958874724</v>
      </c>
      <c r="M318" s="367">
        <v>20237.832917299937</v>
      </c>
      <c r="N318" s="375">
        <v>19358.648625914575</v>
      </c>
    </row>
    <row r="319" spans="2:86" x14ac:dyDescent="0.2">
      <c r="B319" s="390" t="s">
        <v>14</v>
      </c>
      <c r="C319" s="367">
        <v>2155.8676227294727</v>
      </c>
      <c r="D319" s="367">
        <v>1973.7159807646333</v>
      </c>
      <c r="E319" s="367">
        <v>8278.7717305866754</v>
      </c>
      <c r="F319" s="367">
        <v>7552.4291258854846</v>
      </c>
      <c r="G319" s="367">
        <v>13921.441956709194</v>
      </c>
      <c r="H319" s="367">
        <v>11791.067829921618</v>
      </c>
      <c r="I319" s="367">
        <v>16929.579845168417</v>
      </c>
      <c r="J319" s="367">
        <v>15037.879073270751</v>
      </c>
      <c r="K319" s="367">
        <v>18723.831450116239</v>
      </c>
      <c r="L319" s="367">
        <v>17424.464165717935</v>
      </c>
      <c r="M319" s="367">
        <v>19743.901781490618</v>
      </c>
      <c r="N319" s="375">
        <v>18884.832810812008</v>
      </c>
    </row>
    <row r="320" spans="2:86" x14ac:dyDescent="0.2">
      <c r="B320" s="390" t="s">
        <v>17</v>
      </c>
      <c r="C320" s="367">
        <v>2137.2069808179535</v>
      </c>
      <c r="D320" s="367">
        <v>1956.6138817069486</v>
      </c>
      <c r="E320" s="367">
        <v>7876.9132041655976</v>
      </c>
      <c r="F320" s="367">
        <v>7184.7770595320562</v>
      </c>
      <c r="G320" s="367">
        <v>11894.034963217269</v>
      </c>
      <c r="H320" s="367">
        <v>10067.756719479958</v>
      </c>
      <c r="I320" s="367">
        <v>11033.717484773766</v>
      </c>
      <c r="J320" s="367">
        <v>9828.8451557754233</v>
      </c>
      <c r="K320" s="367">
        <v>14432.147921357915</v>
      </c>
      <c r="L320" s="367">
        <v>13411.577719542343</v>
      </c>
      <c r="M320" s="367">
        <v>15156.46451836553</v>
      </c>
      <c r="N320" s="375">
        <v>14472.830793839876</v>
      </c>
    </row>
    <row r="321" spans="2:66" x14ac:dyDescent="0.2">
      <c r="B321" s="392" t="s">
        <v>23</v>
      </c>
      <c r="C321" s="378">
        <v>2159.2315772502361</v>
      </c>
      <c r="D321" s="378">
        <v>1976.7981889195814</v>
      </c>
      <c r="E321" s="378">
        <v>8365.949024624606</v>
      </c>
      <c r="F321" s="378">
        <v>7632.0234056752806</v>
      </c>
      <c r="G321" s="378">
        <v>14276.98666739932</v>
      </c>
      <c r="H321" s="378">
        <v>12092.569652754335</v>
      </c>
      <c r="I321" s="378">
        <v>18773.935882776026</v>
      </c>
      <c r="J321" s="378">
        <v>16674.453427353968</v>
      </c>
      <c r="K321" s="378">
        <v>22898.062402309137</v>
      </c>
      <c r="L321" s="378">
        <v>21302.120955538736</v>
      </c>
      <c r="M321" s="378">
        <v>24645.488165459974</v>
      </c>
      <c r="N321" s="379">
        <v>23563.123032094401</v>
      </c>
    </row>
    <row r="323" spans="2:66" x14ac:dyDescent="0.2">
      <c r="D323" s="393" t="s">
        <v>0</v>
      </c>
      <c r="E323" s="394">
        <v>2025</v>
      </c>
      <c r="F323" s="394"/>
      <c r="G323" s="394"/>
      <c r="H323" s="394"/>
      <c r="I323" s="394"/>
      <c r="J323" s="394">
        <v>2030</v>
      </c>
      <c r="K323" s="394"/>
      <c r="L323" s="394"/>
      <c r="M323" s="394"/>
      <c r="N323" s="394"/>
      <c r="O323" s="394">
        <v>2035</v>
      </c>
      <c r="P323" s="394"/>
      <c r="Q323" s="394"/>
      <c r="R323" s="394"/>
      <c r="S323" s="394"/>
      <c r="T323" s="394">
        <v>2040</v>
      </c>
      <c r="U323" s="394"/>
      <c r="V323" s="394"/>
      <c r="W323" s="394"/>
      <c r="X323" s="394"/>
      <c r="Y323" s="394">
        <v>2045</v>
      </c>
      <c r="Z323" s="394"/>
      <c r="AA323" s="394"/>
      <c r="AB323" s="394"/>
      <c r="AC323" s="394"/>
      <c r="AD323" s="394">
        <v>2050</v>
      </c>
      <c r="AE323" s="394"/>
      <c r="AF323" s="394"/>
      <c r="AG323" s="394"/>
      <c r="AH323" s="395"/>
      <c r="AJ323" s="387" t="s">
        <v>0</v>
      </c>
      <c r="AK323" s="385">
        <v>2025</v>
      </c>
      <c r="AL323" s="385"/>
      <c r="AM323" s="385"/>
      <c r="AN323" s="385"/>
      <c r="AO323" s="385"/>
      <c r="AP323" s="385">
        <v>2030</v>
      </c>
      <c r="AQ323" s="385"/>
      <c r="AR323" s="385"/>
      <c r="AS323" s="385"/>
      <c r="AT323" s="385"/>
      <c r="AU323" s="385">
        <v>2035</v>
      </c>
      <c r="AV323" s="385"/>
      <c r="AW323" s="385"/>
      <c r="AX323" s="385"/>
      <c r="AY323" s="385"/>
      <c r="AZ323" s="385">
        <v>2040</v>
      </c>
      <c r="BA323" s="385"/>
      <c r="BB323" s="385"/>
      <c r="BC323" s="385"/>
      <c r="BD323" s="385"/>
      <c r="BE323" s="385">
        <v>2045</v>
      </c>
      <c r="BF323" s="385"/>
      <c r="BG323" s="385"/>
      <c r="BH323" s="385"/>
      <c r="BI323" s="385"/>
      <c r="BJ323" s="385">
        <v>2050</v>
      </c>
      <c r="BK323" s="385"/>
      <c r="BL323" s="385"/>
      <c r="BM323" s="385"/>
      <c r="BN323" s="386"/>
    </row>
    <row r="324" spans="2:66" x14ac:dyDescent="0.2">
      <c r="D324" s="396" t="s">
        <v>4</v>
      </c>
      <c r="E324" s="397">
        <v>0.2</v>
      </c>
      <c r="F324" s="397">
        <v>0.4</v>
      </c>
      <c r="G324" s="397">
        <v>0.6</v>
      </c>
      <c r="H324" s="397">
        <v>0.8</v>
      </c>
      <c r="I324" s="397">
        <v>1</v>
      </c>
      <c r="J324" s="397">
        <v>0.2</v>
      </c>
      <c r="K324" s="397">
        <v>0.4</v>
      </c>
      <c r="L324" s="397">
        <v>0.6</v>
      </c>
      <c r="M324" s="397">
        <v>0.8</v>
      </c>
      <c r="N324" s="397">
        <v>1</v>
      </c>
      <c r="O324" s="397">
        <v>0.2</v>
      </c>
      <c r="P324" s="397">
        <v>0.4</v>
      </c>
      <c r="Q324" s="397">
        <v>0.6</v>
      </c>
      <c r="R324" s="397">
        <v>0.8</v>
      </c>
      <c r="S324" s="397">
        <v>1</v>
      </c>
      <c r="T324" s="397">
        <v>0.2</v>
      </c>
      <c r="U324" s="397">
        <v>0.4</v>
      </c>
      <c r="V324" s="397">
        <v>0.6</v>
      </c>
      <c r="W324" s="397">
        <v>0.8</v>
      </c>
      <c r="X324" s="397">
        <v>1</v>
      </c>
      <c r="Y324" s="397">
        <v>0.2</v>
      </c>
      <c r="Z324" s="397">
        <v>0.4</v>
      </c>
      <c r="AA324" s="397">
        <v>0.6</v>
      </c>
      <c r="AB324" s="397">
        <v>0.8</v>
      </c>
      <c r="AC324" s="397">
        <v>1</v>
      </c>
      <c r="AD324" s="397">
        <v>0.2</v>
      </c>
      <c r="AE324" s="397">
        <v>0.4</v>
      </c>
      <c r="AF324" s="397">
        <v>0.6</v>
      </c>
      <c r="AG324" s="397">
        <v>0.8</v>
      </c>
      <c r="AH324" s="398">
        <v>1</v>
      </c>
      <c r="AJ324" s="390" t="s">
        <v>4</v>
      </c>
      <c r="AK324" s="380">
        <v>0.2</v>
      </c>
      <c r="AL324" s="380">
        <v>0.4</v>
      </c>
      <c r="AM324" s="380">
        <v>0.6</v>
      </c>
      <c r="AN324" s="380">
        <v>0.8</v>
      </c>
      <c r="AO324" s="380">
        <v>1</v>
      </c>
      <c r="AP324" s="380">
        <v>0.2</v>
      </c>
      <c r="AQ324" s="380">
        <v>0.4</v>
      </c>
      <c r="AR324" s="380">
        <v>0.6</v>
      </c>
      <c r="AS324" s="380">
        <v>0.8</v>
      </c>
      <c r="AT324" s="380">
        <v>1</v>
      </c>
      <c r="AU324" s="380">
        <v>0.2</v>
      </c>
      <c r="AV324" s="380">
        <v>0.4</v>
      </c>
      <c r="AW324" s="380">
        <v>0.6</v>
      </c>
      <c r="AX324" s="380">
        <v>0.8</v>
      </c>
      <c r="AY324" s="380">
        <v>1</v>
      </c>
      <c r="AZ324" s="380">
        <v>0.2</v>
      </c>
      <c r="BA324" s="380">
        <v>0.4</v>
      </c>
      <c r="BB324" s="380">
        <v>0.6</v>
      </c>
      <c r="BC324" s="380">
        <v>0.8</v>
      </c>
      <c r="BD324" s="380">
        <v>1</v>
      </c>
      <c r="BE324" s="380">
        <v>0.2</v>
      </c>
      <c r="BF324" s="380">
        <v>0.4</v>
      </c>
      <c r="BG324" s="380">
        <v>0.6</v>
      </c>
      <c r="BH324" s="380">
        <v>0.8</v>
      </c>
      <c r="BI324" s="380">
        <v>1</v>
      </c>
      <c r="BJ324" s="380">
        <v>0.2</v>
      </c>
      <c r="BK324" s="380">
        <v>0.4</v>
      </c>
      <c r="BL324" s="380">
        <v>0.6</v>
      </c>
      <c r="BM324" s="380">
        <v>0.8</v>
      </c>
      <c r="BN324" s="399">
        <v>1</v>
      </c>
    </row>
    <row r="325" spans="2:66" x14ac:dyDescent="0.2">
      <c r="D325" s="396" t="s">
        <v>84</v>
      </c>
      <c r="E325" s="400">
        <v>180.54463327426691</v>
      </c>
      <c r="F325" s="400">
        <v>172.77040997265055</v>
      </c>
      <c r="G325" s="400">
        <v>170.73074845796555</v>
      </c>
      <c r="H325" s="400">
        <v>161.10760059295052</v>
      </c>
      <c r="I325" s="400">
        <v>148.3403157566926</v>
      </c>
      <c r="J325" s="400">
        <v>0</v>
      </c>
      <c r="K325" s="400">
        <v>0</v>
      </c>
      <c r="L325" s="400">
        <v>0</v>
      </c>
      <c r="M325" s="400">
        <v>0</v>
      </c>
      <c r="N325" s="400">
        <v>0</v>
      </c>
      <c r="O325" s="400">
        <v>0</v>
      </c>
      <c r="P325" s="400">
        <v>0</v>
      </c>
      <c r="Q325" s="400">
        <v>0</v>
      </c>
      <c r="R325" s="400">
        <v>0</v>
      </c>
      <c r="S325" s="400">
        <v>0</v>
      </c>
      <c r="T325" s="400">
        <v>0</v>
      </c>
      <c r="U325" s="400">
        <v>0</v>
      </c>
      <c r="V325" s="400">
        <v>0</v>
      </c>
      <c r="W325" s="400">
        <v>0</v>
      </c>
      <c r="X325" s="400">
        <v>0</v>
      </c>
      <c r="Y325" s="400">
        <v>0</v>
      </c>
      <c r="Z325" s="400">
        <v>0</v>
      </c>
      <c r="AA325" s="400">
        <v>0</v>
      </c>
      <c r="AB325" s="400">
        <v>0</v>
      </c>
      <c r="AC325" s="400">
        <v>0</v>
      </c>
      <c r="AD325" s="400">
        <v>0</v>
      </c>
      <c r="AE325" s="400">
        <v>0</v>
      </c>
      <c r="AF325" s="400">
        <v>0</v>
      </c>
      <c r="AG325" s="400">
        <v>0</v>
      </c>
      <c r="AH325" s="401">
        <v>0</v>
      </c>
      <c r="AJ325" s="390" t="s">
        <v>84</v>
      </c>
      <c r="AK325" s="367">
        <v>141.22334356159629</v>
      </c>
      <c r="AL325" s="367">
        <v>141.22334356159629</v>
      </c>
      <c r="AM325" s="367">
        <v>141.22334356159629</v>
      </c>
      <c r="AN325" s="367">
        <v>141.22334356159629</v>
      </c>
      <c r="AO325" s="367">
        <v>141.22334356159629</v>
      </c>
      <c r="AP325" s="367">
        <v>0</v>
      </c>
      <c r="AQ325" s="367">
        <v>0</v>
      </c>
      <c r="AR325" s="367">
        <v>0</v>
      </c>
      <c r="AS325" s="367">
        <v>0</v>
      </c>
      <c r="AT325" s="367">
        <v>0</v>
      </c>
      <c r="AU325" s="367">
        <v>0</v>
      </c>
      <c r="AV325" s="367">
        <v>0</v>
      </c>
      <c r="AW325" s="367">
        <v>0</v>
      </c>
      <c r="AX325" s="367">
        <v>0</v>
      </c>
      <c r="AY325" s="367">
        <v>0</v>
      </c>
      <c r="AZ325" s="367">
        <v>0</v>
      </c>
      <c r="BA325" s="367">
        <v>0</v>
      </c>
      <c r="BB325" s="367">
        <v>0</v>
      </c>
      <c r="BC325" s="367">
        <v>0</v>
      </c>
      <c r="BD325" s="367">
        <v>0</v>
      </c>
      <c r="BE325" s="367">
        <v>0</v>
      </c>
      <c r="BF325" s="367">
        <v>0</v>
      </c>
      <c r="BG325" s="367">
        <v>0</v>
      </c>
      <c r="BH325" s="367">
        <v>0</v>
      </c>
      <c r="BI325" s="367">
        <v>0</v>
      </c>
      <c r="BJ325" s="367">
        <v>0</v>
      </c>
      <c r="BK325" s="367">
        <v>0</v>
      </c>
      <c r="BL325" s="367">
        <v>0</v>
      </c>
      <c r="BM325" s="367">
        <v>0</v>
      </c>
      <c r="BN325" s="375">
        <v>0</v>
      </c>
    </row>
    <row r="326" spans="2:66" x14ac:dyDescent="0.2">
      <c r="D326" s="396" t="s">
        <v>85</v>
      </c>
      <c r="E326" s="400">
        <v>170.35039479474617</v>
      </c>
      <c r="F326" s="400">
        <v>163.87142206120029</v>
      </c>
      <c r="G326" s="400">
        <v>162.78877021826116</v>
      </c>
      <c r="H326" s="400">
        <v>154.68473137678191</v>
      </c>
      <c r="I326" s="400">
        <v>143.69854149981131</v>
      </c>
      <c r="J326" s="400">
        <v>880.0478819062721</v>
      </c>
      <c r="K326" s="400">
        <v>870.21185611491353</v>
      </c>
      <c r="L326" s="400">
        <v>845.27341117410276</v>
      </c>
      <c r="M326" s="400">
        <v>805.232547083844</v>
      </c>
      <c r="N326" s="400">
        <v>750.0892638441353</v>
      </c>
      <c r="O326" s="400">
        <v>1303.0691315053</v>
      </c>
      <c r="P326" s="400">
        <v>1289.2220660872931</v>
      </c>
      <c r="Q326" s="400">
        <v>1252.8811288685411</v>
      </c>
      <c r="R326" s="400">
        <v>1194.0463198490427</v>
      </c>
      <c r="S326" s="400">
        <v>1112.7176390287982</v>
      </c>
      <c r="T326" s="400">
        <v>1445.2627649119618</v>
      </c>
      <c r="U326" s="400">
        <v>1430.6030563710492</v>
      </c>
      <c r="V326" s="400">
        <v>1390.831768361664</v>
      </c>
      <c r="W326" s="400">
        <v>1325.9489008838079</v>
      </c>
      <c r="X326" s="400">
        <v>1235.954453937481</v>
      </c>
      <c r="Y326" s="400">
        <v>1489.7665960334739</v>
      </c>
      <c r="Z326" s="400">
        <v>1476.3935818154591</v>
      </c>
      <c r="AA326" s="400">
        <v>1436.9059458316663</v>
      </c>
      <c r="AB326" s="400">
        <v>1371.3036880820969</v>
      </c>
      <c r="AC326" s="400">
        <v>1279.5868085667505</v>
      </c>
      <c r="AD326" s="400">
        <v>1513.7346523411538</v>
      </c>
      <c r="AE326" s="400">
        <v>1501.5006013522534</v>
      </c>
      <c r="AF326" s="400">
        <v>1462.5648616410128</v>
      </c>
      <c r="AG326" s="400">
        <v>1396.9274332074312</v>
      </c>
      <c r="AH326" s="401">
        <v>1304.5883160515091</v>
      </c>
      <c r="AJ326" s="390" t="s">
        <v>85</v>
      </c>
      <c r="AK326" s="367">
        <v>139.06788434315308</v>
      </c>
      <c r="AL326" s="367">
        <v>139.06788434315308</v>
      </c>
      <c r="AM326" s="367">
        <v>139.06788434315308</v>
      </c>
      <c r="AN326" s="367">
        <v>139.06788434315308</v>
      </c>
      <c r="AO326" s="367">
        <v>139.06788434315308</v>
      </c>
      <c r="AP326" s="367">
        <v>729.47980006863781</v>
      </c>
      <c r="AQ326" s="367">
        <v>729.47980006863781</v>
      </c>
      <c r="AR326" s="367">
        <v>729.47980006863781</v>
      </c>
      <c r="AS326" s="367">
        <v>729.47980006863781</v>
      </c>
      <c r="AT326" s="367">
        <v>729.47980006863781</v>
      </c>
      <c r="AU326" s="367">
        <v>1086.9984915486991</v>
      </c>
      <c r="AV326" s="367">
        <v>1086.9984915486991</v>
      </c>
      <c r="AW326" s="367">
        <v>1086.9984915486991</v>
      </c>
      <c r="AX326" s="367">
        <v>1086.9984915486991</v>
      </c>
      <c r="AY326" s="367">
        <v>1086.9984915486991</v>
      </c>
      <c r="AZ326" s="367">
        <v>1214.0673332905424</v>
      </c>
      <c r="BA326" s="367">
        <v>1214.0673332905424</v>
      </c>
      <c r="BB326" s="367">
        <v>1214.0673332905424</v>
      </c>
      <c r="BC326" s="367">
        <v>1214.0673332905424</v>
      </c>
      <c r="BD326" s="367">
        <v>1214.0673332905424</v>
      </c>
      <c r="BE326" s="367">
        <v>1263.1542092506993</v>
      </c>
      <c r="BF326" s="367">
        <v>1263.1542092506993</v>
      </c>
      <c r="BG326" s="367">
        <v>1263.1542092506993</v>
      </c>
      <c r="BH326" s="367">
        <v>1263.1542092506993</v>
      </c>
      <c r="BI326" s="367">
        <v>1263.1542092506993</v>
      </c>
      <c r="BJ326" s="367">
        <v>1291.9455273610947</v>
      </c>
      <c r="BK326" s="367">
        <v>1291.9455273610947</v>
      </c>
      <c r="BL326" s="367">
        <v>1291.9455273610947</v>
      </c>
      <c r="BM326" s="367">
        <v>1291.9455273610947</v>
      </c>
      <c r="BN326" s="375">
        <v>1291.9455273610947</v>
      </c>
    </row>
    <row r="327" spans="2:66" x14ac:dyDescent="0.2">
      <c r="D327" s="396" t="s">
        <v>86</v>
      </c>
      <c r="E327" s="400">
        <v>1780.4099163025166</v>
      </c>
      <c r="F327" s="400">
        <v>1717.218050831779</v>
      </c>
      <c r="G327" s="400">
        <v>1709.3581203966653</v>
      </c>
      <c r="H327" s="400">
        <v>1629.9723488786426</v>
      </c>
      <c r="I327" s="400">
        <v>1521.3466616505543</v>
      </c>
      <c r="J327" s="400">
        <v>5566.3586260681377</v>
      </c>
      <c r="K327" s="400">
        <v>5515.2600943222978</v>
      </c>
      <c r="L327" s="400">
        <v>5371.4658688822001</v>
      </c>
      <c r="M327" s="400">
        <v>5134.9759497478544</v>
      </c>
      <c r="N327" s="400">
        <v>4805.7903369192563</v>
      </c>
      <c r="O327" s="400">
        <v>9715.7842231259874</v>
      </c>
      <c r="P327" s="400">
        <v>9632.0046231049691</v>
      </c>
      <c r="Q327" s="400">
        <v>9385.4968336476177</v>
      </c>
      <c r="R327" s="400">
        <v>8976.2608547539185</v>
      </c>
      <c r="S327" s="400">
        <v>8404.2966864238788</v>
      </c>
      <c r="T327" s="400">
        <v>12022.549088297654</v>
      </c>
      <c r="U327" s="400">
        <v>11924.766969210681</v>
      </c>
      <c r="V327" s="400">
        <v>11624.332144682025</v>
      </c>
      <c r="W327" s="400">
        <v>11121.244614711663</v>
      </c>
      <c r="X327" s="400">
        <v>10415.504379299604</v>
      </c>
      <c r="Y327" s="400">
        <v>13405.917863617304</v>
      </c>
      <c r="Z327" s="400">
        <v>13312.55171325696</v>
      </c>
      <c r="AA327" s="400">
        <v>12991.251547074666</v>
      </c>
      <c r="AB327" s="400">
        <v>12442.017365070431</v>
      </c>
      <c r="AC327" s="400">
        <v>11664.849167244267</v>
      </c>
      <c r="AD327" s="400">
        <v>14194.893148025727</v>
      </c>
      <c r="AE327" s="400">
        <v>14108.725396392749</v>
      </c>
      <c r="AF327" s="400">
        <v>13779.721858974588</v>
      </c>
      <c r="AG327" s="400">
        <v>13207.882535771249</v>
      </c>
      <c r="AH327" s="401">
        <v>12393.207426782732</v>
      </c>
      <c r="AJ327" s="390" t="s">
        <v>86</v>
      </c>
      <c r="AK327" s="367">
        <v>1465.1143320217129</v>
      </c>
      <c r="AL327" s="367">
        <v>1465.1143320217129</v>
      </c>
      <c r="AM327" s="367">
        <v>1465.1143320217129</v>
      </c>
      <c r="AN327" s="367">
        <v>1465.1143320217129</v>
      </c>
      <c r="AO327" s="367">
        <v>1465.1143320217129</v>
      </c>
      <c r="AP327" s="367">
        <v>4649.4981817800463</v>
      </c>
      <c r="AQ327" s="367">
        <v>4649.4981817800463</v>
      </c>
      <c r="AR327" s="367">
        <v>4649.4981817800463</v>
      </c>
      <c r="AS327" s="367">
        <v>4649.4981817800463</v>
      </c>
      <c r="AT327" s="367">
        <v>4649.4981817800463</v>
      </c>
      <c r="AU327" s="367">
        <v>8165.9159231244021</v>
      </c>
      <c r="AV327" s="367">
        <v>8165.9159231244021</v>
      </c>
      <c r="AW327" s="367">
        <v>8165.9159231244021</v>
      </c>
      <c r="AX327" s="367">
        <v>8165.9159231244021</v>
      </c>
      <c r="AY327" s="367">
        <v>8165.9159231244021</v>
      </c>
      <c r="AZ327" s="367">
        <v>10174.099313798322</v>
      </c>
      <c r="BA327" s="367">
        <v>10174.099313798322</v>
      </c>
      <c r="BB327" s="367">
        <v>10174.099313798322</v>
      </c>
      <c r="BC327" s="367">
        <v>10174.099313798322</v>
      </c>
      <c r="BD327" s="367">
        <v>10174.099313798322</v>
      </c>
      <c r="BE327" s="367">
        <v>11448.644377959579</v>
      </c>
      <c r="BF327" s="367">
        <v>11448.644377959579</v>
      </c>
      <c r="BG327" s="367">
        <v>11448.644377959579</v>
      </c>
      <c r="BH327" s="367">
        <v>11448.644377959579</v>
      </c>
      <c r="BI327" s="367">
        <v>11448.644377959579</v>
      </c>
      <c r="BJ327" s="367">
        <v>12200.812643323778</v>
      </c>
      <c r="BK327" s="367">
        <v>12200.812643323778</v>
      </c>
      <c r="BL327" s="367">
        <v>12200.812643323778</v>
      </c>
      <c r="BM327" s="367">
        <v>12200.812643323778</v>
      </c>
      <c r="BN327" s="375">
        <v>12200.812643323778</v>
      </c>
    </row>
    <row r="328" spans="2:66" x14ac:dyDescent="0.2">
      <c r="D328" s="396" t="s">
        <v>87</v>
      </c>
      <c r="E328" s="400">
        <v>0</v>
      </c>
      <c r="F328" s="400">
        <v>0</v>
      </c>
      <c r="G328" s="400">
        <v>0</v>
      </c>
      <c r="H328" s="400">
        <v>0</v>
      </c>
      <c r="I328" s="400">
        <v>0</v>
      </c>
      <c r="J328" s="400">
        <v>0</v>
      </c>
      <c r="K328" s="400">
        <v>0</v>
      </c>
      <c r="L328" s="400">
        <v>0</v>
      </c>
      <c r="M328" s="400">
        <v>0</v>
      </c>
      <c r="N328" s="400">
        <v>0</v>
      </c>
      <c r="O328" s="400">
        <v>0</v>
      </c>
      <c r="P328" s="400">
        <v>0</v>
      </c>
      <c r="Q328" s="400">
        <v>0</v>
      </c>
      <c r="R328" s="400">
        <v>0</v>
      </c>
      <c r="S328" s="400">
        <v>0</v>
      </c>
      <c r="T328" s="400">
        <v>0</v>
      </c>
      <c r="U328" s="400">
        <v>0</v>
      </c>
      <c r="V328" s="400">
        <v>0</v>
      </c>
      <c r="W328" s="400">
        <v>0</v>
      </c>
      <c r="X328" s="400">
        <v>0</v>
      </c>
      <c r="Y328" s="400">
        <v>0</v>
      </c>
      <c r="Z328" s="400">
        <v>0</v>
      </c>
      <c r="AA328" s="400">
        <v>0</v>
      </c>
      <c r="AB328" s="400">
        <v>0</v>
      </c>
      <c r="AC328" s="400">
        <v>0</v>
      </c>
      <c r="AD328" s="400">
        <v>0</v>
      </c>
      <c r="AE328" s="400">
        <v>0</v>
      </c>
      <c r="AF328" s="400">
        <v>0</v>
      </c>
      <c r="AG328" s="400">
        <v>0</v>
      </c>
      <c r="AH328" s="401">
        <v>0</v>
      </c>
      <c r="AJ328" s="390" t="s">
        <v>87</v>
      </c>
      <c r="AK328" s="367">
        <v>0</v>
      </c>
      <c r="AL328" s="367">
        <v>0</v>
      </c>
      <c r="AM328" s="367">
        <v>0</v>
      </c>
      <c r="AN328" s="367">
        <v>0</v>
      </c>
      <c r="AO328" s="367">
        <v>0</v>
      </c>
      <c r="AP328" s="367">
        <v>0</v>
      </c>
      <c r="AQ328" s="367">
        <v>0</v>
      </c>
      <c r="AR328" s="367">
        <v>0</v>
      </c>
      <c r="AS328" s="367">
        <v>0</v>
      </c>
      <c r="AT328" s="367">
        <v>0</v>
      </c>
      <c r="AU328" s="367">
        <v>0</v>
      </c>
      <c r="AV328" s="367">
        <v>0</v>
      </c>
      <c r="AW328" s="367">
        <v>0</v>
      </c>
      <c r="AX328" s="367">
        <v>0</v>
      </c>
      <c r="AY328" s="367">
        <v>0</v>
      </c>
      <c r="AZ328" s="367">
        <v>0</v>
      </c>
      <c r="BA328" s="367">
        <v>0</v>
      </c>
      <c r="BB328" s="367">
        <v>0</v>
      </c>
      <c r="BC328" s="367">
        <v>0</v>
      </c>
      <c r="BD328" s="367">
        <v>0</v>
      </c>
      <c r="BE328" s="367">
        <v>0</v>
      </c>
      <c r="BF328" s="367">
        <v>0</v>
      </c>
      <c r="BG328" s="367">
        <v>0</v>
      </c>
      <c r="BH328" s="367">
        <v>0</v>
      </c>
      <c r="BI328" s="367">
        <v>0</v>
      </c>
      <c r="BJ328" s="367">
        <v>0</v>
      </c>
      <c r="BK328" s="367">
        <v>0</v>
      </c>
      <c r="BL328" s="367">
        <v>0</v>
      </c>
      <c r="BM328" s="367">
        <v>0</v>
      </c>
      <c r="BN328" s="375">
        <v>0</v>
      </c>
    </row>
    <row r="329" spans="2:66" x14ac:dyDescent="0.2">
      <c r="D329" s="396" t="s">
        <v>88</v>
      </c>
      <c r="E329" s="400">
        <v>0</v>
      </c>
      <c r="F329" s="400">
        <v>0</v>
      </c>
      <c r="G329" s="400">
        <v>0</v>
      </c>
      <c r="H329" s="400">
        <v>0</v>
      </c>
      <c r="I329" s="400">
        <v>0</v>
      </c>
      <c r="J329" s="400">
        <v>0</v>
      </c>
      <c r="K329" s="400">
        <v>0</v>
      </c>
      <c r="L329" s="400">
        <v>0</v>
      </c>
      <c r="M329" s="400">
        <v>0</v>
      </c>
      <c r="N329" s="400">
        <v>0</v>
      </c>
      <c r="O329" s="400">
        <v>0</v>
      </c>
      <c r="P329" s="400">
        <v>0</v>
      </c>
      <c r="Q329" s="400">
        <v>0</v>
      </c>
      <c r="R329" s="400">
        <v>0</v>
      </c>
      <c r="S329" s="400">
        <v>0</v>
      </c>
      <c r="T329" s="400">
        <v>0</v>
      </c>
      <c r="U329" s="400">
        <v>0</v>
      </c>
      <c r="V329" s="400">
        <v>0</v>
      </c>
      <c r="W329" s="400">
        <v>0</v>
      </c>
      <c r="X329" s="400">
        <v>0</v>
      </c>
      <c r="Y329" s="400">
        <v>0</v>
      </c>
      <c r="Z329" s="400">
        <v>0</v>
      </c>
      <c r="AA329" s="400">
        <v>0</v>
      </c>
      <c r="AB329" s="400">
        <v>0</v>
      </c>
      <c r="AC329" s="400">
        <v>0</v>
      </c>
      <c r="AD329" s="400">
        <v>0</v>
      </c>
      <c r="AE329" s="400">
        <v>0</v>
      </c>
      <c r="AF329" s="400">
        <v>0</v>
      </c>
      <c r="AG329" s="400">
        <v>0</v>
      </c>
      <c r="AH329" s="401">
        <v>0</v>
      </c>
      <c r="AJ329" s="390" t="s">
        <v>88</v>
      </c>
      <c r="AK329" s="367">
        <v>0</v>
      </c>
      <c r="AL329" s="367">
        <v>0</v>
      </c>
      <c r="AM329" s="367">
        <v>0</v>
      </c>
      <c r="AN329" s="367">
        <v>0</v>
      </c>
      <c r="AO329" s="367">
        <v>0</v>
      </c>
      <c r="AP329" s="367">
        <v>0</v>
      </c>
      <c r="AQ329" s="367">
        <v>0</v>
      </c>
      <c r="AR329" s="367">
        <v>0</v>
      </c>
      <c r="AS329" s="367">
        <v>0</v>
      </c>
      <c r="AT329" s="367">
        <v>0</v>
      </c>
      <c r="AU329" s="367">
        <v>0</v>
      </c>
      <c r="AV329" s="367">
        <v>0</v>
      </c>
      <c r="AW329" s="367">
        <v>0</v>
      </c>
      <c r="AX329" s="367">
        <v>0</v>
      </c>
      <c r="AY329" s="367">
        <v>0</v>
      </c>
      <c r="AZ329" s="367">
        <v>0</v>
      </c>
      <c r="BA329" s="367">
        <v>0</v>
      </c>
      <c r="BB329" s="367">
        <v>0</v>
      </c>
      <c r="BC329" s="367">
        <v>0</v>
      </c>
      <c r="BD329" s="367">
        <v>0</v>
      </c>
      <c r="BE329" s="367">
        <v>0</v>
      </c>
      <c r="BF329" s="367">
        <v>0</v>
      </c>
      <c r="BG329" s="367">
        <v>0</v>
      </c>
      <c r="BH329" s="367">
        <v>0</v>
      </c>
      <c r="BI329" s="367">
        <v>0</v>
      </c>
      <c r="BJ329" s="367">
        <v>0</v>
      </c>
      <c r="BK329" s="367">
        <v>0</v>
      </c>
      <c r="BL329" s="367">
        <v>0</v>
      </c>
      <c r="BM329" s="367">
        <v>0</v>
      </c>
      <c r="BN329" s="375">
        <v>0</v>
      </c>
    </row>
    <row r="330" spans="2:66" x14ac:dyDescent="0.2">
      <c r="D330" s="396" t="s">
        <v>89</v>
      </c>
      <c r="E330" s="400">
        <v>0</v>
      </c>
      <c r="F330" s="400">
        <v>0</v>
      </c>
      <c r="G330" s="400">
        <v>0</v>
      </c>
      <c r="H330" s="400">
        <v>0</v>
      </c>
      <c r="I330" s="400">
        <v>0</v>
      </c>
      <c r="J330" s="400">
        <v>0</v>
      </c>
      <c r="K330" s="400">
        <v>0</v>
      </c>
      <c r="L330" s="400">
        <v>0</v>
      </c>
      <c r="M330" s="400">
        <v>0</v>
      </c>
      <c r="N330" s="400">
        <v>0</v>
      </c>
      <c r="O330" s="400">
        <v>0</v>
      </c>
      <c r="P330" s="400">
        <v>0</v>
      </c>
      <c r="Q330" s="400">
        <v>0</v>
      </c>
      <c r="R330" s="400">
        <v>0</v>
      </c>
      <c r="S330" s="400">
        <v>0</v>
      </c>
      <c r="T330" s="400">
        <v>0</v>
      </c>
      <c r="U330" s="400">
        <v>0</v>
      </c>
      <c r="V330" s="400">
        <v>0</v>
      </c>
      <c r="W330" s="400">
        <v>0</v>
      </c>
      <c r="X330" s="400">
        <v>0</v>
      </c>
      <c r="Y330" s="400">
        <v>0</v>
      </c>
      <c r="Z330" s="400">
        <v>0</v>
      </c>
      <c r="AA330" s="400">
        <v>0</v>
      </c>
      <c r="AB330" s="400">
        <v>0</v>
      </c>
      <c r="AC330" s="400">
        <v>0</v>
      </c>
      <c r="AD330" s="400">
        <v>0</v>
      </c>
      <c r="AE330" s="400">
        <v>0</v>
      </c>
      <c r="AF330" s="400">
        <v>0</v>
      </c>
      <c r="AG330" s="400">
        <v>0</v>
      </c>
      <c r="AH330" s="401">
        <v>0</v>
      </c>
      <c r="AJ330" s="390" t="s">
        <v>89</v>
      </c>
      <c r="AK330" s="367">
        <v>0</v>
      </c>
      <c r="AL330" s="367">
        <v>0</v>
      </c>
      <c r="AM330" s="367">
        <v>0</v>
      </c>
      <c r="AN330" s="367">
        <v>0</v>
      </c>
      <c r="AO330" s="367">
        <v>0</v>
      </c>
      <c r="AP330" s="367">
        <v>0</v>
      </c>
      <c r="AQ330" s="367">
        <v>0</v>
      </c>
      <c r="AR330" s="367">
        <v>0</v>
      </c>
      <c r="AS330" s="367">
        <v>0</v>
      </c>
      <c r="AT330" s="367">
        <v>0</v>
      </c>
      <c r="AU330" s="367">
        <v>0</v>
      </c>
      <c r="AV330" s="367">
        <v>0</v>
      </c>
      <c r="AW330" s="367">
        <v>0</v>
      </c>
      <c r="AX330" s="367">
        <v>0</v>
      </c>
      <c r="AY330" s="367">
        <v>0</v>
      </c>
      <c r="AZ330" s="367">
        <v>0</v>
      </c>
      <c r="BA330" s="367">
        <v>0</v>
      </c>
      <c r="BB330" s="367">
        <v>0</v>
      </c>
      <c r="BC330" s="367">
        <v>0</v>
      </c>
      <c r="BD330" s="367">
        <v>0</v>
      </c>
      <c r="BE330" s="367">
        <v>0</v>
      </c>
      <c r="BF330" s="367">
        <v>0</v>
      </c>
      <c r="BG330" s="367">
        <v>0</v>
      </c>
      <c r="BH330" s="367">
        <v>0</v>
      </c>
      <c r="BI330" s="367">
        <v>0</v>
      </c>
      <c r="BJ330" s="367">
        <v>0</v>
      </c>
      <c r="BK330" s="367">
        <v>0</v>
      </c>
      <c r="BL330" s="367">
        <v>0</v>
      </c>
      <c r="BM330" s="367">
        <v>0</v>
      </c>
      <c r="BN330" s="375">
        <v>0</v>
      </c>
    </row>
    <row r="331" spans="2:66" x14ac:dyDescent="0.2">
      <c r="D331" s="396" t="s">
        <v>125</v>
      </c>
      <c r="E331" s="400">
        <v>0</v>
      </c>
      <c r="F331" s="400">
        <v>0</v>
      </c>
      <c r="G331" s="400">
        <v>0</v>
      </c>
      <c r="H331" s="400">
        <v>0</v>
      </c>
      <c r="I331" s="400">
        <v>0</v>
      </c>
      <c r="J331" s="400">
        <v>0</v>
      </c>
      <c r="K331" s="400">
        <v>0</v>
      </c>
      <c r="L331" s="400">
        <v>0</v>
      </c>
      <c r="M331" s="400">
        <v>0</v>
      </c>
      <c r="N331" s="400">
        <v>0</v>
      </c>
      <c r="O331" s="400">
        <v>0</v>
      </c>
      <c r="P331" s="400">
        <v>0</v>
      </c>
      <c r="Q331" s="400">
        <v>0</v>
      </c>
      <c r="R331" s="400">
        <v>0</v>
      </c>
      <c r="S331" s="400">
        <v>0</v>
      </c>
      <c r="T331" s="400">
        <v>0</v>
      </c>
      <c r="U331" s="400">
        <v>0</v>
      </c>
      <c r="V331" s="400">
        <v>0</v>
      </c>
      <c r="W331" s="400">
        <v>0</v>
      </c>
      <c r="X331" s="400">
        <v>0</v>
      </c>
      <c r="Y331" s="400">
        <v>0</v>
      </c>
      <c r="Z331" s="400">
        <v>0</v>
      </c>
      <c r="AA331" s="400">
        <v>0</v>
      </c>
      <c r="AB331" s="400">
        <v>0</v>
      </c>
      <c r="AC331" s="400">
        <v>0</v>
      </c>
      <c r="AD331" s="400">
        <v>0</v>
      </c>
      <c r="AE331" s="400">
        <v>0</v>
      </c>
      <c r="AF331" s="400">
        <v>0</v>
      </c>
      <c r="AG331" s="400">
        <v>0</v>
      </c>
      <c r="AH331" s="401">
        <v>0</v>
      </c>
      <c r="AJ331" s="390" t="s">
        <v>125</v>
      </c>
      <c r="AK331" s="367">
        <v>0</v>
      </c>
      <c r="AL331" s="367">
        <v>0</v>
      </c>
      <c r="AM331" s="367">
        <v>0</v>
      </c>
      <c r="AN331" s="367">
        <v>0</v>
      </c>
      <c r="AO331" s="367">
        <v>0</v>
      </c>
      <c r="AP331" s="367">
        <v>0</v>
      </c>
      <c r="AQ331" s="367">
        <v>0</v>
      </c>
      <c r="AR331" s="367">
        <v>0</v>
      </c>
      <c r="AS331" s="367">
        <v>0</v>
      </c>
      <c r="AT331" s="367">
        <v>0</v>
      </c>
      <c r="AU331" s="367">
        <v>0</v>
      </c>
      <c r="AV331" s="367">
        <v>0</v>
      </c>
      <c r="AW331" s="367">
        <v>0</v>
      </c>
      <c r="AX331" s="367">
        <v>0</v>
      </c>
      <c r="AY331" s="367">
        <v>0</v>
      </c>
      <c r="AZ331" s="367">
        <v>0</v>
      </c>
      <c r="BA331" s="367">
        <v>0</v>
      </c>
      <c r="BB331" s="367">
        <v>0</v>
      </c>
      <c r="BC331" s="367">
        <v>0</v>
      </c>
      <c r="BD331" s="367">
        <v>0</v>
      </c>
      <c r="BE331" s="367">
        <v>0</v>
      </c>
      <c r="BF331" s="367">
        <v>0</v>
      </c>
      <c r="BG331" s="367">
        <v>0</v>
      </c>
      <c r="BH331" s="367">
        <v>0</v>
      </c>
      <c r="BI331" s="367">
        <v>0</v>
      </c>
      <c r="BJ331" s="367">
        <v>0</v>
      </c>
      <c r="BK331" s="367">
        <v>0</v>
      </c>
      <c r="BL331" s="367">
        <v>0</v>
      </c>
      <c r="BM331" s="367">
        <v>0</v>
      </c>
      <c r="BN331" s="375">
        <v>0</v>
      </c>
    </row>
    <row r="332" spans="2:66" x14ac:dyDescent="0.2">
      <c r="D332" s="396" t="s">
        <v>126</v>
      </c>
      <c r="E332" s="400">
        <v>0</v>
      </c>
      <c r="F332" s="400">
        <v>0</v>
      </c>
      <c r="G332" s="400">
        <v>0</v>
      </c>
      <c r="H332" s="400">
        <v>0</v>
      </c>
      <c r="I332" s="400">
        <v>0</v>
      </c>
      <c r="J332" s="400">
        <v>0</v>
      </c>
      <c r="K332" s="400">
        <v>0</v>
      </c>
      <c r="L332" s="400">
        <v>0</v>
      </c>
      <c r="M332" s="400">
        <v>0</v>
      </c>
      <c r="N332" s="400">
        <v>0</v>
      </c>
      <c r="O332" s="400">
        <v>0</v>
      </c>
      <c r="P332" s="400">
        <v>0</v>
      </c>
      <c r="Q332" s="400">
        <v>0</v>
      </c>
      <c r="R332" s="400">
        <v>0</v>
      </c>
      <c r="S332" s="400">
        <v>0</v>
      </c>
      <c r="T332" s="400">
        <v>0</v>
      </c>
      <c r="U332" s="400">
        <v>0</v>
      </c>
      <c r="V332" s="400">
        <v>0</v>
      </c>
      <c r="W332" s="400">
        <v>0</v>
      </c>
      <c r="X332" s="400">
        <v>0</v>
      </c>
      <c r="Y332" s="400">
        <v>0</v>
      </c>
      <c r="Z332" s="400">
        <v>0</v>
      </c>
      <c r="AA332" s="400">
        <v>0</v>
      </c>
      <c r="AB332" s="400">
        <v>0</v>
      </c>
      <c r="AC332" s="400">
        <v>0</v>
      </c>
      <c r="AD332" s="400">
        <v>0</v>
      </c>
      <c r="AE332" s="400">
        <v>0</v>
      </c>
      <c r="AF332" s="400">
        <v>0</v>
      </c>
      <c r="AG332" s="400">
        <v>0</v>
      </c>
      <c r="AH332" s="401">
        <v>0</v>
      </c>
      <c r="AJ332" s="390" t="s">
        <v>126</v>
      </c>
      <c r="AK332" s="367">
        <v>0</v>
      </c>
      <c r="AL332" s="367">
        <v>0</v>
      </c>
      <c r="AM332" s="367">
        <v>0</v>
      </c>
      <c r="AN332" s="367">
        <v>0</v>
      </c>
      <c r="AO332" s="367">
        <v>0</v>
      </c>
      <c r="AP332" s="367">
        <v>0</v>
      </c>
      <c r="AQ332" s="367">
        <v>0</v>
      </c>
      <c r="AR332" s="367">
        <v>0</v>
      </c>
      <c r="AS332" s="367">
        <v>0</v>
      </c>
      <c r="AT332" s="367">
        <v>0</v>
      </c>
      <c r="AU332" s="367">
        <v>0</v>
      </c>
      <c r="AV332" s="367">
        <v>0</v>
      </c>
      <c r="AW332" s="367">
        <v>0</v>
      </c>
      <c r="AX332" s="367">
        <v>0</v>
      </c>
      <c r="AY332" s="367">
        <v>0</v>
      </c>
      <c r="AZ332" s="367">
        <v>0</v>
      </c>
      <c r="BA332" s="367">
        <v>0</v>
      </c>
      <c r="BB332" s="367">
        <v>0</v>
      </c>
      <c r="BC332" s="367">
        <v>0</v>
      </c>
      <c r="BD332" s="367">
        <v>0</v>
      </c>
      <c r="BE332" s="367">
        <v>0</v>
      </c>
      <c r="BF332" s="367">
        <v>0</v>
      </c>
      <c r="BG332" s="367">
        <v>0</v>
      </c>
      <c r="BH332" s="367">
        <v>0</v>
      </c>
      <c r="BI332" s="367">
        <v>0</v>
      </c>
      <c r="BJ332" s="367">
        <v>0</v>
      </c>
      <c r="BK332" s="367">
        <v>0</v>
      </c>
      <c r="BL332" s="367">
        <v>0</v>
      </c>
      <c r="BM332" s="367">
        <v>0</v>
      </c>
      <c r="BN332" s="375">
        <v>0</v>
      </c>
    </row>
    <row r="333" spans="2:66" x14ac:dyDescent="0.2">
      <c r="D333" s="396" t="s">
        <v>90</v>
      </c>
      <c r="E333" s="400">
        <v>34.208415230582375</v>
      </c>
      <c r="F333" s="400">
        <v>32.845633685222758</v>
      </c>
      <c r="G333" s="400">
        <v>32.410249041092037</v>
      </c>
      <c r="H333" s="400">
        <v>30.51728546285057</v>
      </c>
      <c r="I333" s="400">
        <v>27.961734895611571</v>
      </c>
      <c r="J333" s="400">
        <v>0</v>
      </c>
      <c r="K333" s="400">
        <v>0</v>
      </c>
      <c r="L333" s="400">
        <v>0</v>
      </c>
      <c r="M333" s="400">
        <v>0</v>
      </c>
      <c r="N333" s="400">
        <v>0</v>
      </c>
      <c r="O333" s="400">
        <v>0</v>
      </c>
      <c r="P333" s="400">
        <v>0</v>
      </c>
      <c r="Q333" s="400">
        <v>0</v>
      </c>
      <c r="R333" s="400">
        <v>0</v>
      </c>
      <c r="S333" s="400">
        <v>0</v>
      </c>
      <c r="T333" s="400">
        <v>0</v>
      </c>
      <c r="U333" s="400">
        <v>0</v>
      </c>
      <c r="V333" s="400">
        <v>0</v>
      </c>
      <c r="W333" s="400">
        <v>0</v>
      </c>
      <c r="X333" s="400">
        <v>0</v>
      </c>
      <c r="Y333" s="400">
        <v>0</v>
      </c>
      <c r="Z333" s="400">
        <v>0</v>
      </c>
      <c r="AA333" s="400">
        <v>0</v>
      </c>
      <c r="AB333" s="400">
        <v>0</v>
      </c>
      <c r="AC333" s="400">
        <v>0</v>
      </c>
      <c r="AD333" s="400">
        <v>0</v>
      </c>
      <c r="AE333" s="400">
        <v>0</v>
      </c>
      <c r="AF333" s="400">
        <v>0</v>
      </c>
      <c r="AG333" s="400">
        <v>0</v>
      </c>
      <c r="AH333" s="401">
        <v>0</v>
      </c>
      <c r="AJ333" s="390" t="s">
        <v>90</v>
      </c>
      <c r="AK333" s="367">
        <v>26.631352349776819</v>
      </c>
      <c r="AL333" s="367">
        <v>26.631352349776819</v>
      </c>
      <c r="AM333" s="367">
        <v>26.631352349776819</v>
      </c>
      <c r="AN333" s="367">
        <v>26.631352349776819</v>
      </c>
      <c r="AO333" s="367">
        <v>26.631352349776819</v>
      </c>
      <c r="AP333" s="367">
        <v>0</v>
      </c>
      <c r="AQ333" s="367">
        <v>0</v>
      </c>
      <c r="AR333" s="367">
        <v>0</v>
      </c>
      <c r="AS333" s="367">
        <v>0</v>
      </c>
      <c r="AT333" s="367">
        <v>0</v>
      </c>
      <c r="AU333" s="367">
        <v>0</v>
      </c>
      <c r="AV333" s="367">
        <v>0</v>
      </c>
      <c r="AW333" s="367">
        <v>0</v>
      </c>
      <c r="AX333" s="367">
        <v>0</v>
      </c>
      <c r="AY333" s="367">
        <v>0</v>
      </c>
      <c r="AZ333" s="367">
        <v>0</v>
      </c>
      <c r="BA333" s="367">
        <v>0</v>
      </c>
      <c r="BB333" s="367">
        <v>0</v>
      </c>
      <c r="BC333" s="367">
        <v>0</v>
      </c>
      <c r="BD333" s="367">
        <v>0</v>
      </c>
      <c r="BE333" s="367">
        <v>0</v>
      </c>
      <c r="BF333" s="367">
        <v>0</v>
      </c>
      <c r="BG333" s="367">
        <v>0</v>
      </c>
      <c r="BH333" s="367">
        <v>0</v>
      </c>
      <c r="BI333" s="367">
        <v>0</v>
      </c>
      <c r="BJ333" s="367">
        <v>0</v>
      </c>
      <c r="BK333" s="367">
        <v>0</v>
      </c>
      <c r="BL333" s="367">
        <v>0</v>
      </c>
      <c r="BM333" s="367">
        <v>0</v>
      </c>
      <c r="BN333" s="375">
        <v>0</v>
      </c>
    </row>
    <row r="334" spans="2:66" x14ac:dyDescent="0.2">
      <c r="D334" s="396" t="s">
        <v>91</v>
      </c>
      <c r="E334" s="400">
        <v>32.22005639869537</v>
      </c>
      <c r="F334" s="400">
        <v>31.129378593403125</v>
      </c>
      <c r="G334" s="400">
        <v>30.907515937151942</v>
      </c>
      <c r="H334" s="400">
        <v>29.342214739098669</v>
      </c>
      <c r="I334" s="400">
        <v>27.17089289619101</v>
      </c>
      <c r="J334" s="400">
        <v>437.93843692608505</v>
      </c>
      <c r="K334" s="400">
        <v>434.45399893921888</v>
      </c>
      <c r="L334" s="400">
        <v>422.61847619450094</v>
      </c>
      <c r="M334" s="400">
        <v>402.43186869193204</v>
      </c>
      <c r="N334" s="400">
        <v>373.8941764315112</v>
      </c>
      <c r="O334" s="400">
        <v>635.95039749529565</v>
      </c>
      <c r="P334" s="400">
        <v>631.30920654675901</v>
      </c>
      <c r="Q334" s="400">
        <v>614.47246761395206</v>
      </c>
      <c r="R334" s="400">
        <v>585.44018069687479</v>
      </c>
      <c r="S334" s="400">
        <v>544.21234579552697</v>
      </c>
      <c r="T334" s="400">
        <v>697.54021574443743</v>
      </c>
      <c r="U334" s="400">
        <v>692.8596855470289</v>
      </c>
      <c r="V334" s="400">
        <v>674.7176266367029</v>
      </c>
      <c r="W334" s="400">
        <v>643.11403901345921</v>
      </c>
      <c r="X334" s="400">
        <v>598.04892267729781</v>
      </c>
      <c r="Y334" s="400">
        <v>710.37509591770117</v>
      </c>
      <c r="Z334" s="400">
        <v>706.58164418682452</v>
      </c>
      <c r="AA334" s="400">
        <v>688.95621531434506</v>
      </c>
      <c r="AB334" s="400">
        <v>657.4988093002637</v>
      </c>
      <c r="AC334" s="400">
        <v>612.20942614457931</v>
      </c>
      <c r="AD334" s="400">
        <v>713.9843281060588</v>
      </c>
      <c r="AE334" s="400">
        <v>710.92190018476163</v>
      </c>
      <c r="AF334" s="400">
        <v>693.86807060688488</v>
      </c>
      <c r="AG334" s="400">
        <v>662.82283937242732</v>
      </c>
      <c r="AH334" s="401">
        <v>617.78620648138951</v>
      </c>
      <c r="AJ334" s="390" t="s">
        <v>91</v>
      </c>
      <c r="AK334" s="367">
        <v>26.381556702934358</v>
      </c>
      <c r="AL334" s="367">
        <v>26.381556702934358</v>
      </c>
      <c r="AM334" s="367">
        <v>26.381556702934358</v>
      </c>
      <c r="AN334" s="367">
        <v>26.381556702934358</v>
      </c>
      <c r="AO334" s="367">
        <v>26.381556702934358</v>
      </c>
      <c r="AP334" s="367">
        <v>363.92961927383033</v>
      </c>
      <c r="AQ334" s="367">
        <v>363.92961927383033</v>
      </c>
      <c r="AR334" s="367">
        <v>363.92961927383033</v>
      </c>
      <c r="AS334" s="367">
        <v>363.92961927383033</v>
      </c>
      <c r="AT334" s="367">
        <v>363.92961927383033</v>
      </c>
      <c r="AU334" s="367">
        <v>531.71132939941378</v>
      </c>
      <c r="AV334" s="367">
        <v>531.71132939941378</v>
      </c>
      <c r="AW334" s="367">
        <v>531.71132939941378</v>
      </c>
      <c r="AX334" s="367">
        <v>531.71132939941378</v>
      </c>
      <c r="AY334" s="367">
        <v>531.71132939941378</v>
      </c>
      <c r="AZ334" s="367">
        <v>587.1854147872325</v>
      </c>
      <c r="BA334" s="367">
        <v>587.1854147872325</v>
      </c>
      <c r="BB334" s="367">
        <v>587.1854147872325</v>
      </c>
      <c r="BC334" s="367">
        <v>587.1854147872325</v>
      </c>
      <c r="BD334" s="367">
        <v>587.1854147872325</v>
      </c>
      <c r="BE334" s="367">
        <v>603.63062828246564</v>
      </c>
      <c r="BF334" s="367">
        <v>603.63062828246564</v>
      </c>
      <c r="BG334" s="367">
        <v>603.63062828246564</v>
      </c>
      <c r="BH334" s="367">
        <v>603.63062828246564</v>
      </c>
      <c r="BI334" s="367">
        <v>603.63062828246564</v>
      </c>
      <c r="BJ334" s="367">
        <v>610.77684708374409</v>
      </c>
      <c r="BK334" s="367">
        <v>610.77684708374409</v>
      </c>
      <c r="BL334" s="367">
        <v>610.77684708374409</v>
      </c>
      <c r="BM334" s="367">
        <v>610.77684708374409</v>
      </c>
      <c r="BN334" s="375">
        <v>610.77684708374409</v>
      </c>
    </row>
    <row r="335" spans="2:66" x14ac:dyDescent="0.2">
      <c r="D335" s="396" t="s">
        <v>92</v>
      </c>
      <c r="E335" s="400">
        <v>339.30297849834818</v>
      </c>
      <c r="F335" s="400">
        <v>328.73067864237208</v>
      </c>
      <c r="G335" s="400">
        <v>327.13495949258487</v>
      </c>
      <c r="H335" s="400">
        <v>311.80891746106954</v>
      </c>
      <c r="I335" s="400">
        <v>290.32152041046476</v>
      </c>
      <c r="J335" s="400">
        <v>2791.1188033379431</v>
      </c>
      <c r="K335" s="400">
        <v>2774.7519070978678</v>
      </c>
      <c r="L335" s="400">
        <v>2707.01783224581</v>
      </c>
      <c r="M335" s="400">
        <v>2587.9165787817697</v>
      </c>
      <c r="N335" s="400">
        <v>2417.448146705744</v>
      </c>
      <c r="O335" s="400">
        <v>4777.9353797818931</v>
      </c>
      <c r="P335" s="400">
        <v>4753.0682028542687</v>
      </c>
      <c r="Q335" s="400">
        <v>4639.7852367141159</v>
      </c>
      <c r="R335" s="400">
        <v>4438.0864813614317</v>
      </c>
      <c r="S335" s="400">
        <v>4147.9719367962171</v>
      </c>
      <c r="T335" s="400">
        <v>5846.9952913670522</v>
      </c>
      <c r="U335" s="400">
        <v>5820.0083430835457</v>
      </c>
      <c r="V335" s="400">
        <v>5684.1527413271651</v>
      </c>
      <c r="W335" s="400">
        <v>5439.4284860979124</v>
      </c>
      <c r="X335" s="400">
        <v>5085.8355773957855</v>
      </c>
      <c r="Y335" s="400">
        <v>6441.6354990817017</v>
      </c>
      <c r="Z335" s="400">
        <v>6420.6729813645843</v>
      </c>
      <c r="AA335" s="400">
        <v>6278.7231266618564</v>
      </c>
      <c r="AB335" s="400">
        <v>6015.7859349735299</v>
      </c>
      <c r="AC335" s="400">
        <v>5631.861406299603</v>
      </c>
      <c r="AD335" s="400">
        <v>6747.0439527970393</v>
      </c>
      <c r="AE335" s="400">
        <v>6732.1200861075395</v>
      </c>
      <c r="AF335" s="400">
        <v>6589.6799664089203</v>
      </c>
      <c r="AG335" s="400">
        <v>6319.7235937011747</v>
      </c>
      <c r="AH335" s="401">
        <v>5922.2509679843042</v>
      </c>
      <c r="AJ335" s="390" t="s">
        <v>92</v>
      </c>
      <c r="AK335" s="367">
        <v>280.2277092571664</v>
      </c>
      <c r="AL335" s="367">
        <v>280.2277092571664</v>
      </c>
      <c r="AM335" s="367">
        <v>280.2277092571664</v>
      </c>
      <c r="AN335" s="367">
        <v>280.2277092571664</v>
      </c>
      <c r="AO335" s="367">
        <v>280.2277092571664</v>
      </c>
      <c r="AP335" s="367">
        <v>2338.7090922852753</v>
      </c>
      <c r="AQ335" s="367">
        <v>2338.7090922852753</v>
      </c>
      <c r="AR335" s="367">
        <v>2338.7090922852753</v>
      </c>
      <c r="AS335" s="367">
        <v>2338.7090922852753</v>
      </c>
      <c r="AT335" s="367">
        <v>2338.7090922852753</v>
      </c>
      <c r="AU335" s="367">
        <v>4027.3360158107648</v>
      </c>
      <c r="AV335" s="367">
        <v>4027.3360158107648</v>
      </c>
      <c r="AW335" s="367">
        <v>4027.3360158107648</v>
      </c>
      <c r="AX335" s="367">
        <v>4027.3360158107648</v>
      </c>
      <c r="AY335" s="367">
        <v>4027.3360158107648</v>
      </c>
      <c r="AZ335" s="367">
        <v>4961.2881054347645</v>
      </c>
      <c r="BA335" s="367">
        <v>4961.2881054347645</v>
      </c>
      <c r="BB335" s="367">
        <v>4961.2881054347645</v>
      </c>
      <c r="BC335" s="367">
        <v>4961.2881054347645</v>
      </c>
      <c r="BD335" s="367">
        <v>4961.2881054347645</v>
      </c>
      <c r="BE335" s="367">
        <v>5516.1357912751537</v>
      </c>
      <c r="BF335" s="367">
        <v>5516.1357912751537</v>
      </c>
      <c r="BG335" s="367">
        <v>5516.1357912751537</v>
      </c>
      <c r="BH335" s="367">
        <v>5516.1357912751537</v>
      </c>
      <c r="BI335" s="367">
        <v>5516.1357912751537</v>
      </c>
      <c r="BJ335" s="367">
        <v>5815.5810167600002</v>
      </c>
      <c r="BK335" s="367">
        <v>5815.5810167600002</v>
      </c>
      <c r="BL335" s="367">
        <v>5815.5810167600002</v>
      </c>
      <c r="BM335" s="367">
        <v>5815.5810167600002</v>
      </c>
      <c r="BN335" s="375">
        <v>5815.5810167600002</v>
      </c>
    </row>
    <row r="336" spans="2:66" x14ac:dyDescent="0.2">
      <c r="D336" s="396" t="s">
        <v>93</v>
      </c>
      <c r="E336" s="400">
        <v>0</v>
      </c>
      <c r="F336" s="400">
        <v>0</v>
      </c>
      <c r="G336" s="400">
        <v>0</v>
      </c>
      <c r="H336" s="400">
        <v>0</v>
      </c>
      <c r="I336" s="400">
        <v>0</v>
      </c>
      <c r="J336" s="400">
        <v>0</v>
      </c>
      <c r="K336" s="400">
        <v>0</v>
      </c>
      <c r="L336" s="400">
        <v>0</v>
      </c>
      <c r="M336" s="400">
        <v>0</v>
      </c>
      <c r="N336" s="400">
        <v>0</v>
      </c>
      <c r="O336" s="400">
        <v>0</v>
      </c>
      <c r="P336" s="400">
        <v>0</v>
      </c>
      <c r="Q336" s="400">
        <v>0</v>
      </c>
      <c r="R336" s="400">
        <v>0</v>
      </c>
      <c r="S336" s="400">
        <v>0</v>
      </c>
      <c r="T336" s="400">
        <v>0</v>
      </c>
      <c r="U336" s="400">
        <v>0</v>
      </c>
      <c r="V336" s="400">
        <v>0</v>
      </c>
      <c r="W336" s="400">
        <v>0</v>
      </c>
      <c r="X336" s="400">
        <v>0</v>
      </c>
      <c r="Y336" s="400">
        <v>0</v>
      </c>
      <c r="Z336" s="400">
        <v>0</v>
      </c>
      <c r="AA336" s="400">
        <v>0</v>
      </c>
      <c r="AB336" s="400">
        <v>0</v>
      </c>
      <c r="AC336" s="400">
        <v>0</v>
      </c>
      <c r="AD336" s="400">
        <v>0</v>
      </c>
      <c r="AE336" s="400">
        <v>0</v>
      </c>
      <c r="AF336" s="400">
        <v>0</v>
      </c>
      <c r="AG336" s="400">
        <v>0</v>
      </c>
      <c r="AH336" s="401">
        <v>0</v>
      </c>
      <c r="AJ336" s="390" t="s">
        <v>93</v>
      </c>
      <c r="AK336" s="367">
        <v>0</v>
      </c>
      <c r="AL336" s="367">
        <v>0</v>
      </c>
      <c r="AM336" s="367">
        <v>0</v>
      </c>
      <c r="AN336" s="367">
        <v>0</v>
      </c>
      <c r="AO336" s="367">
        <v>0</v>
      </c>
      <c r="AP336" s="367">
        <v>0</v>
      </c>
      <c r="AQ336" s="367">
        <v>0</v>
      </c>
      <c r="AR336" s="367">
        <v>0</v>
      </c>
      <c r="AS336" s="367">
        <v>0</v>
      </c>
      <c r="AT336" s="367">
        <v>0</v>
      </c>
      <c r="AU336" s="367">
        <v>0</v>
      </c>
      <c r="AV336" s="367">
        <v>0</v>
      </c>
      <c r="AW336" s="367">
        <v>0</v>
      </c>
      <c r="AX336" s="367">
        <v>0</v>
      </c>
      <c r="AY336" s="367">
        <v>0</v>
      </c>
      <c r="AZ336" s="367">
        <v>0</v>
      </c>
      <c r="BA336" s="367">
        <v>0</v>
      </c>
      <c r="BB336" s="367">
        <v>0</v>
      </c>
      <c r="BC336" s="367">
        <v>0</v>
      </c>
      <c r="BD336" s="367">
        <v>0</v>
      </c>
      <c r="BE336" s="367">
        <v>0</v>
      </c>
      <c r="BF336" s="367">
        <v>0</v>
      </c>
      <c r="BG336" s="367">
        <v>0</v>
      </c>
      <c r="BH336" s="367">
        <v>0</v>
      </c>
      <c r="BI336" s="367">
        <v>0</v>
      </c>
      <c r="BJ336" s="367">
        <v>0</v>
      </c>
      <c r="BK336" s="367">
        <v>0</v>
      </c>
      <c r="BL336" s="367">
        <v>0</v>
      </c>
      <c r="BM336" s="367">
        <v>0</v>
      </c>
      <c r="BN336" s="375">
        <v>0</v>
      </c>
    </row>
    <row r="337" spans="4:66" x14ac:dyDescent="0.2">
      <c r="D337" s="396" t="s">
        <v>94</v>
      </c>
      <c r="E337" s="400">
        <v>0</v>
      </c>
      <c r="F337" s="400">
        <v>0</v>
      </c>
      <c r="G337" s="400">
        <v>0</v>
      </c>
      <c r="H337" s="400">
        <v>0</v>
      </c>
      <c r="I337" s="400">
        <v>0</v>
      </c>
      <c r="J337" s="400">
        <v>0</v>
      </c>
      <c r="K337" s="400">
        <v>0</v>
      </c>
      <c r="L337" s="400">
        <v>0</v>
      </c>
      <c r="M337" s="400">
        <v>0</v>
      </c>
      <c r="N337" s="400">
        <v>0</v>
      </c>
      <c r="O337" s="400">
        <v>0</v>
      </c>
      <c r="P337" s="400">
        <v>0</v>
      </c>
      <c r="Q337" s="400">
        <v>0</v>
      </c>
      <c r="R337" s="400">
        <v>0</v>
      </c>
      <c r="S337" s="400">
        <v>0</v>
      </c>
      <c r="T337" s="400">
        <v>0</v>
      </c>
      <c r="U337" s="400">
        <v>0</v>
      </c>
      <c r="V337" s="400">
        <v>0</v>
      </c>
      <c r="W337" s="400">
        <v>0</v>
      </c>
      <c r="X337" s="400">
        <v>0</v>
      </c>
      <c r="Y337" s="400">
        <v>0</v>
      </c>
      <c r="Z337" s="400">
        <v>0</v>
      </c>
      <c r="AA337" s="400">
        <v>0</v>
      </c>
      <c r="AB337" s="400">
        <v>0</v>
      </c>
      <c r="AC337" s="400">
        <v>0</v>
      </c>
      <c r="AD337" s="400">
        <v>0</v>
      </c>
      <c r="AE337" s="400">
        <v>0</v>
      </c>
      <c r="AF337" s="400">
        <v>0</v>
      </c>
      <c r="AG337" s="400">
        <v>0</v>
      </c>
      <c r="AH337" s="401">
        <v>0</v>
      </c>
      <c r="AJ337" s="390" t="s">
        <v>94</v>
      </c>
      <c r="AK337" s="367">
        <v>0</v>
      </c>
      <c r="AL337" s="367">
        <v>0</v>
      </c>
      <c r="AM337" s="367">
        <v>0</v>
      </c>
      <c r="AN337" s="367">
        <v>0</v>
      </c>
      <c r="AO337" s="367">
        <v>0</v>
      </c>
      <c r="AP337" s="367">
        <v>0</v>
      </c>
      <c r="AQ337" s="367">
        <v>0</v>
      </c>
      <c r="AR337" s="367">
        <v>0</v>
      </c>
      <c r="AS337" s="367">
        <v>0</v>
      </c>
      <c r="AT337" s="367">
        <v>0</v>
      </c>
      <c r="AU337" s="367">
        <v>0</v>
      </c>
      <c r="AV337" s="367">
        <v>0</v>
      </c>
      <c r="AW337" s="367">
        <v>0</v>
      </c>
      <c r="AX337" s="367">
        <v>0</v>
      </c>
      <c r="AY337" s="367">
        <v>0</v>
      </c>
      <c r="AZ337" s="367">
        <v>0</v>
      </c>
      <c r="BA337" s="367">
        <v>0</v>
      </c>
      <c r="BB337" s="367">
        <v>0</v>
      </c>
      <c r="BC337" s="367">
        <v>0</v>
      </c>
      <c r="BD337" s="367">
        <v>0</v>
      </c>
      <c r="BE337" s="367">
        <v>0</v>
      </c>
      <c r="BF337" s="367">
        <v>0</v>
      </c>
      <c r="BG337" s="367">
        <v>0</v>
      </c>
      <c r="BH337" s="367">
        <v>0</v>
      </c>
      <c r="BI337" s="367">
        <v>0</v>
      </c>
      <c r="BJ337" s="367">
        <v>0</v>
      </c>
      <c r="BK337" s="367">
        <v>0</v>
      </c>
      <c r="BL337" s="367">
        <v>0</v>
      </c>
      <c r="BM337" s="367">
        <v>0</v>
      </c>
      <c r="BN337" s="375">
        <v>0</v>
      </c>
    </row>
    <row r="338" spans="4:66" x14ac:dyDescent="0.2">
      <c r="D338" s="396" t="s">
        <v>95</v>
      </c>
      <c r="E338" s="400">
        <v>0</v>
      </c>
      <c r="F338" s="400">
        <v>0</v>
      </c>
      <c r="G338" s="400">
        <v>0</v>
      </c>
      <c r="H338" s="400">
        <v>0</v>
      </c>
      <c r="I338" s="400">
        <v>0</v>
      </c>
      <c r="J338" s="400">
        <v>0</v>
      </c>
      <c r="K338" s="400">
        <v>0</v>
      </c>
      <c r="L338" s="400">
        <v>0</v>
      </c>
      <c r="M338" s="400">
        <v>0</v>
      </c>
      <c r="N338" s="400">
        <v>0</v>
      </c>
      <c r="O338" s="400">
        <v>0</v>
      </c>
      <c r="P338" s="400">
        <v>0</v>
      </c>
      <c r="Q338" s="400">
        <v>0</v>
      </c>
      <c r="R338" s="400">
        <v>0</v>
      </c>
      <c r="S338" s="400">
        <v>0</v>
      </c>
      <c r="T338" s="400">
        <v>0</v>
      </c>
      <c r="U338" s="400">
        <v>0</v>
      </c>
      <c r="V338" s="400">
        <v>0</v>
      </c>
      <c r="W338" s="400">
        <v>0</v>
      </c>
      <c r="X338" s="400">
        <v>0</v>
      </c>
      <c r="Y338" s="400">
        <v>0</v>
      </c>
      <c r="Z338" s="400">
        <v>0</v>
      </c>
      <c r="AA338" s="400">
        <v>0</v>
      </c>
      <c r="AB338" s="400">
        <v>0</v>
      </c>
      <c r="AC338" s="400">
        <v>0</v>
      </c>
      <c r="AD338" s="400">
        <v>0</v>
      </c>
      <c r="AE338" s="400">
        <v>0</v>
      </c>
      <c r="AF338" s="400">
        <v>0</v>
      </c>
      <c r="AG338" s="400">
        <v>0</v>
      </c>
      <c r="AH338" s="401">
        <v>0</v>
      </c>
      <c r="AJ338" s="390" t="s">
        <v>95</v>
      </c>
      <c r="AK338" s="367">
        <v>0</v>
      </c>
      <c r="AL338" s="367">
        <v>0</v>
      </c>
      <c r="AM338" s="367">
        <v>0</v>
      </c>
      <c r="AN338" s="367">
        <v>0</v>
      </c>
      <c r="AO338" s="367">
        <v>0</v>
      </c>
      <c r="AP338" s="367">
        <v>0</v>
      </c>
      <c r="AQ338" s="367">
        <v>0</v>
      </c>
      <c r="AR338" s="367">
        <v>0</v>
      </c>
      <c r="AS338" s="367">
        <v>0</v>
      </c>
      <c r="AT338" s="367">
        <v>0</v>
      </c>
      <c r="AU338" s="367">
        <v>0</v>
      </c>
      <c r="AV338" s="367">
        <v>0</v>
      </c>
      <c r="AW338" s="367">
        <v>0</v>
      </c>
      <c r="AX338" s="367">
        <v>0</v>
      </c>
      <c r="AY338" s="367">
        <v>0</v>
      </c>
      <c r="AZ338" s="367">
        <v>0</v>
      </c>
      <c r="BA338" s="367">
        <v>0</v>
      </c>
      <c r="BB338" s="367">
        <v>0</v>
      </c>
      <c r="BC338" s="367">
        <v>0</v>
      </c>
      <c r="BD338" s="367">
        <v>0</v>
      </c>
      <c r="BE338" s="367">
        <v>0</v>
      </c>
      <c r="BF338" s="367">
        <v>0</v>
      </c>
      <c r="BG338" s="367">
        <v>0</v>
      </c>
      <c r="BH338" s="367">
        <v>0</v>
      </c>
      <c r="BI338" s="367">
        <v>0</v>
      </c>
      <c r="BJ338" s="367">
        <v>0</v>
      </c>
      <c r="BK338" s="367">
        <v>0</v>
      </c>
      <c r="BL338" s="367">
        <v>0</v>
      </c>
      <c r="BM338" s="367">
        <v>0</v>
      </c>
      <c r="BN338" s="375">
        <v>0</v>
      </c>
    </row>
    <row r="339" spans="4:66" x14ac:dyDescent="0.2">
      <c r="D339" s="396" t="s">
        <v>127</v>
      </c>
      <c r="E339" s="400">
        <v>0</v>
      </c>
      <c r="F339" s="400">
        <v>0</v>
      </c>
      <c r="G339" s="400">
        <v>0</v>
      </c>
      <c r="H339" s="400">
        <v>0</v>
      </c>
      <c r="I339" s="400">
        <v>0</v>
      </c>
      <c r="J339" s="400">
        <v>0</v>
      </c>
      <c r="K339" s="400">
        <v>0</v>
      </c>
      <c r="L339" s="400">
        <v>0</v>
      </c>
      <c r="M339" s="400">
        <v>0</v>
      </c>
      <c r="N339" s="400">
        <v>0</v>
      </c>
      <c r="O339" s="400">
        <v>0</v>
      </c>
      <c r="P339" s="400">
        <v>0</v>
      </c>
      <c r="Q339" s="400">
        <v>0</v>
      </c>
      <c r="R339" s="400">
        <v>0</v>
      </c>
      <c r="S339" s="400">
        <v>0</v>
      </c>
      <c r="T339" s="400">
        <v>0</v>
      </c>
      <c r="U339" s="400">
        <v>0</v>
      </c>
      <c r="V339" s="400">
        <v>0</v>
      </c>
      <c r="W339" s="400">
        <v>0</v>
      </c>
      <c r="X339" s="400">
        <v>0</v>
      </c>
      <c r="Y339" s="400">
        <v>0</v>
      </c>
      <c r="Z339" s="400">
        <v>0</v>
      </c>
      <c r="AA339" s="400">
        <v>0</v>
      </c>
      <c r="AB339" s="400">
        <v>0</v>
      </c>
      <c r="AC339" s="400">
        <v>0</v>
      </c>
      <c r="AD339" s="400">
        <v>0</v>
      </c>
      <c r="AE339" s="400">
        <v>0</v>
      </c>
      <c r="AF339" s="400">
        <v>0</v>
      </c>
      <c r="AG339" s="400">
        <v>0</v>
      </c>
      <c r="AH339" s="401">
        <v>0</v>
      </c>
      <c r="AJ339" s="390" t="s">
        <v>127</v>
      </c>
      <c r="AK339" s="367">
        <v>0</v>
      </c>
      <c r="AL339" s="367">
        <v>0</v>
      </c>
      <c r="AM339" s="367">
        <v>0</v>
      </c>
      <c r="AN339" s="367">
        <v>0</v>
      </c>
      <c r="AO339" s="367">
        <v>0</v>
      </c>
      <c r="AP339" s="367">
        <v>0</v>
      </c>
      <c r="AQ339" s="367">
        <v>0</v>
      </c>
      <c r="AR339" s="367">
        <v>0</v>
      </c>
      <c r="AS339" s="367">
        <v>0</v>
      </c>
      <c r="AT339" s="367">
        <v>0</v>
      </c>
      <c r="AU339" s="367">
        <v>0</v>
      </c>
      <c r="AV339" s="367">
        <v>0</v>
      </c>
      <c r="AW339" s="367">
        <v>0</v>
      </c>
      <c r="AX339" s="367">
        <v>0</v>
      </c>
      <c r="AY339" s="367">
        <v>0</v>
      </c>
      <c r="AZ339" s="367">
        <v>0</v>
      </c>
      <c r="BA339" s="367">
        <v>0</v>
      </c>
      <c r="BB339" s="367">
        <v>0</v>
      </c>
      <c r="BC339" s="367">
        <v>0</v>
      </c>
      <c r="BD339" s="367">
        <v>0</v>
      </c>
      <c r="BE339" s="367">
        <v>0</v>
      </c>
      <c r="BF339" s="367">
        <v>0</v>
      </c>
      <c r="BG339" s="367">
        <v>0</v>
      </c>
      <c r="BH339" s="367">
        <v>0</v>
      </c>
      <c r="BI339" s="367">
        <v>0</v>
      </c>
      <c r="BJ339" s="367">
        <v>0</v>
      </c>
      <c r="BK339" s="367">
        <v>0</v>
      </c>
      <c r="BL339" s="367">
        <v>0</v>
      </c>
      <c r="BM339" s="367">
        <v>0</v>
      </c>
      <c r="BN339" s="375">
        <v>0</v>
      </c>
    </row>
    <row r="340" spans="4:66" x14ac:dyDescent="0.2">
      <c r="D340" s="402" t="s">
        <v>128</v>
      </c>
      <c r="E340" s="403">
        <v>0</v>
      </c>
      <c r="F340" s="403">
        <v>0</v>
      </c>
      <c r="G340" s="403">
        <v>0</v>
      </c>
      <c r="H340" s="403">
        <v>0</v>
      </c>
      <c r="I340" s="403">
        <v>0</v>
      </c>
      <c r="J340" s="403">
        <v>0</v>
      </c>
      <c r="K340" s="403">
        <v>0</v>
      </c>
      <c r="L340" s="403">
        <v>0</v>
      </c>
      <c r="M340" s="403">
        <v>0</v>
      </c>
      <c r="N340" s="403">
        <v>0</v>
      </c>
      <c r="O340" s="403">
        <v>0</v>
      </c>
      <c r="P340" s="403">
        <v>0</v>
      </c>
      <c r="Q340" s="403">
        <v>0</v>
      </c>
      <c r="R340" s="403">
        <v>0</v>
      </c>
      <c r="S340" s="403">
        <v>0</v>
      </c>
      <c r="T340" s="403">
        <v>0</v>
      </c>
      <c r="U340" s="403">
        <v>0</v>
      </c>
      <c r="V340" s="403">
        <v>0</v>
      </c>
      <c r="W340" s="403">
        <v>0</v>
      </c>
      <c r="X340" s="403">
        <v>0</v>
      </c>
      <c r="Y340" s="403">
        <v>0</v>
      </c>
      <c r="Z340" s="403">
        <v>0</v>
      </c>
      <c r="AA340" s="403">
        <v>0</v>
      </c>
      <c r="AB340" s="403">
        <v>0</v>
      </c>
      <c r="AC340" s="403">
        <v>0</v>
      </c>
      <c r="AD340" s="403">
        <v>0</v>
      </c>
      <c r="AE340" s="403">
        <v>0</v>
      </c>
      <c r="AF340" s="403">
        <v>0</v>
      </c>
      <c r="AG340" s="403">
        <v>0</v>
      </c>
      <c r="AH340" s="404">
        <v>0</v>
      </c>
      <c r="AJ340" s="392" t="s">
        <v>128</v>
      </c>
      <c r="AK340" s="378">
        <v>0</v>
      </c>
      <c r="AL340" s="378">
        <v>0</v>
      </c>
      <c r="AM340" s="378">
        <v>0</v>
      </c>
      <c r="AN340" s="378">
        <v>0</v>
      </c>
      <c r="AO340" s="378">
        <v>0</v>
      </c>
      <c r="AP340" s="378">
        <v>0</v>
      </c>
      <c r="AQ340" s="378">
        <v>0</v>
      </c>
      <c r="AR340" s="378">
        <v>0</v>
      </c>
      <c r="AS340" s="378">
        <v>0</v>
      </c>
      <c r="AT340" s="378">
        <v>0</v>
      </c>
      <c r="AU340" s="378">
        <v>0</v>
      </c>
      <c r="AV340" s="378">
        <v>0</v>
      </c>
      <c r="AW340" s="378">
        <v>0</v>
      </c>
      <c r="AX340" s="378">
        <v>0</v>
      </c>
      <c r="AY340" s="378">
        <v>0</v>
      </c>
      <c r="AZ340" s="378">
        <v>0</v>
      </c>
      <c r="BA340" s="378">
        <v>0</v>
      </c>
      <c r="BB340" s="378">
        <v>0</v>
      </c>
      <c r="BC340" s="378">
        <v>0</v>
      </c>
      <c r="BD340" s="378">
        <v>0</v>
      </c>
      <c r="BE340" s="378">
        <v>0</v>
      </c>
      <c r="BF340" s="378">
        <v>0</v>
      </c>
      <c r="BG340" s="378">
        <v>0</v>
      </c>
      <c r="BH340" s="378">
        <v>0</v>
      </c>
      <c r="BI340" s="378">
        <v>0</v>
      </c>
      <c r="BJ340" s="378">
        <v>0</v>
      </c>
      <c r="BK340" s="378">
        <v>0</v>
      </c>
      <c r="BL340" s="378">
        <v>0</v>
      </c>
      <c r="BM340" s="378">
        <v>0</v>
      </c>
      <c r="BN340" s="379">
        <v>0</v>
      </c>
    </row>
    <row r="341" spans="4:66" x14ac:dyDescent="0.2"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0"/>
      <c r="P341" s="400"/>
      <c r="Q341" s="400"/>
      <c r="R341" s="400"/>
      <c r="S341" s="400"/>
      <c r="T341" s="400"/>
      <c r="U341" s="400"/>
      <c r="V341" s="400"/>
      <c r="W341" s="400"/>
      <c r="X341" s="400"/>
      <c r="Y341" s="400"/>
      <c r="Z341" s="400"/>
      <c r="AA341" s="400"/>
      <c r="AB341" s="400"/>
      <c r="AC341" s="400"/>
      <c r="AD341" s="400"/>
      <c r="AE341" s="400"/>
      <c r="AF341" s="400"/>
      <c r="AG341" s="400"/>
      <c r="AH341" s="400"/>
    </row>
    <row r="342" spans="4:66" x14ac:dyDescent="0.2">
      <c r="D342" s="405" t="s">
        <v>3</v>
      </c>
      <c r="E342" s="394">
        <v>2025</v>
      </c>
      <c r="F342" s="394"/>
      <c r="G342" s="394"/>
      <c r="H342" s="394"/>
      <c r="I342" s="394"/>
      <c r="J342" s="394">
        <v>2030</v>
      </c>
      <c r="K342" s="394"/>
      <c r="L342" s="394"/>
      <c r="M342" s="394"/>
      <c r="N342" s="394"/>
      <c r="O342" s="394">
        <v>2035</v>
      </c>
      <c r="P342" s="394"/>
      <c r="Q342" s="394"/>
      <c r="R342" s="394"/>
      <c r="S342" s="394"/>
      <c r="T342" s="394">
        <v>2040</v>
      </c>
      <c r="U342" s="394"/>
      <c r="V342" s="394"/>
      <c r="W342" s="394"/>
      <c r="X342" s="394"/>
      <c r="Y342" s="394">
        <v>2045</v>
      </c>
      <c r="Z342" s="394"/>
      <c r="AA342" s="394"/>
      <c r="AB342" s="394"/>
      <c r="AC342" s="394"/>
      <c r="AD342" s="394">
        <v>2050</v>
      </c>
      <c r="AE342" s="394"/>
      <c r="AF342" s="394"/>
      <c r="AG342" s="394"/>
      <c r="AH342" s="395"/>
      <c r="AJ342" s="406" t="s">
        <v>3</v>
      </c>
      <c r="AK342" s="385">
        <v>2025</v>
      </c>
      <c r="AL342" s="385"/>
      <c r="AM342" s="385"/>
      <c r="AN342" s="385"/>
      <c r="AO342" s="385"/>
      <c r="AP342" s="385">
        <v>2030</v>
      </c>
      <c r="AQ342" s="385"/>
      <c r="AR342" s="385"/>
      <c r="AS342" s="385"/>
      <c r="AT342" s="385"/>
      <c r="AU342" s="385">
        <v>2035</v>
      </c>
      <c r="AV342" s="385"/>
      <c r="AW342" s="385"/>
      <c r="AX342" s="385"/>
      <c r="AY342" s="385"/>
      <c r="AZ342" s="385">
        <v>2040</v>
      </c>
      <c r="BA342" s="385"/>
      <c r="BB342" s="385"/>
      <c r="BC342" s="385"/>
      <c r="BD342" s="385"/>
      <c r="BE342" s="385">
        <v>2045</v>
      </c>
      <c r="BF342" s="385"/>
      <c r="BG342" s="385"/>
      <c r="BH342" s="385"/>
      <c r="BI342" s="385"/>
      <c r="BJ342" s="385">
        <v>2050</v>
      </c>
      <c r="BK342" s="385"/>
      <c r="BL342" s="385"/>
      <c r="BM342" s="385"/>
      <c r="BN342" s="386"/>
    </row>
    <row r="343" spans="4:66" x14ac:dyDescent="0.2">
      <c r="D343" s="407" t="s">
        <v>4</v>
      </c>
      <c r="E343" s="397">
        <v>0.2</v>
      </c>
      <c r="F343" s="397">
        <v>0.4</v>
      </c>
      <c r="G343" s="397">
        <v>0.6</v>
      </c>
      <c r="H343" s="397">
        <v>0.8</v>
      </c>
      <c r="I343" s="397">
        <v>1</v>
      </c>
      <c r="J343" s="397">
        <v>0.2</v>
      </c>
      <c r="K343" s="397">
        <v>0.4</v>
      </c>
      <c r="L343" s="397">
        <v>0.6</v>
      </c>
      <c r="M343" s="397">
        <v>0.8</v>
      </c>
      <c r="N343" s="397">
        <v>1</v>
      </c>
      <c r="O343" s="397">
        <v>0.2</v>
      </c>
      <c r="P343" s="397">
        <v>0.4</v>
      </c>
      <c r="Q343" s="397">
        <v>0.6</v>
      </c>
      <c r="R343" s="397">
        <v>0.8</v>
      </c>
      <c r="S343" s="397">
        <v>1</v>
      </c>
      <c r="T343" s="397">
        <v>0.2</v>
      </c>
      <c r="U343" s="397">
        <v>0.4</v>
      </c>
      <c r="V343" s="397">
        <v>0.6</v>
      </c>
      <c r="W343" s="397">
        <v>0.8</v>
      </c>
      <c r="X343" s="397">
        <v>1</v>
      </c>
      <c r="Y343" s="397">
        <v>0.2</v>
      </c>
      <c r="Z343" s="397">
        <v>0.4</v>
      </c>
      <c r="AA343" s="397">
        <v>0.6</v>
      </c>
      <c r="AB343" s="397">
        <v>0.8</v>
      </c>
      <c r="AC343" s="397">
        <v>1</v>
      </c>
      <c r="AD343" s="397">
        <v>0.2</v>
      </c>
      <c r="AE343" s="397">
        <v>0.4</v>
      </c>
      <c r="AF343" s="397">
        <v>0.6</v>
      </c>
      <c r="AG343" s="397">
        <v>0.8</v>
      </c>
      <c r="AH343" s="398">
        <v>1</v>
      </c>
      <c r="AJ343" s="390" t="s">
        <v>4</v>
      </c>
      <c r="AK343" s="380">
        <v>0.2</v>
      </c>
      <c r="AL343" s="380">
        <v>0.4</v>
      </c>
      <c r="AM343" s="380">
        <v>0.6</v>
      </c>
      <c r="AN343" s="380">
        <v>0.8</v>
      </c>
      <c r="AO343" s="380">
        <v>1</v>
      </c>
      <c r="AP343" s="380">
        <v>0.2</v>
      </c>
      <c r="AQ343" s="380">
        <v>0.4</v>
      </c>
      <c r="AR343" s="380">
        <v>0.6</v>
      </c>
      <c r="AS343" s="380">
        <v>0.8</v>
      </c>
      <c r="AT343" s="380">
        <v>1</v>
      </c>
      <c r="AU343" s="380">
        <v>0.2</v>
      </c>
      <c r="AV343" s="380">
        <v>0.4</v>
      </c>
      <c r="AW343" s="380">
        <v>0.6</v>
      </c>
      <c r="AX343" s="380">
        <v>0.8</v>
      </c>
      <c r="AY343" s="380">
        <v>1</v>
      </c>
      <c r="AZ343" s="380">
        <v>0.2</v>
      </c>
      <c r="BA343" s="380">
        <v>0.4</v>
      </c>
      <c r="BB343" s="380">
        <v>0.6</v>
      </c>
      <c r="BC343" s="380">
        <v>0.8</v>
      </c>
      <c r="BD343" s="380">
        <v>1</v>
      </c>
      <c r="BE343" s="380">
        <v>0.2</v>
      </c>
      <c r="BF343" s="380">
        <v>0.4</v>
      </c>
      <c r="BG343" s="380">
        <v>0.6</v>
      </c>
      <c r="BH343" s="380">
        <v>0.8</v>
      </c>
      <c r="BI343" s="380">
        <v>1</v>
      </c>
      <c r="BJ343" s="380">
        <v>0.2</v>
      </c>
      <c r="BK343" s="380">
        <v>0.4</v>
      </c>
      <c r="BL343" s="380">
        <v>0.6</v>
      </c>
      <c r="BM343" s="380">
        <v>0.8</v>
      </c>
      <c r="BN343" s="399">
        <v>1</v>
      </c>
    </row>
    <row r="344" spans="4:66" x14ac:dyDescent="0.2">
      <c r="D344" s="407" t="s">
        <v>84</v>
      </c>
      <c r="E344" s="400">
        <v>164.6894101182757</v>
      </c>
      <c r="F344" s="400">
        <v>157.59791021350702</v>
      </c>
      <c r="G344" s="400">
        <v>155.73736943972432</v>
      </c>
      <c r="H344" s="400">
        <v>146.95931541159524</v>
      </c>
      <c r="I344" s="400">
        <v>135.31323892423055</v>
      </c>
      <c r="J344" s="400">
        <v>0</v>
      </c>
      <c r="K344" s="400">
        <v>0</v>
      </c>
      <c r="L344" s="400">
        <v>0</v>
      </c>
      <c r="M344" s="400">
        <v>0</v>
      </c>
      <c r="N344" s="400">
        <v>0</v>
      </c>
      <c r="O344" s="400">
        <v>0</v>
      </c>
      <c r="P344" s="400">
        <v>0</v>
      </c>
      <c r="Q344" s="400">
        <v>0</v>
      </c>
      <c r="R344" s="400">
        <v>0</v>
      </c>
      <c r="S344" s="400">
        <v>0</v>
      </c>
      <c r="T344" s="400">
        <v>0</v>
      </c>
      <c r="U344" s="400">
        <v>0</v>
      </c>
      <c r="V344" s="400">
        <v>0</v>
      </c>
      <c r="W344" s="400">
        <v>0</v>
      </c>
      <c r="X344" s="400">
        <v>0</v>
      </c>
      <c r="Y344" s="400">
        <v>0</v>
      </c>
      <c r="Z344" s="400">
        <v>0</v>
      </c>
      <c r="AA344" s="400">
        <v>0</v>
      </c>
      <c r="AB344" s="400">
        <v>0</v>
      </c>
      <c r="AC344" s="400">
        <v>0</v>
      </c>
      <c r="AD344" s="400">
        <v>0</v>
      </c>
      <c r="AE344" s="400">
        <v>0</v>
      </c>
      <c r="AF344" s="400">
        <v>0</v>
      </c>
      <c r="AG344" s="400">
        <v>0</v>
      </c>
      <c r="AH344" s="401">
        <v>0</v>
      </c>
      <c r="AJ344" s="390" t="s">
        <v>84</v>
      </c>
      <c r="AK344" s="367">
        <v>128.82127108568477</v>
      </c>
      <c r="AL344" s="367">
        <v>128.82127108568477</v>
      </c>
      <c r="AM344" s="367">
        <v>128.82127108568477</v>
      </c>
      <c r="AN344" s="367">
        <v>128.82127108568477</v>
      </c>
      <c r="AO344" s="367">
        <v>128.82127108568477</v>
      </c>
      <c r="AP344" s="367">
        <v>0</v>
      </c>
      <c r="AQ344" s="367">
        <v>0</v>
      </c>
      <c r="AR344" s="367">
        <v>0</v>
      </c>
      <c r="AS344" s="367">
        <v>0</v>
      </c>
      <c r="AT344" s="367">
        <v>0</v>
      </c>
      <c r="AU344" s="367">
        <v>0</v>
      </c>
      <c r="AV344" s="367">
        <v>0</v>
      </c>
      <c r="AW344" s="367">
        <v>0</v>
      </c>
      <c r="AX344" s="367">
        <v>0</v>
      </c>
      <c r="AY344" s="367">
        <v>0</v>
      </c>
      <c r="AZ344" s="367">
        <v>0</v>
      </c>
      <c r="BA344" s="367">
        <v>0</v>
      </c>
      <c r="BB344" s="367">
        <v>0</v>
      </c>
      <c r="BC344" s="367">
        <v>0</v>
      </c>
      <c r="BD344" s="367">
        <v>0</v>
      </c>
      <c r="BE344" s="367">
        <v>0</v>
      </c>
      <c r="BF344" s="367">
        <v>0</v>
      </c>
      <c r="BG344" s="367">
        <v>0</v>
      </c>
      <c r="BH344" s="367">
        <v>0</v>
      </c>
      <c r="BI344" s="367">
        <v>0</v>
      </c>
      <c r="BJ344" s="367">
        <v>0</v>
      </c>
      <c r="BK344" s="367">
        <v>0</v>
      </c>
      <c r="BL344" s="367">
        <v>0</v>
      </c>
      <c r="BM344" s="367">
        <v>0</v>
      </c>
      <c r="BN344" s="375">
        <v>0</v>
      </c>
    </row>
    <row r="345" spans="4:66" x14ac:dyDescent="0.2">
      <c r="D345" s="407" t="s">
        <v>85</v>
      </c>
      <c r="E345" s="400">
        <v>155.39041800009463</v>
      </c>
      <c r="F345" s="400">
        <v>149.48042124023996</v>
      </c>
      <c r="G345" s="400">
        <v>148.49284664362347</v>
      </c>
      <c r="H345" s="400">
        <v>141.10049522240269</v>
      </c>
      <c r="I345" s="400">
        <v>131.07909997252492</v>
      </c>
      <c r="J345" s="400">
        <v>792.32784336319276</v>
      </c>
      <c r="K345" s="400">
        <v>783.4722375913218</v>
      </c>
      <c r="L345" s="400">
        <v>761.01956802295308</v>
      </c>
      <c r="M345" s="400">
        <v>724.96983465809024</v>
      </c>
      <c r="N345" s="400">
        <v>675.32303749673156</v>
      </c>
      <c r="O345" s="400">
        <v>1084.7610570619277</v>
      </c>
      <c r="P345" s="400">
        <v>1073.2338426134581</v>
      </c>
      <c r="Q345" s="400">
        <v>1042.9812393409859</v>
      </c>
      <c r="R345" s="400">
        <v>994.00324724451059</v>
      </c>
      <c r="S345" s="400">
        <v>926.299866324032</v>
      </c>
      <c r="T345" s="400">
        <v>1258.2821308331695</v>
      </c>
      <c r="U345" s="400">
        <v>1245.5190196895869</v>
      </c>
      <c r="V345" s="400">
        <v>1210.8931355684545</v>
      </c>
      <c r="W345" s="400">
        <v>1154.4044784697739</v>
      </c>
      <c r="X345" s="400">
        <v>1076.0530483935449</v>
      </c>
      <c r="Y345" s="400">
        <v>1354.239979088122</v>
      </c>
      <c r="Z345" s="400">
        <v>1342.0835308611527</v>
      </c>
      <c r="AA345" s="400">
        <v>1306.1881527050637</v>
      </c>
      <c r="AB345" s="400">
        <v>1246.5538446198566</v>
      </c>
      <c r="AC345" s="400">
        <v>1163.180606605531</v>
      </c>
      <c r="AD345" s="400">
        <v>1409.143015806646</v>
      </c>
      <c r="AE345" s="400">
        <v>1397.754277708216</v>
      </c>
      <c r="AF345" s="400">
        <v>1361.5088065521559</v>
      </c>
      <c r="AG345" s="400">
        <v>1300.4066023384646</v>
      </c>
      <c r="AH345" s="401">
        <v>1214.4476650671427</v>
      </c>
      <c r="AJ345" s="390" t="s">
        <v>85</v>
      </c>
      <c r="AK345" s="367">
        <v>126.85510183001844</v>
      </c>
      <c r="AL345" s="367">
        <v>126.85510183001844</v>
      </c>
      <c r="AM345" s="367">
        <v>126.85510183001844</v>
      </c>
      <c r="AN345" s="367">
        <v>126.85510183001844</v>
      </c>
      <c r="AO345" s="367">
        <v>126.85510183001844</v>
      </c>
      <c r="AP345" s="367">
        <v>656.76785166895547</v>
      </c>
      <c r="AQ345" s="367">
        <v>656.76785166895547</v>
      </c>
      <c r="AR345" s="367">
        <v>656.76785166895547</v>
      </c>
      <c r="AS345" s="367">
        <v>656.76785166895547</v>
      </c>
      <c r="AT345" s="367">
        <v>656.76785166895547</v>
      </c>
      <c r="AU345" s="367">
        <v>904.88954439044824</v>
      </c>
      <c r="AV345" s="367">
        <v>904.88954439044824</v>
      </c>
      <c r="AW345" s="367">
        <v>904.88954439044824</v>
      </c>
      <c r="AX345" s="367">
        <v>904.88954439044824</v>
      </c>
      <c r="AY345" s="367">
        <v>904.88954439044824</v>
      </c>
      <c r="AZ345" s="367">
        <v>1056.9975704043154</v>
      </c>
      <c r="BA345" s="367">
        <v>1056.9975704043154</v>
      </c>
      <c r="BB345" s="367">
        <v>1056.9975704043154</v>
      </c>
      <c r="BC345" s="367">
        <v>1056.9975704043154</v>
      </c>
      <c r="BD345" s="367">
        <v>1056.9975704043154</v>
      </c>
      <c r="BE345" s="367">
        <v>1148.2429089733091</v>
      </c>
      <c r="BF345" s="367">
        <v>1148.2429089733091</v>
      </c>
      <c r="BG345" s="367">
        <v>1148.2429089733091</v>
      </c>
      <c r="BH345" s="367">
        <v>1148.2429089733091</v>
      </c>
      <c r="BI345" s="367">
        <v>1148.2429089733091</v>
      </c>
      <c r="BJ345" s="367">
        <v>1202.678431036685</v>
      </c>
      <c r="BK345" s="367">
        <v>1202.678431036685</v>
      </c>
      <c r="BL345" s="367">
        <v>1202.678431036685</v>
      </c>
      <c r="BM345" s="367">
        <v>1202.678431036685</v>
      </c>
      <c r="BN345" s="375">
        <v>1202.678431036685</v>
      </c>
    </row>
    <row r="346" spans="4:66" x14ac:dyDescent="0.2">
      <c r="D346" s="407" t="s">
        <v>86</v>
      </c>
      <c r="E346" s="400">
        <v>1624.0563541933984</v>
      </c>
      <c r="F346" s="400">
        <v>1566.4139260585237</v>
      </c>
      <c r="G346" s="400">
        <v>1559.244245722675</v>
      </c>
      <c r="H346" s="400">
        <v>1486.8300418441993</v>
      </c>
      <c r="I346" s="400">
        <v>1387.7437382036471</v>
      </c>
      <c r="J346" s="400">
        <v>5011.5238230280656</v>
      </c>
      <c r="K346" s="400">
        <v>4965.5186109372089</v>
      </c>
      <c r="L346" s="400">
        <v>4836.0572817601587</v>
      </c>
      <c r="M346" s="400">
        <v>4623.1398354969251</v>
      </c>
      <c r="N346" s="400">
        <v>4326.7662721475017</v>
      </c>
      <c r="O346" s="400">
        <v>8088.0623362543993</v>
      </c>
      <c r="P346" s="400">
        <v>8018.3186478485195</v>
      </c>
      <c r="Q346" s="400">
        <v>7813.1092358529677</v>
      </c>
      <c r="R346" s="400">
        <v>7472.4341002677356</v>
      </c>
      <c r="S346" s="400">
        <v>6996.2932410928233</v>
      </c>
      <c r="T346" s="400">
        <v>10467.133764281996</v>
      </c>
      <c r="U346" s="400">
        <v>10382.002190875943</v>
      </c>
      <c r="V346" s="400">
        <v>10120.43607268467</v>
      </c>
      <c r="W346" s="400">
        <v>9682.4354097081596</v>
      </c>
      <c r="X346" s="400">
        <v>9068.0002019464209</v>
      </c>
      <c r="Y346" s="400">
        <v>12186.358571617653</v>
      </c>
      <c r="Z346" s="400">
        <v>12101.486099749794</v>
      </c>
      <c r="AA346" s="400">
        <v>11809.415159583577</v>
      </c>
      <c r="AB346" s="400">
        <v>11310.145751119015</v>
      </c>
      <c r="AC346" s="400">
        <v>10603.677874356117</v>
      </c>
      <c r="AD346" s="400">
        <v>13214.095686272254</v>
      </c>
      <c r="AE346" s="400">
        <v>13133.881703449319</v>
      </c>
      <c r="AF346" s="400">
        <v>12827.610696036325</v>
      </c>
      <c r="AG346" s="400">
        <v>12295.282664033277</v>
      </c>
      <c r="AH346" s="401">
        <v>11536.897607440174</v>
      </c>
      <c r="AJ346" s="390" t="s">
        <v>86</v>
      </c>
      <c r="AK346" s="367">
        <v>1336.4496674345535</v>
      </c>
      <c r="AL346" s="367">
        <v>1336.4496674345535</v>
      </c>
      <c r="AM346" s="367">
        <v>1336.4496674345535</v>
      </c>
      <c r="AN346" s="367">
        <v>1336.4496674345535</v>
      </c>
      <c r="AO346" s="367">
        <v>1336.4496674345535</v>
      </c>
      <c r="AP346" s="367">
        <v>4186.0527623918761</v>
      </c>
      <c r="AQ346" s="367">
        <v>4186.0527623918761</v>
      </c>
      <c r="AR346" s="367">
        <v>4186.0527623918761</v>
      </c>
      <c r="AS346" s="367">
        <v>4186.0527623918761</v>
      </c>
      <c r="AT346" s="367">
        <v>4186.0527623918761</v>
      </c>
      <c r="AU346" s="367">
        <v>6797.8493039847026</v>
      </c>
      <c r="AV346" s="367">
        <v>6797.8493039847026</v>
      </c>
      <c r="AW346" s="367">
        <v>6797.8493039847026</v>
      </c>
      <c r="AX346" s="367">
        <v>6797.8493039847026</v>
      </c>
      <c r="AY346" s="367">
        <v>6797.8493039847026</v>
      </c>
      <c r="AZ346" s="367">
        <v>8857.8268773528289</v>
      </c>
      <c r="BA346" s="367">
        <v>8857.8268773528289</v>
      </c>
      <c r="BB346" s="367">
        <v>8857.8268773528289</v>
      </c>
      <c r="BC346" s="367">
        <v>8857.8268773528289</v>
      </c>
      <c r="BD346" s="367">
        <v>8857.8268773528289</v>
      </c>
      <c r="BE346" s="367">
        <v>10407.141604782606</v>
      </c>
      <c r="BF346" s="367">
        <v>10407.141604782606</v>
      </c>
      <c r="BG346" s="367">
        <v>10407.141604782606</v>
      </c>
      <c r="BH346" s="367">
        <v>10407.141604782606</v>
      </c>
      <c r="BI346" s="367">
        <v>10407.141604782606</v>
      </c>
      <c r="BJ346" s="367">
        <v>11357.796359431144</v>
      </c>
      <c r="BK346" s="367">
        <v>11357.796359431144</v>
      </c>
      <c r="BL346" s="367">
        <v>11357.796359431144</v>
      </c>
      <c r="BM346" s="367">
        <v>11357.796359431144</v>
      </c>
      <c r="BN346" s="375">
        <v>11357.796359431144</v>
      </c>
    </row>
    <row r="347" spans="4:66" x14ac:dyDescent="0.2">
      <c r="D347" s="407" t="s">
        <v>87</v>
      </c>
      <c r="E347" s="400">
        <v>0</v>
      </c>
      <c r="F347" s="400">
        <v>0</v>
      </c>
      <c r="G347" s="400">
        <v>0</v>
      </c>
      <c r="H347" s="400">
        <v>0</v>
      </c>
      <c r="I347" s="400">
        <v>0</v>
      </c>
      <c r="J347" s="400">
        <v>0</v>
      </c>
      <c r="K347" s="400">
        <v>0</v>
      </c>
      <c r="L347" s="400">
        <v>0</v>
      </c>
      <c r="M347" s="400">
        <v>0</v>
      </c>
      <c r="N347" s="400">
        <v>0</v>
      </c>
      <c r="O347" s="400">
        <v>0</v>
      </c>
      <c r="P347" s="400">
        <v>0</v>
      </c>
      <c r="Q347" s="400">
        <v>0</v>
      </c>
      <c r="R347" s="400">
        <v>0</v>
      </c>
      <c r="S347" s="400">
        <v>0</v>
      </c>
      <c r="T347" s="400">
        <v>0</v>
      </c>
      <c r="U347" s="400">
        <v>0</v>
      </c>
      <c r="V347" s="400">
        <v>0</v>
      </c>
      <c r="W347" s="400">
        <v>0</v>
      </c>
      <c r="X347" s="400">
        <v>0</v>
      </c>
      <c r="Y347" s="400">
        <v>0</v>
      </c>
      <c r="Z347" s="400">
        <v>0</v>
      </c>
      <c r="AA347" s="400">
        <v>0</v>
      </c>
      <c r="AB347" s="400">
        <v>0</v>
      </c>
      <c r="AC347" s="400">
        <v>0</v>
      </c>
      <c r="AD347" s="400">
        <v>0</v>
      </c>
      <c r="AE347" s="400">
        <v>0</v>
      </c>
      <c r="AF347" s="400">
        <v>0</v>
      </c>
      <c r="AG347" s="400">
        <v>0</v>
      </c>
      <c r="AH347" s="401">
        <v>0</v>
      </c>
      <c r="AJ347" s="390" t="s">
        <v>87</v>
      </c>
      <c r="AK347" s="367">
        <v>0</v>
      </c>
      <c r="AL347" s="367">
        <v>0</v>
      </c>
      <c r="AM347" s="367">
        <v>0</v>
      </c>
      <c r="AN347" s="367">
        <v>0</v>
      </c>
      <c r="AO347" s="367">
        <v>0</v>
      </c>
      <c r="AP347" s="367">
        <v>0</v>
      </c>
      <c r="AQ347" s="367">
        <v>0</v>
      </c>
      <c r="AR347" s="367">
        <v>0</v>
      </c>
      <c r="AS347" s="367">
        <v>0</v>
      </c>
      <c r="AT347" s="367">
        <v>0</v>
      </c>
      <c r="AU347" s="367">
        <v>0</v>
      </c>
      <c r="AV347" s="367">
        <v>0</v>
      </c>
      <c r="AW347" s="367">
        <v>0</v>
      </c>
      <c r="AX347" s="367">
        <v>0</v>
      </c>
      <c r="AY347" s="367">
        <v>0</v>
      </c>
      <c r="AZ347" s="367">
        <v>0</v>
      </c>
      <c r="BA347" s="367">
        <v>0</v>
      </c>
      <c r="BB347" s="367">
        <v>0</v>
      </c>
      <c r="BC347" s="367">
        <v>0</v>
      </c>
      <c r="BD347" s="367">
        <v>0</v>
      </c>
      <c r="BE347" s="367">
        <v>0</v>
      </c>
      <c r="BF347" s="367">
        <v>0</v>
      </c>
      <c r="BG347" s="367">
        <v>0</v>
      </c>
      <c r="BH347" s="367">
        <v>0</v>
      </c>
      <c r="BI347" s="367">
        <v>0</v>
      </c>
      <c r="BJ347" s="367">
        <v>0</v>
      </c>
      <c r="BK347" s="367">
        <v>0</v>
      </c>
      <c r="BL347" s="367">
        <v>0</v>
      </c>
      <c r="BM347" s="367">
        <v>0</v>
      </c>
      <c r="BN347" s="375">
        <v>0</v>
      </c>
    </row>
    <row r="348" spans="4:66" x14ac:dyDescent="0.2">
      <c r="D348" s="407" t="s">
        <v>88</v>
      </c>
      <c r="E348" s="400">
        <v>0</v>
      </c>
      <c r="F348" s="400">
        <v>0</v>
      </c>
      <c r="G348" s="400">
        <v>0</v>
      </c>
      <c r="H348" s="400">
        <v>0</v>
      </c>
      <c r="I348" s="400">
        <v>0</v>
      </c>
      <c r="J348" s="400">
        <v>0</v>
      </c>
      <c r="K348" s="400">
        <v>0</v>
      </c>
      <c r="L348" s="400">
        <v>0</v>
      </c>
      <c r="M348" s="400">
        <v>0</v>
      </c>
      <c r="N348" s="400">
        <v>0</v>
      </c>
      <c r="O348" s="400">
        <v>0</v>
      </c>
      <c r="P348" s="400">
        <v>0</v>
      </c>
      <c r="Q348" s="400">
        <v>0</v>
      </c>
      <c r="R348" s="400">
        <v>0</v>
      </c>
      <c r="S348" s="400">
        <v>0</v>
      </c>
      <c r="T348" s="400">
        <v>0</v>
      </c>
      <c r="U348" s="400">
        <v>0</v>
      </c>
      <c r="V348" s="400">
        <v>0</v>
      </c>
      <c r="W348" s="400">
        <v>0</v>
      </c>
      <c r="X348" s="400">
        <v>0</v>
      </c>
      <c r="Y348" s="400">
        <v>0</v>
      </c>
      <c r="Z348" s="400">
        <v>0</v>
      </c>
      <c r="AA348" s="400">
        <v>0</v>
      </c>
      <c r="AB348" s="400">
        <v>0</v>
      </c>
      <c r="AC348" s="400">
        <v>0</v>
      </c>
      <c r="AD348" s="400">
        <v>0</v>
      </c>
      <c r="AE348" s="400">
        <v>0</v>
      </c>
      <c r="AF348" s="400">
        <v>0</v>
      </c>
      <c r="AG348" s="400">
        <v>0</v>
      </c>
      <c r="AH348" s="401">
        <v>0</v>
      </c>
      <c r="AJ348" s="390" t="s">
        <v>88</v>
      </c>
      <c r="AK348" s="367">
        <v>0</v>
      </c>
      <c r="AL348" s="367">
        <v>0</v>
      </c>
      <c r="AM348" s="367">
        <v>0</v>
      </c>
      <c r="AN348" s="367">
        <v>0</v>
      </c>
      <c r="AO348" s="367">
        <v>0</v>
      </c>
      <c r="AP348" s="367">
        <v>0</v>
      </c>
      <c r="AQ348" s="367">
        <v>0</v>
      </c>
      <c r="AR348" s="367">
        <v>0</v>
      </c>
      <c r="AS348" s="367">
        <v>0</v>
      </c>
      <c r="AT348" s="367">
        <v>0</v>
      </c>
      <c r="AU348" s="367">
        <v>0</v>
      </c>
      <c r="AV348" s="367">
        <v>0</v>
      </c>
      <c r="AW348" s="367">
        <v>0</v>
      </c>
      <c r="AX348" s="367">
        <v>0</v>
      </c>
      <c r="AY348" s="367">
        <v>0</v>
      </c>
      <c r="AZ348" s="367">
        <v>0</v>
      </c>
      <c r="BA348" s="367">
        <v>0</v>
      </c>
      <c r="BB348" s="367">
        <v>0</v>
      </c>
      <c r="BC348" s="367">
        <v>0</v>
      </c>
      <c r="BD348" s="367">
        <v>0</v>
      </c>
      <c r="BE348" s="367">
        <v>0</v>
      </c>
      <c r="BF348" s="367">
        <v>0</v>
      </c>
      <c r="BG348" s="367">
        <v>0</v>
      </c>
      <c r="BH348" s="367">
        <v>0</v>
      </c>
      <c r="BI348" s="367">
        <v>0</v>
      </c>
      <c r="BJ348" s="367">
        <v>0</v>
      </c>
      <c r="BK348" s="367">
        <v>0</v>
      </c>
      <c r="BL348" s="367">
        <v>0</v>
      </c>
      <c r="BM348" s="367">
        <v>0</v>
      </c>
      <c r="BN348" s="375">
        <v>0</v>
      </c>
    </row>
    <row r="349" spans="4:66" x14ac:dyDescent="0.2">
      <c r="D349" s="407" t="s">
        <v>89</v>
      </c>
      <c r="E349" s="400">
        <v>0</v>
      </c>
      <c r="F349" s="400">
        <v>0</v>
      </c>
      <c r="G349" s="400">
        <v>0</v>
      </c>
      <c r="H349" s="400">
        <v>0</v>
      </c>
      <c r="I349" s="400">
        <v>0</v>
      </c>
      <c r="J349" s="400">
        <v>0</v>
      </c>
      <c r="K349" s="400">
        <v>0</v>
      </c>
      <c r="L349" s="400">
        <v>0</v>
      </c>
      <c r="M349" s="400">
        <v>0</v>
      </c>
      <c r="N349" s="400">
        <v>0</v>
      </c>
      <c r="O349" s="400">
        <v>0</v>
      </c>
      <c r="P349" s="400">
        <v>0</v>
      </c>
      <c r="Q349" s="400">
        <v>0</v>
      </c>
      <c r="R349" s="400">
        <v>0</v>
      </c>
      <c r="S349" s="400">
        <v>0</v>
      </c>
      <c r="T349" s="400">
        <v>0</v>
      </c>
      <c r="U349" s="400">
        <v>0</v>
      </c>
      <c r="V349" s="400">
        <v>0</v>
      </c>
      <c r="W349" s="400">
        <v>0</v>
      </c>
      <c r="X349" s="400">
        <v>0</v>
      </c>
      <c r="Y349" s="400">
        <v>0</v>
      </c>
      <c r="Z349" s="400">
        <v>0</v>
      </c>
      <c r="AA349" s="400">
        <v>0</v>
      </c>
      <c r="AB349" s="400">
        <v>0</v>
      </c>
      <c r="AC349" s="400">
        <v>0</v>
      </c>
      <c r="AD349" s="400">
        <v>0</v>
      </c>
      <c r="AE349" s="400">
        <v>0</v>
      </c>
      <c r="AF349" s="400">
        <v>0</v>
      </c>
      <c r="AG349" s="400">
        <v>0</v>
      </c>
      <c r="AH349" s="401">
        <v>0</v>
      </c>
      <c r="AJ349" s="390" t="s">
        <v>89</v>
      </c>
      <c r="AK349" s="367">
        <v>0</v>
      </c>
      <c r="AL349" s="367">
        <v>0</v>
      </c>
      <c r="AM349" s="367">
        <v>0</v>
      </c>
      <c r="AN349" s="367">
        <v>0</v>
      </c>
      <c r="AO349" s="367">
        <v>0</v>
      </c>
      <c r="AP349" s="367">
        <v>0</v>
      </c>
      <c r="AQ349" s="367">
        <v>0</v>
      </c>
      <c r="AR349" s="367">
        <v>0</v>
      </c>
      <c r="AS349" s="367">
        <v>0</v>
      </c>
      <c r="AT349" s="367">
        <v>0</v>
      </c>
      <c r="AU349" s="367">
        <v>0</v>
      </c>
      <c r="AV349" s="367">
        <v>0</v>
      </c>
      <c r="AW349" s="367">
        <v>0</v>
      </c>
      <c r="AX349" s="367">
        <v>0</v>
      </c>
      <c r="AY349" s="367">
        <v>0</v>
      </c>
      <c r="AZ349" s="367">
        <v>0</v>
      </c>
      <c r="BA349" s="367">
        <v>0</v>
      </c>
      <c r="BB349" s="367">
        <v>0</v>
      </c>
      <c r="BC349" s="367">
        <v>0</v>
      </c>
      <c r="BD349" s="367">
        <v>0</v>
      </c>
      <c r="BE349" s="367">
        <v>0</v>
      </c>
      <c r="BF349" s="367">
        <v>0</v>
      </c>
      <c r="BG349" s="367">
        <v>0</v>
      </c>
      <c r="BH349" s="367">
        <v>0</v>
      </c>
      <c r="BI349" s="367">
        <v>0</v>
      </c>
      <c r="BJ349" s="367">
        <v>0</v>
      </c>
      <c r="BK349" s="367">
        <v>0</v>
      </c>
      <c r="BL349" s="367">
        <v>0</v>
      </c>
      <c r="BM349" s="367">
        <v>0</v>
      </c>
      <c r="BN349" s="375">
        <v>0</v>
      </c>
    </row>
    <row r="350" spans="4:66" x14ac:dyDescent="0.2">
      <c r="D350" s="407" t="s">
        <v>125</v>
      </c>
      <c r="E350" s="400">
        <v>0</v>
      </c>
      <c r="F350" s="400">
        <v>0</v>
      </c>
      <c r="G350" s="400">
        <v>0</v>
      </c>
      <c r="H350" s="400">
        <v>0</v>
      </c>
      <c r="I350" s="400">
        <v>0</v>
      </c>
      <c r="J350" s="400">
        <v>0</v>
      </c>
      <c r="K350" s="400">
        <v>0</v>
      </c>
      <c r="L350" s="400">
        <v>0</v>
      </c>
      <c r="M350" s="400">
        <v>0</v>
      </c>
      <c r="N350" s="400">
        <v>0</v>
      </c>
      <c r="O350" s="400">
        <v>0</v>
      </c>
      <c r="P350" s="400">
        <v>0</v>
      </c>
      <c r="Q350" s="400">
        <v>0</v>
      </c>
      <c r="R350" s="400">
        <v>0</v>
      </c>
      <c r="S350" s="400">
        <v>0</v>
      </c>
      <c r="T350" s="400">
        <v>0</v>
      </c>
      <c r="U350" s="400">
        <v>0</v>
      </c>
      <c r="V350" s="400">
        <v>0</v>
      </c>
      <c r="W350" s="400">
        <v>0</v>
      </c>
      <c r="X350" s="400">
        <v>0</v>
      </c>
      <c r="Y350" s="400">
        <v>0</v>
      </c>
      <c r="Z350" s="400">
        <v>0</v>
      </c>
      <c r="AA350" s="400">
        <v>0</v>
      </c>
      <c r="AB350" s="400">
        <v>0</v>
      </c>
      <c r="AC350" s="400">
        <v>0</v>
      </c>
      <c r="AD350" s="400">
        <v>0</v>
      </c>
      <c r="AE350" s="400">
        <v>0</v>
      </c>
      <c r="AF350" s="400">
        <v>0</v>
      </c>
      <c r="AG350" s="400">
        <v>0</v>
      </c>
      <c r="AH350" s="401">
        <v>0</v>
      </c>
      <c r="AJ350" s="390" t="s">
        <v>125</v>
      </c>
      <c r="AK350" s="367">
        <v>0</v>
      </c>
      <c r="AL350" s="367">
        <v>0</v>
      </c>
      <c r="AM350" s="367">
        <v>0</v>
      </c>
      <c r="AN350" s="367">
        <v>0</v>
      </c>
      <c r="AO350" s="367">
        <v>0</v>
      </c>
      <c r="AP350" s="367">
        <v>0</v>
      </c>
      <c r="AQ350" s="367">
        <v>0</v>
      </c>
      <c r="AR350" s="367">
        <v>0</v>
      </c>
      <c r="AS350" s="367">
        <v>0</v>
      </c>
      <c r="AT350" s="367">
        <v>0</v>
      </c>
      <c r="AU350" s="367">
        <v>0</v>
      </c>
      <c r="AV350" s="367">
        <v>0</v>
      </c>
      <c r="AW350" s="367">
        <v>0</v>
      </c>
      <c r="AX350" s="367">
        <v>0</v>
      </c>
      <c r="AY350" s="367">
        <v>0</v>
      </c>
      <c r="AZ350" s="367">
        <v>0</v>
      </c>
      <c r="BA350" s="367">
        <v>0</v>
      </c>
      <c r="BB350" s="367">
        <v>0</v>
      </c>
      <c r="BC350" s="367">
        <v>0</v>
      </c>
      <c r="BD350" s="367">
        <v>0</v>
      </c>
      <c r="BE350" s="367">
        <v>0</v>
      </c>
      <c r="BF350" s="367">
        <v>0</v>
      </c>
      <c r="BG350" s="367">
        <v>0</v>
      </c>
      <c r="BH350" s="367">
        <v>0</v>
      </c>
      <c r="BI350" s="367">
        <v>0</v>
      </c>
      <c r="BJ350" s="367">
        <v>0</v>
      </c>
      <c r="BK350" s="367">
        <v>0</v>
      </c>
      <c r="BL350" s="367">
        <v>0</v>
      </c>
      <c r="BM350" s="367">
        <v>0</v>
      </c>
      <c r="BN350" s="375">
        <v>0</v>
      </c>
    </row>
    <row r="351" spans="4:66" x14ac:dyDescent="0.2">
      <c r="D351" s="407" t="s">
        <v>126</v>
      </c>
      <c r="E351" s="400">
        <v>0</v>
      </c>
      <c r="F351" s="400">
        <v>0</v>
      </c>
      <c r="G351" s="400">
        <v>0</v>
      </c>
      <c r="H351" s="400">
        <v>0</v>
      </c>
      <c r="I351" s="400">
        <v>0</v>
      </c>
      <c r="J351" s="400">
        <v>0</v>
      </c>
      <c r="K351" s="400">
        <v>0</v>
      </c>
      <c r="L351" s="400">
        <v>0</v>
      </c>
      <c r="M351" s="400">
        <v>0</v>
      </c>
      <c r="N351" s="400">
        <v>0</v>
      </c>
      <c r="O351" s="400">
        <v>0</v>
      </c>
      <c r="P351" s="400">
        <v>0</v>
      </c>
      <c r="Q351" s="400">
        <v>0</v>
      </c>
      <c r="R351" s="400">
        <v>0</v>
      </c>
      <c r="S351" s="400">
        <v>0</v>
      </c>
      <c r="T351" s="400">
        <v>0</v>
      </c>
      <c r="U351" s="400">
        <v>0</v>
      </c>
      <c r="V351" s="400">
        <v>0</v>
      </c>
      <c r="W351" s="400">
        <v>0</v>
      </c>
      <c r="X351" s="400">
        <v>0</v>
      </c>
      <c r="Y351" s="400">
        <v>0</v>
      </c>
      <c r="Z351" s="400">
        <v>0</v>
      </c>
      <c r="AA351" s="400">
        <v>0</v>
      </c>
      <c r="AB351" s="400">
        <v>0</v>
      </c>
      <c r="AC351" s="400">
        <v>0</v>
      </c>
      <c r="AD351" s="400">
        <v>0</v>
      </c>
      <c r="AE351" s="400">
        <v>0</v>
      </c>
      <c r="AF351" s="400">
        <v>0</v>
      </c>
      <c r="AG351" s="400">
        <v>0</v>
      </c>
      <c r="AH351" s="401">
        <v>0</v>
      </c>
      <c r="AJ351" s="390" t="s">
        <v>126</v>
      </c>
      <c r="AK351" s="367">
        <v>0</v>
      </c>
      <c r="AL351" s="367">
        <v>0</v>
      </c>
      <c r="AM351" s="367">
        <v>0</v>
      </c>
      <c r="AN351" s="367">
        <v>0</v>
      </c>
      <c r="AO351" s="367">
        <v>0</v>
      </c>
      <c r="AP351" s="367">
        <v>0</v>
      </c>
      <c r="AQ351" s="367">
        <v>0</v>
      </c>
      <c r="AR351" s="367">
        <v>0</v>
      </c>
      <c r="AS351" s="367">
        <v>0</v>
      </c>
      <c r="AT351" s="367">
        <v>0</v>
      </c>
      <c r="AU351" s="367">
        <v>0</v>
      </c>
      <c r="AV351" s="367">
        <v>0</v>
      </c>
      <c r="AW351" s="367">
        <v>0</v>
      </c>
      <c r="AX351" s="367">
        <v>0</v>
      </c>
      <c r="AY351" s="367">
        <v>0</v>
      </c>
      <c r="AZ351" s="367">
        <v>0</v>
      </c>
      <c r="BA351" s="367">
        <v>0</v>
      </c>
      <c r="BB351" s="367">
        <v>0</v>
      </c>
      <c r="BC351" s="367">
        <v>0</v>
      </c>
      <c r="BD351" s="367">
        <v>0</v>
      </c>
      <c r="BE351" s="367">
        <v>0</v>
      </c>
      <c r="BF351" s="367">
        <v>0</v>
      </c>
      <c r="BG351" s="367">
        <v>0</v>
      </c>
      <c r="BH351" s="367">
        <v>0</v>
      </c>
      <c r="BI351" s="367">
        <v>0</v>
      </c>
      <c r="BJ351" s="367">
        <v>0</v>
      </c>
      <c r="BK351" s="367">
        <v>0</v>
      </c>
      <c r="BL351" s="367">
        <v>0</v>
      </c>
      <c r="BM351" s="367">
        <v>0</v>
      </c>
      <c r="BN351" s="375">
        <v>0</v>
      </c>
    </row>
    <row r="352" spans="4:66" x14ac:dyDescent="0.2">
      <c r="D352" s="407" t="s">
        <v>90</v>
      </c>
      <c r="E352" s="400">
        <v>31.915898392258995</v>
      </c>
      <c r="F352" s="400">
        <v>30.644445241349533</v>
      </c>
      <c r="G352" s="400">
        <v>30.238238406862699</v>
      </c>
      <c r="H352" s="400">
        <v>28.472133990269036</v>
      </c>
      <c r="I352" s="400">
        <v>26.087846624411679</v>
      </c>
      <c r="J352" s="400">
        <v>0</v>
      </c>
      <c r="K352" s="400">
        <v>0</v>
      </c>
      <c r="L352" s="400">
        <v>0</v>
      </c>
      <c r="M352" s="400">
        <v>0</v>
      </c>
      <c r="N352" s="400">
        <v>0</v>
      </c>
      <c r="O352" s="400">
        <v>0</v>
      </c>
      <c r="P352" s="400">
        <v>0</v>
      </c>
      <c r="Q352" s="400">
        <v>0</v>
      </c>
      <c r="R352" s="400">
        <v>0</v>
      </c>
      <c r="S352" s="400">
        <v>0</v>
      </c>
      <c r="T352" s="400">
        <v>0</v>
      </c>
      <c r="U352" s="400">
        <v>0</v>
      </c>
      <c r="V352" s="400">
        <v>0</v>
      </c>
      <c r="W352" s="400">
        <v>0</v>
      </c>
      <c r="X352" s="400">
        <v>0</v>
      </c>
      <c r="Y352" s="400">
        <v>0</v>
      </c>
      <c r="Z352" s="400">
        <v>0</v>
      </c>
      <c r="AA352" s="400">
        <v>0</v>
      </c>
      <c r="AB352" s="400">
        <v>0</v>
      </c>
      <c r="AC352" s="400">
        <v>0</v>
      </c>
      <c r="AD352" s="400">
        <v>0</v>
      </c>
      <c r="AE352" s="400">
        <v>0</v>
      </c>
      <c r="AF352" s="400">
        <v>0</v>
      </c>
      <c r="AG352" s="400">
        <v>0</v>
      </c>
      <c r="AH352" s="401">
        <v>0</v>
      </c>
      <c r="AJ352" s="390" t="s">
        <v>90</v>
      </c>
      <c r="AK352" s="367">
        <v>24.846621216292306</v>
      </c>
      <c r="AL352" s="367">
        <v>24.846621216292306</v>
      </c>
      <c r="AM352" s="367">
        <v>24.846621216292306</v>
      </c>
      <c r="AN352" s="367">
        <v>24.846621216292306</v>
      </c>
      <c r="AO352" s="367">
        <v>24.846621216292306</v>
      </c>
      <c r="AP352" s="367">
        <v>0</v>
      </c>
      <c r="AQ352" s="367">
        <v>0</v>
      </c>
      <c r="AR352" s="367">
        <v>0</v>
      </c>
      <c r="AS352" s="367">
        <v>0</v>
      </c>
      <c r="AT352" s="367">
        <v>0</v>
      </c>
      <c r="AU352" s="367">
        <v>0</v>
      </c>
      <c r="AV352" s="367">
        <v>0</v>
      </c>
      <c r="AW352" s="367">
        <v>0</v>
      </c>
      <c r="AX352" s="367">
        <v>0</v>
      </c>
      <c r="AY352" s="367">
        <v>0</v>
      </c>
      <c r="AZ352" s="367">
        <v>0</v>
      </c>
      <c r="BA352" s="367">
        <v>0</v>
      </c>
      <c r="BB352" s="367">
        <v>0</v>
      </c>
      <c r="BC352" s="367">
        <v>0</v>
      </c>
      <c r="BD352" s="367">
        <v>0</v>
      </c>
      <c r="BE352" s="367">
        <v>0</v>
      </c>
      <c r="BF352" s="367">
        <v>0</v>
      </c>
      <c r="BG352" s="367">
        <v>0</v>
      </c>
      <c r="BH352" s="367">
        <v>0</v>
      </c>
      <c r="BI352" s="367">
        <v>0</v>
      </c>
      <c r="BJ352" s="367">
        <v>0</v>
      </c>
      <c r="BK352" s="367">
        <v>0</v>
      </c>
      <c r="BL352" s="367">
        <v>0</v>
      </c>
      <c r="BM352" s="367">
        <v>0</v>
      </c>
      <c r="BN352" s="375">
        <v>0</v>
      </c>
    </row>
    <row r="353" spans="4:66" x14ac:dyDescent="0.2">
      <c r="D353" s="407" t="s">
        <v>91</v>
      </c>
      <c r="E353" s="400">
        <v>30.060791746186627</v>
      </c>
      <c r="F353" s="400">
        <v>29.043206985894106</v>
      </c>
      <c r="G353" s="400">
        <v>28.836212714273504</v>
      </c>
      <c r="H353" s="400">
        <v>27.375812001360998</v>
      </c>
      <c r="I353" s="400">
        <v>25.350003823811182</v>
      </c>
      <c r="J353" s="400">
        <v>409.93795071609088</v>
      </c>
      <c r="K353" s="400">
        <v>406.67629737102425</v>
      </c>
      <c r="L353" s="400">
        <v>395.59750288639623</v>
      </c>
      <c r="M353" s="400">
        <v>376.70156726220739</v>
      </c>
      <c r="N353" s="400">
        <v>349.98849049845705</v>
      </c>
      <c r="O353" s="400">
        <v>557.40384900873289</v>
      </c>
      <c r="P353" s="400">
        <v>553.33589385234347</v>
      </c>
      <c r="Q353" s="400">
        <v>538.57866888186754</v>
      </c>
      <c r="R353" s="400">
        <v>513.13217409730453</v>
      </c>
      <c r="S353" s="400">
        <v>476.99640949865466</v>
      </c>
      <c r="T353" s="400">
        <v>644.91001506445457</v>
      </c>
      <c r="U353" s="400">
        <v>640.58263618078843</v>
      </c>
      <c r="V353" s="400">
        <v>623.80941619852263</v>
      </c>
      <c r="W353" s="400">
        <v>594.59035511765717</v>
      </c>
      <c r="X353" s="400">
        <v>552.9254529381916</v>
      </c>
      <c r="Y353" s="400">
        <v>692.97481750787517</v>
      </c>
      <c r="Z353" s="400">
        <v>689.27428445704652</v>
      </c>
      <c r="AA353" s="400">
        <v>672.08058154348089</v>
      </c>
      <c r="AB353" s="400">
        <v>641.39370876717999</v>
      </c>
      <c r="AC353" s="400">
        <v>597.21366612814211</v>
      </c>
      <c r="AD353" s="400">
        <v>721.32786397514633</v>
      </c>
      <c r="AE353" s="400">
        <v>718.23393809457866</v>
      </c>
      <c r="AF353" s="400">
        <v>701.00470493390526</v>
      </c>
      <c r="AG353" s="400">
        <v>669.64016449312498</v>
      </c>
      <c r="AH353" s="401">
        <v>624.14031677223852</v>
      </c>
      <c r="AJ353" s="390" t="s">
        <v>91</v>
      </c>
      <c r="AK353" s="367">
        <v>24.613565916018548</v>
      </c>
      <c r="AL353" s="367">
        <v>24.613565916018548</v>
      </c>
      <c r="AM353" s="367">
        <v>24.613565916018548</v>
      </c>
      <c r="AN353" s="367">
        <v>24.613565916018548</v>
      </c>
      <c r="AO353" s="367">
        <v>24.613565916018548</v>
      </c>
      <c r="AP353" s="367">
        <v>340.66103760419895</v>
      </c>
      <c r="AQ353" s="367">
        <v>340.66103760419895</v>
      </c>
      <c r="AR353" s="367">
        <v>340.66103760419895</v>
      </c>
      <c r="AS353" s="367">
        <v>340.66103760419895</v>
      </c>
      <c r="AT353" s="367">
        <v>340.66103760419895</v>
      </c>
      <c r="AU353" s="367">
        <v>466.03939982752473</v>
      </c>
      <c r="AV353" s="367">
        <v>466.03939982752473</v>
      </c>
      <c r="AW353" s="367">
        <v>466.03939982752473</v>
      </c>
      <c r="AX353" s="367">
        <v>466.03939982752473</v>
      </c>
      <c r="AY353" s="367">
        <v>466.03939982752473</v>
      </c>
      <c r="AZ353" s="367">
        <v>542.88160904374627</v>
      </c>
      <c r="BA353" s="367">
        <v>542.88160904374627</v>
      </c>
      <c r="BB353" s="367">
        <v>542.88160904374627</v>
      </c>
      <c r="BC353" s="367">
        <v>542.88160904374627</v>
      </c>
      <c r="BD353" s="367">
        <v>542.88160904374627</v>
      </c>
      <c r="BE353" s="367">
        <v>588.84500157740183</v>
      </c>
      <c r="BF353" s="367">
        <v>588.84500157740183</v>
      </c>
      <c r="BG353" s="367">
        <v>588.84500157740183</v>
      </c>
      <c r="BH353" s="367">
        <v>588.84500157740183</v>
      </c>
      <c r="BI353" s="367">
        <v>588.84500157740183</v>
      </c>
      <c r="BJ353" s="367">
        <v>617.05886408048332</v>
      </c>
      <c r="BK353" s="367">
        <v>617.05886408048332</v>
      </c>
      <c r="BL353" s="367">
        <v>617.05886408048332</v>
      </c>
      <c r="BM353" s="367">
        <v>617.05886408048332</v>
      </c>
      <c r="BN353" s="375">
        <v>617.05886408048332</v>
      </c>
    </row>
    <row r="354" spans="4:66" x14ac:dyDescent="0.2">
      <c r="D354" s="407" t="s">
        <v>92</v>
      </c>
      <c r="E354" s="400">
        <v>316.56419372104773</v>
      </c>
      <c r="F354" s="400">
        <v>306.70040886865365</v>
      </c>
      <c r="G354" s="400">
        <v>305.21162869851401</v>
      </c>
      <c r="H354" s="400">
        <v>290.91267924598174</v>
      </c>
      <c r="I354" s="400">
        <v>270.86528516593876</v>
      </c>
      <c r="J354" s="400">
        <v>2612.6629360889351</v>
      </c>
      <c r="K354" s="400">
        <v>2597.3424907054859</v>
      </c>
      <c r="L354" s="400">
        <v>2533.9391319288516</v>
      </c>
      <c r="M354" s="400">
        <v>2422.4528597590333</v>
      </c>
      <c r="N354" s="400">
        <v>2262.8836741960276</v>
      </c>
      <c r="O354" s="400">
        <v>4187.8102152222173</v>
      </c>
      <c r="P354" s="400">
        <v>4166.0143956299489</v>
      </c>
      <c r="Q354" s="400">
        <v>4066.7230647300185</v>
      </c>
      <c r="R354" s="400">
        <v>3889.9362225224263</v>
      </c>
      <c r="S354" s="400">
        <v>3635.6538690071702</v>
      </c>
      <c r="T354" s="400">
        <v>5405.8328628594072</v>
      </c>
      <c r="U354" s="400">
        <v>5380.882110442235</v>
      </c>
      <c r="V354" s="400">
        <v>5255.276967974869</v>
      </c>
      <c r="W354" s="400">
        <v>5029.0174354573073</v>
      </c>
      <c r="X354" s="400">
        <v>4702.1035128895519</v>
      </c>
      <c r="Y354" s="400">
        <v>6283.8508980409788</v>
      </c>
      <c r="Z354" s="400">
        <v>6263.4018465849185</v>
      </c>
      <c r="AA354" s="400">
        <v>6124.9289817235522</v>
      </c>
      <c r="AB354" s="400">
        <v>5868.4323034568906</v>
      </c>
      <c r="AC354" s="400">
        <v>5493.911811784933</v>
      </c>
      <c r="AD354" s="400">
        <v>6816.4392564854361</v>
      </c>
      <c r="AE354" s="400">
        <v>6801.3618934991337</v>
      </c>
      <c r="AF354" s="400">
        <v>6657.4567358619661</v>
      </c>
      <c r="AG354" s="400">
        <v>6384.7237835739279</v>
      </c>
      <c r="AH354" s="401">
        <v>5983.16303663502</v>
      </c>
      <c r="AJ354" s="390" t="s">
        <v>92</v>
      </c>
      <c r="AK354" s="367">
        <v>261.44792253782987</v>
      </c>
      <c r="AL354" s="367">
        <v>261.44792253782987</v>
      </c>
      <c r="AM354" s="367">
        <v>261.44792253782987</v>
      </c>
      <c r="AN354" s="367">
        <v>261.44792253782987</v>
      </c>
      <c r="AO354" s="367">
        <v>261.44792253782987</v>
      </c>
      <c r="AP354" s="367">
        <v>2189.1789616409669</v>
      </c>
      <c r="AQ354" s="367">
        <v>2189.1789616409669</v>
      </c>
      <c r="AR354" s="367">
        <v>2189.1789616409669</v>
      </c>
      <c r="AS354" s="367">
        <v>2189.1789616409669</v>
      </c>
      <c r="AT354" s="367">
        <v>2189.1789616409669</v>
      </c>
      <c r="AU354" s="367">
        <v>3529.9177503557125</v>
      </c>
      <c r="AV354" s="367">
        <v>3529.9177503557125</v>
      </c>
      <c r="AW354" s="367">
        <v>3529.9177503557125</v>
      </c>
      <c r="AX354" s="367">
        <v>3529.9177503557125</v>
      </c>
      <c r="AY354" s="367">
        <v>3529.9177503557125</v>
      </c>
      <c r="AZ354" s="367">
        <v>4586.9532889947186</v>
      </c>
      <c r="BA354" s="367">
        <v>4586.9532889947186</v>
      </c>
      <c r="BB354" s="367">
        <v>4586.9532889947186</v>
      </c>
      <c r="BC354" s="367">
        <v>4586.9532889947186</v>
      </c>
      <c r="BD354" s="367">
        <v>4586.9532889947186</v>
      </c>
      <c r="BE354" s="367">
        <v>5381.0208371246317</v>
      </c>
      <c r="BF354" s="367">
        <v>5381.0208371246317</v>
      </c>
      <c r="BG354" s="367">
        <v>5381.0208371246317</v>
      </c>
      <c r="BH354" s="367">
        <v>5381.0208371246317</v>
      </c>
      <c r="BI354" s="367">
        <v>5381.0208371246317</v>
      </c>
      <c r="BJ354" s="367">
        <v>5875.3959540282285</v>
      </c>
      <c r="BK354" s="367">
        <v>5875.3959540282285</v>
      </c>
      <c r="BL354" s="367">
        <v>5875.3959540282285</v>
      </c>
      <c r="BM354" s="367">
        <v>5875.3959540282285</v>
      </c>
      <c r="BN354" s="375">
        <v>5875.3959540282285</v>
      </c>
    </row>
    <row r="355" spans="4:66" x14ac:dyDescent="0.2">
      <c r="D355" s="407" t="s">
        <v>93</v>
      </c>
      <c r="E355" s="400">
        <v>0</v>
      </c>
      <c r="F355" s="400">
        <v>0</v>
      </c>
      <c r="G355" s="400">
        <v>0</v>
      </c>
      <c r="H355" s="400">
        <v>0</v>
      </c>
      <c r="I355" s="400">
        <v>0</v>
      </c>
      <c r="J355" s="400">
        <v>0</v>
      </c>
      <c r="K355" s="400">
        <v>0</v>
      </c>
      <c r="L355" s="400">
        <v>0</v>
      </c>
      <c r="M355" s="400">
        <v>0</v>
      </c>
      <c r="N355" s="400">
        <v>0</v>
      </c>
      <c r="O355" s="400">
        <v>0</v>
      </c>
      <c r="P355" s="400">
        <v>0</v>
      </c>
      <c r="Q355" s="400">
        <v>0</v>
      </c>
      <c r="R355" s="400">
        <v>0</v>
      </c>
      <c r="S355" s="400">
        <v>0</v>
      </c>
      <c r="T355" s="400">
        <v>0</v>
      </c>
      <c r="U355" s="400">
        <v>0</v>
      </c>
      <c r="V355" s="400">
        <v>0</v>
      </c>
      <c r="W355" s="400">
        <v>0</v>
      </c>
      <c r="X355" s="400">
        <v>0</v>
      </c>
      <c r="Y355" s="400">
        <v>0</v>
      </c>
      <c r="Z355" s="400">
        <v>0</v>
      </c>
      <c r="AA355" s="400">
        <v>0</v>
      </c>
      <c r="AB355" s="400">
        <v>0</v>
      </c>
      <c r="AC355" s="400">
        <v>0</v>
      </c>
      <c r="AD355" s="400">
        <v>0</v>
      </c>
      <c r="AE355" s="400">
        <v>0</v>
      </c>
      <c r="AF355" s="400">
        <v>0</v>
      </c>
      <c r="AG355" s="400">
        <v>0</v>
      </c>
      <c r="AH355" s="401">
        <v>0</v>
      </c>
      <c r="AJ355" s="390" t="s">
        <v>93</v>
      </c>
      <c r="AK355" s="367">
        <v>0</v>
      </c>
      <c r="AL355" s="367">
        <v>0</v>
      </c>
      <c r="AM355" s="367">
        <v>0</v>
      </c>
      <c r="AN355" s="367">
        <v>0</v>
      </c>
      <c r="AO355" s="367">
        <v>0</v>
      </c>
      <c r="AP355" s="367">
        <v>0</v>
      </c>
      <c r="AQ355" s="367">
        <v>0</v>
      </c>
      <c r="AR355" s="367">
        <v>0</v>
      </c>
      <c r="AS355" s="367">
        <v>0</v>
      </c>
      <c r="AT355" s="367">
        <v>0</v>
      </c>
      <c r="AU355" s="367">
        <v>0</v>
      </c>
      <c r="AV355" s="367">
        <v>0</v>
      </c>
      <c r="AW355" s="367">
        <v>0</v>
      </c>
      <c r="AX355" s="367">
        <v>0</v>
      </c>
      <c r="AY355" s="367">
        <v>0</v>
      </c>
      <c r="AZ355" s="367">
        <v>0</v>
      </c>
      <c r="BA355" s="367">
        <v>0</v>
      </c>
      <c r="BB355" s="367">
        <v>0</v>
      </c>
      <c r="BC355" s="367">
        <v>0</v>
      </c>
      <c r="BD355" s="367">
        <v>0</v>
      </c>
      <c r="BE355" s="367">
        <v>0</v>
      </c>
      <c r="BF355" s="367">
        <v>0</v>
      </c>
      <c r="BG355" s="367">
        <v>0</v>
      </c>
      <c r="BH355" s="367">
        <v>0</v>
      </c>
      <c r="BI355" s="367">
        <v>0</v>
      </c>
      <c r="BJ355" s="367">
        <v>0</v>
      </c>
      <c r="BK355" s="367">
        <v>0</v>
      </c>
      <c r="BL355" s="367">
        <v>0</v>
      </c>
      <c r="BM355" s="367">
        <v>0</v>
      </c>
      <c r="BN355" s="375">
        <v>0</v>
      </c>
    </row>
    <row r="356" spans="4:66" x14ac:dyDescent="0.2">
      <c r="D356" s="407" t="s">
        <v>94</v>
      </c>
      <c r="E356" s="400">
        <v>0</v>
      </c>
      <c r="F356" s="400">
        <v>0</v>
      </c>
      <c r="G356" s="400">
        <v>0</v>
      </c>
      <c r="H356" s="400">
        <v>0</v>
      </c>
      <c r="I356" s="400">
        <v>0</v>
      </c>
      <c r="J356" s="400">
        <v>0</v>
      </c>
      <c r="K356" s="400">
        <v>0</v>
      </c>
      <c r="L356" s="400">
        <v>0</v>
      </c>
      <c r="M356" s="400">
        <v>0</v>
      </c>
      <c r="N356" s="400">
        <v>0</v>
      </c>
      <c r="O356" s="400">
        <v>0</v>
      </c>
      <c r="P356" s="400">
        <v>0</v>
      </c>
      <c r="Q356" s="400">
        <v>0</v>
      </c>
      <c r="R356" s="400">
        <v>0</v>
      </c>
      <c r="S356" s="400">
        <v>0</v>
      </c>
      <c r="T356" s="400">
        <v>0</v>
      </c>
      <c r="U356" s="400">
        <v>0</v>
      </c>
      <c r="V356" s="400">
        <v>0</v>
      </c>
      <c r="W356" s="400">
        <v>0</v>
      </c>
      <c r="X356" s="400">
        <v>0</v>
      </c>
      <c r="Y356" s="400">
        <v>0</v>
      </c>
      <c r="Z356" s="400">
        <v>0</v>
      </c>
      <c r="AA356" s="400">
        <v>0</v>
      </c>
      <c r="AB356" s="400">
        <v>0</v>
      </c>
      <c r="AC356" s="400">
        <v>0</v>
      </c>
      <c r="AD356" s="400">
        <v>0</v>
      </c>
      <c r="AE356" s="400">
        <v>0</v>
      </c>
      <c r="AF356" s="400">
        <v>0</v>
      </c>
      <c r="AG356" s="400">
        <v>0</v>
      </c>
      <c r="AH356" s="401">
        <v>0</v>
      </c>
      <c r="AJ356" s="390" t="s">
        <v>94</v>
      </c>
      <c r="AK356" s="367">
        <v>0</v>
      </c>
      <c r="AL356" s="367">
        <v>0</v>
      </c>
      <c r="AM356" s="367">
        <v>0</v>
      </c>
      <c r="AN356" s="367">
        <v>0</v>
      </c>
      <c r="AO356" s="367">
        <v>0</v>
      </c>
      <c r="AP356" s="367">
        <v>0</v>
      </c>
      <c r="AQ356" s="367">
        <v>0</v>
      </c>
      <c r="AR356" s="367">
        <v>0</v>
      </c>
      <c r="AS356" s="367">
        <v>0</v>
      </c>
      <c r="AT356" s="367">
        <v>0</v>
      </c>
      <c r="AU356" s="367">
        <v>0</v>
      </c>
      <c r="AV356" s="367">
        <v>0</v>
      </c>
      <c r="AW356" s="367">
        <v>0</v>
      </c>
      <c r="AX356" s="367">
        <v>0</v>
      </c>
      <c r="AY356" s="367">
        <v>0</v>
      </c>
      <c r="AZ356" s="367">
        <v>0</v>
      </c>
      <c r="BA356" s="367">
        <v>0</v>
      </c>
      <c r="BB356" s="367">
        <v>0</v>
      </c>
      <c r="BC356" s="367">
        <v>0</v>
      </c>
      <c r="BD356" s="367">
        <v>0</v>
      </c>
      <c r="BE356" s="367">
        <v>0</v>
      </c>
      <c r="BF356" s="367">
        <v>0</v>
      </c>
      <c r="BG356" s="367">
        <v>0</v>
      </c>
      <c r="BH356" s="367">
        <v>0</v>
      </c>
      <c r="BI356" s="367">
        <v>0</v>
      </c>
      <c r="BJ356" s="367">
        <v>0</v>
      </c>
      <c r="BK356" s="367">
        <v>0</v>
      </c>
      <c r="BL356" s="367">
        <v>0</v>
      </c>
      <c r="BM356" s="367">
        <v>0</v>
      </c>
      <c r="BN356" s="375">
        <v>0</v>
      </c>
    </row>
    <row r="357" spans="4:66" x14ac:dyDescent="0.2">
      <c r="D357" s="407" t="s">
        <v>95</v>
      </c>
      <c r="E357" s="400">
        <v>0</v>
      </c>
      <c r="F357" s="400">
        <v>0</v>
      </c>
      <c r="G357" s="400">
        <v>0</v>
      </c>
      <c r="H357" s="400">
        <v>0</v>
      </c>
      <c r="I357" s="400">
        <v>0</v>
      </c>
      <c r="J357" s="400">
        <v>0</v>
      </c>
      <c r="K357" s="400">
        <v>0</v>
      </c>
      <c r="L357" s="400">
        <v>0</v>
      </c>
      <c r="M357" s="400">
        <v>0</v>
      </c>
      <c r="N357" s="400">
        <v>0</v>
      </c>
      <c r="O357" s="400">
        <v>0</v>
      </c>
      <c r="P357" s="400">
        <v>0</v>
      </c>
      <c r="Q357" s="400">
        <v>0</v>
      </c>
      <c r="R357" s="400">
        <v>0</v>
      </c>
      <c r="S357" s="400">
        <v>0</v>
      </c>
      <c r="T357" s="400">
        <v>0</v>
      </c>
      <c r="U357" s="400">
        <v>0</v>
      </c>
      <c r="V357" s="400">
        <v>0</v>
      </c>
      <c r="W357" s="400">
        <v>0</v>
      </c>
      <c r="X357" s="400">
        <v>0</v>
      </c>
      <c r="Y357" s="400">
        <v>0</v>
      </c>
      <c r="Z357" s="400">
        <v>0</v>
      </c>
      <c r="AA357" s="400">
        <v>0</v>
      </c>
      <c r="AB357" s="400">
        <v>0</v>
      </c>
      <c r="AC357" s="400">
        <v>0</v>
      </c>
      <c r="AD357" s="400">
        <v>0</v>
      </c>
      <c r="AE357" s="400">
        <v>0</v>
      </c>
      <c r="AF357" s="400">
        <v>0</v>
      </c>
      <c r="AG357" s="400">
        <v>0</v>
      </c>
      <c r="AH357" s="401">
        <v>0</v>
      </c>
      <c r="AJ357" s="390" t="s">
        <v>95</v>
      </c>
      <c r="AK357" s="367">
        <v>0</v>
      </c>
      <c r="AL357" s="367">
        <v>0</v>
      </c>
      <c r="AM357" s="367">
        <v>0</v>
      </c>
      <c r="AN357" s="367">
        <v>0</v>
      </c>
      <c r="AO357" s="367">
        <v>0</v>
      </c>
      <c r="AP357" s="367">
        <v>0</v>
      </c>
      <c r="AQ357" s="367">
        <v>0</v>
      </c>
      <c r="AR357" s="367">
        <v>0</v>
      </c>
      <c r="AS357" s="367">
        <v>0</v>
      </c>
      <c r="AT357" s="367">
        <v>0</v>
      </c>
      <c r="AU357" s="367">
        <v>0</v>
      </c>
      <c r="AV357" s="367">
        <v>0</v>
      </c>
      <c r="AW357" s="367">
        <v>0</v>
      </c>
      <c r="AX357" s="367">
        <v>0</v>
      </c>
      <c r="AY357" s="367">
        <v>0</v>
      </c>
      <c r="AZ357" s="367">
        <v>0</v>
      </c>
      <c r="BA357" s="367">
        <v>0</v>
      </c>
      <c r="BB357" s="367">
        <v>0</v>
      </c>
      <c r="BC357" s="367">
        <v>0</v>
      </c>
      <c r="BD357" s="367">
        <v>0</v>
      </c>
      <c r="BE357" s="367">
        <v>0</v>
      </c>
      <c r="BF357" s="367">
        <v>0</v>
      </c>
      <c r="BG357" s="367">
        <v>0</v>
      </c>
      <c r="BH357" s="367">
        <v>0</v>
      </c>
      <c r="BI357" s="367">
        <v>0</v>
      </c>
      <c r="BJ357" s="367">
        <v>0</v>
      </c>
      <c r="BK357" s="367">
        <v>0</v>
      </c>
      <c r="BL357" s="367">
        <v>0</v>
      </c>
      <c r="BM357" s="367">
        <v>0</v>
      </c>
      <c r="BN357" s="375">
        <v>0</v>
      </c>
    </row>
    <row r="358" spans="4:66" x14ac:dyDescent="0.2">
      <c r="D358" s="407" t="s">
        <v>127</v>
      </c>
      <c r="E358" s="400">
        <v>0</v>
      </c>
      <c r="F358" s="400">
        <v>0</v>
      </c>
      <c r="G358" s="400">
        <v>0</v>
      </c>
      <c r="H358" s="400">
        <v>0</v>
      </c>
      <c r="I358" s="400">
        <v>0</v>
      </c>
      <c r="J358" s="400">
        <v>0</v>
      </c>
      <c r="K358" s="400">
        <v>0</v>
      </c>
      <c r="L358" s="400">
        <v>0</v>
      </c>
      <c r="M358" s="400">
        <v>0</v>
      </c>
      <c r="N358" s="400">
        <v>0</v>
      </c>
      <c r="O358" s="400">
        <v>0</v>
      </c>
      <c r="P358" s="400">
        <v>0</v>
      </c>
      <c r="Q358" s="400">
        <v>0</v>
      </c>
      <c r="R358" s="400">
        <v>0</v>
      </c>
      <c r="S358" s="400">
        <v>0</v>
      </c>
      <c r="T358" s="400">
        <v>0</v>
      </c>
      <c r="U358" s="400">
        <v>0</v>
      </c>
      <c r="V358" s="400">
        <v>0</v>
      </c>
      <c r="W358" s="400">
        <v>0</v>
      </c>
      <c r="X358" s="400">
        <v>0</v>
      </c>
      <c r="Y358" s="400">
        <v>0</v>
      </c>
      <c r="Z358" s="400">
        <v>0</v>
      </c>
      <c r="AA358" s="400">
        <v>0</v>
      </c>
      <c r="AB358" s="400">
        <v>0</v>
      </c>
      <c r="AC358" s="400">
        <v>0</v>
      </c>
      <c r="AD358" s="400">
        <v>0</v>
      </c>
      <c r="AE358" s="400">
        <v>0</v>
      </c>
      <c r="AF358" s="400">
        <v>0</v>
      </c>
      <c r="AG358" s="400">
        <v>0</v>
      </c>
      <c r="AH358" s="401">
        <v>0</v>
      </c>
      <c r="AJ358" s="390" t="s">
        <v>127</v>
      </c>
      <c r="AK358" s="367">
        <v>0</v>
      </c>
      <c r="AL358" s="367">
        <v>0</v>
      </c>
      <c r="AM358" s="367">
        <v>0</v>
      </c>
      <c r="AN358" s="367">
        <v>0</v>
      </c>
      <c r="AO358" s="367">
        <v>0</v>
      </c>
      <c r="AP358" s="367">
        <v>0</v>
      </c>
      <c r="AQ358" s="367">
        <v>0</v>
      </c>
      <c r="AR358" s="367">
        <v>0</v>
      </c>
      <c r="AS358" s="367">
        <v>0</v>
      </c>
      <c r="AT358" s="367">
        <v>0</v>
      </c>
      <c r="AU358" s="367">
        <v>0</v>
      </c>
      <c r="AV358" s="367">
        <v>0</v>
      </c>
      <c r="AW358" s="367">
        <v>0</v>
      </c>
      <c r="AX358" s="367">
        <v>0</v>
      </c>
      <c r="AY358" s="367">
        <v>0</v>
      </c>
      <c r="AZ358" s="367">
        <v>0</v>
      </c>
      <c r="BA358" s="367">
        <v>0</v>
      </c>
      <c r="BB358" s="367">
        <v>0</v>
      </c>
      <c r="BC358" s="367">
        <v>0</v>
      </c>
      <c r="BD358" s="367">
        <v>0</v>
      </c>
      <c r="BE358" s="367">
        <v>0</v>
      </c>
      <c r="BF358" s="367">
        <v>0</v>
      </c>
      <c r="BG358" s="367">
        <v>0</v>
      </c>
      <c r="BH358" s="367">
        <v>0</v>
      </c>
      <c r="BI358" s="367">
        <v>0</v>
      </c>
      <c r="BJ358" s="367">
        <v>0</v>
      </c>
      <c r="BK358" s="367">
        <v>0</v>
      </c>
      <c r="BL358" s="367">
        <v>0</v>
      </c>
      <c r="BM358" s="367">
        <v>0</v>
      </c>
      <c r="BN358" s="375">
        <v>0</v>
      </c>
    </row>
    <row r="359" spans="4:66" x14ac:dyDescent="0.2">
      <c r="D359" s="408" t="s">
        <v>128</v>
      </c>
      <c r="E359" s="403">
        <v>0</v>
      </c>
      <c r="F359" s="403">
        <v>0</v>
      </c>
      <c r="G359" s="403">
        <v>0</v>
      </c>
      <c r="H359" s="403">
        <v>0</v>
      </c>
      <c r="I359" s="403">
        <v>0</v>
      </c>
      <c r="J359" s="403">
        <v>0</v>
      </c>
      <c r="K359" s="403">
        <v>0</v>
      </c>
      <c r="L359" s="403">
        <v>0</v>
      </c>
      <c r="M359" s="403">
        <v>0</v>
      </c>
      <c r="N359" s="403">
        <v>0</v>
      </c>
      <c r="O359" s="403">
        <v>0</v>
      </c>
      <c r="P359" s="403">
        <v>0</v>
      </c>
      <c r="Q359" s="403">
        <v>0</v>
      </c>
      <c r="R359" s="403">
        <v>0</v>
      </c>
      <c r="S359" s="403">
        <v>0</v>
      </c>
      <c r="T359" s="403">
        <v>0</v>
      </c>
      <c r="U359" s="403">
        <v>0</v>
      </c>
      <c r="V359" s="403">
        <v>0</v>
      </c>
      <c r="W359" s="403">
        <v>0</v>
      </c>
      <c r="X359" s="403">
        <v>0</v>
      </c>
      <c r="Y359" s="403">
        <v>0</v>
      </c>
      <c r="Z359" s="403">
        <v>0</v>
      </c>
      <c r="AA359" s="403">
        <v>0</v>
      </c>
      <c r="AB359" s="403">
        <v>0</v>
      </c>
      <c r="AC359" s="403">
        <v>0</v>
      </c>
      <c r="AD359" s="403">
        <v>0</v>
      </c>
      <c r="AE359" s="403">
        <v>0</v>
      </c>
      <c r="AF359" s="403">
        <v>0</v>
      </c>
      <c r="AG359" s="403">
        <v>0</v>
      </c>
      <c r="AH359" s="404">
        <v>0</v>
      </c>
      <c r="AJ359" s="392" t="s">
        <v>128</v>
      </c>
      <c r="AK359" s="378">
        <v>0</v>
      </c>
      <c r="AL359" s="378">
        <v>0</v>
      </c>
      <c r="AM359" s="378">
        <v>0</v>
      </c>
      <c r="AN359" s="378">
        <v>0</v>
      </c>
      <c r="AO359" s="378">
        <v>0</v>
      </c>
      <c r="AP359" s="378">
        <v>0</v>
      </c>
      <c r="AQ359" s="378">
        <v>0</v>
      </c>
      <c r="AR359" s="378">
        <v>0</v>
      </c>
      <c r="AS359" s="378">
        <v>0</v>
      </c>
      <c r="AT359" s="378">
        <v>0</v>
      </c>
      <c r="AU359" s="378">
        <v>0</v>
      </c>
      <c r="AV359" s="378">
        <v>0</v>
      </c>
      <c r="AW359" s="378">
        <v>0</v>
      </c>
      <c r="AX359" s="378">
        <v>0</v>
      </c>
      <c r="AY359" s="378">
        <v>0</v>
      </c>
      <c r="AZ359" s="378">
        <v>0</v>
      </c>
      <c r="BA359" s="378">
        <v>0</v>
      </c>
      <c r="BB359" s="378">
        <v>0</v>
      </c>
      <c r="BC359" s="378">
        <v>0</v>
      </c>
      <c r="BD359" s="378">
        <v>0</v>
      </c>
      <c r="BE359" s="378">
        <v>0</v>
      </c>
      <c r="BF359" s="378">
        <v>0</v>
      </c>
      <c r="BG359" s="378">
        <v>0</v>
      </c>
      <c r="BH359" s="378">
        <v>0</v>
      </c>
      <c r="BI359" s="378">
        <v>0</v>
      </c>
      <c r="BJ359" s="378">
        <v>0</v>
      </c>
      <c r="BK359" s="378">
        <v>0</v>
      </c>
      <c r="BL359" s="378">
        <v>0</v>
      </c>
      <c r="BM359" s="378">
        <v>0</v>
      </c>
      <c r="BN359" s="379">
        <v>0</v>
      </c>
    </row>
    <row r="360" spans="4:66" x14ac:dyDescent="0.2"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400"/>
      <c r="AB360" s="400"/>
      <c r="AC360" s="400"/>
      <c r="AD360" s="400"/>
      <c r="AE360" s="400"/>
      <c r="AF360" s="400"/>
      <c r="AG360" s="400"/>
      <c r="AH360" s="400"/>
    </row>
    <row r="361" spans="4:66" x14ac:dyDescent="0.2">
      <c r="D361" s="393" t="s">
        <v>0</v>
      </c>
      <c r="E361" s="394">
        <v>2025</v>
      </c>
      <c r="F361" s="394"/>
      <c r="G361" s="394"/>
      <c r="H361" s="394"/>
      <c r="I361" s="394"/>
      <c r="J361" s="394">
        <v>2030</v>
      </c>
      <c r="K361" s="394"/>
      <c r="L361" s="394"/>
      <c r="M361" s="394"/>
      <c r="N361" s="394"/>
      <c r="O361" s="394">
        <v>2035</v>
      </c>
      <c r="P361" s="394"/>
      <c r="Q361" s="394"/>
      <c r="R361" s="394"/>
      <c r="S361" s="394"/>
      <c r="T361" s="394">
        <v>2040</v>
      </c>
      <c r="U361" s="394"/>
      <c r="V361" s="394"/>
      <c r="W361" s="394"/>
      <c r="X361" s="394"/>
      <c r="Y361" s="394">
        <v>2045</v>
      </c>
      <c r="Z361" s="394"/>
      <c r="AA361" s="394"/>
      <c r="AB361" s="394"/>
      <c r="AC361" s="394"/>
      <c r="AD361" s="394">
        <v>2050</v>
      </c>
      <c r="AE361" s="394"/>
      <c r="AF361" s="394"/>
      <c r="AG361" s="394"/>
      <c r="AH361" s="395"/>
      <c r="AJ361" s="387" t="s">
        <v>0</v>
      </c>
      <c r="AK361" s="385">
        <v>2025</v>
      </c>
      <c r="AL361" s="385"/>
      <c r="AM361" s="385"/>
      <c r="AN361" s="385"/>
      <c r="AO361" s="385"/>
      <c r="AP361" s="385">
        <v>2030</v>
      </c>
      <c r="AQ361" s="385"/>
      <c r="AR361" s="385"/>
      <c r="AS361" s="385"/>
      <c r="AT361" s="385"/>
      <c r="AU361" s="385">
        <v>2035</v>
      </c>
      <c r="AV361" s="385"/>
      <c r="AW361" s="385"/>
      <c r="AX361" s="385"/>
      <c r="AY361" s="385"/>
      <c r="AZ361" s="385">
        <v>2040</v>
      </c>
      <c r="BA361" s="385"/>
      <c r="BB361" s="385"/>
      <c r="BC361" s="385"/>
      <c r="BD361" s="385"/>
      <c r="BE361" s="385">
        <v>2045</v>
      </c>
      <c r="BF361" s="385"/>
      <c r="BG361" s="385"/>
      <c r="BH361" s="385"/>
      <c r="BI361" s="385"/>
      <c r="BJ361" s="385">
        <v>2050</v>
      </c>
      <c r="BK361" s="385"/>
      <c r="BL361" s="385"/>
      <c r="BM361" s="385"/>
      <c r="BN361" s="386"/>
    </row>
    <row r="362" spans="4:66" x14ac:dyDescent="0.2">
      <c r="D362" s="396" t="s">
        <v>14</v>
      </c>
      <c r="E362" s="397">
        <v>0.2</v>
      </c>
      <c r="F362" s="397">
        <v>0.4</v>
      </c>
      <c r="G362" s="397">
        <v>0.6</v>
      </c>
      <c r="H362" s="397">
        <v>0.8</v>
      </c>
      <c r="I362" s="397">
        <v>1</v>
      </c>
      <c r="J362" s="397">
        <v>0.2</v>
      </c>
      <c r="K362" s="397">
        <v>0.4</v>
      </c>
      <c r="L362" s="397">
        <v>0.6</v>
      </c>
      <c r="M362" s="397">
        <v>0.8</v>
      </c>
      <c r="N362" s="397">
        <v>1</v>
      </c>
      <c r="O362" s="397">
        <v>0.2</v>
      </c>
      <c r="P362" s="397">
        <v>0.4</v>
      </c>
      <c r="Q362" s="397">
        <v>0.6</v>
      </c>
      <c r="R362" s="397">
        <v>0.8</v>
      </c>
      <c r="S362" s="397">
        <v>1</v>
      </c>
      <c r="T362" s="397">
        <v>0.2</v>
      </c>
      <c r="U362" s="397">
        <v>0.4</v>
      </c>
      <c r="V362" s="397">
        <v>0.6</v>
      </c>
      <c r="W362" s="397">
        <v>0.8</v>
      </c>
      <c r="X362" s="397">
        <v>1</v>
      </c>
      <c r="Y362" s="397">
        <v>0.2</v>
      </c>
      <c r="Z362" s="397">
        <v>0.4</v>
      </c>
      <c r="AA362" s="397">
        <v>0.6</v>
      </c>
      <c r="AB362" s="397">
        <v>0.8</v>
      </c>
      <c r="AC362" s="397">
        <v>1</v>
      </c>
      <c r="AD362" s="397">
        <v>0.2</v>
      </c>
      <c r="AE362" s="397">
        <v>0.4</v>
      </c>
      <c r="AF362" s="397">
        <v>0.6</v>
      </c>
      <c r="AG362" s="397">
        <v>0.8</v>
      </c>
      <c r="AH362" s="398">
        <v>1</v>
      </c>
      <c r="AJ362" s="390" t="s">
        <v>14</v>
      </c>
      <c r="AK362" s="380">
        <v>0.2</v>
      </c>
      <c r="AL362" s="380">
        <v>0.4</v>
      </c>
      <c r="AM362" s="380">
        <v>0.6</v>
      </c>
      <c r="AN362" s="380">
        <v>0.8</v>
      </c>
      <c r="AO362" s="380">
        <v>1</v>
      </c>
      <c r="AP362" s="380">
        <v>0.2</v>
      </c>
      <c r="AQ362" s="380">
        <v>0.4</v>
      </c>
      <c r="AR362" s="380">
        <v>0.6</v>
      </c>
      <c r="AS362" s="380">
        <v>0.8</v>
      </c>
      <c r="AT362" s="380">
        <v>1</v>
      </c>
      <c r="AU362" s="380">
        <v>0.2</v>
      </c>
      <c r="AV362" s="380">
        <v>0.4</v>
      </c>
      <c r="AW362" s="380">
        <v>0.6</v>
      </c>
      <c r="AX362" s="380">
        <v>0.8</v>
      </c>
      <c r="AY362" s="380">
        <v>1</v>
      </c>
      <c r="AZ362" s="380">
        <v>0.2</v>
      </c>
      <c r="BA362" s="380">
        <v>0.4</v>
      </c>
      <c r="BB362" s="380">
        <v>0.6</v>
      </c>
      <c r="BC362" s="380">
        <v>0.8</v>
      </c>
      <c r="BD362" s="380">
        <v>1</v>
      </c>
      <c r="BE362" s="380">
        <v>0.2</v>
      </c>
      <c r="BF362" s="380">
        <v>0.4</v>
      </c>
      <c r="BG362" s="380">
        <v>0.6</v>
      </c>
      <c r="BH362" s="380">
        <v>0.8</v>
      </c>
      <c r="BI362" s="380">
        <v>1</v>
      </c>
      <c r="BJ362" s="380">
        <v>0.2</v>
      </c>
      <c r="BK362" s="380">
        <v>0.4</v>
      </c>
      <c r="BL362" s="380">
        <v>0.6</v>
      </c>
      <c r="BM362" s="380">
        <v>0.8</v>
      </c>
      <c r="BN362" s="399">
        <v>1</v>
      </c>
    </row>
    <row r="363" spans="4:66" x14ac:dyDescent="0.2">
      <c r="D363" s="396" t="s">
        <v>84</v>
      </c>
      <c r="E363" s="400">
        <v>168.64791257880978</v>
      </c>
      <c r="F363" s="400">
        <v>161.38596018531251</v>
      </c>
      <c r="G363" s="400">
        <v>159.48069913943914</v>
      </c>
      <c r="H363" s="400">
        <v>150.49165432298858</v>
      </c>
      <c r="I363" s="400">
        <v>138.56565077536123</v>
      </c>
      <c r="J363" s="400">
        <v>0</v>
      </c>
      <c r="K363" s="400">
        <v>0</v>
      </c>
      <c r="L363" s="400">
        <v>0</v>
      </c>
      <c r="M363" s="400">
        <v>0</v>
      </c>
      <c r="N363" s="400">
        <v>0</v>
      </c>
      <c r="O363" s="400">
        <v>0</v>
      </c>
      <c r="P363" s="400">
        <v>0</v>
      </c>
      <c r="Q363" s="400">
        <v>0</v>
      </c>
      <c r="R363" s="400">
        <v>0</v>
      </c>
      <c r="S363" s="400">
        <v>0</v>
      </c>
      <c r="T363" s="400">
        <v>0</v>
      </c>
      <c r="U363" s="400">
        <v>0</v>
      </c>
      <c r="V363" s="400">
        <v>0</v>
      </c>
      <c r="W363" s="400">
        <v>0</v>
      </c>
      <c r="X363" s="400">
        <v>0</v>
      </c>
      <c r="Y363" s="400">
        <v>0</v>
      </c>
      <c r="Z363" s="400">
        <v>0</v>
      </c>
      <c r="AA363" s="400">
        <v>0</v>
      </c>
      <c r="AB363" s="400">
        <v>0</v>
      </c>
      <c r="AC363" s="400">
        <v>0</v>
      </c>
      <c r="AD363" s="400">
        <v>0</v>
      </c>
      <c r="AE363" s="400">
        <v>0</v>
      </c>
      <c r="AF363" s="400">
        <v>0</v>
      </c>
      <c r="AG363" s="400">
        <v>0</v>
      </c>
      <c r="AH363" s="401">
        <v>0</v>
      </c>
      <c r="AJ363" s="390" t="s">
        <v>84</v>
      </c>
      <c r="AK363" s="367">
        <v>131.91764090202926</v>
      </c>
      <c r="AL363" s="367">
        <v>131.91764090202926</v>
      </c>
      <c r="AM363" s="367">
        <v>131.91764090202926</v>
      </c>
      <c r="AN363" s="367">
        <v>131.91764090202926</v>
      </c>
      <c r="AO363" s="367">
        <v>131.91764090202926</v>
      </c>
      <c r="AP363" s="367">
        <v>0</v>
      </c>
      <c r="AQ363" s="367">
        <v>0</v>
      </c>
      <c r="AR363" s="367">
        <v>0</v>
      </c>
      <c r="AS363" s="367">
        <v>0</v>
      </c>
      <c r="AT363" s="367">
        <v>0</v>
      </c>
      <c r="AU363" s="367">
        <v>0</v>
      </c>
      <c r="AV363" s="367">
        <v>0</v>
      </c>
      <c r="AW363" s="367">
        <v>0</v>
      </c>
      <c r="AX363" s="367">
        <v>0</v>
      </c>
      <c r="AY363" s="367">
        <v>0</v>
      </c>
      <c r="AZ363" s="367">
        <v>0</v>
      </c>
      <c r="BA363" s="367">
        <v>0</v>
      </c>
      <c r="BB363" s="367">
        <v>0</v>
      </c>
      <c r="BC363" s="367">
        <v>0</v>
      </c>
      <c r="BD363" s="367">
        <v>0</v>
      </c>
      <c r="BE363" s="367">
        <v>0</v>
      </c>
      <c r="BF363" s="367">
        <v>0</v>
      </c>
      <c r="BG363" s="367">
        <v>0</v>
      </c>
      <c r="BH363" s="367">
        <v>0</v>
      </c>
      <c r="BI363" s="367">
        <v>0</v>
      </c>
      <c r="BJ363" s="367">
        <v>0</v>
      </c>
      <c r="BK363" s="367">
        <v>0</v>
      </c>
      <c r="BL363" s="367">
        <v>0</v>
      </c>
      <c r="BM363" s="367">
        <v>0</v>
      </c>
      <c r="BN363" s="375">
        <v>0</v>
      </c>
    </row>
    <row r="364" spans="4:66" x14ac:dyDescent="0.2">
      <c r="D364" s="396" t="s">
        <v>85</v>
      </c>
      <c r="E364" s="400">
        <v>167.08167873226461</v>
      </c>
      <c r="F364" s="400">
        <v>160.72702577072769</v>
      </c>
      <c r="G364" s="400">
        <v>159.66514805909222</v>
      </c>
      <c r="H364" s="400">
        <v>151.71661106992173</v>
      </c>
      <c r="I364" s="400">
        <v>140.94122631236161</v>
      </c>
      <c r="J364" s="400">
        <v>516.51942742997721</v>
      </c>
      <c r="K364" s="400">
        <v>510.74644789739301</v>
      </c>
      <c r="L364" s="400">
        <v>496.10952692223009</v>
      </c>
      <c r="M364" s="400">
        <v>472.60866450449106</v>
      </c>
      <c r="N364" s="400">
        <v>440.24386064417462</v>
      </c>
      <c r="O364" s="400">
        <v>65.340776634694024</v>
      </c>
      <c r="P364" s="400">
        <v>64.646432806996415</v>
      </c>
      <c r="Q364" s="400">
        <v>62.824161828354747</v>
      </c>
      <c r="R364" s="400">
        <v>59.873963698768954</v>
      </c>
      <c r="S364" s="400">
        <v>55.795838418239036</v>
      </c>
      <c r="T364" s="400">
        <v>0</v>
      </c>
      <c r="U364" s="400">
        <v>0</v>
      </c>
      <c r="V364" s="400">
        <v>0</v>
      </c>
      <c r="W364" s="400">
        <v>0</v>
      </c>
      <c r="X364" s="400">
        <v>0</v>
      </c>
      <c r="Y364" s="400">
        <v>0</v>
      </c>
      <c r="Z364" s="400">
        <v>0</v>
      </c>
      <c r="AA364" s="400">
        <v>0</v>
      </c>
      <c r="AB364" s="400">
        <v>0</v>
      </c>
      <c r="AC364" s="400">
        <v>0</v>
      </c>
      <c r="AD364" s="400">
        <v>0</v>
      </c>
      <c r="AE364" s="400">
        <v>0</v>
      </c>
      <c r="AF364" s="400">
        <v>0</v>
      </c>
      <c r="AG364" s="400">
        <v>0</v>
      </c>
      <c r="AH364" s="401">
        <v>0</v>
      </c>
      <c r="AJ364" s="390" t="s">
        <v>85</v>
      </c>
      <c r="AK364" s="367">
        <v>136.39942309376468</v>
      </c>
      <c r="AL364" s="367">
        <v>136.39942309376468</v>
      </c>
      <c r="AM364" s="367">
        <v>136.39942309376468</v>
      </c>
      <c r="AN364" s="367">
        <v>136.39942309376468</v>
      </c>
      <c r="AO364" s="367">
        <v>136.39942309376468</v>
      </c>
      <c r="AP364" s="367">
        <v>428.14771377782426</v>
      </c>
      <c r="AQ364" s="367">
        <v>428.14771377782426</v>
      </c>
      <c r="AR364" s="367">
        <v>428.14771377782426</v>
      </c>
      <c r="AS364" s="367">
        <v>428.14771377782426</v>
      </c>
      <c r="AT364" s="367">
        <v>428.14771377782426</v>
      </c>
      <c r="AU364" s="367">
        <v>54.506183840365189</v>
      </c>
      <c r="AV364" s="367">
        <v>54.506183840365189</v>
      </c>
      <c r="AW364" s="367">
        <v>54.506183840365189</v>
      </c>
      <c r="AX364" s="367">
        <v>54.506183840365189</v>
      </c>
      <c r="AY364" s="367">
        <v>54.506183840365189</v>
      </c>
      <c r="AZ364" s="367">
        <v>0</v>
      </c>
      <c r="BA364" s="367">
        <v>0</v>
      </c>
      <c r="BB364" s="367">
        <v>0</v>
      </c>
      <c r="BC364" s="367">
        <v>0</v>
      </c>
      <c r="BD364" s="367">
        <v>0</v>
      </c>
      <c r="BE364" s="367">
        <v>0</v>
      </c>
      <c r="BF364" s="367">
        <v>0</v>
      </c>
      <c r="BG364" s="367">
        <v>0</v>
      </c>
      <c r="BH364" s="367">
        <v>0</v>
      </c>
      <c r="BI364" s="367">
        <v>0</v>
      </c>
      <c r="BJ364" s="367">
        <v>0</v>
      </c>
      <c r="BK364" s="367">
        <v>0</v>
      </c>
      <c r="BL364" s="367">
        <v>0</v>
      </c>
      <c r="BM364" s="367">
        <v>0</v>
      </c>
      <c r="BN364" s="375">
        <v>0</v>
      </c>
    </row>
    <row r="365" spans="4:66" x14ac:dyDescent="0.2">
      <c r="D365" s="396" t="s">
        <v>86</v>
      </c>
      <c r="E365" s="400">
        <v>1732.1367809954997</v>
      </c>
      <c r="F365" s="400">
        <v>1670.6582678512348</v>
      </c>
      <c r="G365" s="400">
        <v>1663.0114476004239</v>
      </c>
      <c r="H365" s="400">
        <v>1585.7781017990026</v>
      </c>
      <c r="I365" s="400">
        <v>1480.0976365949912</v>
      </c>
      <c r="J365" s="400">
        <v>3479.0078946921126</v>
      </c>
      <c r="K365" s="400">
        <v>3447.0710024986383</v>
      </c>
      <c r="L365" s="400">
        <v>3357.1987396562058</v>
      </c>
      <c r="M365" s="400">
        <v>3209.3911061648209</v>
      </c>
      <c r="N365" s="400">
        <v>3003.648102024481</v>
      </c>
      <c r="O365" s="400">
        <v>1157.7976711683673</v>
      </c>
      <c r="P365" s="400">
        <v>1147.8139350573008</v>
      </c>
      <c r="Q365" s="400">
        <v>1118.4384221800956</v>
      </c>
      <c r="R365" s="400">
        <v>1069.6711325367503</v>
      </c>
      <c r="S365" s="400">
        <v>1001.5120661272651</v>
      </c>
      <c r="T365" s="400">
        <v>187.21197252563991</v>
      </c>
      <c r="U365" s="400">
        <v>185.6893350834832</v>
      </c>
      <c r="V365" s="400">
        <v>181.0110430089554</v>
      </c>
      <c r="W365" s="400">
        <v>173.17709630205619</v>
      </c>
      <c r="X365" s="400">
        <v>162.18749496278571</v>
      </c>
      <c r="Y365" s="400">
        <v>0</v>
      </c>
      <c r="Z365" s="400">
        <v>0</v>
      </c>
      <c r="AA365" s="400">
        <v>0</v>
      </c>
      <c r="AB365" s="400">
        <v>0</v>
      </c>
      <c r="AC365" s="400">
        <v>0</v>
      </c>
      <c r="AD365" s="400">
        <v>0</v>
      </c>
      <c r="AE365" s="400">
        <v>0</v>
      </c>
      <c r="AF365" s="400">
        <v>0</v>
      </c>
      <c r="AG365" s="400">
        <v>0</v>
      </c>
      <c r="AH365" s="401">
        <v>0</v>
      </c>
      <c r="AJ365" s="390" t="s">
        <v>86</v>
      </c>
      <c r="AK365" s="367">
        <v>1425.3899619525921</v>
      </c>
      <c r="AL365" s="367">
        <v>1425.3899619525921</v>
      </c>
      <c r="AM365" s="367">
        <v>1425.3899619525921</v>
      </c>
      <c r="AN365" s="367">
        <v>1425.3899619525921</v>
      </c>
      <c r="AO365" s="367">
        <v>1425.3899619525921</v>
      </c>
      <c r="AP365" s="367">
        <v>2905.9645573349007</v>
      </c>
      <c r="AQ365" s="367">
        <v>2905.9645573349007</v>
      </c>
      <c r="AR365" s="367">
        <v>2905.9645573349007</v>
      </c>
      <c r="AS365" s="367">
        <v>2905.9645573349007</v>
      </c>
      <c r="AT365" s="367">
        <v>2905.9645573349007</v>
      </c>
      <c r="AU365" s="367">
        <v>973.10502391007265</v>
      </c>
      <c r="AV365" s="367">
        <v>973.10502391007265</v>
      </c>
      <c r="AW365" s="367">
        <v>973.10502391007265</v>
      </c>
      <c r="AX365" s="367">
        <v>973.10502391007265</v>
      </c>
      <c r="AY365" s="367">
        <v>973.10502391007265</v>
      </c>
      <c r="AZ365" s="367">
        <v>158.42839877126619</v>
      </c>
      <c r="BA365" s="367">
        <v>158.42839877126619</v>
      </c>
      <c r="BB365" s="367">
        <v>158.42839877126619</v>
      </c>
      <c r="BC365" s="367">
        <v>158.42839877126619</v>
      </c>
      <c r="BD365" s="367">
        <v>158.42839877126619</v>
      </c>
      <c r="BE365" s="367">
        <v>0</v>
      </c>
      <c r="BF365" s="367">
        <v>0</v>
      </c>
      <c r="BG365" s="367">
        <v>0</v>
      </c>
      <c r="BH365" s="367">
        <v>0</v>
      </c>
      <c r="BI365" s="367">
        <v>0</v>
      </c>
      <c r="BJ365" s="367">
        <v>0</v>
      </c>
      <c r="BK365" s="367">
        <v>0</v>
      </c>
      <c r="BL365" s="367">
        <v>0</v>
      </c>
      <c r="BM365" s="367">
        <v>0</v>
      </c>
      <c r="BN365" s="375">
        <v>0</v>
      </c>
    </row>
    <row r="366" spans="4:66" x14ac:dyDescent="0.2">
      <c r="D366" s="396" t="s">
        <v>87</v>
      </c>
      <c r="E366" s="400">
        <v>6.7908177188692118</v>
      </c>
      <c r="F366" s="400">
        <v>6.8157359397983477</v>
      </c>
      <c r="G366" s="400">
        <v>6.9949235848058553</v>
      </c>
      <c r="H366" s="400">
        <v>6.8357739198543257</v>
      </c>
      <c r="I366" s="400">
        <v>6.5024891896228931</v>
      </c>
      <c r="J366" s="400">
        <v>0</v>
      </c>
      <c r="K366" s="400">
        <v>0</v>
      </c>
      <c r="L366" s="400">
        <v>0</v>
      </c>
      <c r="M366" s="400">
        <v>0</v>
      </c>
      <c r="N366" s="400">
        <v>0</v>
      </c>
      <c r="O366" s="400">
        <v>0</v>
      </c>
      <c r="P366" s="400">
        <v>0</v>
      </c>
      <c r="Q366" s="400">
        <v>0</v>
      </c>
      <c r="R366" s="400">
        <v>0</v>
      </c>
      <c r="S366" s="400">
        <v>0</v>
      </c>
      <c r="T366" s="400">
        <v>0</v>
      </c>
      <c r="U366" s="400">
        <v>0</v>
      </c>
      <c r="V366" s="400">
        <v>0</v>
      </c>
      <c r="W366" s="400">
        <v>0</v>
      </c>
      <c r="X366" s="400">
        <v>0</v>
      </c>
      <c r="Y366" s="400">
        <v>0</v>
      </c>
      <c r="Z366" s="400">
        <v>0</v>
      </c>
      <c r="AA366" s="400">
        <v>0</v>
      </c>
      <c r="AB366" s="400">
        <v>0</v>
      </c>
      <c r="AC366" s="400">
        <v>0</v>
      </c>
      <c r="AD366" s="400">
        <v>0</v>
      </c>
      <c r="AE366" s="400">
        <v>0</v>
      </c>
      <c r="AF366" s="400">
        <v>0</v>
      </c>
      <c r="AG366" s="400">
        <v>0</v>
      </c>
      <c r="AH366" s="401">
        <v>0</v>
      </c>
      <c r="AJ366" s="390" t="s">
        <v>87</v>
      </c>
      <c r="AK366" s="367">
        <v>6.3489425822368206</v>
      </c>
      <c r="AL366" s="367">
        <v>6.3489425822368206</v>
      </c>
      <c r="AM366" s="367">
        <v>6.3489425822368206</v>
      </c>
      <c r="AN366" s="367">
        <v>6.3489425822368206</v>
      </c>
      <c r="AO366" s="367">
        <v>6.3489425822368206</v>
      </c>
      <c r="AP366" s="367">
        <v>0</v>
      </c>
      <c r="AQ366" s="367">
        <v>0</v>
      </c>
      <c r="AR366" s="367">
        <v>0</v>
      </c>
      <c r="AS366" s="367">
        <v>0</v>
      </c>
      <c r="AT366" s="367">
        <v>0</v>
      </c>
      <c r="AU366" s="367">
        <v>0</v>
      </c>
      <c r="AV366" s="367">
        <v>0</v>
      </c>
      <c r="AW366" s="367">
        <v>0</v>
      </c>
      <c r="AX366" s="367">
        <v>0</v>
      </c>
      <c r="AY366" s="367">
        <v>0</v>
      </c>
      <c r="AZ366" s="367">
        <v>0</v>
      </c>
      <c r="BA366" s="367">
        <v>0</v>
      </c>
      <c r="BB366" s="367">
        <v>0</v>
      </c>
      <c r="BC366" s="367">
        <v>0</v>
      </c>
      <c r="BD366" s="367">
        <v>0</v>
      </c>
      <c r="BE366" s="367">
        <v>0</v>
      </c>
      <c r="BF366" s="367">
        <v>0</v>
      </c>
      <c r="BG366" s="367">
        <v>0</v>
      </c>
      <c r="BH366" s="367">
        <v>0</v>
      </c>
      <c r="BI366" s="367">
        <v>0</v>
      </c>
      <c r="BJ366" s="367">
        <v>0</v>
      </c>
      <c r="BK366" s="367">
        <v>0</v>
      </c>
      <c r="BL366" s="367">
        <v>0</v>
      </c>
      <c r="BM366" s="367">
        <v>0</v>
      </c>
      <c r="BN366" s="375">
        <v>0</v>
      </c>
    </row>
    <row r="367" spans="4:66" x14ac:dyDescent="0.2">
      <c r="D367" s="396" t="s">
        <v>88</v>
      </c>
      <c r="E367" s="400">
        <v>25.915867554035959</v>
      </c>
      <c r="F367" s="400">
        <v>24.926009325983006</v>
      </c>
      <c r="G367" s="400">
        <v>24.740464774361911</v>
      </c>
      <c r="H367" s="400">
        <v>23.507509221351992</v>
      </c>
      <c r="I367" s="400">
        <v>21.844384226226811</v>
      </c>
      <c r="J367" s="400">
        <v>1182.1152486031676</v>
      </c>
      <c r="K367" s="400">
        <v>1168.0572690959559</v>
      </c>
      <c r="L367" s="400">
        <v>1134.1034871557852</v>
      </c>
      <c r="M367" s="400">
        <v>1080.2539027826567</v>
      </c>
      <c r="N367" s="400">
        <v>1006.5085159765702</v>
      </c>
      <c r="O367" s="400">
        <v>4720.3585462194787</v>
      </c>
      <c r="P367" s="400">
        <v>4666.7332433725678</v>
      </c>
      <c r="Q367" s="400">
        <v>4533.2020839686411</v>
      </c>
      <c r="R367" s="400">
        <v>4319.7650680077095</v>
      </c>
      <c r="S367" s="400">
        <v>4026.4221954897694</v>
      </c>
      <c r="T367" s="400">
        <v>6395.0237529813503</v>
      </c>
      <c r="U367" s="400">
        <v>6325.352843680198</v>
      </c>
      <c r="V367" s="400">
        <v>6146.7348396658017</v>
      </c>
      <c r="W367" s="400">
        <v>5859.1697409381622</v>
      </c>
      <c r="X367" s="400">
        <v>5462.6575474972815</v>
      </c>
      <c r="Y367" s="400">
        <v>7170.1592431159097</v>
      </c>
      <c r="Z367" s="400">
        <v>7100.1646407485559</v>
      </c>
      <c r="AA367" s="400">
        <v>6906.9559893822679</v>
      </c>
      <c r="AB367" s="400">
        <v>6590.5332890170475</v>
      </c>
      <c r="AC367" s="400">
        <v>6150.8965396529002</v>
      </c>
      <c r="AD367" s="400">
        <v>7560.4167220324443</v>
      </c>
      <c r="AE367" s="400">
        <v>7493.1788133220907</v>
      </c>
      <c r="AF367" s="400">
        <v>7295.2205839693424</v>
      </c>
      <c r="AG367" s="400">
        <v>6966.542033974205</v>
      </c>
      <c r="AH367" s="401">
        <v>6507.1431633366783</v>
      </c>
      <c r="AJ367" s="390" t="s">
        <v>88</v>
      </c>
      <c r="AK367" s="367">
        <v>21.255453698013397</v>
      </c>
      <c r="AL367" s="367">
        <v>21.255453698013397</v>
      </c>
      <c r="AM367" s="367">
        <v>21.255453698013397</v>
      </c>
      <c r="AN367" s="367">
        <v>21.255453698013397</v>
      </c>
      <c r="AO367" s="367">
        <v>21.255453698013397</v>
      </c>
      <c r="AP367" s="367">
        <v>984.11870224305164</v>
      </c>
      <c r="AQ367" s="367">
        <v>984.11870224305164</v>
      </c>
      <c r="AR367" s="367">
        <v>984.11870224305164</v>
      </c>
      <c r="AS367" s="367">
        <v>984.11870224305164</v>
      </c>
      <c r="AT367" s="367">
        <v>984.11870224305164</v>
      </c>
      <c r="AU367" s="367">
        <v>3954.2305772822278</v>
      </c>
      <c r="AV367" s="367">
        <v>3954.2305772822278</v>
      </c>
      <c r="AW367" s="367">
        <v>3954.2305772822278</v>
      </c>
      <c r="AX367" s="367">
        <v>3954.2305772822278</v>
      </c>
      <c r="AY367" s="367">
        <v>3954.2305772822278</v>
      </c>
      <c r="AZ367" s="367">
        <v>5393.8936928942021</v>
      </c>
      <c r="BA367" s="367">
        <v>5393.8936928942021</v>
      </c>
      <c r="BB367" s="367">
        <v>5393.8936928942021</v>
      </c>
      <c r="BC367" s="367">
        <v>5393.8936928942021</v>
      </c>
      <c r="BD367" s="367">
        <v>5393.8936928942021</v>
      </c>
      <c r="BE367" s="367">
        <v>6103.0958212034593</v>
      </c>
      <c r="BF367" s="367">
        <v>6103.0958212034593</v>
      </c>
      <c r="BG367" s="367">
        <v>6103.0958212034593</v>
      </c>
      <c r="BH367" s="367">
        <v>6103.0958212034593</v>
      </c>
      <c r="BI367" s="367">
        <v>6103.0958212034593</v>
      </c>
      <c r="BJ367" s="367">
        <v>6476.8742200303104</v>
      </c>
      <c r="BK367" s="367">
        <v>6476.8742200303104</v>
      </c>
      <c r="BL367" s="367">
        <v>6476.8742200303104</v>
      </c>
      <c r="BM367" s="367">
        <v>6476.8742200303104</v>
      </c>
      <c r="BN367" s="375">
        <v>6476.8742200303104</v>
      </c>
    </row>
    <row r="368" spans="4:66" x14ac:dyDescent="0.2">
      <c r="D368" s="396" t="s">
        <v>89</v>
      </c>
      <c r="E368" s="400">
        <v>27.089623425425437</v>
      </c>
      <c r="F368" s="400">
        <v>26.105953917902827</v>
      </c>
      <c r="G368" s="400">
        <v>25.941616793250315</v>
      </c>
      <c r="H368" s="400">
        <v>24.713019582310785</v>
      </c>
      <c r="I368" s="400">
        <v>23.048026441469947</v>
      </c>
      <c r="J368" s="400">
        <v>1236.1226391373536</v>
      </c>
      <c r="K368" s="400">
        <v>1222.9559002961664</v>
      </c>
      <c r="L368" s="400">
        <v>1189.6051918805069</v>
      </c>
      <c r="M368" s="400">
        <v>1136.0705138903772</v>
      </c>
      <c r="N368" s="400">
        <v>1062.3518663257746</v>
      </c>
      <c r="O368" s="400">
        <v>4936.8135568750577</v>
      </c>
      <c r="P368" s="400">
        <v>4886.8680985930059</v>
      </c>
      <c r="Q368" s="400">
        <v>4755.8591199902694</v>
      </c>
      <c r="R368" s="400">
        <v>4543.7866210668471</v>
      </c>
      <c r="S368" s="400">
        <v>4250.650601822741</v>
      </c>
      <c r="T368" s="400">
        <v>6689.3212491194699</v>
      </c>
      <c r="U368" s="400">
        <v>6624.781676522085</v>
      </c>
      <c r="V368" s="400">
        <v>6449.7161288359921</v>
      </c>
      <c r="W368" s="400">
        <v>6164.1246060611938</v>
      </c>
      <c r="X368" s="400">
        <v>5768.0071081976885</v>
      </c>
      <c r="Y368" s="400">
        <v>7501.5198133370268</v>
      </c>
      <c r="Z368" s="400">
        <v>7437.6628099327954</v>
      </c>
      <c r="AA368" s="400">
        <v>7248.8055908625965</v>
      </c>
      <c r="AB368" s="400">
        <v>6934.9481561264238</v>
      </c>
      <c r="AC368" s="400">
        <v>6496.0905057242926</v>
      </c>
      <c r="AD368" s="400">
        <v>7910.7977879214641</v>
      </c>
      <c r="AE368" s="400">
        <v>7850.3343308273861</v>
      </c>
      <c r="AF368" s="400">
        <v>7657.2551983511539</v>
      </c>
      <c r="AG368" s="400">
        <v>7331.5603904927675</v>
      </c>
      <c r="AH368" s="401">
        <v>6873.2499072522205</v>
      </c>
      <c r="AJ368" s="390" t="s">
        <v>89</v>
      </c>
      <c r="AK368" s="367">
        <v>22.445798980924064</v>
      </c>
      <c r="AL368" s="367">
        <v>22.445798980924064</v>
      </c>
      <c r="AM368" s="367">
        <v>22.445798980924064</v>
      </c>
      <c r="AN368" s="367">
        <v>22.445798980924064</v>
      </c>
      <c r="AO368" s="367">
        <v>22.445798980924064</v>
      </c>
      <c r="AP368" s="367">
        <v>1039.231195802701</v>
      </c>
      <c r="AQ368" s="367">
        <v>1039.231195802701</v>
      </c>
      <c r="AR368" s="367">
        <v>1039.231195802701</v>
      </c>
      <c r="AS368" s="367">
        <v>1039.231195802701</v>
      </c>
      <c r="AT368" s="367">
        <v>1039.231195802701</v>
      </c>
      <c r="AU368" s="367">
        <v>4175.6749078565017</v>
      </c>
      <c r="AV368" s="367">
        <v>4175.6749078565017</v>
      </c>
      <c r="AW368" s="367">
        <v>4175.6749078565017</v>
      </c>
      <c r="AX368" s="367">
        <v>4175.6749078565017</v>
      </c>
      <c r="AY368" s="367">
        <v>4175.6749078565017</v>
      </c>
      <c r="AZ368" s="367">
        <v>5695.9618587907644</v>
      </c>
      <c r="BA368" s="367">
        <v>5695.9618587907644</v>
      </c>
      <c r="BB368" s="367">
        <v>5695.9618587907644</v>
      </c>
      <c r="BC368" s="367">
        <v>5695.9618587907644</v>
      </c>
      <c r="BD368" s="367">
        <v>5695.9618587907644</v>
      </c>
      <c r="BE368" s="367">
        <v>6444.8806367682446</v>
      </c>
      <c r="BF368" s="367">
        <v>6444.8806367682446</v>
      </c>
      <c r="BG368" s="367">
        <v>6444.8806367682446</v>
      </c>
      <c r="BH368" s="367">
        <v>6444.8806367682446</v>
      </c>
      <c r="BI368" s="367">
        <v>6444.8806367682446</v>
      </c>
      <c r="BJ368" s="367">
        <v>6839.5913271480649</v>
      </c>
      <c r="BK368" s="367">
        <v>6839.5913271480649</v>
      </c>
      <c r="BL368" s="367">
        <v>6839.5913271480649</v>
      </c>
      <c r="BM368" s="367">
        <v>6839.5913271480649</v>
      </c>
      <c r="BN368" s="375">
        <v>6839.5913271480649</v>
      </c>
    </row>
    <row r="369" spans="4:66" x14ac:dyDescent="0.2">
      <c r="D369" s="396" t="s">
        <v>125</v>
      </c>
      <c r="E369" s="400">
        <v>0</v>
      </c>
      <c r="F369" s="400">
        <v>0</v>
      </c>
      <c r="G369" s="400">
        <v>0</v>
      </c>
      <c r="H369" s="400">
        <v>0</v>
      </c>
      <c r="I369" s="400">
        <v>0</v>
      </c>
      <c r="J369" s="400">
        <v>0</v>
      </c>
      <c r="K369" s="400">
        <v>0</v>
      </c>
      <c r="L369" s="400">
        <v>0</v>
      </c>
      <c r="M369" s="400">
        <v>0</v>
      </c>
      <c r="N369" s="400">
        <v>0</v>
      </c>
      <c r="O369" s="400">
        <v>0</v>
      </c>
      <c r="P369" s="400">
        <v>0</v>
      </c>
      <c r="Q369" s="400">
        <v>0</v>
      </c>
      <c r="R369" s="400">
        <v>0</v>
      </c>
      <c r="S369" s="400">
        <v>0</v>
      </c>
      <c r="T369" s="400">
        <v>0</v>
      </c>
      <c r="U369" s="400">
        <v>0</v>
      </c>
      <c r="V369" s="400">
        <v>0</v>
      </c>
      <c r="W369" s="400">
        <v>0</v>
      </c>
      <c r="X369" s="400">
        <v>0</v>
      </c>
      <c r="Y369" s="400">
        <v>0</v>
      </c>
      <c r="Z369" s="400">
        <v>0</v>
      </c>
      <c r="AA369" s="400">
        <v>0</v>
      </c>
      <c r="AB369" s="400">
        <v>0</v>
      </c>
      <c r="AC369" s="400">
        <v>0</v>
      </c>
      <c r="AD369" s="400">
        <v>0</v>
      </c>
      <c r="AE369" s="400">
        <v>0</v>
      </c>
      <c r="AF369" s="400">
        <v>0</v>
      </c>
      <c r="AG369" s="400">
        <v>0</v>
      </c>
      <c r="AH369" s="401">
        <v>0</v>
      </c>
      <c r="AJ369" s="390" t="s">
        <v>125</v>
      </c>
      <c r="AK369" s="367">
        <v>0</v>
      </c>
      <c r="AL369" s="367">
        <v>0</v>
      </c>
      <c r="AM369" s="367">
        <v>0</v>
      </c>
      <c r="AN369" s="367">
        <v>0</v>
      </c>
      <c r="AO369" s="367">
        <v>0</v>
      </c>
      <c r="AP369" s="367">
        <v>0</v>
      </c>
      <c r="AQ369" s="367">
        <v>0</v>
      </c>
      <c r="AR369" s="367">
        <v>0</v>
      </c>
      <c r="AS369" s="367">
        <v>0</v>
      </c>
      <c r="AT369" s="367">
        <v>0</v>
      </c>
      <c r="AU369" s="367">
        <v>0</v>
      </c>
      <c r="AV369" s="367">
        <v>0</v>
      </c>
      <c r="AW369" s="367">
        <v>0</v>
      </c>
      <c r="AX369" s="367">
        <v>0</v>
      </c>
      <c r="AY369" s="367">
        <v>0</v>
      </c>
      <c r="AZ369" s="367">
        <v>0</v>
      </c>
      <c r="BA369" s="367">
        <v>0</v>
      </c>
      <c r="BB369" s="367">
        <v>0</v>
      </c>
      <c r="BC369" s="367">
        <v>0</v>
      </c>
      <c r="BD369" s="367">
        <v>0</v>
      </c>
      <c r="BE369" s="367">
        <v>0</v>
      </c>
      <c r="BF369" s="367">
        <v>0</v>
      </c>
      <c r="BG369" s="367">
        <v>0</v>
      </c>
      <c r="BH369" s="367">
        <v>0</v>
      </c>
      <c r="BI369" s="367">
        <v>0</v>
      </c>
      <c r="BJ369" s="367">
        <v>0</v>
      </c>
      <c r="BK369" s="367">
        <v>0</v>
      </c>
      <c r="BL369" s="367">
        <v>0</v>
      </c>
      <c r="BM369" s="367">
        <v>0</v>
      </c>
      <c r="BN369" s="375">
        <v>0</v>
      </c>
    </row>
    <row r="370" spans="4:66" x14ac:dyDescent="0.2">
      <c r="D370" s="396" t="s">
        <v>126</v>
      </c>
      <c r="E370" s="400">
        <v>0</v>
      </c>
      <c r="F370" s="400">
        <v>0</v>
      </c>
      <c r="G370" s="400">
        <v>0</v>
      </c>
      <c r="H370" s="400">
        <v>0</v>
      </c>
      <c r="I370" s="400">
        <v>0</v>
      </c>
      <c r="J370" s="400">
        <v>0</v>
      </c>
      <c r="K370" s="400">
        <v>0</v>
      </c>
      <c r="L370" s="400">
        <v>0</v>
      </c>
      <c r="M370" s="400">
        <v>0</v>
      </c>
      <c r="N370" s="400">
        <v>0</v>
      </c>
      <c r="O370" s="400">
        <v>0</v>
      </c>
      <c r="P370" s="400">
        <v>0</v>
      </c>
      <c r="Q370" s="400">
        <v>0</v>
      </c>
      <c r="R370" s="400">
        <v>0</v>
      </c>
      <c r="S370" s="400">
        <v>0</v>
      </c>
      <c r="T370" s="400">
        <v>0</v>
      </c>
      <c r="U370" s="400">
        <v>0</v>
      </c>
      <c r="V370" s="400">
        <v>0</v>
      </c>
      <c r="W370" s="400">
        <v>0</v>
      </c>
      <c r="X370" s="400">
        <v>0</v>
      </c>
      <c r="Y370" s="400">
        <v>0</v>
      </c>
      <c r="Z370" s="400">
        <v>0</v>
      </c>
      <c r="AA370" s="400">
        <v>0</v>
      </c>
      <c r="AB370" s="400">
        <v>0</v>
      </c>
      <c r="AC370" s="400">
        <v>0</v>
      </c>
      <c r="AD370" s="400">
        <v>0</v>
      </c>
      <c r="AE370" s="400">
        <v>0</v>
      </c>
      <c r="AF370" s="400">
        <v>0</v>
      </c>
      <c r="AG370" s="400">
        <v>0</v>
      </c>
      <c r="AH370" s="401">
        <v>0</v>
      </c>
      <c r="AJ370" s="390" t="s">
        <v>126</v>
      </c>
      <c r="AK370" s="367">
        <v>0</v>
      </c>
      <c r="AL370" s="367">
        <v>0</v>
      </c>
      <c r="AM370" s="367">
        <v>0</v>
      </c>
      <c r="AN370" s="367">
        <v>0</v>
      </c>
      <c r="AO370" s="367">
        <v>0</v>
      </c>
      <c r="AP370" s="367">
        <v>0</v>
      </c>
      <c r="AQ370" s="367">
        <v>0</v>
      </c>
      <c r="AR370" s="367">
        <v>0</v>
      </c>
      <c r="AS370" s="367">
        <v>0</v>
      </c>
      <c r="AT370" s="367">
        <v>0</v>
      </c>
      <c r="AU370" s="367">
        <v>0</v>
      </c>
      <c r="AV370" s="367">
        <v>0</v>
      </c>
      <c r="AW370" s="367">
        <v>0</v>
      </c>
      <c r="AX370" s="367">
        <v>0</v>
      </c>
      <c r="AY370" s="367">
        <v>0</v>
      </c>
      <c r="AZ370" s="367">
        <v>0</v>
      </c>
      <c r="BA370" s="367">
        <v>0</v>
      </c>
      <c r="BB370" s="367">
        <v>0</v>
      </c>
      <c r="BC370" s="367">
        <v>0</v>
      </c>
      <c r="BD370" s="367">
        <v>0</v>
      </c>
      <c r="BE370" s="367">
        <v>0</v>
      </c>
      <c r="BF370" s="367">
        <v>0</v>
      </c>
      <c r="BG370" s="367">
        <v>0</v>
      </c>
      <c r="BH370" s="367">
        <v>0</v>
      </c>
      <c r="BI370" s="367">
        <v>0</v>
      </c>
      <c r="BJ370" s="367">
        <v>0</v>
      </c>
      <c r="BK370" s="367">
        <v>0</v>
      </c>
      <c r="BL370" s="367">
        <v>0</v>
      </c>
      <c r="BM370" s="367">
        <v>0</v>
      </c>
      <c r="BN370" s="375">
        <v>0</v>
      </c>
    </row>
    <row r="371" spans="4:66" x14ac:dyDescent="0.2">
      <c r="D371" s="396" t="s">
        <v>90</v>
      </c>
      <c r="E371" s="400">
        <v>31.954302471582597</v>
      </c>
      <c r="F371" s="400">
        <v>30.681319393892956</v>
      </c>
      <c r="G371" s="400">
        <v>30.274623774810383</v>
      </c>
      <c r="H371" s="400">
        <v>28.506394222546867</v>
      </c>
      <c r="I371" s="400">
        <v>26.119237867698409</v>
      </c>
      <c r="J371" s="400">
        <v>0</v>
      </c>
      <c r="K371" s="400">
        <v>0</v>
      </c>
      <c r="L371" s="400">
        <v>0</v>
      </c>
      <c r="M371" s="400">
        <v>0</v>
      </c>
      <c r="N371" s="400">
        <v>0</v>
      </c>
      <c r="O371" s="400">
        <v>0</v>
      </c>
      <c r="P371" s="400">
        <v>0</v>
      </c>
      <c r="Q371" s="400">
        <v>0</v>
      </c>
      <c r="R371" s="400">
        <v>0</v>
      </c>
      <c r="S371" s="400">
        <v>0</v>
      </c>
      <c r="T371" s="400">
        <v>0</v>
      </c>
      <c r="U371" s="400">
        <v>0</v>
      </c>
      <c r="V371" s="400">
        <v>0</v>
      </c>
      <c r="W371" s="400">
        <v>0</v>
      </c>
      <c r="X371" s="400">
        <v>0</v>
      </c>
      <c r="Y371" s="400">
        <v>0</v>
      </c>
      <c r="Z371" s="400">
        <v>0</v>
      </c>
      <c r="AA371" s="400">
        <v>0</v>
      </c>
      <c r="AB371" s="400">
        <v>0</v>
      </c>
      <c r="AC371" s="400">
        <v>0</v>
      </c>
      <c r="AD371" s="400">
        <v>0</v>
      </c>
      <c r="AE371" s="400">
        <v>0</v>
      </c>
      <c r="AF371" s="400">
        <v>0</v>
      </c>
      <c r="AG371" s="400">
        <v>0</v>
      </c>
      <c r="AH371" s="401">
        <v>0</v>
      </c>
      <c r="AJ371" s="390" t="s">
        <v>90</v>
      </c>
      <c r="AK371" s="367">
        <v>24.87651890553753</v>
      </c>
      <c r="AL371" s="367">
        <v>24.87651890553753</v>
      </c>
      <c r="AM371" s="367">
        <v>24.87651890553753</v>
      </c>
      <c r="AN371" s="367">
        <v>24.87651890553753</v>
      </c>
      <c r="AO371" s="367">
        <v>24.87651890553753</v>
      </c>
      <c r="AP371" s="367">
        <v>0</v>
      </c>
      <c r="AQ371" s="367">
        <v>0</v>
      </c>
      <c r="AR371" s="367">
        <v>0</v>
      </c>
      <c r="AS371" s="367">
        <v>0</v>
      </c>
      <c r="AT371" s="367">
        <v>0</v>
      </c>
      <c r="AU371" s="367">
        <v>0</v>
      </c>
      <c r="AV371" s="367">
        <v>0</v>
      </c>
      <c r="AW371" s="367">
        <v>0</v>
      </c>
      <c r="AX371" s="367">
        <v>0</v>
      </c>
      <c r="AY371" s="367">
        <v>0</v>
      </c>
      <c r="AZ371" s="367">
        <v>0</v>
      </c>
      <c r="BA371" s="367">
        <v>0</v>
      </c>
      <c r="BB371" s="367">
        <v>0</v>
      </c>
      <c r="BC371" s="367">
        <v>0</v>
      </c>
      <c r="BD371" s="367">
        <v>0</v>
      </c>
      <c r="BE371" s="367">
        <v>0</v>
      </c>
      <c r="BF371" s="367">
        <v>0</v>
      </c>
      <c r="BG371" s="367">
        <v>0</v>
      </c>
      <c r="BH371" s="367">
        <v>0</v>
      </c>
      <c r="BI371" s="367">
        <v>0</v>
      </c>
      <c r="BJ371" s="367">
        <v>0</v>
      </c>
      <c r="BK371" s="367">
        <v>0</v>
      </c>
      <c r="BL371" s="367">
        <v>0</v>
      </c>
      <c r="BM371" s="367">
        <v>0</v>
      </c>
      <c r="BN371" s="375">
        <v>0</v>
      </c>
    </row>
    <row r="372" spans="4:66" x14ac:dyDescent="0.2">
      <c r="D372" s="396" t="s">
        <v>91</v>
      </c>
      <c r="E372" s="400">
        <v>31.601811774071077</v>
      </c>
      <c r="F372" s="400">
        <v>30.532062103788128</v>
      </c>
      <c r="G372" s="400">
        <v>30.314456590756524</v>
      </c>
      <c r="H372" s="400">
        <v>28.779190692444487</v>
      </c>
      <c r="I372" s="400">
        <v>26.649532589695934</v>
      </c>
      <c r="J372" s="400">
        <v>257.03568560458405</v>
      </c>
      <c r="K372" s="400">
        <v>254.99059243307062</v>
      </c>
      <c r="L372" s="400">
        <v>248.04406423031622</v>
      </c>
      <c r="M372" s="400">
        <v>236.19610099632132</v>
      </c>
      <c r="N372" s="400">
        <v>219.44670273108542</v>
      </c>
      <c r="O372" s="400">
        <v>31.888939633987469</v>
      </c>
      <c r="P372" s="400">
        <v>31.656212901571536</v>
      </c>
      <c r="Q372" s="400">
        <v>30.811955623683037</v>
      </c>
      <c r="R372" s="400">
        <v>29.356167800321973</v>
      </c>
      <c r="S372" s="400">
        <v>27.288849431488327</v>
      </c>
      <c r="T372" s="400">
        <v>0</v>
      </c>
      <c r="U372" s="400">
        <v>0</v>
      </c>
      <c r="V372" s="400">
        <v>0</v>
      </c>
      <c r="W372" s="400">
        <v>0</v>
      </c>
      <c r="X372" s="400">
        <v>0</v>
      </c>
      <c r="Y372" s="400">
        <v>0</v>
      </c>
      <c r="Z372" s="400">
        <v>0</v>
      </c>
      <c r="AA372" s="400">
        <v>0</v>
      </c>
      <c r="AB372" s="400">
        <v>0</v>
      </c>
      <c r="AC372" s="400">
        <v>0</v>
      </c>
      <c r="AD372" s="400">
        <v>0</v>
      </c>
      <c r="AE372" s="400">
        <v>0</v>
      </c>
      <c r="AF372" s="400">
        <v>0</v>
      </c>
      <c r="AG372" s="400">
        <v>0</v>
      </c>
      <c r="AH372" s="401">
        <v>0</v>
      </c>
      <c r="AJ372" s="390" t="s">
        <v>91</v>
      </c>
      <c r="AK372" s="367">
        <v>25.875342330774831</v>
      </c>
      <c r="AL372" s="367">
        <v>25.875342330774831</v>
      </c>
      <c r="AM372" s="367">
        <v>25.875342330774831</v>
      </c>
      <c r="AN372" s="367">
        <v>25.875342330774831</v>
      </c>
      <c r="AO372" s="367">
        <v>25.875342330774831</v>
      </c>
      <c r="AP372" s="367">
        <v>213.59828531710343</v>
      </c>
      <c r="AQ372" s="367">
        <v>213.59828531710343</v>
      </c>
      <c r="AR372" s="367">
        <v>213.59828531710343</v>
      </c>
      <c r="AS372" s="367">
        <v>213.59828531710343</v>
      </c>
      <c r="AT372" s="367">
        <v>213.59828531710343</v>
      </c>
      <c r="AU372" s="367">
        <v>26.662001553431782</v>
      </c>
      <c r="AV372" s="367">
        <v>26.662001553431782</v>
      </c>
      <c r="AW372" s="367">
        <v>26.662001553431782</v>
      </c>
      <c r="AX372" s="367">
        <v>26.662001553431782</v>
      </c>
      <c r="AY372" s="367">
        <v>26.662001553431782</v>
      </c>
      <c r="AZ372" s="367">
        <v>0</v>
      </c>
      <c r="BA372" s="367">
        <v>0</v>
      </c>
      <c r="BB372" s="367">
        <v>0</v>
      </c>
      <c r="BC372" s="367">
        <v>0</v>
      </c>
      <c r="BD372" s="367">
        <v>0</v>
      </c>
      <c r="BE372" s="367">
        <v>0</v>
      </c>
      <c r="BF372" s="367">
        <v>0</v>
      </c>
      <c r="BG372" s="367">
        <v>0</v>
      </c>
      <c r="BH372" s="367">
        <v>0</v>
      </c>
      <c r="BI372" s="367">
        <v>0</v>
      </c>
      <c r="BJ372" s="367">
        <v>0</v>
      </c>
      <c r="BK372" s="367">
        <v>0</v>
      </c>
      <c r="BL372" s="367">
        <v>0</v>
      </c>
      <c r="BM372" s="367">
        <v>0</v>
      </c>
      <c r="BN372" s="375">
        <v>0</v>
      </c>
    </row>
    <row r="373" spans="4:66" x14ac:dyDescent="0.2">
      <c r="D373" s="396" t="s">
        <v>92</v>
      </c>
      <c r="E373" s="400">
        <v>330.10328889813508</v>
      </c>
      <c r="F373" s="400">
        <v>319.81764104110636</v>
      </c>
      <c r="G373" s="400">
        <v>318.26518741445761</v>
      </c>
      <c r="H373" s="400">
        <v>303.35468794644629</v>
      </c>
      <c r="I373" s="400">
        <v>282.44988932765295</v>
      </c>
      <c r="J373" s="400">
        <v>1744.4661769296215</v>
      </c>
      <c r="K373" s="400">
        <v>1734.2367675336538</v>
      </c>
      <c r="L373" s="400">
        <v>1691.9025600238463</v>
      </c>
      <c r="M373" s="400">
        <v>1617.4635544001992</v>
      </c>
      <c r="N373" s="400">
        <v>1510.9197506627106</v>
      </c>
      <c r="O373" s="400">
        <v>569.37065795853778</v>
      </c>
      <c r="P373" s="400">
        <v>566.40731924350075</v>
      </c>
      <c r="Q373" s="400">
        <v>552.90776518095538</v>
      </c>
      <c r="R373" s="400">
        <v>528.87199577090155</v>
      </c>
      <c r="S373" s="400">
        <v>494.30001101333909</v>
      </c>
      <c r="T373" s="400">
        <v>91.047872943220369</v>
      </c>
      <c r="U373" s="400">
        <v>90.627639281997844</v>
      </c>
      <c r="V373" s="400">
        <v>88.512131580870957</v>
      </c>
      <c r="W373" s="400">
        <v>84.701349839839708</v>
      </c>
      <c r="X373" s="400">
        <v>79.195294058904082</v>
      </c>
      <c r="Y373" s="400">
        <v>0</v>
      </c>
      <c r="Z373" s="400">
        <v>0</v>
      </c>
      <c r="AA373" s="400">
        <v>0</v>
      </c>
      <c r="AB373" s="400">
        <v>0</v>
      </c>
      <c r="AC373" s="400">
        <v>0</v>
      </c>
      <c r="AD373" s="400">
        <v>0</v>
      </c>
      <c r="AE373" s="400">
        <v>0</v>
      </c>
      <c r="AF373" s="400">
        <v>0</v>
      </c>
      <c r="AG373" s="400">
        <v>0</v>
      </c>
      <c r="AH373" s="401">
        <v>0</v>
      </c>
      <c r="AJ373" s="390" t="s">
        <v>92</v>
      </c>
      <c r="AK373" s="367">
        <v>272.62975667226965</v>
      </c>
      <c r="AL373" s="367">
        <v>272.62975667226965</v>
      </c>
      <c r="AM373" s="367">
        <v>272.62975667226965</v>
      </c>
      <c r="AN373" s="367">
        <v>272.62975667226965</v>
      </c>
      <c r="AO373" s="367">
        <v>272.62975667226965</v>
      </c>
      <c r="AP373" s="367">
        <v>1461.7073641904258</v>
      </c>
      <c r="AQ373" s="367">
        <v>1461.7073641904258</v>
      </c>
      <c r="AR373" s="367">
        <v>1461.7073641904258</v>
      </c>
      <c r="AS373" s="367">
        <v>1461.7073641904258</v>
      </c>
      <c r="AT373" s="367">
        <v>1461.7073641904258</v>
      </c>
      <c r="AU373" s="367">
        <v>479.92422979294582</v>
      </c>
      <c r="AV373" s="367">
        <v>479.92422979294582</v>
      </c>
      <c r="AW373" s="367">
        <v>479.92422979294582</v>
      </c>
      <c r="AX373" s="367">
        <v>479.92422979294582</v>
      </c>
      <c r="AY373" s="367">
        <v>479.92422979294582</v>
      </c>
      <c r="AZ373" s="367">
        <v>77.255873580962316</v>
      </c>
      <c r="BA373" s="367">
        <v>77.255873580962316</v>
      </c>
      <c r="BB373" s="367">
        <v>77.255873580962316</v>
      </c>
      <c r="BC373" s="367">
        <v>77.255873580962316</v>
      </c>
      <c r="BD373" s="367">
        <v>77.255873580962316</v>
      </c>
      <c r="BE373" s="367">
        <v>0</v>
      </c>
      <c r="BF373" s="367">
        <v>0</v>
      </c>
      <c r="BG373" s="367">
        <v>0</v>
      </c>
      <c r="BH373" s="367">
        <v>0</v>
      </c>
      <c r="BI373" s="367">
        <v>0</v>
      </c>
      <c r="BJ373" s="367">
        <v>0</v>
      </c>
      <c r="BK373" s="367">
        <v>0</v>
      </c>
      <c r="BL373" s="367">
        <v>0</v>
      </c>
      <c r="BM373" s="367">
        <v>0</v>
      </c>
      <c r="BN373" s="375">
        <v>0</v>
      </c>
    </row>
    <row r="374" spans="4:66" x14ac:dyDescent="0.2">
      <c r="D374" s="396" t="s">
        <v>93</v>
      </c>
      <c r="E374" s="400">
        <v>1.1164832469724999</v>
      </c>
      <c r="F374" s="400">
        <v>1.1421667866045648</v>
      </c>
      <c r="G374" s="400">
        <v>1.1809954851796978</v>
      </c>
      <c r="H374" s="400">
        <v>1.1679689010226848</v>
      </c>
      <c r="I374" s="400">
        <v>1.1247538480252626</v>
      </c>
      <c r="J374" s="400">
        <v>0</v>
      </c>
      <c r="K374" s="400">
        <v>0</v>
      </c>
      <c r="L374" s="400">
        <v>0</v>
      </c>
      <c r="M374" s="400">
        <v>0</v>
      </c>
      <c r="N374" s="400">
        <v>0</v>
      </c>
      <c r="O374" s="400">
        <v>0</v>
      </c>
      <c r="P374" s="400">
        <v>0</v>
      </c>
      <c r="Q374" s="400">
        <v>0</v>
      </c>
      <c r="R374" s="400">
        <v>0</v>
      </c>
      <c r="S374" s="400">
        <v>0</v>
      </c>
      <c r="T374" s="400">
        <v>0</v>
      </c>
      <c r="U374" s="400">
        <v>0</v>
      </c>
      <c r="V374" s="400">
        <v>0</v>
      </c>
      <c r="W374" s="400">
        <v>0</v>
      </c>
      <c r="X374" s="400">
        <v>0</v>
      </c>
      <c r="Y374" s="400">
        <v>0</v>
      </c>
      <c r="Z374" s="400">
        <v>0</v>
      </c>
      <c r="AA374" s="400">
        <v>0</v>
      </c>
      <c r="AB374" s="400">
        <v>0</v>
      </c>
      <c r="AC374" s="400">
        <v>0</v>
      </c>
      <c r="AD374" s="400">
        <v>0</v>
      </c>
      <c r="AE374" s="400">
        <v>0</v>
      </c>
      <c r="AF374" s="400">
        <v>0</v>
      </c>
      <c r="AG374" s="400">
        <v>0</v>
      </c>
      <c r="AH374" s="401">
        <v>0</v>
      </c>
      <c r="AJ374" s="390" t="s">
        <v>93</v>
      </c>
      <c r="AK374" s="367">
        <v>1.103398821784896</v>
      </c>
      <c r="AL374" s="367">
        <v>1.103398821784896</v>
      </c>
      <c r="AM374" s="367">
        <v>1.103398821784896</v>
      </c>
      <c r="AN374" s="367">
        <v>1.103398821784896</v>
      </c>
      <c r="AO374" s="367">
        <v>1.103398821784896</v>
      </c>
      <c r="AP374" s="367">
        <v>0</v>
      </c>
      <c r="AQ374" s="367">
        <v>0</v>
      </c>
      <c r="AR374" s="367">
        <v>0</v>
      </c>
      <c r="AS374" s="367">
        <v>0</v>
      </c>
      <c r="AT374" s="367">
        <v>0</v>
      </c>
      <c r="AU374" s="367">
        <v>0</v>
      </c>
      <c r="AV374" s="367">
        <v>0</v>
      </c>
      <c r="AW374" s="367">
        <v>0</v>
      </c>
      <c r="AX374" s="367">
        <v>0</v>
      </c>
      <c r="AY374" s="367">
        <v>0</v>
      </c>
      <c r="AZ374" s="367">
        <v>0</v>
      </c>
      <c r="BA374" s="367">
        <v>0</v>
      </c>
      <c r="BB374" s="367">
        <v>0</v>
      </c>
      <c r="BC374" s="367">
        <v>0</v>
      </c>
      <c r="BD374" s="367">
        <v>0</v>
      </c>
      <c r="BE374" s="367">
        <v>0</v>
      </c>
      <c r="BF374" s="367">
        <v>0</v>
      </c>
      <c r="BG374" s="367">
        <v>0</v>
      </c>
      <c r="BH374" s="367">
        <v>0</v>
      </c>
      <c r="BI374" s="367">
        <v>0</v>
      </c>
      <c r="BJ374" s="367">
        <v>0</v>
      </c>
      <c r="BK374" s="367">
        <v>0</v>
      </c>
      <c r="BL374" s="367">
        <v>0</v>
      </c>
      <c r="BM374" s="367">
        <v>0</v>
      </c>
      <c r="BN374" s="375">
        <v>0</v>
      </c>
    </row>
    <row r="375" spans="4:66" x14ac:dyDescent="0.2">
      <c r="D375" s="396" t="s">
        <v>94</v>
      </c>
      <c r="E375" s="400">
        <v>4.9020965427792449</v>
      </c>
      <c r="F375" s="400">
        <v>4.7350853437699634</v>
      </c>
      <c r="G375" s="400">
        <v>4.6964394580831978</v>
      </c>
      <c r="H375" s="400">
        <v>4.4579683034919988</v>
      </c>
      <c r="I375" s="400">
        <v>4.1290687407386777</v>
      </c>
      <c r="J375" s="400">
        <v>588.33551721493677</v>
      </c>
      <c r="K375" s="400">
        <v>583.13955636942558</v>
      </c>
      <c r="L375" s="400">
        <v>566.94461401988497</v>
      </c>
      <c r="M375" s="400">
        <v>539.75069016631471</v>
      </c>
      <c r="N375" s="400">
        <v>501.55778480871493</v>
      </c>
      <c r="O375" s="400">
        <v>2304.0902905796338</v>
      </c>
      <c r="P375" s="400">
        <v>2285.2075293061966</v>
      </c>
      <c r="Q375" s="400">
        <v>2223.0125572219135</v>
      </c>
      <c r="R375" s="400">
        <v>2117.5053743267904</v>
      </c>
      <c r="S375" s="400">
        <v>1968.6859806208233</v>
      </c>
      <c r="T375" s="400">
        <v>3087.0552269811847</v>
      </c>
      <c r="U375" s="400">
        <v>3063.505958315116</v>
      </c>
      <c r="V375" s="400">
        <v>2981.567743093281</v>
      </c>
      <c r="W375" s="400">
        <v>2841.2405813156838</v>
      </c>
      <c r="X375" s="400">
        <v>2642.524472982323</v>
      </c>
      <c r="Y375" s="400">
        <v>3419.7376609377843</v>
      </c>
      <c r="Z375" s="400">
        <v>3398.1950597664513</v>
      </c>
      <c r="AA375" s="400">
        <v>3311.4062344985932</v>
      </c>
      <c r="AB375" s="400">
        <v>3159.3711851342146</v>
      </c>
      <c r="AC375" s="400">
        <v>2942.0899116733103</v>
      </c>
      <c r="AD375" s="400">
        <v>3566.8887082226361</v>
      </c>
      <c r="AE375" s="400">
        <v>3548.0555275624738</v>
      </c>
      <c r="AF375" s="400">
        <v>3460.7429022667584</v>
      </c>
      <c r="AG375" s="400">
        <v>3304.9508323354867</v>
      </c>
      <c r="AH375" s="401">
        <v>3080.6793177686618</v>
      </c>
      <c r="AJ375" s="390" t="s">
        <v>94</v>
      </c>
      <c r="AK375" s="367">
        <v>4.0347281064476856</v>
      </c>
      <c r="AL375" s="367">
        <v>4.0347281064476856</v>
      </c>
      <c r="AM375" s="367">
        <v>4.0347281064476856</v>
      </c>
      <c r="AN375" s="367">
        <v>4.0347281064476856</v>
      </c>
      <c r="AO375" s="367">
        <v>4.0347281064476856</v>
      </c>
      <c r="AP375" s="367">
        <v>491.27191986923634</v>
      </c>
      <c r="AQ375" s="367">
        <v>491.27191986923634</v>
      </c>
      <c r="AR375" s="367">
        <v>491.27191986923634</v>
      </c>
      <c r="AS375" s="367">
        <v>491.27191986923634</v>
      </c>
      <c r="AT375" s="367">
        <v>491.27191986923634</v>
      </c>
      <c r="AU375" s="367">
        <v>1935.438100879752</v>
      </c>
      <c r="AV375" s="367">
        <v>1935.438100879752</v>
      </c>
      <c r="AW375" s="367">
        <v>1935.438100879752</v>
      </c>
      <c r="AX375" s="367">
        <v>1935.438100879752</v>
      </c>
      <c r="AY375" s="367">
        <v>1935.438100879752</v>
      </c>
      <c r="AZ375" s="367">
        <v>2610.3887674478278</v>
      </c>
      <c r="BA375" s="367">
        <v>2610.3887674478278</v>
      </c>
      <c r="BB375" s="367">
        <v>2610.3887674478278</v>
      </c>
      <c r="BC375" s="367">
        <v>2610.3887674478278</v>
      </c>
      <c r="BD375" s="367">
        <v>2610.3887674478278</v>
      </c>
      <c r="BE375" s="367">
        <v>2918.3367643397733</v>
      </c>
      <c r="BF375" s="367">
        <v>2918.3367643397733</v>
      </c>
      <c r="BG375" s="367">
        <v>2918.3367643397733</v>
      </c>
      <c r="BH375" s="367">
        <v>2918.3367643397733</v>
      </c>
      <c r="BI375" s="367">
        <v>2918.3367643397733</v>
      </c>
      <c r="BJ375" s="367">
        <v>3063.8969172838688</v>
      </c>
      <c r="BK375" s="367">
        <v>3063.8969172838688</v>
      </c>
      <c r="BL375" s="367">
        <v>3063.8969172838688</v>
      </c>
      <c r="BM375" s="367">
        <v>3063.8969172838688</v>
      </c>
      <c r="BN375" s="375">
        <v>3063.8969172838688</v>
      </c>
    </row>
    <row r="376" spans="4:66" x14ac:dyDescent="0.2">
      <c r="D376" s="396" t="s">
        <v>95</v>
      </c>
      <c r="E376" s="400">
        <v>5.1630802357920738</v>
      </c>
      <c r="F376" s="400">
        <v>4.9972509753339578</v>
      </c>
      <c r="G376" s="400">
        <v>4.963074092241623</v>
      </c>
      <c r="H376" s="400">
        <v>4.725318095567852</v>
      </c>
      <c r="I376" s="400">
        <v>4.3957268156283797</v>
      </c>
      <c r="J376" s="400">
        <v>619.91688836311994</v>
      </c>
      <c r="K376" s="400">
        <v>615.2167709374861</v>
      </c>
      <c r="L376" s="400">
        <v>599.34644163728228</v>
      </c>
      <c r="M376" s="400">
        <v>572.30590046250836</v>
      </c>
      <c r="N376" s="400">
        <v>534.095147413164</v>
      </c>
      <c r="O376" s="400">
        <v>2428.1966515465715</v>
      </c>
      <c r="P376" s="400">
        <v>2411.3241042732725</v>
      </c>
      <c r="Q376" s="400">
        <v>2350.4648822219992</v>
      </c>
      <c r="R376" s="400">
        <v>2245.6189853927517</v>
      </c>
      <c r="S376" s="400">
        <v>2096.7864137855267</v>
      </c>
      <c r="T376" s="400">
        <v>3253.8963131478558</v>
      </c>
      <c r="U376" s="400">
        <v>3233.1219031298078</v>
      </c>
      <c r="V376" s="400">
        <v>3153.0490355107263</v>
      </c>
      <c r="W376" s="400">
        <v>3013.6777102905994</v>
      </c>
      <c r="X376" s="400">
        <v>2815.0079274694353</v>
      </c>
      <c r="Y376" s="400">
        <v>3605.3477974284046</v>
      </c>
      <c r="Z376" s="400">
        <v>3587.0937425846105</v>
      </c>
      <c r="AA376" s="400">
        <v>3502.5768402429003</v>
      </c>
      <c r="AB376" s="400">
        <v>3351.7970904032754</v>
      </c>
      <c r="AC376" s="400">
        <v>3134.7544930657359</v>
      </c>
      <c r="AD376" s="400">
        <v>3761.0510601061869</v>
      </c>
      <c r="AE376" s="400">
        <v>3745.8156259845578</v>
      </c>
      <c r="AF376" s="400">
        <v>3661.0335367818225</v>
      </c>
      <c r="AG376" s="400">
        <v>3506.7047924979906</v>
      </c>
      <c r="AH376" s="401">
        <v>3282.8293931330572</v>
      </c>
      <c r="AJ376" s="390" t="s">
        <v>95</v>
      </c>
      <c r="AK376" s="367">
        <v>4.2984570473115067</v>
      </c>
      <c r="AL376" s="367">
        <v>4.2984570473115067</v>
      </c>
      <c r="AM376" s="367">
        <v>4.2984570473115067</v>
      </c>
      <c r="AN376" s="367">
        <v>4.2984570473115067</v>
      </c>
      <c r="AO376" s="367">
        <v>4.2984570473115067</v>
      </c>
      <c r="AP376" s="367">
        <v>523.38377962409868</v>
      </c>
      <c r="AQ376" s="367">
        <v>523.38377962409868</v>
      </c>
      <c r="AR376" s="367">
        <v>523.38377962409868</v>
      </c>
      <c r="AS376" s="367">
        <v>523.38377962409868</v>
      </c>
      <c r="AT376" s="367">
        <v>523.38377962409868</v>
      </c>
      <c r="AU376" s="367">
        <v>2061.9475029970367</v>
      </c>
      <c r="AV376" s="367">
        <v>2061.9475029970367</v>
      </c>
      <c r="AW376" s="367">
        <v>2061.9475029970367</v>
      </c>
      <c r="AX376" s="367">
        <v>2061.9475029970367</v>
      </c>
      <c r="AY376" s="367">
        <v>2061.9475029970367</v>
      </c>
      <c r="AZ376" s="367">
        <v>2781.0161422594488</v>
      </c>
      <c r="BA376" s="367">
        <v>2781.0161422594488</v>
      </c>
      <c r="BB376" s="367">
        <v>2781.0161422594488</v>
      </c>
      <c r="BC376" s="367">
        <v>2781.0161422594488</v>
      </c>
      <c r="BD376" s="367">
        <v>2781.0161422594488</v>
      </c>
      <c r="BE376" s="367">
        <v>3109.0930789259633</v>
      </c>
      <c r="BF376" s="367">
        <v>3109.0930789259633</v>
      </c>
      <c r="BG376" s="367">
        <v>3109.0930789259633</v>
      </c>
      <c r="BH376" s="367">
        <v>3109.0930789259633</v>
      </c>
      <c r="BI376" s="367">
        <v>3109.0930789259633</v>
      </c>
      <c r="BJ376" s="367">
        <v>3264.167732960374</v>
      </c>
      <c r="BK376" s="367">
        <v>3264.167732960374</v>
      </c>
      <c r="BL376" s="367">
        <v>3264.167732960374</v>
      </c>
      <c r="BM376" s="367">
        <v>3264.167732960374</v>
      </c>
      <c r="BN376" s="375">
        <v>3264.167732960374</v>
      </c>
    </row>
    <row r="377" spans="4:66" x14ac:dyDescent="0.2">
      <c r="D377" s="396" t="s">
        <v>127</v>
      </c>
      <c r="E377" s="400">
        <v>0</v>
      </c>
      <c r="F377" s="400">
        <v>0</v>
      </c>
      <c r="G377" s="400">
        <v>0</v>
      </c>
      <c r="H377" s="400">
        <v>0</v>
      </c>
      <c r="I377" s="400">
        <v>0</v>
      </c>
      <c r="J377" s="400">
        <v>0</v>
      </c>
      <c r="K377" s="400">
        <v>0</v>
      </c>
      <c r="L377" s="400">
        <v>0</v>
      </c>
      <c r="M377" s="400">
        <v>0</v>
      </c>
      <c r="N377" s="400">
        <v>0</v>
      </c>
      <c r="O377" s="400">
        <v>0</v>
      </c>
      <c r="P377" s="400">
        <v>0</v>
      </c>
      <c r="Q377" s="400">
        <v>0</v>
      </c>
      <c r="R377" s="400">
        <v>0</v>
      </c>
      <c r="S377" s="400">
        <v>0</v>
      </c>
      <c r="T377" s="400">
        <v>0</v>
      </c>
      <c r="U377" s="400">
        <v>0</v>
      </c>
      <c r="V377" s="400">
        <v>0</v>
      </c>
      <c r="W377" s="400">
        <v>0</v>
      </c>
      <c r="X377" s="400">
        <v>0</v>
      </c>
      <c r="Y377" s="400">
        <v>0</v>
      </c>
      <c r="Z377" s="400">
        <v>0</v>
      </c>
      <c r="AA377" s="400">
        <v>0</v>
      </c>
      <c r="AB377" s="400">
        <v>0</v>
      </c>
      <c r="AC377" s="400">
        <v>0</v>
      </c>
      <c r="AD377" s="400">
        <v>0</v>
      </c>
      <c r="AE377" s="400">
        <v>0</v>
      </c>
      <c r="AF377" s="400">
        <v>0</v>
      </c>
      <c r="AG377" s="400">
        <v>0</v>
      </c>
      <c r="AH377" s="401">
        <v>0</v>
      </c>
      <c r="AJ377" s="390" t="s">
        <v>127</v>
      </c>
      <c r="AK377" s="367">
        <v>0</v>
      </c>
      <c r="AL377" s="367">
        <v>0</v>
      </c>
      <c r="AM377" s="367">
        <v>0</v>
      </c>
      <c r="AN377" s="367">
        <v>0</v>
      </c>
      <c r="AO377" s="367">
        <v>0</v>
      </c>
      <c r="AP377" s="367">
        <v>0</v>
      </c>
      <c r="AQ377" s="367">
        <v>0</v>
      </c>
      <c r="AR377" s="367">
        <v>0</v>
      </c>
      <c r="AS377" s="367">
        <v>0</v>
      </c>
      <c r="AT377" s="367">
        <v>0</v>
      </c>
      <c r="AU377" s="367">
        <v>0</v>
      </c>
      <c r="AV377" s="367">
        <v>0</v>
      </c>
      <c r="AW377" s="367">
        <v>0</v>
      </c>
      <c r="AX377" s="367">
        <v>0</v>
      </c>
      <c r="AY377" s="367">
        <v>0</v>
      </c>
      <c r="AZ377" s="367">
        <v>0</v>
      </c>
      <c r="BA377" s="367">
        <v>0</v>
      </c>
      <c r="BB377" s="367">
        <v>0</v>
      </c>
      <c r="BC377" s="367">
        <v>0</v>
      </c>
      <c r="BD377" s="367">
        <v>0</v>
      </c>
      <c r="BE377" s="367">
        <v>0</v>
      </c>
      <c r="BF377" s="367">
        <v>0</v>
      </c>
      <c r="BG377" s="367">
        <v>0</v>
      </c>
      <c r="BH377" s="367">
        <v>0</v>
      </c>
      <c r="BI377" s="367">
        <v>0</v>
      </c>
      <c r="BJ377" s="367">
        <v>0</v>
      </c>
      <c r="BK377" s="367">
        <v>0</v>
      </c>
      <c r="BL377" s="367">
        <v>0</v>
      </c>
      <c r="BM377" s="367">
        <v>0</v>
      </c>
      <c r="BN377" s="375">
        <v>0</v>
      </c>
    </row>
    <row r="378" spans="4:66" x14ac:dyDescent="0.2">
      <c r="D378" s="402" t="s">
        <v>128</v>
      </c>
      <c r="E378" s="403">
        <v>0</v>
      </c>
      <c r="F378" s="403">
        <v>0</v>
      </c>
      <c r="G378" s="403">
        <v>0</v>
      </c>
      <c r="H378" s="403">
        <v>0</v>
      </c>
      <c r="I378" s="403">
        <v>0</v>
      </c>
      <c r="J378" s="403">
        <v>0</v>
      </c>
      <c r="K378" s="403">
        <v>0</v>
      </c>
      <c r="L378" s="403">
        <v>0</v>
      </c>
      <c r="M378" s="403">
        <v>0</v>
      </c>
      <c r="N378" s="403">
        <v>0</v>
      </c>
      <c r="O378" s="403">
        <v>0</v>
      </c>
      <c r="P378" s="403">
        <v>0</v>
      </c>
      <c r="Q378" s="403">
        <v>0</v>
      </c>
      <c r="R378" s="403">
        <v>0</v>
      </c>
      <c r="S378" s="403">
        <v>0</v>
      </c>
      <c r="T378" s="403">
        <v>0</v>
      </c>
      <c r="U378" s="403">
        <v>0</v>
      </c>
      <c r="V378" s="403">
        <v>0</v>
      </c>
      <c r="W378" s="403">
        <v>0</v>
      </c>
      <c r="X378" s="403">
        <v>0</v>
      </c>
      <c r="Y378" s="403">
        <v>0</v>
      </c>
      <c r="Z378" s="403">
        <v>0</v>
      </c>
      <c r="AA378" s="403">
        <v>0</v>
      </c>
      <c r="AB378" s="403">
        <v>0</v>
      </c>
      <c r="AC378" s="403">
        <v>0</v>
      </c>
      <c r="AD378" s="403">
        <v>0</v>
      </c>
      <c r="AE378" s="403">
        <v>0</v>
      </c>
      <c r="AF378" s="403">
        <v>0</v>
      </c>
      <c r="AG378" s="403">
        <v>0</v>
      </c>
      <c r="AH378" s="404">
        <v>0</v>
      </c>
      <c r="AJ378" s="392" t="s">
        <v>128</v>
      </c>
      <c r="AK378" s="378">
        <v>0</v>
      </c>
      <c r="AL378" s="378">
        <v>0</v>
      </c>
      <c r="AM378" s="378">
        <v>0</v>
      </c>
      <c r="AN378" s="378">
        <v>0</v>
      </c>
      <c r="AO378" s="378">
        <v>0</v>
      </c>
      <c r="AP378" s="378">
        <v>0</v>
      </c>
      <c r="AQ378" s="378">
        <v>0</v>
      </c>
      <c r="AR378" s="378">
        <v>0</v>
      </c>
      <c r="AS378" s="378">
        <v>0</v>
      </c>
      <c r="AT378" s="378">
        <v>0</v>
      </c>
      <c r="AU378" s="378">
        <v>0</v>
      </c>
      <c r="AV378" s="378">
        <v>0</v>
      </c>
      <c r="AW378" s="378">
        <v>0</v>
      </c>
      <c r="AX378" s="378">
        <v>0</v>
      </c>
      <c r="AY378" s="378">
        <v>0</v>
      </c>
      <c r="AZ378" s="378">
        <v>0</v>
      </c>
      <c r="BA378" s="378">
        <v>0</v>
      </c>
      <c r="BB378" s="378">
        <v>0</v>
      </c>
      <c r="BC378" s="378">
        <v>0</v>
      </c>
      <c r="BD378" s="378">
        <v>0</v>
      </c>
      <c r="BE378" s="378">
        <v>0</v>
      </c>
      <c r="BF378" s="378">
        <v>0</v>
      </c>
      <c r="BG378" s="378">
        <v>0</v>
      </c>
      <c r="BH378" s="378">
        <v>0</v>
      </c>
      <c r="BI378" s="378">
        <v>0</v>
      </c>
      <c r="BJ378" s="378">
        <v>0</v>
      </c>
      <c r="BK378" s="378">
        <v>0</v>
      </c>
      <c r="BL378" s="378">
        <v>0</v>
      </c>
      <c r="BM378" s="378">
        <v>0</v>
      </c>
      <c r="BN378" s="379">
        <v>0</v>
      </c>
    </row>
    <row r="379" spans="4:66" x14ac:dyDescent="0.2"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0"/>
      <c r="P379" s="400"/>
      <c r="Q379" s="400"/>
      <c r="R379" s="400"/>
      <c r="S379" s="400"/>
      <c r="T379" s="400"/>
      <c r="U379" s="400"/>
      <c r="V379" s="400"/>
      <c r="W379" s="400"/>
      <c r="X379" s="400"/>
      <c r="Y379" s="400"/>
      <c r="Z379" s="400"/>
      <c r="AA379" s="400"/>
      <c r="AB379" s="400"/>
      <c r="AC379" s="400"/>
      <c r="AD379" s="400"/>
      <c r="AE379" s="400"/>
      <c r="AF379" s="400"/>
      <c r="AG379" s="400"/>
      <c r="AH379" s="400"/>
    </row>
    <row r="380" spans="4:66" x14ac:dyDescent="0.2">
      <c r="D380" s="405" t="s">
        <v>3</v>
      </c>
      <c r="E380" s="394">
        <v>2025</v>
      </c>
      <c r="F380" s="394"/>
      <c r="G380" s="394"/>
      <c r="H380" s="394"/>
      <c r="I380" s="394"/>
      <c r="J380" s="394">
        <v>2030</v>
      </c>
      <c r="K380" s="394"/>
      <c r="L380" s="394"/>
      <c r="M380" s="394"/>
      <c r="N380" s="394"/>
      <c r="O380" s="394">
        <v>2035</v>
      </c>
      <c r="P380" s="394"/>
      <c r="Q380" s="394"/>
      <c r="R380" s="394"/>
      <c r="S380" s="394"/>
      <c r="T380" s="394">
        <v>2040</v>
      </c>
      <c r="U380" s="394"/>
      <c r="V380" s="394"/>
      <c r="W380" s="394"/>
      <c r="X380" s="394"/>
      <c r="Y380" s="394">
        <v>2045</v>
      </c>
      <c r="Z380" s="394"/>
      <c r="AA380" s="394"/>
      <c r="AB380" s="394"/>
      <c r="AC380" s="394"/>
      <c r="AD380" s="394">
        <v>2050</v>
      </c>
      <c r="AE380" s="394"/>
      <c r="AF380" s="394"/>
      <c r="AG380" s="394"/>
      <c r="AH380" s="395"/>
      <c r="AJ380" s="406" t="s">
        <v>3</v>
      </c>
      <c r="AK380" s="385">
        <v>2025</v>
      </c>
      <c r="AL380" s="385"/>
      <c r="AM380" s="385"/>
      <c r="AN380" s="385"/>
      <c r="AO380" s="385"/>
      <c r="AP380" s="385">
        <v>2030</v>
      </c>
      <c r="AQ380" s="385"/>
      <c r="AR380" s="385"/>
      <c r="AS380" s="385"/>
      <c r="AT380" s="385"/>
      <c r="AU380" s="385">
        <v>2035</v>
      </c>
      <c r="AV380" s="385"/>
      <c r="AW380" s="385"/>
      <c r="AX380" s="385"/>
      <c r="AY380" s="385"/>
      <c r="AZ380" s="385">
        <v>2040</v>
      </c>
      <c r="BA380" s="385"/>
      <c r="BB380" s="385"/>
      <c r="BC380" s="385"/>
      <c r="BD380" s="385"/>
      <c r="BE380" s="385">
        <v>2045</v>
      </c>
      <c r="BF380" s="385"/>
      <c r="BG380" s="385"/>
      <c r="BH380" s="385"/>
      <c r="BI380" s="385"/>
      <c r="BJ380" s="385">
        <v>2050</v>
      </c>
      <c r="BK380" s="385"/>
      <c r="BL380" s="385"/>
      <c r="BM380" s="385"/>
      <c r="BN380" s="386"/>
    </row>
    <row r="381" spans="4:66" x14ac:dyDescent="0.2">
      <c r="D381" s="407" t="s">
        <v>14</v>
      </c>
      <c r="E381" s="397">
        <v>0.2</v>
      </c>
      <c r="F381" s="397">
        <v>0.4</v>
      </c>
      <c r="G381" s="397">
        <v>0.6</v>
      </c>
      <c r="H381" s="397">
        <v>0.8</v>
      </c>
      <c r="I381" s="397">
        <v>1</v>
      </c>
      <c r="J381" s="397">
        <v>0.2</v>
      </c>
      <c r="K381" s="397">
        <v>0.4</v>
      </c>
      <c r="L381" s="397">
        <v>0.6</v>
      </c>
      <c r="M381" s="397">
        <v>0.8</v>
      </c>
      <c r="N381" s="397">
        <v>1</v>
      </c>
      <c r="O381" s="397">
        <v>0.2</v>
      </c>
      <c r="P381" s="397">
        <v>0.4</v>
      </c>
      <c r="Q381" s="397">
        <v>0.6</v>
      </c>
      <c r="R381" s="397">
        <v>0.8</v>
      </c>
      <c r="S381" s="397">
        <v>1</v>
      </c>
      <c r="T381" s="397">
        <v>0.2</v>
      </c>
      <c r="U381" s="397">
        <v>0.4</v>
      </c>
      <c r="V381" s="397">
        <v>0.6</v>
      </c>
      <c r="W381" s="397">
        <v>0.8</v>
      </c>
      <c r="X381" s="397">
        <v>1</v>
      </c>
      <c r="Y381" s="397">
        <v>0.2</v>
      </c>
      <c r="Z381" s="397">
        <v>0.4</v>
      </c>
      <c r="AA381" s="397">
        <v>0.6</v>
      </c>
      <c r="AB381" s="397">
        <v>0.8</v>
      </c>
      <c r="AC381" s="397">
        <v>1</v>
      </c>
      <c r="AD381" s="397">
        <v>0.2</v>
      </c>
      <c r="AE381" s="397">
        <v>0.4</v>
      </c>
      <c r="AF381" s="397">
        <v>0.6</v>
      </c>
      <c r="AG381" s="397">
        <v>0.8</v>
      </c>
      <c r="AH381" s="398">
        <v>1</v>
      </c>
      <c r="AJ381" s="390" t="s">
        <v>14</v>
      </c>
      <c r="AK381" s="380">
        <v>0.2</v>
      </c>
      <c r="AL381" s="380">
        <v>0.4</v>
      </c>
      <c r="AM381" s="380">
        <v>0.6</v>
      </c>
      <c r="AN381" s="380">
        <v>0.8</v>
      </c>
      <c r="AO381" s="380">
        <v>1</v>
      </c>
      <c r="AP381" s="380">
        <v>0.2</v>
      </c>
      <c r="AQ381" s="380">
        <v>0.4</v>
      </c>
      <c r="AR381" s="380">
        <v>0.6</v>
      </c>
      <c r="AS381" s="380">
        <v>0.8</v>
      </c>
      <c r="AT381" s="380">
        <v>1</v>
      </c>
      <c r="AU381" s="380">
        <v>0.2</v>
      </c>
      <c r="AV381" s="380">
        <v>0.4</v>
      </c>
      <c r="AW381" s="380">
        <v>0.6</v>
      </c>
      <c r="AX381" s="380">
        <v>0.8</v>
      </c>
      <c r="AY381" s="380">
        <v>1</v>
      </c>
      <c r="AZ381" s="380">
        <v>0.2</v>
      </c>
      <c r="BA381" s="380">
        <v>0.4</v>
      </c>
      <c r="BB381" s="380">
        <v>0.6</v>
      </c>
      <c r="BC381" s="380">
        <v>0.8</v>
      </c>
      <c r="BD381" s="380">
        <v>1</v>
      </c>
      <c r="BE381" s="380">
        <v>0.2</v>
      </c>
      <c r="BF381" s="380">
        <v>0.4</v>
      </c>
      <c r="BG381" s="380">
        <v>0.6</v>
      </c>
      <c r="BH381" s="380">
        <v>0.8</v>
      </c>
      <c r="BI381" s="380">
        <v>1</v>
      </c>
      <c r="BJ381" s="380">
        <v>0.2</v>
      </c>
      <c r="BK381" s="380">
        <v>0.4</v>
      </c>
      <c r="BL381" s="380">
        <v>0.6</v>
      </c>
      <c r="BM381" s="380">
        <v>0.8</v>
      </c>
      <c r="BN381" s="399">
        <v>1</v>
      </c>
    </row>
    <row r="382" spans="4:66" x14ac:dyDescent="0.2">
      <c r="D382" s="407" t="s">
        <v>84</v>
      </c>
      <c r="E382" s="400">
        <v>153.83744582476837</v>
      </c>
      <c r="F382" s="400">
        <v>147.21322978299179</v>
      </c>
      <c r="G382" s="400">
        <v>145.47528658260015</v>
      </c>
      <c r="H382" s="400">
        <v>137.27564939870729</v>
      </c>
      <c r="I382" s="400">
        <v>126.39697383960853</v>
      </c>
      <c r="J382" s="400">
        <v>0</v>
      </c>
      <c r="K382" s="400">
        <v>0</v>
      </c>
      <c r="L382" s="400">
        <v>0</v>
      </c>
      <c r="M382" s="400">
        <v>0</v>
      </c>
      <c r="N382" s="400">
        <v>0</v>
      </c>
      <c r="O382" s="400">
        <v>0</v>
      </c>
      <c r="P382" s="400">
        <v>0</v>
      </c>
      <c r="Q382" s="400">
        <v>0</v>
      </c>
      <c r="R382" s="400">
        <v>0</v>
      </c>
      <c r="S382" s="400">
        <v>0</v>
      </c>
      <c r="T382" s="400">
        <v>0</v>
      </c>
      <c r="U382" s="400">
        <v>0</v>
      </c>
      <c r="V382" s="400">
        <v>0</v>
      </c>
      <c r="W382" s="400">
        <v>0</v>
      </c>
      <c r="X382" s="400">
        <v>0</v>
      </c>
      <c r="Y382" s="400">
        <v>0</v>
      </c>
      <c r="Z382" s="400">
        <v>0</v>
      </c>
      <c r="AA382" s="400">
        <v>0</v>
      </c>
      <c r="AB382" s="400">
        <v>0</v>
      </c>
      <c r="AC382" s="400">
        <v>0</v>
      </c>
      <c r="AD382" s="400">
        <v>0</v>
      </c>
      <c r="AE382" s="400">
        <v>0</v>
      </c>
      <c r="AF382" s="400">
        <v>0</v>
      </c>
      <c r="AG382" s="400">
        <v>0</v>
      </c>
      <c r="AH382" s="401">
        <v>0</v>
      </c>
      <c r="AJ382" s="390" t="s">
        <v>84</v>
      </c>
      <c r="AK382" s="367">
        <v>120.33278458820992</v>
      </c>
      <c r="AL382" s="367">
        <v>120.33278458820992</v>
      </c>
      <c r="AM382" s="367">
        <v>120.33278458820992</v>
      </c>
      <c r="AN382" s="367">
        <v>120.33278458820992</v>
      </c>
      <c r="AO382" s="367">
        <v>120.33278458820992</v>
      </c>
      <c r="AP382" s="367">
        <v>0</v>
      </c>
      <c r="AQ382" s="367">
        <v>0</v>
      </c>
      <c r="AR382" s="367">
        <v>0</v>
      </c>
      <c r="AS382" s="367">
        <v>0</v>
      </c>
      <c r="AT382" s="367">
        <v>0</v>
      </c>
      <c r="AU382" s="367">
        <v>0</v>
      </c>
      <c r="AV382" s="367">
        <v>0</v>
      </c>
      <c r="AW382" s="367">
        <v>0</v>
      </c>
      <c r="AX382" s="367">
        <v>0</v>
      </c>
      <c r="AY382" s="367">
        <v>0</v>
      </c>
      <c r="AZ382" s="367">
        <v>0</v>
      </c>
      <c r="BA382" s="367">
        <v>0</v>
      </c>
      <c r="BB382" s="367">
        <v>0</v>
      </c>
      <c r="BC382" s="367">
        <v>0</v>
      </c>
      <c r="BD382" s="367">
        <v>0</v>
      </c>
      <c r="BE382" s="367">
        <v>0</v>
      </c>
      <c r="BF382" s="367">
        <v>0</v>
      </c>
      <c r="BG382" s="367">
        <v>0</v>
      </c>
      <c r="BH382" s="367">
        <v>0</v>
      </c>
      <c r="BI382" s="367">
        <v>0</v>
      </c>
      <c r="BJ382" s="367">
        <v>0</v>
      </c>
      <c r="BK382" s="367">
        <v>0</v>
      </c>
      <c r="BL382" s="367">
        <v>0</v>
      </c>
      <c r="BM382" s="367">
        <v>0</v>
      </c>
      <c r="BN382" s="375">
        <v>0</v>
      </c>
    </row>
    <row r="383" spans="4:66" x14ac:dyDescent="0.2">
      <c r="D383" s="407" t="s">
        <v>85</v>
      </c>
      <c r="E383" s="400">
        <v>152.40875684289782</v>
      </c>
      <c r="F383" s="400">
        <v>146.61216223489276</v>
      </c>
      <c r="G383" s="400">
        <v>145.64353740913384</v>
      </c>
      <c r="H383" s="400">
        <v>138.39303184544198</v>
      </c>
      <c r="I383" s="400">
        <v>128.56392905054338</v>
      </c>
      <c r="J383" s="400">
        <v>465.03461050812655</v>
      </c>
      <c r="K383" s="400">
        <v>459.83706101465532</v>
      </c>
      <c r="L383" s="400">
        <v>446.65909619232372</v>
      </c>
      <c r="M383" s="400">
        <v>425.5007160411339</v>
      </c>
      <c r="N383" s="400">
        <v>396.36192056108484</v>
      </c>
      <c r="O383" s="400">
        <v>54.393990478171119</v>
      </c>
      <c r="P383" s="400">
        <v>53.81597268442016</v>
      </c>
      <c r="Q383" s="400">
        <v>52.298993619187371</v>
      </c>
      <c r="R383" s="400">
        <v>49.843053282472709</v>
      </c>
      <c r="S383" s="400">
        <v>46.448151674276176</v>
      </c>
      <c r="T383" s="400">
        <v>0</v>
      </c>
      <c r="U383" s="400">
        <v>0</v>
      </c>
      <c r="V383" s="400">
        <v>0</v>
      </c>
      <c r="W383" s="400">
        <v>0</v>
      </c>
      <c r="X383" s="400">
        <v>0</v>
      </c>
      <c r="Y383" s="400">
        <v>0</v>
      </c>
      <c r="Z383" s="400">
        <v>0</v>
      </c>
      <c r="AA383" s="400">
        <v>0</v>
      </c>
      <c r="AB383" s="400">
        <v>0</v>
      </c>
      <c r="AC383" s="400">
        <v>0</v>
      </c>
      <c r="AD383" s="400">
        <v>0</v>
      </c>
      <c r="AE383" s="400">
        <v>0</v>
      </c>
      <c r="AF383" s="400">
        <v>0</v>
      </c>
      <c r="AG383" s="400">
        <v>0</v>
      </c>
      <c r="AH383" s="401">
        <v>0</v>
      </c>
      <c r="AJ383" s="390" t="s">
        <v>85</v>
      </c>
      <c r="AK383" s="367">
        <v>124.42098179490418</v>
      </c>
      <c r="AL383" s="367">
        <v>124.42098179490418</v>
      </c>
      <c r="AM383" s="367">
        <v>124.42098179490418</v>
      </c>
      <c r="AN383" s="367">
        <v>124.42098179490418</v>
      </c>
      <c r="AO383" s="367">
        <v>124.42098179490418</v>
      </c>
      <c r="AP383" s="367">
        <v>385.47147453346696</v>
      </c>
      <c r="AQ383" s="367">
        <v>385.47147453346696</v>
      </c>
      <c r="AR383" s="367">
        <v>385.47147453346696</v>
      </c>
      <c r="AS383" s="367">
        <v>385.47147453346696</v>
      </c>
      <c r="AT383" s="367">
        <v>385.47147453346696</v>
      </c>
      <c r="AU383" s="367">
        <v>45.374557780203112</v>
      </c>
      <c r="AV383" s="367">
        <v>45.374557780203112</v>
      </c>
      <c r="AW383" s="367">
        <v>45.374557780203112</v>
      </c>
      <c r="AX383" s="367">
        <v>45.374557780203112</v>
      </c>
      <c r="AY383" s="367">
        <v>45.374557780203112</v>
      </c>
      <c r="AZ383" s="367">
        <v>0</v>
      </c>
      <c r="BA383" s="367">
        <v>0</v>
      </c>
      <c r="BB383" s="367">
        <v>0</v>
      </c>
      <c r="BC383" s="367">
        <v>0</v>
      </c>
      <c r="BD383" s="367">
        <v>0</v>
      </c>
      <c r="BE383" s="367">
        <v>0</v>
      </c>
      <c r="BF383" s="367">
        <v>0</v>
      </c>
      <c r="BG383" s="367">
        <v>0</v>
      </c>
      <c r="BH383" s="367">
        <v>0</v>
      </c>
      <c r="BI383" s="367">
        <v>0</v>
      </c>
      <c r="BJ383" s="367">
        <v>0</v>
      </c>
      <c r="BK383" s="367">
        <v>0</v>
      </c>
      <c r="BL383" s="367">
        <v>0</v>
      </c>
      <c r="BM383" s="367">
        <v>0</v>
      </c>
      <c r="BN383" s="375">
        <v>0</v>
      </c>
    </row>
    <row r="384" spans="4:66" x14ac:dyDescent="0.2">
      <c r="D384" s="407" t="s">
        <v>86</v>
      </c>
      <c r="E384" s="400">
        <v>1580.0225104058886</v>
      </c>
      <c r="F384" s="400">
        <v>1523.9429699562043</v>
      </c>
      <c r="G384" s="400">
        <v>1516.9676847120652</v>
      </c>
      <c r="H384" s="400">
        <v>1446.5168829860754</v>
      </c>
      <c r="I384" s="400">
        <v>1350.1171553406996</v>
      </c>
      <c r="J384" s="400">
        <v>3132.2327783734163</v>
      </c>
      <c r="K384" s="400">
        <v>3103.479241849283</v>
      </c>
      <c r="L384" s="400">
        <v>3022.5651260833656</v>
      </c>
      <c r="M384" s="400">
        <v>2889.4904310756697</v>
      </c>
      <c r="N384" s="400">
        <v>2704.2551568261924</v>
      </c>
      <c r="O384" s="400">
        <v>963.82747106409226</v>
      </c>
      <c r="P384" s="400">
        <v>955.51634782786221</v>
      </c>
      <c r="Q384" s="400">
        <v>931.06222514934973</v>
      </c>
      <c r="R384" s="400">
        <v>890.46510302855359</v>
      </c>
      <c r="S384" s="400">
        <v>833.724981465474</v>
      </c>
      <c r="T384" s="400">
        <v>162.99145416743124</v>
      </c>
      <c r="U384" s="400">
        <v>161.66580769558013</v>
      </c>
      <c r="V384" s="400">
        <v>157.59276889383989</v>
      </c>
      <c r="W384" s="400">
        <v>150.77233776221027</v>
      </c>
      <c r="X384" s="400">
        <v>141.20451430069141</v>
      </c>
      <c r="Y384" s="400">
        <v>0</v>
      </c>
      <c r="Z384" s="400">
        <v>0</v>
      </c>
      <c r="AA384" s="400">
        <v>0</v>
      </c>
      <c r="AB384" s="400">
        <v>0</v>
      </c>
      <c r="AC384" s="400">
        <v>0</v>
      </c>
      <c r="AD384" s="400">
        <v>0</v>
      </c>
      <c r="AE384" s="400">
        <v>0</v>
      </c>
      <c r="AF384" s="400">
        <v>0</v>
      </c>
      <c r="AG384" s="400">
        <v>0</v>
      </c>
      <c r="AH384" s="401">
        <v>0</v>
      </c>
      <c r="AJ384" s="390" t="s">
        <v>86</v>
      </c>
      <c r="AK384" s="367">
        <v>1300.2138461013028</v>
      </c>
      <c r="AL384" s="367">
        <v>1300.2138461013028</v>
      </c>
      <c r="AM384" s="367">
        <v>1300.2138461013028</v>
      </c>
      <c r="AN384" s="367">
        <v>1300.2138461013028</v>
      </c>
      <c r="AO384" s="367">
        <v>1300.2138461013028</v>
      </c>
      <c r="AP384" s="367">
        <v>2616.3083599674615</v>
      </c>
      <c r="AQ384" s="367">
        <v>2616.3083599674615</v>
      </c>
      <c r="AR384" s="367">
        <v>2616.3083599674615</v>
      </c>
      <c r="AS384" s="367">
        <v>2616.3083599674615</v>
      </c>
      <c r="AT384" s="367">
        <v>2616.3083599674615</v>
      </c>
      <c r="AU384" s="367">
        <v>810.07707791339817</v>
      </c>
      <c r="AV384" s="367">
        <v>810.07707791339817</v>
      </c>
      <c r="AW384" s="367">
        <v>810.07707791339817</v>
      </c>
      <c r="AX384" s="367">
        <v>810.07707791339817</v>
      </c>
      <c r="AY384" s="367">
        <v>810.07707791339817</v>
      </c>
      <c r="AZ384" s="367">
        <v>137.93175056477645</v>
      </c>
      <c r="BA384" s="367">
        <v>137.93175056477645</v>
      </c>
      <c r="BB384" s="367">
        <v>137.93175056477645</v>
      </c>
      <c r="BC384" s="367">
        <v>137.93175056477645</v>
      </c>
      <c r="BD384" s="367">
        <v>137.93175056477645</v>
      </c>
      <c r="BE384" s="367">
        <v>0</v>
      </c>
      <c r="BF384" s="367">
        <v>0</v>
      </c>
      <c r="BG384" s="367">
        <v>0</v>
      </c>
      <c r="BH384" s="367">
        <v>0</v>
      </c>
      <c r="BI384" s="367">
        <v>0</v>
      </c>
      <c r="BJ384" s="367">
        <v>0</v>
      </c>
      <c r="BK384" s="367">
        <v>0</v>
      </c>
      <c r="BL384" s="367">
        <v>0</v>
      </c>
      <c r="BM384" s="367">
        <v>0</v>
      </c>
      <c r="BN384" s="375">
        <v>0</v>
      </c>
    </row>
    <row r="385" spans="4:66" x14ac:dyDescent="0.2">
      <c r="D385" s="407" t="s">
        <v>87</v>
      </c>
      <c r="E385" s="400">
        <v>6.1944558753090746</v>
      </c>
      <c r="F385" s="400">
        <v>6.2171858065819823</v>
      </c>
      <c r="G385" s="400">
        <v>6.3806373975907276</v>
      </c>
      <c r="H385" s="400">
        <v>6.2354640741523477</v>
      </c>
      <c r="I385" s="400">
        <v>5.9314480276611636</v>
      </c>
      <c r="J385" s="400">
        <v>0</v>
      </c>
      <c r="K385" s="400">
        <v>0</v>
      </c>
      <c r="L385" s="400">
        <v>0</v>
      </c>
      <c r="M385" s="400">
        <v>0</v>
      </c>
      <c r="N385" s="400">
        <v>0</v>
      </c>
      <c r="O385" s="400">
        <v>0</v>
      </c>
      <c r="P385" s="400">
        <v>0</v>
      </c>
      <c r="Q385" s="400">
        <v>0</v>
      </c>
      <c r="R385" s="400">
        <v>0</v>
      </c>
      <c r="S385" s="400">
        <v>0</v>
      </c>
      <c r="T385" s="400">
        <v>0</v>
      </c>
      <c r="U385" s="400">
        <v>0</v>
      </c>
      <c r="V385" s="400">
        <v>0</v>
      </c>
      <c r="W385" s="400">
        <v>0</v>
      </c>
      <c r="X385" s="400">
        <v>0</v>
      </c>
      <c r="Y385" s="400">
        <v>0</v>
      </c>
      <c r="Z385" s="400">
        <v>0</v>
      </c>
      <c r="AA385" s="400">
        <v>0</v>
      </c>
      <c r="AB385" s="400">
        <v>0</v>
      </c>
      <c r="AC385" s="400">
        <v>0</v>
      </c>
      <c r="AD385" s="400">
        <v>0</v>
      </c>
      <c r="AE385" s="400">
        <v>0</v>
      </c>
      <c r="AF385" s="400">
        <v>0</v>
      </c>
      <c r="AG385" s="400">
        <v>0</v>
      </c>
      <c r="AH385" s="401">
        <v>0</v>
      </c>
      <c r="AJ385" s="390" t="s">
        <v>87</v>
      </c>
      <c r="AK385" s="367">
        <v>5.7913857076825908</v>
      </c>
      <c r="AL385" s="367">
        <v>5.7913857076825908</v>
      </c>
      <c r="AM385" s="367">
        <v>5.7913857076825908</v>
      </c>
      <c r="AN385" s="367">
        <v>5.7913857076825908</v>
      </c>
      <c r="AO385" s="367">
        <v>5.7913857076825908</v>
      </c>
      <c r="AP385" s="367">
        <v>0</v>
      </c>
      <c r="AQ385" s="367">
        <v>0</v>
      </c>
      <c r="AR385" s="367">
        <v>0</v>
      </c>
      <c r="AS385" s="367">
        <v>0</v>
      </c>
      <c r="AT385" s="367">
        <v>0</v>
      </c>
      <c r="AU385" s="367">
        <v>0</v>
      </c>
      <c r="AV385" s="367">
        <v>0</v>
      </c>
      <c r="AW385" s="367">
        <v>0</v>
      </c>
      <c r="AX385" s="367">
        <v>0</v>
      </c>
      <c r="AY385" s="367">
        <v>0</v>
      </c>
      <c r="AZ385" s="367">
        <v>0</v>
      </c>
      <c r="BA385" s="367">
        <v>0</v>
      </c>
      <c r="BB385" s="367">
        <v>0</v>
      </c>
      <c r="BC385" s="367">
        <v>0</v>
      </c>
      <c r="BD385" s="367">
        <v>0</v>
      </c>
      <c r="BE385" s="367">
        <v>0</v>
      </c>
      <c r="BF385" s="367">
        <v>0</v>
      </c>
      <c r="BG385" s="367">
        <v>0</v>
      </c>
      <c r="BH385" s="367">
        <v>0</v>
      </c>
      <c r="BI385" s="367">
        <v>0</v>
      </c>
      <c r="BJ385" s="367">
        <v>0</v>
      </c>
      <c r="BK385" s="367">
        <v>0</v>
      </c>
      <c r="BL385" s="367">
        <v>0</v>
      </c>
      <c r="BM385" s="367">
        <v>0</v>
      </c>
      <c r="BN385" s="375">
        <v>0</v>
      </c>
    </row>
    <row r="386" spans="4:66" x14ac:dyDescent="0.2">
      <c r="D386" s="407" t="s">
        <v>88</v>
      </c>
      <c r="E386" s="400">
        <v>23.639965712488845</v>
      </c>
      <c r="F386" s="400">
        <v>22.737035701652584</v>
      </c>
      <c r="G386" s="400">
        <v>22.567785460296928</v>
      </c>
      <c r="H386" s="400">
        <v>21.443106653484683</v>
      </c>
      <c r="I386" s="400">
        <v>19.926035392861593</v>
      </c>
      <c r="J386" s="400">
        <v>1064.286210772615</v>
      </c>
      <c r="K386" s="400">
        <v>1051.6294805946322</v>
      </c>
      <c r="L386" s="400">
        <v>1021.0600907105205</v>
      </c>
      <c r="M386" s="400">
        <v>972.578041120281</v>
      </c>
      <c r="N386" s="400">
        <v>906.18333182391325</v>
      </c>
      <c r="O386" s="400">
        <v>3929.5391184604396</v>
      </c>
      <c r="P386" s="400">
        <v>3884.8978643665123</v>
      </c>
      <c r="Q386" s="400">
        <v>3773.7376825130918</v>
      </c>
      <c r="R386" s="400">
        <v>3596.0585729001859</v>
      </c>
      <c r="S386" s="400">
        <v>3351.8605355277928</v>
      </c>
      <c r="T386" s="400">
        <v>5567.6685997789973</v>
      </c>
      <c r="U386" s="400">
        <v>5507.0113529856235</v>
      </c>
      <c r="V386" s="400">
        <v>5351.502024057404</v>
      </c>
      <c r="W386" s="400">
        <v>5101.1406129943407</v>
      </c>
      <c r="X386" s="400">
        <v>4755.9271197964317</v>
      </c>
      <c r="Y386" s="400">
        <v>6517.8775851929604</v>
      </c>
      <c r="Z386" s="400">
        <v>6454.2505115972535</v>
      </c>
      <c r="AA386" s="400">
        <v>6278.6183819182988</v>
      </c>
      <c r="AB386" s="400">
        <v>5990.9811961560972</v>
      </c>
      <c r="AC386" s="400">
        <v>5591.3389543106541</v>
      </c>
      <c r="AD386" s="400">
        <v>7038.0290257362394</v>
      </c>
      <c r="AE386" s="400">
        <v>6975.4369265792957</v>
      </c>
      <c r="AF386" s="400">
        <v>6791.1566394877327</v>
      </c>
      <c r="AG386" s="400">
        <v>6485.1881644615542</v>
      </c>
      <c r="AH386" s="401">
        <v>6057.5315015007636</v>
      </c>
      <c r="AJ386" s="390" t="s">
        <v>88</v>
      </c>
      <c r="AK386" s="367">
        <v>19.388824069915355</v>
      </c>
      <c r="AL386" s="367">
        <v>19.388824069915355</v>
      </c>
      <c r="AM386" s="367">
        <v>19.388824069915355</v>
      </c>
      <c r="AN386" s="367">
        <v>19.388824069915355</v>
      </c>
      <c r="AO386" s="367">
        <v>19.388824069915355</v>
      </c>
      <c r="AP386" s="367">
        <v>886.02525498114494</v>
      </c>
      <c r="AQ386" s="367">
        <v>886.02525498114494</v>
      </c>
      <c r="AR386" s="367">
        <v>886.02525498114494</v>
      </c>
      <c r="AS386" s="367">
        <v>886.02525498114494</v>
      </c>
      <c r="AT386" s="367">
        <v>886.02525498114494</v>
      </c>
      <c r="AU386" s="367">
        <v>3291.7634507419998</v>
      </c>
      <c r="AV386" s="367">
        <v>3291.7634507419998</v>
      </c>
      <c r="AW386" s="367">
        <v>3291.7634507419998</v>
      </c>
      <c r="AX386" s="367">
        <v>3291.7634507419998</v>
      </c>
      <c r="AY386" s="367">
        <v>3291.7634507419998</v>
      </c>
      <c r="AZ386" s="367">
        <v>4696.0595776477649</v>
      </c>
      <c r="BA386" s="367">
        <v>4696.0595776477649</v>
      </c>
      <c r="BB386" s="367">
        <v>4696.0595776477649</v>
      </c>
      <c r="BC386" s="367">
        <v>4696.0595776477649</v>
      </c>
      <c r="BD386" s="367">
        <v>4696.0595776477649</v>
      </c>
      <c r="BE386" s="367">
        <v>5547.886749028482</v>
      </c>
      <c r="BF386" s="367">
        <v>5547.886749028482</v>
      </c>
      <c r="BG386" s="367">
        <v>5547.886749028482</v>
      </c>
      <c r="BH386" s="367">
        <v>5547.886749028482</v>
      </c>
      <c r="BI386" s="367">
        <v>5547.886749028482</v>
      </c>
      <c r="BJ386" s="367">
        <v>6029.3539936462348</v>
      </c>
      <c r="BK386" s="367">
        <v>6029.3539936462348</v>
      </c>
      <c r="BL386" s="367">
        <v>6029.3539936462348</v>
      </c>
      <c r="BM386" s="367">
        <v>6029.3539936462348</v>
      </c>
      <c r="BN386" s="375">
        <v>6029.3539936462348</v>
      </c>
    </row>
    <row r="387" spans="4:66" x14ac:dyDescent="0.2">
      <c r="D387" s="407" t="s">
        <v>89</v>
      </c>
      <c r="E387" s="400">
        <v>24.71064368599772</v>
      </c>
      <c r="F387" s="400">
        <v>23.813358909334557</v>
      </c>
      <c r="G387" s="400">
        <v>23.663453682971824</v>
      </c>
      <c r="H387" s="400">
        <v>22.542750473615175</v>
      </c>
      <c r="I387" s="400">
        <v>21.023975125696065</v>
      </c>
      <c r="J387" s="400">
        <v>1112.9103369678107</v>
      </c>
      <c r="K387" s="400">
        <v>1101.0560117604521</v>
      </c>
      <c r="L387" s="400">
        <v>1071.0295831797985</v>
      </c>
      <c r="M387" s="400">
        <v>1022.8310512258519</v>
      </c>
      <c r="N387" s="400">
        <v>956.46041589860999</v>
      </c>
      <c r="O387" s="400">
        <v>4109.73060676149</v>
      </c>
      <c r="P387" s="400">
        <v>4068.152699026929</v>
      </c>
      <c r="Q387" s="400">
        <v>3959.0921475352829</v>
      </c>
      <c r="R387" s="400">
        <v>3782.548952286551</v>
      </c>
      <c r="S387" s="400">
        <v>3538.5231132807335</v>
      </c>
      <c r="T387" s="400">
        <v>5823.8914054375218</v>
      </c>
      <c r="U387" s="400">
        <v>5767.7016295002404</v>
      </c>
      <c r="V387" s="400">
        <v>5615.2851584432619</v>
      </c>
      <c r="W387" s="400">
        <v>5366.6419922665882</v>
      </c>
      <c r="X387" s="400">
        <v>5021.7721309702192</v>
      </c>
      <c r="Y387" s="400">
        <v>6819.0937172244176</v>
      </c>
      <c r="Z387" s="400">
        <v>6761.0458947097868</v>
      </c>
      <c r="AA387" s="400">
        <v>6589.3693400835609</v>
      </c>
      <c r="AB387" s="400">
        <v>6304.0640533457345</v>
      </c>
      <c r="AC387" s="400">
        <v>5905.1300344963211</v>
      </c>
      <c r="AD387" s="400">
        <v>7364.2004793029409</v>
      </c>
      <c r="AE387" s="400">
        <v>7307.9147503980294</v>
      </c>
      <c r="AF387" s="400">
        <v>7128.1764385306933</v>
      </c>
      <c r="AG387" s="400">
        <v>6824.9855437009319</v>
      </c>
      <c r="AH387" s="401">
        <v>6398.3420659087387</v>
      </c>
      <c r="AJ387" s="390" t="s">
        <v>89</v>
      </c>
      <c r="AK387" s="367">
        <v>20.474634591803472</v>
      </c>
      <c r="AL387" s="367">
        <v>20.474634591803472</v>
      </c>
      <c r="AM387" s="367">
        <v>20.474634591803472</v>
      </c>
      <c r="AN387" s="367">
        <v>20.474634591803472</v>
      </c>
      <c r="AO387" s="367">
        <v>20.474634591803472</v>
      </c>
      <c r="AP387" s="367">
        <v>935.64433146809381</v>
      </c>
      <c r="AQ387" s="367">
        <v>935.64433146809381</v>
      </c>
      <c r="AR387" s="367">
        <v>935.64433146809381</v>
      </c>
      <c r="AS387" s="367">
        <v>935.64433146809381</v>
      </c>
      <c r="AT387" s="367">
        <v>935.64433146809381</v>
      </c>
      <c r="AU387" s="367">
        <v>3476.1083794232777</v>
      </c>
      <c r="AV387" s="367">
        <v>3476.1083794232777</v>
      </c>
      <c r="AW387" s="367">
        <v>3476.1083794232777</v>
      </c>
      <c r="AX387" s="367">
        <v>3476.1083794232777</v>
      </c>
      <c r="AY387" s="367">
        <v>3476.1083794232777</v>
      </c>
      <c r="AZ387" s="367">
        <v>4959.0477239343318</v>
      </c>
      <c r="BA387" s="367">
        <v>4959.0477239343318</v>
      </c>
      <c r="BB387" s="367">
        <v>4959.0477239343318</v>
      </c>
      <c r="BC387" s="367">
        <v>4959.0477239343318</v>
      </c>
      <c r="BD387" s="367">
        <v>4959.0477239343318</v>
      </c>
      <c r="BE387" s="367">
        <v>5858.5788149638183</v>
      </c>
      <c r="BF387" s="367">
        <v>5858.5788149638183</v>
      </c>
      <c r="BG387" s="367">
        <v>5858.5788149638183</v>
      </c>
      <c r="BH387" s="367">
        <v>5858.5788149638183</v>
      </c>
      <c r="BI387" s="367">
        <v>5858.5788149638183</v>
      </c>
      <c r="BJ387" s="367">
        <v>6367.0091285260978</v>
      </c>
      <c r="BK387" s="367">
        <v>6367.0091285260978</v>
      </c>
      <c r="BL387" s="367">
        <v>6367.0091285260978</v>
      </c>
      <c r="BM387" s="367">
        <v>6367.0091285260978</v>
      </c>
      <c r="BN387" s="375">
        <v>6367.0091285260978</v>
      </c>
    </row>
    <row r="388" spans="4:66" x14ac:dyDescent="0.2">
      <c r="D388" s="407" t="s">
        <v>125</v>
      </c>
      <c r="E388" s="400">
        <v>0</v>
      </c>
      <c r="F388" s="400">
        <v>0</v>
      </c>
      <c r="G388" s="400">
        <v>0</v>
      </c>
      <c r="H388" s="400">
        <v>0</v>
      </c>
      <c r="I388" s="400">
        <v>0</v>
      </c>
      <c r="J388" s="400">
        <v>0</v>
      </c>
      <c r="K388" s="400">
        <v>0</v>
      </c>
      <c r="L388" s="400">
        <v>0</v>
      </c>
      <c r="M388" s="400">
        <v>0</v>
      </c>
      <c r="N388" s="400">
        <v>0</v>
      </c>
      <c r="O388" s="400">
        <v>0</v>
      </c>
      <c r="P388" s="400">
        <v>0</v>
      </c>
      <c r="Q388" s="400">
        <v>0</v>
      </c>
      <c r="R388" s="400">
        <v>0</v>
      </c>
      <c r="S388" s="400">
        <v>0</v>
      </c>
      <c r="T388" s="400">
        <v>0</v>
      </c>
      <c r="U388" s="400">
        <v>0</v>
      </c>
      <c r="V388" s="400">
        <v>0</v>
      </c>
      <c r="W388" s="400">
        <v>0</v>
      </c>
      <c r="X388" s="400">
        <v>0</v>
      </c>
      <c r="Y388" s="400">
        <v>0</v>
      </c>
      <c r="Z388" s="400">
        <v>0</v>
      </c>
      <c r="AA388" s="400">
        <v>0</v>
      </c>
      <c r="AB388" s="400">
        <v>0</v>
      </c>
      <c r="AC388" s="400">
        <v>0</v>
      </c>
      <c r="AD388" s="400">
        <v>0</v>
      </c>
      <c r="AE388" s="400">
        <v>0</v>
      </c>
      <c r="AF388" s="400">
        <v>0</v>
      </c>
      <c r="AG388" s="400">
        <v>0</v>
      </c>
      <c r="AH388" s="401">
        <v>0</v>
      </c>
      <c r="AJ388" s="390" t="s">
        <v>125</v>
      </c>
      <c r="AK388" s="367">
        <v>0</v>
      </c>
      <c r="AL388" s="367">
        <v>0</v>
      </c>
      <c r="AM388" s="367">
        <v>0</v>
      </c>
      <c r="AN388" s="367">
        <v>0</v>
      </c>
      <c r="AO388" s="367">
        <v>0</v>
      </c>
      <c r="AP388" s="367">
        <v>0</v>
      </c>
      <c r="AQ388" s="367">
        <v>0</v>
      </c>
      <c r="AR388" s="367">
        <v>0</v>
      </c>
      <c r="AS388" s="367">
        <v>0</v>
      </c>
      <c r="AT388" s="367">
        <v>0</v>
      </c>
      <c r="AU388" s="367">
        <v>0</v>
      </c>
      <c r="AV388" s="367">
        <v>0</v>
      </c>
      <c r="AW388" s="367">
        <v>0</v>
      </c>
      <c r="AX388" s="367">
        <v>0</v>
      </c>
      <c r="AY388" s="367">
        <v>0</v>
      </c>
      <c r="AZ388" s="367">
        <v>0</v>
      </c>
      <c r="BA388" s="367">
        <v>0</v>
      </c>
      <c r="BB388" s="367">
        <v>0</v>
      </c>
      <c r="BC388" s="367">
        <v>0</v>
      </c>
      <c r="BD388" s="367">
        <v>0</v>
      </c>
      <c r="BE388" s="367">
        <v>0</v>
      </c>
      <c r="BF388" s="367">
        <v>0</v>
      </c>
      <c r="BG388" s="367">
        <v>0</v>
      </c>
      <c r="BH388" s="367">
        <v>0</v>
      </c>
      <c r="BI388" s="367">
        <v>0</v>
      </c>
      <c r="BJ388" s="367">
        <v>0</v>
      </c>
      <c r="BK388" s="367">
        <v>0</v>
      </c>
      <c r="BL388" s="367">
        <v>0</v>
      </c>
      <c r="BM388" s="367">
        <v>0</v>
      </c>
      <c r="BN388" s="375">
        <v>0</v>
      </c>
    </row>
    <row r="389" spans="4:66" x14ac:dyDescent="0.2">
      <c r="D389" s="407" t="s">
        <v>126</v>
      </c>
      <c r="E389" s="400">
        <v>0</v>
      </c>
      <c r="F389" s="400">
        <v>0</v>
      </c>
      <c r="G389" s="400">
        <v>0</v>
      </c>
      <c r="H389" s="400">
        <v>0</v>
      </c>
      <c r="I389" s="400">
        <v>0</v>
      </c>
      <c r="J389" s="400">
        <v>0</v>
      </c>
      <c r="K389" s="400">
        <v>0</v>
      </c>
      <c r="L389" s="400">
        <v>0</v>
      </c>
      <c r="M389" s="400">
        <v>0</v>
      </c>
      <c r="N389" s="400">
        <v>0</v>
      </c>
      <c r="O389" s="400">
        <v>0</v>
      </c>
      <c r="P389" s="400">
        <v>0</v>
      </c>
      <c r="Q389" s="400">
        <v>0</v>
      </c>
      <c r="R389" s="400">
        <v>0</v>
      </c>
      <c r="S389" s="400">
        <v>0</v>
      </c>
      <c r="T389" s="400">
        <v>0</v>
      </c>
      <c r="U389" s="400">
        <v>0</v>
      </c>
      <c r="V389" s="400">
        <v>0</v>
      </c>
      <c r="W389" s="400">
        <v>0</v>
      </c>
      <c r="X389" s="400">
        <v>0</v>
      </c>
      <c r="Y389" s="400">
        <v>0</v>
      </c>
      <c r="Z389" s="400">
        <v>0</v>
      </c>
      <c r="AA389" s="400">
        <v>0</v>
      </c>
      <c r="AB389" s="400">
        <v>0</v>
      </c>
      <c r="AC389" s="400">
        <v>0</v>
      </c>
      <c r="AD389" s="400">
        <v>0</v>
      </c>
      <c r="AE389" s="400">
        <v>0</v>
      </c>
      <c r="AF389" s="400">
        <v>0</v>
      </c>
      <c r="AG389" s="400">
        <v>0</v>
      </c>
      <c r="AH389" s="401">
        <v>0</v>
      </c>
      <c r="AJ389" s="390" t="s">
        <v>126</v>
      </c>
      <c r="AK389" s="367">
        <v>0</v>
      </c>
      <c r="AL389" s="367">
        <v>0</v>
      </c>
      <c r="AM389" s="367">
        <v>0</v>
      </c>
      <c r="AN389" s="367">
        <v>0</v>
      </c>
      <c r="AO389" s="367">
        <v>0</v>
      </c>
      <c r="AP389" s="367">
        <v>0</v>
      </c>
      <c r="AQ389" s="367">
        <v>0</v>
      </c>
      <c r="AR389" s="367">
        <v>0</v>
      </c>
      <c r="AS389" s="367">
        <v>0</v>
      </c>
      <c r="AT389" s="367">
        <v>0</v>
      </c>
      <c r="AU389" s="367">
        <v>0</v>
      </c>
      <c r="AV389" s="367">
        <v>0</v>
      </c>
      <c r="AW389" s="367">
        <v>0</v>
      </c>
      <c r="AX389" s="367">
        <v>0</v>
      </c>
      <c r="AY389" s="367">
        <v>0</v>
      </c>
      <c r="AZ389" s="367">
        <v>0</v>
      </c>
      <c r="BA389" s="367">
        <v>0</v>
      </c>
      <c r="BB389" s="367">
        <v>0</v>
      </c>
      <c r="BC389" s="367">
        <v>0</v>
      </c>
      <c r="BD389" s="367">
        <v>0</v>
      </c>
      <c r="BE389" s="367">
        <v>0</v>
      </c>
      <c r="BF389" s="367">
        <v>0</v>
      </c>
      <c r="BG389" s="367">
        <v>0</v>
      </c>
      <c r="BH389" s="367">
        <v>0</v>
      </c>
      <c r="BI389" s="367">
        <v>0</v>
      </c>
      <c r="BJ389" s="367">
        <v>0</v>
      </c>
      <c r="BK389" s="367">
        <v>0</v>
      </c>
      <c r="BL389" s="367">
        <v>0</v>
      </c>
      <c r="BM389" s="367">
        <v>0</v>
      </c>
      <c r="BN389" s="375">
        <v>0</v>
      </c>
    </row>
    <row r="390" spans="4:66" x14ac:dyDescent="0.2">
      <c r="D390" s="407" t="s">
        <v>90</v>
      </c>
      <c r="E390" s="400">
        <v>29.812847628404398</v>
      </c>
      <c r="F390" s="400">
        <v>28.625174996136831</v>
      </c>
      <c r="G390" s="400">
        <v>28.245734558229255</v>
      </c>
      <c r="H390" s="400">
        <v>26.596004971405858</v>
      </c>
      <c r="I390" s="400">
        <v>24.368826683425233</v>
      </c>
      <c r="J390" s="400">
        <v>0</v>
      </c>
      <c r="K390" s="400">
        <v>0</v>
      </c>
      <c r="L390" s="400">
        <v>0</v>
      </c>
      <c r="M390" s="400">
        <v>0</v>
      </c>
      <c r="N390" s="400">
        <v>0</v>
      </c>
      <c r="O390" s="400">
        <v>0</v>
      </c>
      <c r="P390" s="400">
        <v>0</v>
      </c>
      <c r="Q390" s="400">
        <v>0</v>
      </c>
      <c r="R390" s="400">
        <v>0</v>
      </c>
      <c r="S390" s="400">
        <v>0</v>
      </c>
      <c r="T390" s="400">
        <v>0</v>
      </c>
      <c r="U390" s="400">
        <v>0</v>
      </c>
      <c r="V390" s="400">
        <v>0</v>
      </c>
      <c r="W390" s="400">
        <v>0</v>
      </c>
      <c r="X390" s="400">
        <v>0</v>
      </c>
      <c r="Y390" s="400">
        <v>0</v>
      </c>
      <c r="Z390" s="400">
        <v>0</v>
      </c>
      <c r="AA390" s="400">
        <v>0</v>
      </c>
      <c r="AB390" s="400">
        <v>0</v>
      </c>
      <c r="AC390" s="400">
        <v>0</v>
      </c>
      <c r="AD390" s="400">
        <v>0</v>
      </c>
      <c r="AE390" s="400">
        <v>0</v>
      </c>
      <c r="AF390" s="400">
        <v>0</v>
      </c>
      <c r="AG390" s="400">
        <v>0</v>
      </c>
      <c r="AH390" s="401">
        <v>0</v>
      </c>
      <c r="AJ390" s="390" t="s">
        <v>90</v>
      </c>
      <c r="AK390" s="367">
        <v>23.209389981692212</v>
      </c>
      <c r="AL390" s="367">
        <v>23.209389981692212</v>
      </c>
      <c r="AM390" s="367">
        <v>23.209389981692212</v>
      </c>
      <c r="AN390" s="367">
        <v>23.209389981692212</v>
      </c>
      <c r="AO390" s="367">
        <v>23.209389981692212</v>
      </c>
      <c r="AP390" s="367">
        <v>0</v>
      </c>
      <c r="AQ390" s="367">
        <v>0</v>
      </c>
      <c r="AR390" s="367">
        <v>0</v>
      </c>
      <c r="AS390" s="367">
        <v>0</v>
      </c>
      <c r="AT390" s="367">
        <v>0</v>
      </c>
      <c r="AU390" s="367">
        <v>0</v>
      </c>
      <c r="AV390" s="367">
        <v>0</v>
      </c>
      <c r="AW390" s="367">
        <v>0</v>
      </c>
      <c r="AX390" s="367">
        <v>0</v>
      </c>
      <c r="AY390" s="367">
        <v>0</v>
      </c>
      <c r="AZ390" s="367">
        <v>0</v>
      </c>
      <c r="BA390" s="367">
        <v>0</v>
      </c>
      <c r="BB390" s="367">
        <v>0</v>
      </c>
      <c r="BC390" s="367">
        <v>0</v>
      </c>
      <c r="BD390" s="367">
        <v>0</v>
      </c>
      <c r="BE390" s="367">
        <v>0</v>
      </c>
      <c r="BF390" s="367">
        <v>0</v>
      </c>
      <c r="BG390" s="367">
        <v>0</v>
      </c>
      <c r="BH390" s="367">
        <v>0</v>
      </c>
      <c r="BI390" s="367">
        <v>0</v>
      </c>
      <c r="BJ390" s="367">
        <v>0</v>
      </c>
      <c r="BK390" s="367">
        <v>0</v>
      </c>
      <c r="BL390" s="367">
        <v>0</v>
      </c>
      <c r="BM390" s="367">
        <v>0</v>
      </c>
      <c r="BN390" s="375">
        <v>0</v>
      </c>
    </row>
    <row r="391" spans="4:66" x14ac:dyDescent="0.2">
      <c r="D391" s="407" t="s">
        <v>91</v>
      </c>
      <c r="E391" s="400">
        <v>29.483979506038509</v>
      </c>
      <c r="F391" s="400">
        <v>28.485920357382593</v>
      </c>
      <c r="G391" s="400">
        <v>28.282897931564307</v>
      </c>
      <c r="H391" s="400">
        <v>26.850519667755652</v>
      </c>
      <c r="I391" s="400">
        <v>24.863583086232616</v>
      </c>
      <c r="J391" s="400">
        <v>240.60158536719774</v>
      </c>
      <c r="K391" s="400">
        <v>238.68724939422813</v>
      </c>
      <c r="L391" s="400">
        <v>232.18486162480457</v>
      </c>
      <c r="M391" s="400">
        <v>221.09442205892739</v>
      </c>
      <c r="N391" s="400">
        <v>205.41593069659621</v>
      </c>
      <c r="O391" s="400">
        <v>27.950320909931087</v>
      </c>
      <c r="P391" s="400">
        <v>27.746338371470877</v>
      </c>
      <c r="Q391" s="400">
        <v>27.006355728009819</v>
      </c>
      <c r="R391" s="400">
        <v>25.730372979547884</v>
      </c>
      <c r="S391" s="400">
        <v>23.91839012608509</v>
      </c>
      <c r="T391" s="400">
        <v>0</v>
      </c>
      <c r="U391" s="400">
        <v>0</v>
      </c>
      <c r="V391" s="400">
        <v>0</v>
      </c>
      <c r="W391" s="400">
        <v>0</v>
      </c>
      <c r="X391" s="400">
        <v>0</v>
      </c>
      <c r="Y391" s="400">
        <v>0</v>
      </c>
      <c r="Z391" s="400">
        <v>0</v>
      </c>
      <c r="AA391" s="400">
        <v>0</v>
      </c>
      <c r="AB391" s="400">
        <v>0</v>
      </c>
      <c r="AC391" s="400">
        <v>0</v>
      </c>
      <c r="AD391" s="400">
        <v>0</v>
      </c>
      <c r="AE391" s="400">
        <v>0</v>
      </c>
      <c r="AF391" s="400">
        <v>0</v>
      </c>
      <c r="AG391" s="400">
        <v>0</v>
      </c>
      <c r="AH391" s="401">
        <v>0</v>
      </c>
      <c r="AJ391" s="390" t="s">
        <v>91</v>
      </c>
      <c r="AK391" s="367">
        <v>24.141276090323821</v>
      </c>
      <c r="AL391" s="367">
        <v>24.141276090323821</v>
      </c>
      <c r="AM391" s="367">
        <v>24.141276090323821</v>
      </c>
      <c r="AN391" s="367">
        <v>24.141276090323821</v>
      </c>
      <c r="AO391" s="367">
        <v>24.141276090323821</v>
      </c>
      <c r="AP391" s="367">
        <v>199.94144376540058</v>
      </c>
      <c r="AQ391" s="367">
        <v>199.94144376540058</v>
      </c>
      <c r="AR391" s="367">
        <v>199.94144376540058</v>
      </c>
      <c r="AS391" s="367">
        <v>199.94144376540058</v>
      </c>
      <c r="AT391" s="367">
        <v>199.94144376540058</v>
      </c>
      <c r="AU391" s="367">
        <v>23.368964539832092</v>
      </c>
      <c r="AV391" s="367">
        <v>23.368964539832092</v>
      </c>
      <c r="AW391" s="367">
        <v>23.368964539832092</v>
      </c>
      <c r="AX391" s="367">
        <v>23.368964539832092</v>
      </c>
      <c r="AY391" s="367">
        <v>23.368964539832092</v>
      </c>
      <c r="AZ391" s="367">
        <v>0</v>
      </c>
      <c r="BA391" s="367">
        <v>0</v>
      </c>
      <c r="BB391" s="367">
        <v>0</v>
      </c>
      <c r="BC391" s="367">
        <v>0</v>
      </c>
      <c r="BD391" s="367">
        <v>0</v>
      </c>
      <c r="BE391" s="367">
        <v>0</v>
      </c>
      <c r="BF391" s="367">
        <v>0</v>
      </c>
      <c r="BG391" s="367">
        <v>0</v>
      </c>
      <c r="BH391" s="367">
        <v>0</v>
      </c>
      <c r="BI391" s="367">
        <v>0</v>
      </c>
      <c r="BJ391" s="367">
        <v>0</v>
      </c>
      <c r="BK391" s="367">
        <v>0</v>
      </c>
      <c r="BL391" s="367">
        <v>0</v>
      </c>
      <c r="BM391" s="367">
        <v>0</v>
      </c>
      <c r="BN391" s="375">
        <v>0</v>
      </c>
    </row>
    <row r="392" spans="4:66" x14ac:dyDescent="0.2">
      <c r="D392" s="407" t="s">
        <v>92</v>
      </c>
      <c r="E392" s="400">
        <v>307.98103204747713</v>
      </c>
      <c r="F392" s="400">
        <v>298.38468887604591</v>
      </c>
      <c r="G392" s="400">
        <v>296.93627473955814</v>
      </c>
      <c r="H392" s="400">
        <v>283.02501978105772</v>
      </c>
      <c r="I392" s="400">
        <v>263.52118061952973</v>
      </c>
      <c r="J392" s="400">
        <v>1632.9301777746462</v>
      </c>
      <c r="K392" s="400">
        <v>1623.3548065095595</v>
      </c>
      <c r="L392" s="400">
        <v>1583.7273228075767</v>
      </c>
      <c r="M392" s="400">
        <v>1514.047726668698</v>
      </c>
      <c r="N392" s="400">
        <v>1414.3160180929215</v>
      </c>
      <c r="O392" s="400">
        <v>499.04740606923093</v>
      </c>
      <c r="P392" s="400">
        <v>496.45007078619034</v>
      </c>
      <c r="Q392" s="400">
        <v>484.61785333023704</v>
      </c>
      <c r="R392" s="400">
        <v>463.55075370137104</v>
      </c>
      <c r="S392" s="400">
        <v>433.24877189959199</v>
      </c>
      <c r="T392" s="400">
        <v>84.178207630270308</v>
      </c>
      <c r="U392" s="400">
        <v>83.789681075567813</v>
      </c>
      <c r="V392" s="400">
        <v>81.833790830663915</v>
      </c>
      <c r="W392" s="400">
        <v>78.310536895558585</v>
      </c>
      <c r="X392" s="400">
        <v>73.219919270251808</v>
      </c>
      <c r="Y392" s="400">
        <v>0</v>
      </c>
      <c r="Z392" s="400">
        <v>0</v>
      </c>
      <c r="AA392" s="400">
        <v>0</v>
      </c>
      <c r="AB392" s="400">
        <v>0</v>
      </c>
      <c r="AC392" s="400">
        <v>0</v>
      </c>
      <c r="AD392" s="400">
        <v>0</v>
      </c>
      <c r="AE392" s="400">
        <v>0</v>
      </c>
      <c r="AF392" s="400">
        <v>0</v>
      </c>
      <c r="AG392" s="400">
        <v>0</v>
      </c>
      <c r="AH392" s="401">
        <v>0</v>
      </c>
      <c r="AJ392" s="390" t="s">
        <v>92</v>
      </c>
      <c r="AK392" s="367">
        <v>254.35915560565184</v>
      </c>
      <c r="AL392" s="367">
        <v>254.35915560565184</v>
      </c>
      <c r="AM392" s="367">
        <v>254.35915560565184</v>
      </c>
      <c r="AN392" s="367">
        <v>254.35915560565184</v>
      </c>
      <c r="AO392" s="367">
        <v>254.35915560565184</v>
      </c>
      <c r="AP392" s="367">
        <v>1368.2501258138618</v>
      </c>
      <c r="AQ392" s="367">
        <v>1368.2501258138618</v>
      </c>
      <c r="AR392" s="367">
        <v>1368.2501258138618</v>
      </c>
      <c r="AS392" s="367">
        <v>1368.2501258138618</v>
      </c>
      <c r="AT392" s="367">
        <v>1368.2501258138618</v>
      </c>
      <c r="AU392" s="367">
        <v>420.64855053592203</v>
      </c>
      <c r="AV392" s="367">
        <v>420.64855053592203</v>
      </c>
      <c r="AW392" s="367">
        <v>420.64855053592203</v>
      </c>
      <c r="AX392" s="367">
        <v>420.64855053592203</v>
      </c>
      <c r="AY392" s="367">
        <v>420.64855053592203</v>
      </c>
      <c r="AZ392" s="367">
        <v>71.426830267761972</v>
      </c>
      <c r="BA392" s="367">
        <v>71.426830267761972</v>
      </c>
      <c r="BB392" s="367">
        <v>71.426830267761972</v>
      </c>
      <c r="BC392" s="367">
        <v>71.426830267761972</v>
      </c>
      <c r="BD392" s="367">
        <v>71.426830267761972</v>
      </c>
      <c r="BE392" s="367">
        <v>0</v>
      </c>
      <c r="BF392" s="367">
        <v>0</v>
      </c>
      <c r="BG392" s="367">
        <v>0</v>
      </c>
      <c r="BH392" s="367">
        <v>0</v>
      </c>
      <c r="BI392" s="367">
        <v>0</v>
      </c>
      <c r="BJ392" s="367">
        <v>0</v>
      </c>
      <c r="BK392" s="367">
        <v>0</v>
      </c>
      <c r="BL392" s="367">
        <v>0</v>
      </c>
      <c r="BM392" s="367">
        <v>0</v>
      </c>
      <c r="BN392" s="375">
        <v>0</v>
      </c>
    </row>
    <row r="393" spans="4:66" x14ac:dyDescent="0.2">
      <c r="D393" s="407" t="s">
        <v>93</v>
      </c>
      <c r="E393" s="400">
        <v>1.0416608202059372</v>
      </c>
      <c r="F393" s="400">
        <v>1.0656231474790729</v>
      </c>
      <c r="G393" s="400">
        <v>1.1018496955396713</v>
      </c>
      <c r="H393" s="400">
        <v>1.0896961031107022</v>
      </c>
      <c r="I393" s="400">
        <v>1.0493771572845079</v>
      </c>
      <c r="J393" s="400">
        <v>0</v>
      </c>
      <c r="K393" s="400">
        <v>0</v>
      </c>
      <c r="L393" s="400">
        <v>0</v>
      </c>
      <c r="M393" s="400">
        <v>0</v>
      </c>
      <c r="N393" s="400">
        <v>0</v>
      </c>
      <c r="O393" s="400">
        <v>0</v>
      </c>
      <c r="P393" s="400">
        <v>0</v>
      </c>
      <c r="Q393" s="400">
        <v>0</v>
      </c>
      <c r="R393" s="400">
        <v>0</v>
      </c>
      <c r="S393" s="400">
        <v>0</v>
      </c>
      <c r="T393" s="400">
        <v>0</v>
      </c>
      <c r="U393" s="400">
        <v>0</v>
      </c>
      <c r="V393" s="400">
        <v>0</v>
      </c>
      <c r="W393" s="400">
        <v>0</v>
      </c>
      <c r="X393" s="400">
        <v>0</v>
      </c>
      <c r="Y393" s="400">
        <v>0</v>
      </c>
      <c r="Z393" s="400">
        <v>0</v>
      </c>
      <c r="AA393" s="400">
        <v>0</v>
      </c>
      <c r="AB393" s="400">
        <v>0</v>
      </c>
      <c r="AC393" s="400">
        <v>0</v>
      </c>
      <c r="AD393" s="400">
        <v>0</v>
      </c>
      <c r="AE393" s="400">
        <v>0</v>
      </c>
      <c r="AF393" s="400">
        <v>0</v>
      </c>
      <c r="AG393" s="400">
        <v>0</v>
      </c>
      <c r="AH393" s="401">
        <v>0</v>
      </c>
      <c r="AJ393" s="390" t="s">
        <v>93</v>
      </c>
      <c r="AK393" s="367">
        <v>1.0294532630304927</v>
      </c>
      <c r="AL393" s="367">
        <v>1.0294532630304927</v>
      </c>
      <c r="AM393" s="367">
        <v>1.0294532630304927</v>
      </c>
      <c r="AN393" s="367">
        <v>1.0294532630304927</v>
      </c>
      <c r="AO393" s="367">
        <v>1.0294532630304927</v>
      </c>
      <c r="AP393" s="367">
        <v>0</v>
      </c>
      <c r="AQ393" s="367">
        <v>0</v>
      </c>
      <c r="AR393" s="367">
        <v>0</v>
      </c>
      <c r="AS393" s="367">
        <v>0</v>
      </c>
      <c r="AT393" s="367">
        <v>0</v>
      </c>
      <c r="AU393" s="367">
        <v>0</v>
      </c>
      <c r="AV393" s="367">
        <v>0</v>
      </c>
      <c r="AW393" s="367">
        <v>0</v>
      </c>
      <c r="AX393" s="367">
        <v>0</v>
      </c>
      <c r="AY393" s="367">
        <v>0</v>
      </c>
      <c r="AZ393" s="367">
        <v>0</v>
      </c>
      <c r="BA393" s="367">
        <v>0</v>
      </c>
      <c r="BB393" s="367">
        <v>0</v>
      </c>
      <c r="BC393" s="367">
        <v>0</v>
      </c>
      <c r="BD393" s="367">
        <v>0</v>
      </c>
      <c r="BE393" s="367">
        <v>0</v>
      </c>
      <c r="BF393" s="367">
        <v>0</v>
      </c>
      <c r="BG393" s="367">
        <v>0</v>
      </c>
      <c r="BH393" s="367">
        <v>0</v>
      </c>
      <c r="BI393" s="367">
        <v>0</v>
      </c>
      <c r="BJ393" s="367">
        <v>0</v>
      </c>
      <c r="BK393" s="367">
        <v>0</v>
      </c>
      <c r="BL393" s="367">
        <v>0</v>
      </c>
      <c r="BM393" s="367">
        <v>0</v>
      </c>
      <c r="BN393" s="375">
        <v>0</v>
      </c>
    </row>
    <row r="394" spans="4:66" x14ac:dyDescent="0.2">
      <c r="D394" s="407" t="s">
        <v>94</v>
      </c>
      <c r="E394" s="400">
        <v>4.5735768264563053</v>
      </c>
      <c r="F394" s="400">
        <v>4.4177580777063117</v>
      </c>
      <c r="G394" s="400">
        <v>4.3817020911151827</v>
      </c>
      <c r="H394" s="400">
        <v>4.1592123590385803</v>
      </c>
      <c r="I394" s="400">
        <v>3.8523543840246157</v>
      </c>
      <c r="J394" s="400">
        <v>550.71908726131971</v>
      </c>
      <c r="K394" s="400">
        <v>545.85534075859061</v>
      </c>
      <c r="L394" s="400">
        <v>530.69585504334964</v>
      </c>
      <c r="M394" s="400">
        <v>505.24063011559684</v>
      </c>
      <c r="N394" s="400">
        <v>469.48966597533212</v>
      </c>
      <c r="O394" s="400">
        <v>2019.5109579159243</v>
      </c>
      <c r="P394" s="400">
        <v>2002.960415837201</v>
      </c>
      <c r="Q394" s="400">
        <v>1948.4471755509937</v>
      </c>
      <c r="R394" s="400">
        <v>1855.9712370573079</v>
      </c>
      <c r="S394" s="400">
        <v>1725.5326003561402</v>
      </c>
      <c r="T394" s="400">
        <v>2854.1334076523676</v>
      </c>
      <c r="U394" s="400">
        <v>2832.3609580252405</v>
      </c>
      <c r="V394" s="400">
        <v>2756.6050741058129</v>
      </c>
      <c r="W394" s="400">
        <v>2626.8657558940886</v>
      </c>
      <c r="X394" s="400">
        <v>2443.143003390067</v>
      </c>
      <c r="Y394" s="400">
        <v>3335.9729178733987</v>
      </c>
      <c r="Z394" s="400">
        <v>3314.9579918137179</v>
      </c>
      <c r="AA394" s="400">
        <v>3230.2950148916152</v>
      </c>
      <c r="AB394" s="400">
        <v>3081.9839871070953</v>
      </c>
      <c r="AC394" s="400">
        <v>2870.0249084601533</v>
      </c>
      <c r="AD394" s="400">
        <v>3603.5751929797439</v>
      </c>
      <c r="AE394" s="400">
        <v>3584.5483075948937</v>
      </c>
      <c r="AF394" s="400">
        <v>3496.3376466274658</v>
      </c>
      <c r="AG394" s="400">
        <v>3338.9432100774548</v>
      </c>
      <c r="AH394" s="401">
        <v>3112.364997944866</v>
      </c>
      <c r="AJ394" s="390" t="s">
        <v>94</v>
      </c>
      <c r="AK394" s="367">
        <v>3.764336097354593</v>
      </c>
      <c r="AL394" s="367">
        <v>3.764336097354593</v>
      </c>
      <c r="AM394" s="367">
        <v>3.764336097354593</v>
      </c>
      <c r="AN394" s="367">
        <v>3.764336097354593</v>
      </c>
      <c r="AO394" s="367">
        <v>3.764336097354593</v>
      </c>
      <c r="AP394" s="367">
        <v>459.86144876693021</v>
      </c>
      <c r="AQ394" s="367">
        <v>459.86144876693021</v>
      </c>
      <c r="AR394" s="367">
        <v>459.86144876693021</v>
      </c>
      <c r="AS394" s="367">
        <v>459.86144876693021</v>
      </c>
      <c r="AT394" s="367">
        <v>459.86144876693021</v>
      </c>
      <c r="AU394" s="367">
        <v>1696.3911827046327</v>
      </c>
      <c r="AV394" s="367">
        <v>1696.3911827046327</v>
      </c>
      <c r="AW394" s="367">
        <v>1696.3911827046327</v>
      </c>
      <c r="AX394" s="367">
        <v>1696.3911827046327</v>
      </c>
      <c r="AY394" s="367">
        <v>1696.3911827046327</v>
      </c>
      <c r="AZ394" s="367">
        <v>2413.4319732980739</v>
      </c>
      <c r="BA394" s="367">
        <v>2413.4319732980739</v>
      </c>
      <c r="BB394" s="367">
        <v>2413.4319732980739</v>
      </c>
      <c r="BC394" s="367">
        <v>2413.4319732980739</v>
      </c>
      <c r="BD394" s="367">
        <v>2413.4319732980739</v>
      </c>
      <c r="BE394" s="367">
        <v>2846.8535824476176</v>
      </c>
      <c r="BF394" s="367">
        <v>2846.8535824476176</v>
      </c>
      <c r="BG394" s="367">
        <v>2846.8535824476176</v>
      </c>
      <c r="BH394" s="367">
        <v>2846.8535824476176</v>
      </c>
      <c r="BI394" s="367">
        <v>2846.8535824476176</v>
      </c>
      <c r="BJ394" s="367">
        <v>3095.4099856042126</v>
      </c>
      <c r="BK394" s="367">
        <v>3095.4099856042126</v>
      </c>
      <c r="BL394" s="367">
        <v>3095.4099856042126</v>
      </c>
      <c r="BM394" s="367">
        <v>3095.4099856042126</v>
      </c>
      <c r="BN394" s="375">
        <v>3095.4099856042126</v>
      </c>
    </row>
    <row r="395" spans="4:66" x14ac:dyDescent="0.2">
      <c r="D395" s="407" t="s">
        <v>95</v>
      </c>
      <c r="E395" s="400">
        <v>4.8170703929395406</v>
      </c>
      <c r="F395" s="400">
        <v>4.6623543737504063</v>
      </c>
      <c r="G395" s="400">
        <v>4.6304678943333792</v>
      </c>
      <c r="H395" s="400">
        <v>4.4086453930323994</v>
      </c>
      <c r="I395" s="400">
        <v>4.1011420570661485</v>
      </c>
      <c r="J395" s="400">
        <v>580.28123910202601</v>
      </c>
      <c r="K395" s="400">
        <v>575.88163325990502</v>
      </c>
      <c r="L395" s="400">
        <v>561.02600579733291</v>
      </c>
      <c r="M395" s="400">
        <v>535.71435671430925</v>
      </c>
      <c r="N395" s="400">
        <v>499.94668601083407</v>
      </c>
      <c r="O395" s="400">
        <v>2128.2888807883601</v>
      </c>
      <c r="P395" s="400">
        <v>2113.5002701832573</v>
      </c>
      <c r="Q395" s="400">
        <v>2060.157800782084</v>
      </c>
      <c r="R395" s="400">
        <v>1968.2614725848402</v>
      </c>
      <c r="S395" s="400">
        <v>1837.8112855915242</v>
      </c>
      <c r="T395" s="400">
        <v>3008.3861445763409</v>
      </c>
      <c r="U395" s="400">
        <v>2989.1791873639936</v>
      </c>
      <c r="V395" s="400">
        <v>2915.1479084543407</v>
      </c>
      <c r="W395" s="400">
        <v>2786.2923078473705</v>
      </c>
      <c r="X395" s="400">
        <v>2602.6123855430906</v>
      </c>
      <c r="Y395" s="400">
        <v>3517.0366280194271</v>
      </c>
      <c r="Z395" s="400">
        <v>3499.2296970095281</v>
      </c>
      <c r="AA395" s="400">
        <v>3416.7829934114575</v>
      </c>
      <c r="AB395" s="400">
        <v>3269.6965172252171</v>
      </c>
      <c r="AC395" s="400">
        <v>3057.970268450807</v>
      </c>
      <c r="AD395" s="400">
        <v>3799.7345609592435</v>
      </c>
      <c r="AE395" s="400">
        <v>3784.3424259794178</v>
      </c>
      <c r="AF395" s="400">
        <v>3698.6883284025375</v>
      </c>
      <c r="AG395" s="400">
        <v>3542.7722682286135</v>
      </c>
      <c r="AH395" s="401">
        <v>3316.5942454576402</v>
      </c>
      <c r="AJ395" s="390" t="s">
        <v>95</v>
      </c>
      <c r="AK395" s="367">
        <v>4.0103909357027563</v>
      </c>
      <c r="AL395" s="367">
        <v>4.0103909357027563</v>
      </c>
      <c r="AM395" s="367">
        <v>4.0103909357027563</v>
      </c>
      <c r="AN395" s="367">
        <v>4.0103909357027563</v>
      </c>
      <c r="AO395" s="367">
        <v>4.0103909357027563</v>
      </c>
      <c r="AP395" s="367">
        <v>489.92017134444308</v>
      </c>
      <c r="AQ395" s="367">
        <v>489.92017134444308</v>
      </c>
      <c r="AR395" s="367">
        <v>489.92017134444308</v>
      </c>
      <c r="AS395" s="367">
        <v>489.92017134444308</v>
      </c>
      <c r="AT395" s="367">
        <v>489.92017134444308</v>
      </c>
      <c r="AU395" s="367">
        <v>1807.2753459250664</v>
      </c>
      <c r="AV395" s="367">
        <v>1807.2753459250664</v>
      </c>
      <c r="AW395" s="367">
        <v>1807.2753459250664</v>
      </c>
      <c r="AX395" s="367">
        <v>1807.2753459250664</v>
      </c>
      <c r="AY395" s="367">
        <v>1807.2753459250664</v>
      </c>
      <c r="AZ395" s="367">
        <v>2571.1853190929587</v>
      </c>
      <c r="BA395" s="367">
        <v>2571.1853190929587</v>
      </c>
      <c r="BB395" s="367">
        <v>2571.1853190929587</v>
      </c>
      <c r="BC395" s="367">
        <v>2571.1853190929587</v>
      </c>
      <c r="BD395" s="367">
        <v>2571.1853190929587</v>
      </c>
      <c r="BE395" s="367">
        <v>3032.9374176615624</v>
      </c>
      <c r="BF395" s="367">
        <v>3032.9374176615624</v>
      </c>
      <c r="BG395" s="367">
        <v>3032.9374176615624</v>
      </c>
      <c r="BH395" s="367">
        <v>3032.9374176615624</v>
      </c>
      <c r="BI395" s="367">
        <v>3032.9374176615624</v>
      </c>
      <c r="BJ395" s="367">
        <v>3297.7406446982245</v>
      </c>
      <c r="BK395" s="367">
        <v>3297.7406446982245</v>
      </c>
      <c r="BL395" s="367">
        <v>3297.7406446982245</v>
      </c>
      <c r="BM395" s="367">
        <v>3297.7406446982245</v>
      </c>
      <c r="BN395" s="375">
        <v>3297.7406446982245</v>
      </c>
    </row>
    <row r="396" spans="4:66" x14ac:dyDescent="0.2">
      <c r="D396" s="407" t="s">
        <v>127</v>
      </c>
      <c r="E396" s="400">
        <v>0</v>
      </c>
      <c r="F396" s="400">
        <v>0</v>
      </c>
      <c r="G396" s="400">
        <v>0</v>
      </c>
      <c r="H396" s="400">
        <v>0</v>
      </c>
      <c r="I396" s="400">
        <v>0</v>
      </c>
      <c r="J396" s="400">
        <v>0</v>
      </c>
      <c r="K396" s="400">
        <v>0</v>
      </c>
      <c r="L396" s="400">
        <v>0</v>
      </c>
      <c r="M396" s="400">
        <v>0</v>
      </c>
      <c r="N396" s="400">
        <v>0</v>
      </c>
      <c r="O396" s="400">
        <v>0</v>
      </c>
      <c r="P396" s="400">
        <v>0</v>
      </c>
      <c r="Q396" s="400">
        <v>0</v>
      </c>
      <c r="R396" s="400">
        <v>0</v>
      </c>
      <c r="S396" s="400">
        <v>0</v>
      </c>
      <c r="T396" s="400">
        <v>0</v>
      </c>
      <c r="U396" s="400">
        <v>0</v>
      </c>
      <c r="V396" s="400">
        <v>0</v>
      </c>
      <c r="W396" s="400">
        <v>0</v>
      </c>
      <c r="X396" s="400">
        <v>0</v>
      </c>
      <c r="Y396" s="400">
        <v>0</v>
      </c>
      <c r="Z396" s="400">
        <v>0</v>
      </c>
      <c r="AA396" s="400">
        <v>0</v>
      </c>
      <c r="AB396" s="400">
        <v>0</v>
      </c>
      <c r="AC396" s="400">
        <v>0</v>
      </c>
      <c r="AD396" s="400">
        <v>0</v>
      </c>
      <c r="AE396" s="400">
        <v>0</v>
      </c>
      <c r="AF396" s="400">
        <v>0</v>
      </c>
      <c r="AG396" s="400">
        <v>0</v>
      </c>
      <c r="AH396" s="401">
        <v>0</v>
      </c>
      <c r="AJ396" s="390" t="s">
        <v>127</v>
      </c>
      <c r="AK396" s="367">
        <v>0</v>
      </c>
      <c r="AL396" s="367">
        <v>0</v>
      </c>
      <c r="AM396" s="367">
        <v>0</v>
      </c>
      <c r="AN396" s="367">
        <v>0</v>
      </c>
      <c r="AO396" s="367">
        <v>0</v>
      </c>
      <c r="AP396" s="367">
        <v>0</v>
      </c>
      <c r="AQ396" s="367">
        <v>0</v>
      </c>
      <c r="AR396" s="367">
        <v>0</v>
      </c>
      <c r="AS396" s="367">
        <v>0</v>
      </c>
      <c r="AT396" s="367">
        <v>0</v>
      </c>
      <c r="AU396" s="367">
        <v>0</v>
      </c>
      <c r="AV396" s="367">
        <v>0</v>
      </c>
      <c r="AW396" s="367">
        <v>0</v>
      </c>
      <c r="AX396" s="367">
        <v>0</v>
      </c>
      <c r="AY396" s="367">
        <v>0</v>
      </c>
      <c r="AZ396" s="367">
        <v>0</v>
      </c>
      <c r="BA396" s="367">
        <v>0</v>
      </c>
      <c r="BB396" s="367">
        <v>0</v>
      </c>
      <c r="BC396" s="367">
        <v>0</v>
      </c>
      <c r="BD396" s="367">
        <v>0</v>
      </c>
      <c r="BE396" s="367">
        <v>0</v>
      </c>
      <c r="BF396" s="367">
        <v>0</v>
      </c>
      <c r="BG396" s="367">
        <v>0</v>
      </c>
      <c r="BH396" s="367">
        <v>0</v>
      </c>
      <c r="BI396" s="367">
        <v>0</v>
      </c>
      <c r="BJ396" s="367">
        <v>0</v>
      </c>
      <c r="BK396" s="367">
        <v>0</v>
      </c>
      <c r="BL396" s="367">
        <v>0</v>
      </c>
      <c r="BM396" s="367">
        <v>0</v>
      </c>
      <c r="BN396" s="375">
        <v>0</v>
      </c>
    </row>
    <row r="397" spans="4:66" x14ac:dyDescent="0.2">
      <c r="D397" s="408" t="s">
        <v>128</v>
      </c>
      <c r="E397" s="403">
        <v>0</v>
      </c>
      <c r="F397" s="403">
        <v>0</v>
      </c>
      <c r="G397" s="403">
        <v>0</v>
      </c>
      <c r="H397" s="403">
        <v>0</v>
      </c>
      <c r="I397" s="403">
        <v>0</v>
      </c>
      <c r="J397" s="403">
        <v>0</v>
      </c>
      <c r="K397" s="403">
        <v>0</v>
      </c>
      <c r="L397" s="403">
        <v>0</v>
      </c>
      <c r="M397" s="403">
        <v>0</v>
      </c>
      <c r="N397" s="403">
        <v>0</v>
      </c>
      <c r="O397" s="403">
        <v>0</v>
      </c>
      <c r="P397" s="403">
        <v>0</v>
      </c>
      <c r="Q397" s="403">
        <v>0</v>
      </c>
      <c r="R397" s="403">
        <v>0</v>
      </c>
      <c r="S397" s="403">
        <v>0</v>
      </c>
      <c r="T397" s="403">
        <v>0</v>
      </c>
      <c r="U397" s="403">
        <v>0</v>
      </c>
      <c r="V397" s="403">
        <v>0</v>
      </c>
      <c r="W397" s="403">
        <v>0</v>
      </c>
      <c r="X397" s="403">
        <v>0</v>
      </c>
      <c r="Y397" s="403">
        <v>0</v>
      </c>
      <c r="Z397" s="403">
        <v>0</v>
      </c>
      <c r="AA397" s="403">
        <v>0</v>
      </c>
      <c r="AB397" s="403">
        <v>0</v>
      </c>
      <c r="AC397" s="403">
        <v>0</v>
      </c>
      <c r="AD397" s="403">
        <v>0</v>
      </c>
      <c r="AE397" s="403">
        <v>0</v>
      </c>
      <c r="AF397" s="403">
        <v>0</v>
      </c>
      <c r="AG397" s="403">
        <v>0</v>
      </c>
      <c r="AH397" s="404">
        <v>0</v>
      </c>
      <c r="AJ397" s="392" t="s">
        <v>128</v>
      </c>
      <c r="AK397" s="378">
        <v>0</v>
      </c>
      <c r="AL397" s="378">
        <v>0</v>
      </c>
      <c r="AM397" s="378">
        <v>0</v>
      </c>
      <c r="AN397" s="378">
        <v>0</v>
      </c>
      <c r="AO397" s="378">
        <v>0</v>
      </c>
      <c r="AP397" s="378">
        <v>0</v>
      </c>
      <c r="AQ397" s="378">
        <v>0</v>
      </c>
      <c r="AR397" s="378">
        <v>0</v>
      </c>
      <c r="AS397" s="378">
        <v>0</v>
      </c>
      <c r="AT397" s="378">
        <v>0</v>
      </c>
      <c r="AU397" s="378">
        <v>0</v>
      </c>
      <c r="AV397" s="378">
        <v>0</v>
      </c>
      <c r="AW397" s="378">
        <v>0</v>
      </c>
      <c r="AX397" s="378">
        <v>0</v>
      </c>
      <c r="AY397" s="378">
        <v>0</v>
      </c>
      <c r="AZ397" s="378">
        <v>0</v>
      </c>
      <c r="BA397" s="378">
        <v>0</v>
      </c>
      <c r="BB397" s="378">
        <v>0</v>
      </c>
      <c r="BC397" s="378">
        <v>0</v>
      </c>
      <c r="BD397" s="378">
        <v>0</v>
      </c>
      <c r="BE397" s="378">
        <v>0</v>
      </c>
      <c r="BF397" s="378">
        <v>0</v>
      </c>
      <c r="BG397" s="378">
        <v>0</v>
      </c>
      <c r="BH397" s="378">
        <v>0</v>
      </c>
      <c r="BI397" s="378">
        <v>0</v>
      </c>
      <c r="BJ397" s="378">
        <v>0</v>
      </c>
      <c r="BK397" s="378">
        <v>0</v>
      </c>
      <c r="BL397" s="378">
        <v>0</v>
      </c>
      <c r="BM397" s="378">
        <v>0</v>
      </c>
      <c r="BN397" s="379">
        <v>0</v>
      </c>
    </row>
    <row r="398" spans="4:66" x14ac:dyDescent="0.2">
      <c r="D398" s="400"/>
      <c r="E398" s="400"/>
      <c r="F398" s="400"/>
      <c r="G398" s="400"/>
      <c r="H398" s="400"/>
      <c r="I398" s="400"/>
      <c r="J398" s="400"/>
      <c r="K398" s="400"/>
      <c r="L398" s="400"/>
      <c r="M398" s="400"/>
      <c r="N398" s="400"/>
      <c r="O398" s="400"/>
      <c r="P398" s="400"/>
      <c r="Q398" s="400"/>
      <c r="R398" s="400"/>
      <c r="S398" s="400"/>
      <c r="T398" s="400"/>
      <c r="U398" s="400"/>
      <c r="V398" s="400"/>
      <c r="W398" s="400"/>
      <c r="X398" s="400"/>
      <c r="Y398" s="400"/>
      <c r="Z398" s="400"/>
      <c r="AA398" s="400"/>
      <c r="AB398" s="400"/>
      <c r="AC398" s="400"/>
      <c r="AD398" s="400"/>
      <c r="AE398" s="400"/>
      <c r="AF398" s="400"/>
      <c r="AG398" s="400"/>
      <c r="AH398" s="400"/>
    </row>
    <row r="399" spans="4:66" x14ac:dyDescent="0.2">
      <c r="D399" s="393" t="s">
        <v>0</v>
      </c>
      <c r="E399" s="394">
        <v>2025</v>
      </c>
      <c r="F399" s="394"/>
      <c r="G399" s="394"/>
      <c r="H399" s="394"/>
      <c r="I399" s="394"/>
      <c r="J399" s="394">
        <v>2030</v>
      </c>
      <c r="K399" s="394"/>
      <c r="L399" s="394"/>
      <c r="M399" s="394"/>
      <c r="N399" s="394"/>
      <c r="O399" s="394">
        <v>2035</v>
      </c>
      <c r="P399" s="394"/>
      <c r="Q399" s="394"/>
      <c r="R399" s="394"/>
      <c r="S399" s="394"/>
      <c r="T399" s="394">
        <v>2040</v>
      </c>
      <c r="U399" s="394"/>
      <c r="V399" s="394"/>
      <c r="W399" s="394"/>
      <c r="X399" s="394"/>
      <c r="Y399" s="394">
        <v>2045</v>
      </c>
      <c r="Z399" s="394"/>
      <c r="AA399" s="394"/>
      <c r="AB399" s="394"/>
      <c r="AC399" s="394"/>
      <c r="AD399" s="394">
        <v>2050</v>
      </c>
      <c r="AE399" s="394"/>
      <c r="AF399" s="394"/>
      <c r="AG399" s="394"/>
      <c r="AH399" s="395"/>
      <c r="AJ399" s="387" t="s">
        <v>0</v>
      </c>
      <c r="AK399" s="385">
        <v>2025</v>
      </c>
      <c r="AL399" s="385"/>
      <c r="AM399" s="385"/>
      <c r="AN399" s="385"/>
      <c r="AO399" s="385"/>
      <c r="AP399" s="385">
        <v>2030</v>
      </c>
      <c r="AQ399" s="385"/>
      <c r="AR399" s="385"/>
      <c r="AS399" s="385"/>
      <c r="AT399" s="385"/>
      <c r="AU399" s="385">
        <v>2035</v>
      </c>
      <c r="AV399" s="385"/>
      <c r="AW399" s="385"/>
      <c r="AX399" s="385"/>
      <c r="AY399" s="385"/>
      <c r="AZ399" s="385">
        <v>2040</v>
      </c>
      <c r="BA399" s="385"/>
      <c r="BB399" s="385"/>
      <c r="BC399" s="385"/>
      <c r="BD399" s="385"/>
      <c r="BE399" s="385">
        <v>2045</v>
      </c>
      <c r="BF399" s="385"/>
      <c r="BG399" s="385"/>
      <c r="BH399" s="385"/>
      <c r="BI399" s="385"/>
      <c r="BJ399" s="385">
        <v>2050</v>
      </c>
      <c r="BK399" s="385"/>
      <c r="BL399" s="385"/>
      <c r="BM399" s="385"/>
      <c r="BN399" s="386"/>
    </row>
    <row r="400" spans="4:66" x14ac:dyDescent="0.2">
      <c r="D400" s="396" t="s">
        <v>17</v>
      </c>
      <c r="E400" s="397">
        <v>0.2</v>
      </c>
      <c r="F400" s="397">
        <v>0.4</v>
      </c>
      <c r="G400" s="397">
        <v>0.6</v>
      </c>
      <c r="H400" s="397">
        <v>0.8</v>
      </c>
      <c r="I400" s="397">
        <v>1</v>
      </c>
      <c r="J400" s="397">
        <v>0.2</v>
      </c>
      <c r="K400" s="397">
        <v>0.4</v>
      </c>
      <c r="L400" s="397">
        <v>0.6</v>
      </c>
      <c r="M400" s="397">
        <v>0.8</v>
      </c>
      <c r="N400" s="397">
        <v>1</v>
      </c>
      <c r="O400" s="397">
        <v>0.2</v>
      </c>
      <c r="P400" s="397">
        <v>0.4</v>
      </c>
      <c r="Q400" s="397">
        <v>0.6</v>
      </c>
      <c r="R400" s="397">
        <v>0.8</v>
      </c>
      <c r="S400" s="397">
        <v>1</v>
      </c>
      <c r="T400" s="397">
        <v>0.2</v>
      </c>
      <c r="U400" s="397">
        <v>0.4</v>
      </c>
      <c r="V400" s="397">
        <v>0.6</v>
      </c>
      <c r="W400" s="397">
        <v>0.8</v>
      </c>
      <c r="X400" s="397">
        <v>1</v>
      </c>
      <c r="Y400" s="397">
        <v>0.2</v>
      </c>
      <c r="Z400" s="397">
        <v>0.4</v>
      </c>
      <c r="AA400" s="397">
        <v>0.6</v>
      </c>
      <c r="AB400" s="397">
        <v>0.8</v>
      </c>
      <c r="AC400" s="397">
        <v>1</v>
      </c>
      <c r="AD400" s="397">
        <v>0.2</v>
      </c>
      <c r="AE400" s="397">
        <v>0.4</v>
      </c>
      <c r="AF400" s="397">
        <v>0.6</v>
      </c>
      <c r="AG400" s="397">
        <v>0.8</v>
      </c>
      <c r="AH400" s="398">
        <v>1</v>
      </c>
      <c r="AJ400" s="390" t="s">
        <v>17</v>
      </c>
      <c r="AK400" s="380">
        <v>0.2</v>
      </c>
      <c r="AL400" s="380">
        <v>0.4</v>
      </c>
      <c r="AM400" s="380">
        <v>0.6</v>
      </c>
      <c r="AN400" s="380">
        <v>0.8</v>
      </c>
      <c r="AO400" s="380">
        <v>1</v>
      </c>
      <c r="AP400" s="380">
        <v>0.2</v>
      </c>
      <c r="AQ400" s="380">
        <v>0.4</v>
      </c>
      <c r="AR400" s="380">
        <v>0.6</v>
      </c>
      <c r="AS400" s="380">
        <v>0.8</v>
      </c>
      <c r="AT400" s="380">
        <v>1</v>
      </c>
      <c r="AU400" s="380">
        <v>0.2</v>
      </c>
      <c r="AV400" s="380">
        <v>0.4</v>
      </c>
      <c r="AW400" s="380">
        <v>0.6</v>
      </c>
      <c r="AX400" s="380">
        <v>0.8</v>
      </c>
      <c r="AY400" s="380">
        <v>1</v>
      </c>
      <c r="AZ400" s="380">
        <v>0.2</v>
      </c>
      <c r="BA400" s="380">
        <v>0.4</v>
      </c>
      <c r="BB400" s="380">
        <v>0.6</v>
      </c>
      <c r="BC400" s="380">
        <v>0.8</v>
      </c>
      <c r="BD400" s="380">
        <v>1</v>
      </c>
      <c r="BE400" s="380">
        <v>0.2</v>
      </c>
      <c r="BF400" s="380">
        <v>0.4</v>
      </c>
      <c r="BG400" s="380">
        <v>0.6</v>
      </c>
      <c r="BH400" s="380">
        <v>0.8</v>
      </c>
      <c r="BI400" s="380">
        <v>1</v>
      </c>
      <c r="BJ400" s="380">
        <v>0.2</v>
      </c>
      <c r="BK400" s="380">
        <v>0.4</v>
      </c>
      <c r="BL400" s="380">
        <v>0.6</v>
      </c>
      <c r="BM400" s="380">
        <v>0.8</v>
      </c>
      <c r="BN400" s="399">
        <v>1</v>
      </c>
    </row>
    <row r="401" spans="4:66" x14ac:dyDescent="0.2">
      <c r="D401" s="396" t="s">
        <v>84</v>
      </c>
      <c r="E401" s="400">
        <v>189.50015982336677</v>
      </c>
      <c r="F401" s="400">
        <v>181.34031296754321</v>
      </c>
      <c r="G401" s="400">
        <v>179.19947844918221</v>
      </c>
      <c r="H401" s="400">
        <v>169.09899512075222</v>
      </c>
      <c r="I401" s="400">
        <v>155.69841669809711</v>
      </c>
      <c r="J401" s="400">
        <v>0</v>
      </c>
      <c r="K401" s="400">
        <v>0</v>
      </c>
      <c r="L401" s="400">
        <v>0</v>
      </c>
      <c r="M401" s="400">
        <v>0</v>
      </c>
      <c r="N401" s="400">
        <v>0</v>
      </c>
      <c r="O401" s="400">
        <v>0</v>
      </c>
      <c r="P401" s="400">
        <v>0</v>
      </c>
      <c r="Q401" s="400">
        <v>0</v>
      </c>
      <c r="R401" s="400">
        <v>0</v>
      </c>
      <c r="S401" s="400">
        <v>0</v>
      </c>
      <c r="T401" s="400">
        <v>0</v>
      </c>
      <c r="U401" s="400">
        <v>0</v>
      </c>
      <c r="V401" s="400">
        <v>0</v>
      </c>
      <c r="W401" s="400">
        <v>0</v>
      </c>
      <c r="X401" s="400">
        <v>0</v>
      </c>
      <c r="Y401" s="400">
        <v>0</v>
      </c>
      <c r="Z401" s="400">
        <v>0</v>
      </c>
      <c r="AA401" s="400">
        <v>0</v>
      </c>
      <c r="AB401" s="400">
        <v>0</v>
      </c>
      <c r="AC401" s="400">
        <v>0</v>
      </c>
      <c r="AD401" s="400">
        <v>0</v>
      </c>
      <c r="AE401" s="400">
        <v>0</v>
      </c>
      <c r="AF401" s="400">
        <v>0</v>
      </c>
      <c r="AG401" s="400">
        <v>0</v>
      </c>
      <c r="AH401" s="401">
        <v>0</v>
      </c>
      <c r="AJ401" s="390" t="s">
        <v>84</v>
      </c>
      <c r="AK401" s="367">
        <v>148.22842247024082</v>
      </c>
      <c r="AL401" s="367">
        <v>148.22842247024082</v>
      </c>
      <c r="AM401" s="367">
        <v>148.22842247024082</v>
      </c>
      <c r="AN401" s="367">
        <v>148.22842247024082</v>
      </c>
      <c r="AO401" s="367">
        <v>148.22842247024082</v>
      </c>
      <c r="AP401" s="367">
        <v>0</v>
      </c>
      <c r="AQ401" s="367">
        <v>0</v>
      </c>
      <c r="AR401" s="367">
        <v>0</v>
      </c>
      <c r="AS401" s="367">
        <v>0</v>
      </c>
      <c r="AT401" s="367">
        <v>0</v>
      </c>
      <c r="AU401" s="367">
        <v>0</v>
      </c>
      <c r="AV401" s="367">
        <v>0</v>
      </c>
      <c r="AW401" s="367">
        <v>0</v>
      </c>
      <c r="AX401" s="367">
        <v>0</v>
      </c>
      <c r="AY401" s="367">
        <v>0</v>
      </c>
      <c r="AZ401" s="367">
        <v>0</v>
      </c>
      <c r="BA401" s="367">
        <v>0</v>
      </c>
      <c r="BB401" s="367">
        <v>0</v>
      </c>
      <c r="BC401" s="367">
        <v>0</v>
      </c>
      <c r="BD401" s="367">
        <v>0</v>
      </c>
      <c r="BE401" s="367">
        <v>0</v>
      </c>
      <c r="BF401" s="367">
        <v>0</v>
      </c>
      <c r="BG401" s="367">
        <v>0</v>
      </c>
      <c r="BH401" s="367">
        <v>0</v>
      </c>
      <c r="BI401" s="367">
        <v>0</v>
      </c>
      <c r="BJ401" s="367">
        <v>0</v>
      </c>
      <c r="BK401" s="367">
        <v>0</v>
      </c>
      <c r="BL401" s="367">
        <v>0</v>
      </c>
      <c r="BM401" s="367">
        <v>0</v>
      </c>
      <c r="BN401" s="375">
        <v>0</v>
      </c>
    </row>
    <row r="402" spans="4:66" x14ac:dyDescent="0.2">
      <c r="D402" s="396" t="s">
        <v>85</v>
      </c>
      <c r="E402" s="400">
        <v>54.094654376759195</v>
      </c>
      <c r="F402" s="400">
        <v>52.037260901622851</v>
      </c>
      <c r="G402" s="400">
        <v>51.693465530178493</v>
      </c>
      <c r="H402" s="400">
        <v>49.120033395114405</v>
      </c>
      <c r="I402" s="400">
        <v>45.631376118867792</v>
      </c>
      <c r="J402" s="400">
        <v>0</v>
      </c>
      <c r="K402" s="400">
        <v>0</v>
      </c>
      <c r="L402" s="400">
        <v>0</v>
      </c>
      <c r="M402" s="400">
        <v>0</v>
      </c>
      <c r="N402" s="400">
        <v>0</v>
      </c>
      <c r="O402" s="400">
        <v>0</v>
      </c>
      <c r="P402" s="400">
        <v>0</v>
      </c>
      <c r="Q402" s="400">
        <v>0</v>
      </c>
      <c r="R402" s="400">
        <v>0</v>
      </c>
      <c r="S402" s="400">
        <v>0</v>
      </c>
      <c r="T402" s="400">
        <v>0</v>
      </c>
      <c r="U402" s="400">
        <v>0</v>
      </c>
      <c r="V402" s="400">
        <v>0</v>
      </c>
      <c r="W402" s="400">
        <v>0</v>
      </c>
      <c r="X402" s="400">
        <v>0</v>
      </c>
      <c r="Y402" s="400">
        <v>0</v>
      </c>
      <c r="Z402" s="400">
        <v>0</v>
      </c>
      <c r="AA402" s="400">
        <v>0</v>
      </c>
      <c r="AB402" s="400">
        <v>0</v>
      </c>
      <c r="AC402" s="400">
        <v>0</v>
      </c>
      <c r="AD402" s="400">
        <v>0</v>
      </c>
      <c r="AE402" s="400">
        <v>0</v>
      </c>
      <c r="AF402" s="400">
        <v>0</v>
      </c>
      <c r="AG402" s="400">
        <v>0</v>
      </c>
      <c r="AH402" s="401">
        <v>0</v>
      </c>
      <c r="AJ402" s="390" t="s">
        <v>85</v>
      </c>
      <c r="AK402" s="367">
        <v>44.160914023793033</v>
      </c>
      <c r="AL402" s="367">
        <v>44.160914023793033</v>
      </c>
      <c r="AM402" s="367">
        <v>44.160914023793033</v>
      </c>
      <c r="AN402" s="367">
        <v>44.160914023793033</v>
      </c>
      <c r="AO402" s="367">
        <v>44.160914023793033</v>
      </c>
      <c r="AP402" s="367">
        <v>0</v>
      </c>
      <c r="AQ402" s="367">
        <v>0</v>
      </c>
      <c r="AR402" s="367">
        <v>0</v>
      </c>
      <c r="AS402" s="367">
        <v>0</v>
      </c>
      <c r="AT402" s="367">
        <v>0</v>
      </c>
      <c r="AU402" s="367">
        <v>0</v>
      </c>
      <c r="AV402" s="367">
        <v>0</v>
      </c>
      <c r="AW402" s="367">
        <v>0</v>
      </c>
      <c r="AX402" s="367">
        <v>0</v>
      </c>
      <c r="AY402" s="367">
        <v>0</v>
      </c>
      <c r="AZ402" s="367">
        <v>0</v>
      </c>
      <c r="BA402" s="367">
        <v>0</v>
      </c>
      <c r="BB402" s="367">
        <v>0</v>
      </c>
      <c r="BC402" s="367">
        <v>0</v>
      </c>
      <c r="BD402" s="367">
        <v>0</v>
      </c>
      <c r="BE402" s="367">
        <v>0</v>
      </c>
      <c r="BF402" s="367">
        <v>0</v>
      </c>
      <c r="BG402" s="367">
        <v>0</v>
      </c>
      <c r="BH402" s="367">
        <v>0</v>
      </c>
      <c r="BI402" s="367">
        <v>0</v>
      </c>
      <c r="BJ402" s="367">
        <v>0</v>
      </c>
      <c r="BK402" s="367">
        <v>0</v>
      </c>
      <c r="BL402" s="367">
        <v>0</v>
      </c>
      <c r="BM402" s="367">
        <v>0</v>
      </c>
      <c r="BN402" s="375">
        <v>0</v>
      </c>
    </row>
    <row r="403" spans="4:66" x14ac:dyDescent="0.2">
      <c r="D403" s="396" t="s">
        <v>86</v>
      </c>
      <c r="E403" s="400">
        <v>1780.2333080824874</v>
      </c>
      <c r="F403" s="400">
        <v>1717.0477109451144</v>
      </c>
      <c r="G403" s="400">
        <v>1709.188560177824</v>
      </c>
      <c r="H403" s="400">
        <v>1629.8106633518455</v>
      </c>
      <c r="I403" s="400">
        <v>1521.1957512767683</v>
      </c>
      <c r="J403" s="400">
        <v>4871.6578379607745</v>
      </c>
      <c r="K403" s="400">
        <v>4826.9365795204521</v>
      </c>
      <c r="L403" s="400">
        <v>4701.0883702192905</v>
      </c>
      <c r="M403" s="400">
        <v>4494.1132100572977</v>
      </c>
      <c r="N403" s="400">
        <v>4206.0110990344692</v>
      </c>
      <c r="O403" s="400">
        <v>3783.7858956643372</v>
      </c>
      <c r="P403" s="400">
        <v>3751.1581569637001</v>
      </c>
      <c r="Q403" s="400">
        <v>3655.1563648798465</v>
      </c>
      <c r="R403" s="400">
        <v>3495.7805194127727</v>
      </c>
      <c r="S403" s="400">
        <v>3273.0306205624797</v>
      </c>
      <c r="T403" s="400">
        <v>1129.5238119728724</v>
      </c>
      <c r="U403" s="400">
        <v>1120.3371385741827</v>
      </c>
      <c r="V403" s="400">
        <v>1092.1111537386275</v>
      </c>
      <c r="W403" s="400">
        <v>1044.8458574662043</v>
      </c>
      <c r="X403" s="400">
        <v>978.541249756914</v>
      </c>
      <c r="Y403" s="400">
        <v>185.02471733992579</v>
      </c>
      <c r="Z403" s="400">
        <v>183.73610392641064</v>
      </c>
      <c r="AA403" s="400">
        <v>179.3016091731279</v>
      </c>
      <c r="AB403" s="400">
        <v>171.72123308007772</v>
      </c>
      <c r="AC403" s="400">
        <v>160.99497564726028</v>
      </c>
      <c r="AD403" s="400">
        <v>0</v>
      </c>
      <c r="AE403" s="400">
        <v>0</v>
      </c>
      <c r="AF403" s="400">
        <v>0</v>
      </c>
      <c r="AG403" s="400">
        <v>0</v>
      </c>
      <c r="AH403" s="401">
        <v>0</v>
      </c>
      <c r="AJ403" s="390" t="s">
        <v>86</v>
      </c>
      <c r="AK403" s="367">
        <v>1464.9689996283421</v>
      </c>
      <c r="AL403" s="367">
        <v>1464.9689996283421</v>
      </c>
      <c r="AM403" s="367">
        <v>1464.9689996283421</v>
      </c>
      <c r="AN403" s="367">
        <v>1464.9689996283421</v>
      </c>
      <c r="AO403" s="367">
        <v>1464.9689996283421</v>
      </c>
      <c r="AP403" s="367">
        <v>4069.2247448405533</v>
      </c>
      <c r="AQ403" s="367">
        <v>4069.2247448405533</v>
      </c>
      <c r="AR403" s="367">
        <v>4069.2247448405533</v>
      </c>
      <c r="AS403" s="367">
        <v>4069.2247448405533</v>
      </c>
      <c r="AT403" s="367">
        <v>4069.2247448405533</v>
      </c>
      <c r="AU403" s="367">
        <v>3180.1938768415434</v>
      </c>
      <c r="AV403" s="367">
        <v>3180.1938768415434</v>
      </c>
      <c r="AW403" s="367">
        <v>3180.1938768415434</v>
      </c>
      <c r="AX403" s="367">
        <v>3180.1938768415434</v>
      </c>
      <c r="AY403" s="367">
        <v>3180.1938768415434</v>
      </c>
      <c r="AZ403" s="367">
        <v>955.86113692793174</v>
      </c>
      <c r="BA403" s="367">
        <v>955.86113692793174</v>
      </c>
      <c r="BB403" s="367">
        <v>955.86113692793174</v>
      </c>
      <c r="BC403" s="367">
        <v>955.86113692793174</v>
      </c>
      <c r="BD403" s="367">
        <v>955.86113692793174</v>
      </c>
      <c r="BE403" s="367">
        <v>158.01097780153995</v>
      </c>
      <c r="BF403" s="367">
        <v>158.01097780153995</v>
      </c>
      <c r="BG403" s="367">
        <v>158.01097780153995</v>
      </c>
      <c r="BH403" s="367">
        <v>158.01097780153995</v>
      </c>
      <c r="BI403" s="367">
        <v>158.01097780153995</v>
      </c>
      <c r="BJ403" s="367">
        <v>0</v>
      </c>
      <c r="BK403" s="367">
        <v>0</v>
      </c>
      <c r="BL403" s="367">
        <v>0</v>
      </c>
      <c r="BM403" s="367">
        <v>0</v>
      </c>
      <c r="BN403" s="375">
        <v>0</v>
      </c>
    </row>
    <row r="404" spans="4:66" x14ac:dyDescent="0.2">
      <c r="D404" s="396" t="s">
        <v>87</v>
      </c>
      <c r="E404" s="400">
        <v>76.935723118493414</v>
      </c>
      <c r="F404" s="400">
        <v>77.218030997363797</v>
      </c>
      <c r="G404" s="400">
        <v>79.248115092280145</v>
      </c>
      <c r="H404" s="400">
        <v>77.44504879540554</v>
      </c>
      <c r="I404" s="400">
        <v>73.669140976018952</v>
      </c>
      <c r="J404" s="400">
        <v>1106.6665749779645</v>
      </c>
      <c r="K404" s="400">
        <v>1140.296713283474</v>
      </c>
      <c r="L404" s="400">
        <v>1145.153978371967</v>
      </c>
      <c r="M404" s="400">
        <v>1121.2383702434445</v>
      </c>
      <c r="N404" s="400">
        <v>1068.5498888979066</v>
      </c>
      <c r="O404" s="400">
        <v>5005.8288518644631</v>
      </c>
      <c r="P404" s="400">
        <v>5161.1339854308089</v>
      </c>
      <c r="Q404" s="400">
        <v>5185.559443173709</v>
      </c>
      <c r="R404" s="400">
        <v>5079.1052250931625</v>
      </c>
      <c r="S404" s="400">
        <v>4841.7713311891739</v>
      </c>
      <c r="T404" s="400">
        <v>8517.9282116718132</v>
      </c>
      <c r="U404" s="400">
        <v>8787.3335917865115</v>
      </c>
      <c r="V404" s="400">
        <v>8832.7170601083981</v>
      </c>
      <c r="W404" s="400">
        <v>8654.0786166374728</v>
      </c>
      <c r="X404" s="400">
        <v>8251.418261373723</v>
      </c>
      <c r="Y404" s="400">
        <v>10163.61610164271</v>
      </c>
      <c r="Z404" s="400">
        <v>10494.916440477282</v>
      </c>
      <c r="AA404" s="400">
        <v>10556.989022582058</v>
      </c>
      <c r="AB404" s="400">
        <v>10349.83384795703</v>
      </c>
      <c r="AC404" s="400">
        <v>9873.4509166022108</v>
      </c>
      <c r="AD404" s="400">
        <v>10862.6529127877</v>
      </c>
      <c r="AE404" s="400">
        <v>11224.771189697911</v>
      </c>
      <c r="AF404" s="400">
        <v>11297.692195468979</v>
      </c>
      <c r="AG404" s="400">
        <v>11081.415930100913</v>
      </c>
      <c r="AH404" s="401">
        <v>10575.942393593712</v>
      </c>
      <c r="AJ404" s="390" t="s">
        <v>87</v>
      </c>
      <c r="AK404" s="367">
        <v>71.929553821615713</v>
      </c>
      <c r="AL404" s="367">
        <v>71.929553821615713</v>
      </c>
      <c r="AM404" s="367">
        <v>71.929553821615713</v>
      </c>
      <c r="AN404" s="367">
        <v>71.929553821615713</v>
      </c>
      <c r="AO404" s="367">
        <v>71.929553821615713</v>
      </c>
      <c r="AP404" s="367">
        <v>1050.2627659376585</v>
      </c>
      <c r="AQ404" s="367">
        <v>1050.2627659376585</v>
      </c>
      <c r="AR404" s="367">
        <v>1050.2627659376585</v>
      </c>
      <c r="AS404" s="367">
        <v>1050.2627659376585</v>
      </c>
      <c r="AT404" s="367">
        <v>1050.2627659376585</v>
      </c>
      <c r="AU404" s="367">
        <v>4779.7314637752297</v>
      </c>
      <c r="AV404" s="367">
        <v>4779.7314637752297</v>
      </c>
      <c r="AW404" s="367">
        <v>4779.7314637752297</v>
      </c>
      <c r="AX404" s="367">
        <v>4779.7314637752297</v>
      </c>
      <c r="AY404" s="367">
        <v>4779.7314637752297</v>
      </c>
      <c r="AZ404" s="367">
        <v>8185.5102542109398</v>
      </c>
      <c r="BA404" s="367">
        <v>8185.5102542109398</v>
      </c>
      <c r="BB404" s="367">
        <v>8185.5102542109398</v>
      </c>
      <c r="BC404" s="367">
        <v>8185.5102542109398</v>
      </c>
      <c r="BD404" s="367">
        <v>8185.5102542109398</v>
      </c>
      <c r="BE404" s="367">
        <v>9842.3475858974762</v>
      </c>
      <c r="BF404" s="367">
        <v>9842.3475858974762</v>
      </c>
      <c r="BG404" s="367">
        <v>9842.3475858974762</v>
      </c>
      <c r="BH404" s="367">
        <v>9842.3475858974762</v>
      </c>
      <c r="BI404" s="367">
        <v>9842.3475858974762</v>
      </c>
      <c r="BJ404" s="367">
        <v>10575.942393593712</v>
      </c>
      <c r="BK404" s="367">
        <v>10575.942393593712</v>
      </c>
      <c r="BL404" s="367">
        <v>10575.942393593712</v>
      </c>
      <c r="BM404" s="367">
        <v>10575.942393593712</v>
      </c>
      <c r="BN404" s="375">
        <v>10575.942393593712</v>
      </c>
    </row>
    <row r="405" spans="4:66" x14ac:dyDescent="0.2">
      <c r="D405" s="396" t="s">
        <v>88</v>
      </c>
      <c r="E405" s="400">
        <v>0</v>
      </c>
      <c r="F405" s="400">
        <v>0</v>
      </c>
      <c r="G405" s="400">
        <v>0</v>
      </c>
      <c r="H405" s="400">
        <v>0</v>
      </c>
      <c r="I405" s="400">
        <v>0</v>
      </c>
      <c r="J405" s="400">
        <v>0</v>
      </c>
      <c r="K405" s="400">
        <v>0</v>
      </c>
      <c r="L405" s="400">
        <v>0</v>
      </c>
      <c r="M405" s="400">
        <v>0</v>
      </c>
      <c r="N405" s="400">
        <v>0</v>
      </c>
      <c r="O405" s="400">
        <v>0</v>
      </c>
      <c r="P405" s="400">
        <v>0</v>
      </c>
      <c r="Q405" s="400">
        <v>0</v>
      </c>
      <c r="R405" s="400">
        <v>0</v>
      </c>
      <c r="S405" s="400">
        <v>0</v>
      </c>
      <c r="T405" s="400">
        <v>0</v>
      </c>
      <c r="U405" s="400">
        <v>0</v>
      </c>
      <c r="V405" s="400">
        <v>0</v>
      </c>
      <c r="W405" s="400">
        <v>0</v>
      </c>
      <c r="X405" s="400">
        <v>0</v>
      </c>
      <c r="Y405" s="400">
        <v>0</v>
      </c>
      <c r="Z405" s="400">
        <v>0</v>
      </c>
      <c r="AA405" s="400">
        <v>0</v>
      </c>
      <c r="AB405" s="400">
        <v>0</v>
      </c>
      <c r="AC405" s="400">
        <v>0</v>
      </c>
      <c r="AD405" s="400">
        <v>0</v>
      </c>
      <c r="AE405" s="400">
        <v>0</v>
      </c>
      <c r="AF405" s="400">
        <v>0</v>
      </c>
      <c r="AG405" s="400">
        <v>0</v>
      </c>
      <c r="AH405" s="401">
        <v>0</v>
      </c>
      <c r="AJ405" s="390" t="s">
        <v>88</v>
      </c>
      <c r="AK405" s="367">
        <v>0</v>
      </c>
      <c r="AL405" s="367">
        <v>0</v>
      </c>
      <c r="AM405" s="367">
        <v>0</v>
      </c>
      <c r="AN405" s="367">
        <v>0</v>
      </c>
      <c r="AO405" s="367">
        <v>0</v>
      </c>
      <c r="AP405" s="367">
        <v>0</v>
      </c>
      <c r="AQ405" s="367">
        <v>0</v>
      </c>
      <c r="AR405" s="367">
        <v>0</v>
      </c>
      <c r="AS405" s="367">
        <v>0</v>
      </c>
      <c r="AT405" s="367">
        <v>0</v>
      </c>
      <c r="AU405" s="367">
        <v>0</v>
      </c>
      <c r="AV405" s="367">
        <v>0</v>
      </c>
      <c r="AW405" s="367">
        <v>0</v>
      </c>
      <c r="AX405" s="367">
        <v>0</v>
      </c>
      <c r="AY405" s="367">
        <v>0</v>
      </c>
      <c r="AZ405" s="367">
        <v>0</v>
      </c>
      <c r="BA405" s="367">
        <v>0</v>
      </c>
      <c r="BB405" s="367">
        <v>0</v>
      </c>
      <c r="BC405" s="367">
        <v>0</v>
      </c>
      <c r="BD405" s="367">
        <v>0</v>
      </c>
      <c r="BE405" s="367">
        <v>0</v>
      </c>
      <c r="BF405" s="367">
        <v>0</v>
      </c>
      <c r="BG405" s="367">
        <v>0</v>
      </c>
      <c r="BH405" s="367">
        <v>0</v>
      </c>
      <c r="BI405" s="367">
        <v>0</v>
      </c>
      <c r="BJ405" s="367">
        <v>0</v>
      </c>
      <c r="BK405" s="367">
        <v>0</v>
      </c>
      <c r="BL405" s="367">
        <v>0</v>
      </c>
      <c r="BM405" s="367">
        <v>0</v>
      </c>
      <c r="BN405" s="375">
        <v>0</v>
      </c>
    </row>
    <row r="406" spans="4:66" x14ac:dyDescent="0.2">
      <c r="D406" s="396" t="s">
        <v>89</v>
      </c>
      <c r="E406" s="400">
        <v>0</v>
      </c>
      <c r="F406" s="400">
        <v>0</v>
      </c>
      <c r="G406" s="400">
        <v>0</v>
      </c>
      <c r="H406" s="400">
        <v>0</v>
      </c>
      <c r="I406" s="400">
        <v>0</v>
      </c>
      <c r="J406" s="400">
        <v>0</v>
      </c>
      <c r="K406" s="400">
        <v>0</v>
      </c>
      <c r="L406" s="400">
        <v>0</v>
      </c>
      <c r="M406" s="400">
        <v>0</v>
      </c>
      <c r="N406" s="400">
        <v>0</v>
      </c>
      <c r="O406" s="400">
        <v>0</v>
      </c>
      <c r="P406" s="400">
        <v>0</v>
      </c>
      <c r="Q406" s="400">
        <v>0</v>
      </c>
      <c r="R406" s="400">
        <v>0</v>
      </c>
      <c r="S406" s="400">
        <v>0</v>
      </c>
      <c r="T406" s="400">
        <v>0</v>
      </c>
      <c r="U406" s="400">
        <v>0</v>
      </c>
      <c r="V406" s="400">
        <v>0</v>
      </c>
      <c r="W406" s="400">
        <v>0</v>
      </c>
      <c r="X406" s="400">
        <v>0</v>
      </c>
      <c r="Y406" s="400">
        <v>0</v>
      </c>
      <c r="Z406" s="400">
        <v>0</v>
      </c>
      <c r="AA406" s="400">
        <v>0</v>
      </c>
      <c r="AB406" s="400">
        <v>0</v>
      </c>
      <c r="AC406" s="400">
        <v>0</v>
      </c>
      <c r="AD406" s="400">
        <v>0</v>
      </c>
      <c r="AE406" s="400">
        <v>0</v>
      </c>
      <c r="AF406" s="400">
        <v>0</v>
      </c>
      <c r="AG406" s="400">
        <v>0</v>
      </c>
      <c r="AH406" s="401">
        <v>0</v>
      </c>
      <c r="AJ406" s="390" t="s">
        <v>89</v>
      </c>
      <c r="AK406" s="367">
        <v>0</v>
      </c>
      <c r="AL406" s="367">
        <v>0</v>
      </c>
      <c r="AM406" s="367">
        <v>0</v>
      </c>
      <c r="AN406" s="367">
        <v>0</v>
      </c>
      <c r="AO406" s="367">
        <v>0</v>
      </c>
      <c r="AP406" s="367">
        <v>0</v>
      </c>
      <c r="AQ406" s="367">
        <v>0</v>
      </c>
      <c r="AR406" s="367">
        <v>0</v>
      </c>
      <c r="AS406" s="367">
        <v>0</v>
      </c>
      <c r="AT406" s="367">
        <v>0</v>
      </c>
      <c r="AU406" s="367">
        <v>0</v>
      </c>
      <c r="AV406" s="367">
        <v>0</v>
      </c>
      <c r="AW406" s="367">
        <v>0</v>
      </c>
      <c r="AX406" s="367">
        <v>0</v>
      </c>
      <c r="AY406" s="367">
        <v>0</v>
      </c>
      <c r="AZ406" s="367">
        <v>0</v>
      </c>
      <c r="BA406" s="367">
        <v>0</v>
      </c>
      <c r="BB406" s="367">
        <v>0</v>
      </c>
      <c r="BC406" s="367">
        <v>0</v>
      </c>
      <c r="BD406" s="367">
        <v>0</v>
      </c>
      <c r="BE406" s="367">
        <v>0</v>
      </c>
      <c r="BF406" s="367">
        <v>0</v>
      </c>
      <c r="BG406" s="367">
        <v>0</v>
      </c>
      <c r="BH406" s="367">
        <v>0</v>
      </c>
      <c r="BI406" s="367">
        <v>0</v>
      </c>
      <c r="BJ406" s="367">
        <v>0</v>
      </c>
      <c r="BK406" s="367">
        <v>0</v>
      </c>
      <c r="BL406" s="367">
        <v>0</v>
      </c>
      <c r="BM406" s="367">
        <v>0</v>
      </c>
      <c r="BN406" s="375">
        <v>0</v>
      </c>
    </row>
    <row r="407" spans="4:66" x14ac:dyDescent="0.2">
      <c r="D407" s="396" t="s">
        <v>125</v>
      </c>
      <c r="E407" s="400">
        <v>0</v>
      </c>
      <c r="F407" s="400">
        <v>0</v>
      </c>
      <c r="G407" s="400">
        <v>0</v>
      </c>
      <c r="H407" s="400">
        <v>0</v>
      </c>
      <c r="I407" s="400">
        <v>0</v>
      </c>
      <c r="J407" s="400">
        <v>0</v>
      </c>
      <c r="K407" s="400">
        <v>0</v>
      </c>
      <c r="L407" s="400">
        <v>0</v>
      </c>
      <c r="M407" s="400">
        <v>0</v>
      </c>
      <c r="N407" s="400">
        <v>0</v>
      </c>
      <c r="O407" s="400">
        <v>0</v>
      </c>
      <c r="P407" s="400">
        <v>0</v>
      </c>
      <c r="Q407" s="400">
        <v>0</v>
      </c>
      <c r="R407" s="400">
        <v>0</v>
      </c>
      <c r="S407" s="400">
        <v>0</v>
      </c>
      <c r="T407" s="400">
        <v>0</v>
      </c>
      <c r="U407" s="400">
        <v>0</v>
      </c>
      <c r="V407" s="400">
        <v>0</v>
      </c>
      <c r="W407" s="400">
        <v>0</v>
      </c>
      <c r="X407" s="400">
        <v>0</v>
      </c>
      <c r="Y407" s="400">
        <v>0</v>
      </c>
      <c r="Z407" s="400">
        <v>0</v>
      </c>
      <c r="AA407" s="400">
        <v>0</v>
      </c>
      <c r="AB407" s="400">
        <v>0</v>
      </c>
      <c r="AC407" s="400">
        <v>0</v>
      </c>
      <c r="AD407" s="400">
        <v>0</v>
      </c>
      <c r="AE407" s="400">
        <v>0</v>
      </c>
      <c r="AF407" s="400">
        <v>0</v>
      </c>
      <c r="AG407" s="400">
        <v>0</v>
      </c>
      <c r="AH407" s="401">
        <v>0</v>
      </c>
      <c r="AJ407" s="390" t="s">
        <v>125</v>
      </c>
      <c r="AK407" s="367">
        <v>0</v>
      </c>
      <c r="AL407" s="367">
        <v>0</v>
      </c>
      <c r="AM407" s="367">
        <v>0</v>
      </c>
      <c r="AN407" s="367">
        <v>0</v>
      </c>
      <c r="AO407" s="367">
        <v>0</v>
      </c>
      <c r="AP407" s="367">
        <v>0</v>
      </c>
      <c r="AQ407" s="367">
        <v>0</v>
      </c>
      <c r="AR407" s="367">
        <v>0</v>
      </c>
      <c r="AS407" s="367">
        <v>0</v>
      </c>
      <c r="AT407" s="367">
        <v>0</v>
      </c>
      <c r="AU407" s="367">
        <v>0</v>
      </c>
      <c r="AV407" s="367">
        <v>0</v>
      </c>
      <c r="AW407" s="367">
        <v>0</v>
      </c>
      <c r="AX407" s="367">
        <v>0</v>
      </c>
      <c r="AY407" s="367">
        <v>0</v>
      </c>
      <c r="AZ407" s="367">
        <v>0</v>
      </c>
      <c r="BA407" s="367">
        <v>0</v>
      </c>
      <c r="BB407" s="367">
        <v>0</v>
      </c>
      <c r="BC407" s="367">
        <v>0</v>
      </c>
      <c r="BD407" s="367">
        <v>0</v>
      </c>
      <c r="BE407" s="367">
        <v>0</v>
      </c>
      <c r="BF407" s="367">
        <v>0</v>
      </c>
      <c r="BG407" s="367">
        <v>0</v>
      </c>
      <c r="BH407" s="367">
        <v>0</v>
      </c>
      <c r="BI407" s="367">
        <v>0</v>
      </c>
      <c r="BJ407" s="367">
        <v>0</v>
      </c>
      <c r="BK407" s="367">
        <v>0</v>
      </c>
      <c r="BL407" s="367">
        <v>0</v>
      </c>
      <c r="BM407" s="367">
        <v>0</v>
      </c>
      <c r="BN407" s="375">
        <v>0</v>
      </c>
    </row>
    <row r="408" spans="4:66" x14ac:dyDescent="0.2">
      <c r="D408" s="396" t="s">
        <v>126</v>
      </c>
      <c r="E408" s="400">
        <v>0</v>
      </c>
      <c r="F408" s="400">
        <v>0</v>
      </c>
      <c r="G408" s="400">
        <v>0</v>
      </c>
      <c r="H408" s="400">
        <v>0</v>
      </c>
      <c r="I408" s="400">
        <v>0</v>
      </c>
      <c r="J408" s="400">
        <v>0</v>
      </c>
      <c r="K408" s="400">
        <v>0</v>
      </c>
      <c r="L408" s="400">
        <v>0</v>
      </c>
      <c r="M408" s="400">
        <v>0</v>
      </c>
      <c r="N408" s="400">
        <v>0</v>
      </c>
      <c r="O408" s="400">
        <v>0</v>
      </c>
      <c r="P408" s="400">
        <v>0</v>
      </c>
      <c r="Q408" s="400">
        <v>0</v>
      </c>
      <c r="R408" s="400">
        <v>0</v>
      </c>
      <c r="S408" s="400">
        <v>0</v>
      </c>
      <c r="T408" s="400">
        <v>0</v>
      </c>
      <c r="U408" s="400">
        <v>0</v>
      </c>
      <c r="V408" s="400">
        <v>0</v>
      </c>
      <c r="W408" s="400">
        <v>0</v>
      </c>
      <c r="X408" s="400">
        <v>0</v>
      </c>
      <c r="Y408" s="400">
        <v>0</v>
      </c>
      <c r="Z408" s="400">
        <v>0</v>
      </c>
      <c r="AA408" s="400">
        <v>0</v>
      </c>
      <c r="AB408" s="400">
        <v>0</v>
      </c>
      <c r="AC408" s="400">
        <v>0</v>
      </c>
      <c r="AD408" s="400">
        <v>0</v>
      </c>
      <c r="AE408" s="400">
        <v>0</v>
      </c>
      <c r="AF408" s="400">
        <v>0</v>
      </c>
      <c r="AG408" s="400">
        <v>0</v>
      </c>
      <c r="AH408" s="401">
        <v>0</v>
      </c>
      <c r="AJ408" s="390" t="s">
        <v>126</v>
      </c>
      <c r="AK408" s="367">
        <v>0</v>
      </c>
      <c r="AL408" s="367">
        <v>0</v>
      </c>
      <c r="AM408" s="367">
        <v>0</v>
      </c>
      <c r="AN408" s="367">
        <v>0</v>
      </c>
      <c r="AO408" s="367">
        <v>0</v>
      </c>
      <c r="AP408" s="367">
        <v>0</v>
      </c>
      <c r="AQ408" s="367">
        <v>0</v>
      </c>
      <c r="AR408" s="367">
        <v>0</v>
      </c>
      <c r="AS408" s="367">
        <v>0</v>
      </c>
      <c r="AT408" s="367">
        <v>0</v>
      </c>
      <c r="AU408" s="367">
        <v>0</v>
      </c>
      <c r="AV408" s="367">
        <v>0</v>
      </c>
      <c r="AW408" s="367">
        <v>0</v>
      </c>
      <c r="AX408" s="367">
        <v>0</v>
      </c>
      <c r="AY408" s="367">
        <v>0</v>
      </c>
      <c r="AZ408" s="367">
        <v>0</v>
      </c>
      <c r="BA408" s="367">
        <v>0</v>
      </c>
      <c r="BB408" s="367">
        <v>0</v>
      </c>
      <c r="BC408" s="367">
        <v>0</v>
      </c>
      <c r="BD408" s="367">
        <v>0</v>
      </c>
      <c r="BE408" s="367">
        <v>0</v>
      </c>
      <c r="BF408" s="367">
        <v>0</v>
      </c>
      <c r="BG408" s="367">
        <v>0</v>
      </c>
      <c r="BH408" s="367">
        <v>0</v>
      </c>
      <c r="BI408" s="367">
        <v>0</v>
      </c>
      <c r="BJ408" s="367">
        <v>0</v>
      </c>
      <c r="BK408" s="367">
        <v>0</v>
      </c>
      <c r="BL408" s="367">
        <v>0</v>
      </c>
      <c r="BM408" s="367">
        <v>0</v>
      </c>
      <c r="BN408" s="375">
        <v>0</v>
      </c>
    </row>
    <row r="409" spans="4:66" x14ac:dyDescent="0.2">
      <c r="D409" s="396" t="s">
        <v>90</v>
      </c>
      <c r="E409" s="400">
        <v>35.905249776390932</v>
      </c>
      <c r="F409" s="400">
        <v>34.474870396142741</v>
      </c>
      <c r="G409" s="400">
        <v>34.017889437190185</v>
      </c>
      <c r="H409" s="400">
        <v>32.031029489535911</v>
      </c>
      <c r="I409" s="400">
        <v>29.348716356512366</v>
      </c>
      <c r="J409" s="400">
        <v>0</v>
      </c>
      <c r="K409" s="400">
        <v>0</v>
      </c>
      <c r="L409" s="400">
        <v>0</v>
      </c>
      <c r="M409" s="400">
        <v>0</v>
      </c>
      <c r="N409" s="400">
        <v>0</v>
      </c>
      <c r="O409" s="400">
        <v>0</v>
      </c>
      <c r="P409" s="400">
        <v>0</v>
      </c>
      <c r="Q409" s="400">
        <v>0</v>
      </c>
      <c r="R409" s="400">
        <v>0</v>
      </c>
      <c r="S409" s="400">
        <v>0</v>
      </c>
      <c r="T409" s="400">
        <v>0</v>
      </c>
      <c r="U409" s="400">
        <v>0</v>
      </c>
      <c r="V409" s="400">
        <v>0</v>
      </c>
      <c r="W409" s="400">
        <v>0</v>
      </c>
      <c r="X409" s="400">
        <v>0</v>
      </c>
      <c r="Y409" s="400">
        <v>0</v>
      </c>
      <c r="Z409" s="400">
        <v>0</v>
      </c>
      <c r="AA409" s="400">
        <v>0</v>
      </c>
      <c r="AB409" s="400">
        <v>0</v>
      </c>
      <c r="AC409" s="400">
        <v>0</v>
      </c>
      <c r="AD409" s="400">
        <v>0</v>
      </c>
      <c r="AE409" s="400">
        <v>0</v>
      </c>
      <c r="AF409" s="400">
        <v>0</v>
      </c>
      <c r="AG409" s="400">
        <v>0</v>
      </c>
      <c r="AH409" s="401">
        <v>0</v>
      </c>
      <c r="AJ409" s="390" t="s">
        <v>90</v>
      </c>
      <c r="AK409" s="367">
        <v>27.952343058177188</v>
      </c>
      <c r="AL409" s="367">
        <v>27.952343058177188</v>
      </c>
      <c r="AM409" s="367">
        <v>27.952343058177188</v>
      </c>
      <c r="AN409" s="367">
        <v>27.952343058177188</v>
      </c>
      <c r="AO409" s="367">
        <v>27.952343058177188</v>
      </c>
      <c r="AP409" s="367">
        <v>0</v>
      </c>
      <c r="AQ409" s="367">
        <v>0</v>
      </c>
      <c r="AR409" s="367">
        <v>0</v>
      </c>
      <c r="AS409" s="367">
        <v>0</v>
      </c>
      <c r="AT409" s="367">
        <v>0</v>
      </c>
      <c r="AU409" s="367">
        <v>0</v>
      </c>
      <c r="AV409" s="367">
        <v>0</v>
      </c>
      <c r="AW409" s="367">
        <v>0</v>
      </c>
      <c r="AX409" s="367">
        <v>0</v>
      </c>
      <c r="AY409" s="367">
        <v>0</v>
      </c>
      <c r="AZ409" s="367">
        <v>0</v>
      </c>
      <c r="BA409" s="367">
        <v>0</v>
      </c>
      <c r="BB409" s="367">
        <v>0</v>
      </c>
      <c r="BC409" s="367">
        <v>0</v>
      </c>
      <c r="BD409" s="367">
        <v>0</v>
      </c>
      <c r="BE409" s="367">
        <v>0</v>
      </c>
      <c r="BF409" s="367">
        <v>0</v>
      </c>
      <c r="BG409" s="367">
        <v>0</v>
      </c>
      <c r="BH409" s="367">
        <v>0</v>
      </c>
      <c r="BI409" s="367">
        <v>0</v>
      </c>
      <c r="BJ409" s="367">
        <v>0</v>
      </c>
      <c r="BK409" s="367">
        <v>0</v>
      </c>
      <c r="BL409" s="367">
        <v>0</v>
      </c>
      <c r="BM409" s="367">
        <v>0</v>
      </c>
      <c r="BN409" s="375">
        <v>0</v>
      </c>
    </row>
    <row r="410" spans="4:66" x14ac:dyDescent="0.2">
      <c r="D410" s="396" t="s">
        <v>91</v>
      </c>
      <c r="E410" s="400">
        <v>10.231457443859524</v>
      </c>
      <c r="F410" s="400">
        <v>9.8851134334169615</v>
      </c>
      <c r="G410" s="400">
        <v>9.8146610947330508</v>
      </c>
      <c r="H410" s="400">
        <v>9.3176007421213498</v>
      </c>
      <c r="I410" s="400">
        <v>8.6280989374773362</v>
      </c>
      <c r="J410" s="400">
        <v>0</v>
      </c>
      <c r="K410" s="400">
        <v>0</v>
      </c>
      <c r="L410" s="400">
        <v>0</v>
      </c>
      <c r="M410" s="400">
        <v>0</v>
      </c>
      <c r="N410" s="400">
        <v>0</v>
      </c>
      <c r="O410" s="400">
        <v>0</v>
      </c>
      <c r="P410" s="400">
        <v>0</v>
      </c>
      <c r="Q410" s="400">
        <v>0</v>
      </c>
      <c r="R410" s="400">
        <v>0</v>
      </c>
      <c r="S410" s="400">
        <v>0</v>
      </c>
      <c r="T410" s="400">
        <v>0</v>
      </c>
      <c r="U410" s="400">
        <v>0</v>
      </c>
      <c r="V410" s="400">
        <v>0</v>
      </c>
      <c r="W410" s="400">
        <v>0</v>
      </c>
      <c r="X410" s="400">
        <v>0</v>
      </c>
      <c r="Y410" s="400">
        <v>0</v>
      </c>
      <c r="Z410" s="400">
        <v>0</v>
      </c>
      <c r="AA410" s="400">
        <v>0</v>
      </c>
      <c r="AB410" s="400">
        <v>0</v>
      </c>
      <c r="AC410" s="400">
        <v>0</v>
      </c>
      <c r="AD410" s="400">
        <v>0</v>
      </c>
      <c r="AE410" s="400">
        <v>0</v>
      </c>
      <c r="AF410" s="400">
        <v>0</v>
      </c>
      <c r="AG410" s="400">
        <v>0</v>
      </c>
      <c r="AH410" s="401">
        <v>0</v>
      </c>
      <c r="AJ410" s="390" t="s">
        <v>91</v>
      </c>
      <c r="AK410" s="367">
        <v>8.377445755177801</v>
      </c>
      <c r="AL410" s="367">
        <v>8.377445755177801</v>
      </c>
      <c r="AM410" s="367">
        <v>8.377445755177801</v>
      </c>
      <c r="AN410" s="367">
        <v>8.377445755177801</v>
      </c>
      <c r="AO410" s="367">
        <v>8.377445755177801</v>
      </c>
      <c r="AP410" s="367">
        <v>0</v>
      </c>
      <c r="AQ410" s="367">
        <v>0</v>
      </c>
      <c r="AR410" s="367">
        <v>0</v>
      </c>
      <c r="AS410" s="367">
        <v>0</v>
      </c>
      <c r="AT410" s="367">
        <v>0</v>
      </c>
      <c r="AU410" s="367">
        <v>0</v>
      </c>
      <c r="AV410" s="367">
        <v>0</v>
      </c>
      <c r="AW410" s="367">
        <v>0</v>
      </c>
      <c r="AX410" s="367">
        <v>0</v>
      </c>
      <c r="AY410" s="367">
        <v>0</v>
      </c>
      <c r="AZ410" s="367">
        <v>0</v>
      </c>
      <c r="BA410" s="367">
        <v>0</v>
      </c>
      <c r="BB410" s="367">
        <v>0</v>
      </c>
      <c r="BC410" s="367">
        <v>0</v>
      </c>
      <c r="BD410" s="367">
        <v>0</v>
      </c>
      <c r="BE410" s="367">
        <v>0</v>
      </c>
      <c r="BF410" s="367">
        <v>0</v>
      </c>
      <c r="BG410" s="367">
        <v>0</v>
      </c>
      <c r="BH410" s="367">
        <v>0</v>
      </c>
      <c r="BI410" s="367">
        <v>0</v>
      </c>
      <c r="BJ410" s="367">
        <v>0</v>
      </c>
      <c r="BK410" s="367">
        <v>0</v>
      </c>
      <c r="BL410" s="367">
        <v>0</v>
      </c>
      <c r="BM410" s="367">
        <v>0</v>
      </c>
      <c r="BN410" s="375">
        <v>0</v>
      </c>
    </row>
    <row r="411" spans="4:66" x14ac:dyDescent="0.2">
      <c r="D411" s="396" t="s">
        <v>92</v>
      </c>
      <c r="E411" s="400">
        <v>339.26932125203962</v>
      </c>
      <c r="F411" s="400">
        <v>328.69807011806967</v>
      </c>
      <c r="G411" s="400">
        <v>327.10250925605436</v>
      </c>
      <c r="H411" s="400">
        <v>311.77798749522418</v>
      </c>
      <c r="I411" s="400">
        <v>290.2927218925019</v>
      </c>
      <c r="J411" s="400">
        <v>2442.7775334636767</v>
      </c>
      <c r="K411" s="400">
        <v>2428.4532824214161</v>
      </c>
      <c r="L411" s="400">
        <v>2369.1726541297512</v>
      </c>
      <c r="M411" s="400">
        <v>2264.9356485886815</v>
      </c>
      <c r="N411" s="400">
        <v>2115.7422657982052</v>
      </c>
      <c r="O411" s="400">
        <v>1860.7540148311016</v>
      </c>
      <c r="P411" s="400">
        <v>1851.0695600137774</v>
      </c>
      <c r="Q411" s="400">
        <v>1806.9518151507464</v>
      </c>
      <c r="R411" s="400">
        <v>1728.4007802420085</v>
      </c>
      <c r="S411" s="400">
        <v>1615.4164552875627</v>
      </c>
      <c r="T411" s="400">
        <v>549.32779742365722</v>
      </c>
      <c r="U411" s="400">
        <v>546.79236167913848</v>
      </c>
      <c r="V411" s="400">
        <v>534.02866771983497</v>
      </c>
      <c r="W411" s="400">
        <v>511.03671554574663</v>
      </c>
      <c r="X411" s="400">
        <v>477.81650515687357</v>
      </c>
      <c r="Y411" s="400">
        <v>88.905645965432228</v>
      </c>
      <c r="Z411" s="400">
        <v>88.616327176909067</v>
      </c>
      <c r="AA411" s="400">
        <v>86.657175106158661</v>
      </c>
      <c r="AB411" s="400">
        <v>83.028189753181167</v>
      </c>
      <c r="AC411" s="400">
        <v>77.729371117976569</v>
      </c>
      <c r="AD411" s="400">
        <v>0</v>
      </c>
      <c r="AE411" s="400">
        <v>0</v>
      </c>
      <c r="AF411" s="400">
        <v>0</v>
      </c>
      <c r="AG411" s="400">
        <v>0</v>
      </c>
      <c r="AH411" s="401">
        <v>0</v>
      </c>
      <c r="AJ411" s="390" t="s">
        <v>92</v>
      </c>
      <c r="AK411" s="367">
        <v>280.19991199739962</v>
      </c>
      <c r="AL411" s="367">
        <v>280.19991199739962</v>
      </c>
      <c r="AM411" s="367">
        <v>280.19991199739962</v>
      </c>
      <c r="AN411" s="367">
        <v>280.19991199739962</v>
      </c>
      <c r="AO411" s="367">
        <v>280.19991199739962</v>
      </c>
      <c r="AP411" s="367">
        <v>2046.8301174100857</v>
      </c>
      <c r="AQ411" s="367">
        <v>2046.8301174100857</v>
      </c>
      <c r="AR411" s="367">
        <v>2046.8301174100857</v>
      </c>
      <c r="AS411" s="367">
        <v>2046.8301174100857</v>
      </c>
      <c r="AT411" s="367">
        <v>2046.8301174100857</v>
      </c>
      <c r="AU411" s="367">
        <v>1568.4351220413239</v>
      </c>
      <c r="AV411" s="367">
        <v>1568.4351220413239</v>
      </c>
      <c r="AW411" s="367">
        <v>1568.4351220413239</v>
      </c>
      <c r="AX411" s="367">
        <v>1568.4351220413239</v>
      </c>
      <c r="AY411" s="367">
        <v>1568.4351220413239</v>
      </c>
      <c r="AZ411" s="367">
        <v>466.11521500053482</v>
      </c>
      <c r="BA411" s="367">
        <v>466.11521500053482</v>
      </c>
      <c r="BB411" s="367">
        <v>466.11521500053482</v>
      </c>
      <c r="BC411" s="367">
        <v>466.11521500053482</v>
      </c>
      <c r="BD411" s="367">
        <v>466.11521500053482</v>
      </c>
      <c r="BE411" s="367">
        <v>76.13215864608766</v>
      </c>
      <c r="BF411" s="367">
        <v>76.13215864608766</v>
      </c>
      <c r="BG411" s="367">
        <v>76.13215864608766</v>
      </c>
      <c r="BH411" s="367">
        <v>76.13215864608766</v>
      </c>
      <c r="BI411" s="367">
        <v>76.13215864608766</v>
      </c>
      <c r="BJ411" s="367">
        <v>0</v>
      </c>
      <c r="BK411" s="367">
        <v>0</v>
      </c>
      <c r="BL411" s="367">
        <v>0</v>
      </c>
      <c r="BM411" s="367">
        <v>0</v>
      </c>
      <c r="BN411" s="375">
        <v>0</v>
      </c>
    </row>
    <row r="412" spans="4:66" x14ac:dyDescent="0.2">
      <c r="D412" s="396" t="s">
        <v>93</v>
      </c>
      <c r="E412" s="400">
        <v>12.649057817710963</v>
      </c>
      <c r="F412" s="400">
        <v>12.940036279457162</v>
      </c>
      <c r="G412" s="400">
        <v>13.379941181384837</v>
      </c>
      <c r="H412" s="400">
        <v>13.232358119465957</v>
      </c>
      <c r="I412" s="400">
        <v>12.742758561709852</v>
      </c>
      <c r="J412" s="400">
        <v>480.03701992640606</v>
      </c>
      <c r="K412" s="400">
        <v>501.3574329228141</v>
      </c>
      <c r="L412" s="400">
        <v>509.55972567305201</v>
      </c>
      <c r="M412" s="400">
        <v>504.64389817711964</v>
      </c>
      <c r="N412" s="400">
        <v>486.60995043501725</v>
      </c>
      <c r="O412" s="400">
        <v>2131.3544250188684</v>
      </c>
      <c r="P412" s="400">
        <v>2227.2298267647561</v>
      </c>
      <c r="Q412" s="400">
        <v>2264.5986492065826</v>
      </c>
      <c r="R412" s="400">
        <v>2243.4608923443488</v>
      </c>
      <c r="S412" s="400">
        <v>2163.8165561780534</v>
      </c>
      <c r="T412" s="400">
        <v>3590.9164813118191</v>
      </c>
      <c r="U412" s="400">
        <v>3754.3330743545216</v>
      </c>
      <c r="V412" s="400">
        <v>3818.732639907219</v>
      </c>
      <c r="W412" s="400">
        <v>3784.1151779699162</v>
      </c>
      <c r="X412" s="400">
        <v>3650.4806885426083</v>
      </c>
      <c r="Y412" s="400">
        <v>4239.7087710555597</v>
      </c>
      <c r="Z412" s="400">
        <v>4436.1404911000263</v>
      </c>
      <c r="AA412" s="400">
        <v>4514.9950456039996</v>
      </c>
      <c r="AB412" s="400">
        <v>4476.2724345674796</v>
      </c>
      <c r="AC412" s="400">
        <v>4319.9726579904673</v>
      </c>
      <c r="AD412" s="400">
        <v>4487.874556490724</v>
      </c>
      <c r="AE412" s="400">
        <v>4698.4551745100634</v>
      </c>
      <c r="AF412" s="400">
        <v>4784.0899752300229</v>
      </c>
      <c r="AG412" s="400">
        <v>4744.7789586506105</v>
      </c>
      <c r="AH412" s="401">
        <v>4580.5221247718191</v>
      </c>
      <c r="AJ412" s="390" t="s">
        <v>93</v>
      </c>
      <c r="AK412" s="367">
        <v>12.500819453043777</v>
      </c>
      <c r="AL412" s="367">
        <v>12.500819453043777</v>
      </c>
      <c r="AM412" s="367">
        <v>12.500819453043777</v>
      </c>
      <c r="AN412" s="367">
        <v>12.500819453043777</v>
      </c>
      <c r="AO412" s="367">
        <v>12.500819453043777</v>
      </c>
      <c r="AP412" s="367">
        <v>480.02034798850315</v>
      </c>
      <c r="AQ412" s="367">
        <v>480.02034798850315</v>
      </c>
      <c r="AR412" s="367">
        <v>480.02034798850315</v>
      </c>
      <c r="AS412" s="367">
        <v>480.02034798850315</v>
      </c>
      <c r="AT412" s="367">
        <v>480.02034798850315</v>
      </c>
      <c r="AU412" s="367">
        <v>2141.9435252877133</v>
      </c>
      <c r="AV412" s="367">
        <v>2141.9435252877133</v>
      </c>
      <c r="AW412" s="367">
        <v>2141.9435252877133</v>
      </c>
      <c r="AX412" s="367">
        <v>2141.9435252877133</v>
      </c>
      <c r="AY412" s="367">
        <v>2141.9435252877133</v>
      </c>
      <c r="AZ412" s="367">
        <v>3626.9017269761061</v>
      </c>
      <c r="BA412" s="367">
        <v>3626.9017269761061</v>
      </c>
      <c r="BB412" s="367">
        <v>3626.9017269761061</v>
      </c>
      <c r="BC412" s="367">
        <v>3626.9017269761061</v>
      </c>
      <c r="BD412" s="367">
        <v>3626.9017269761061</v>
      </c>
      <c r="BE412" s="367">
        <v>4308.9468586739949</v>
      </c>
      <c r="BF412" s="367">
        <v>4308.9468586739949</v>
      </c>
      <c r="BG412" s="367">
        <v>4308.9468586739949</v>
      </c>
      <c r="BH412" s="367">
        <v>4308.9468586739949</v>
      </c>
      <c r="BI412" s="367">
        <v>4308.9468586739949</v>
      </c>
      <c r="BJ412" s="367">
        <v>4580.5221247718191</v>
      </c>
      <c r="BK412" s="367">
        <v>4580.5221247718191</v>
      </c>
      <c r="BL412" s="367">
        <v>4580.5221247718191</v>
      </c>
      <c r="BM412" s="367">
        <v>4580.5221247718191</v>
      </c>
      <c r="BN412" s="375">
        <v>4580.5221247718191</v>
      </c>
    </row>
    <row r="413" spans="4:66" x14ac:dyDescent="0.2">
      <c r="D413" s="396" t="s">
        <v>94</v>
      </c>
      <c r="E413" s="400">
        <v>0</v>
      </c>
      <c r="F413" s="400">
        <v>0</v>
      </c>
      <c r="G413" s="400">
        <v>0</v>
      </c>
      <c r="H413" s="400">
        <v>0</v>
      </c>
      <c r="I413" s="400">
        <v>0</v>
      </c>
      <c r="J413" s="400">
        <v>0</v>
      </c>
      <c r="K413" s="400">
        <v>0</v>
      </c>
      <c r="L413" s="400">
        <v>0</v>
      </c>
      <c r="M413" s="400">
        <v>0</v>
      </c>
      <c r="N413" s="400">
        <v>0</v>
      </c>
      <c r="O413" s="400">
        <v>0</v>
      </c>
      <c r="P413" s="400">
        <v>0</v>
      </c>
      <c r="Q413" s="400">
        <v>0</v>
      </c>
      <c r="R413" s="400">
        <v>0</v>
      </c>
      <c r="S413" s="400">
        <v>0</v>
      </c>
      <c r="T413" s="400">
        <v>0</v>
      </c>
      <c r="U413" s="400">
        <v>0</v>
      </c>
      <c r="V413" s="400">
        <v>0</v>
      </c>
      <c r="W413" s="400">
        <v>0</v>
      </c>
      <c r="X413" s="400">
        <v>0</v>
      </c>
      <c r="Y413" s="400">
        <v>0</v>
      </c>
      <c r="Z413" s="400">
        <v>0</v>
      </c>
      <c r="AA413" s="400">
        <v>0</v>
      </c>
      <c r="AB413" s="400">
        <v>0</v>
      </c>
      <c r="AC413" s="400">
        <v>0</v>
      </c>
      <c r="AD413" s="400">
        <v>0</v>
      </c>
      <c r="AE413" s="400">
        <v>0</v>
      </c>
      <c r="AF413" s="400">
        <v>0</v>
      </c>
      <c r="AG413" s="400">
        <v>0</v>
      </c>
      <c r="AH413" s="401">
        <v>0</v>
      </c>
      <c r="AJ413" s="390" t="s">
        <v>94</v>
      </c>
      <c r="AK413" s="367">
        <v>0</v>
      </c>
      <c r="AL413" s="367">
        <v>0</v>
      </c>
      <c r="AM413" s="367">
        <v>0</v>
      </c>
      <c r="AN413" s="367">
        <v>0</v>
      </c>
      <c r="AO413" s="367">
        <v>0</v>
      </c>
      <c r="AP413" s="367">
        <v>0</v>
      </c>
      <c r="AQ413" s="367">
        <v>0</v>
      </c>
      <c r="AR413" s="367">
        <v>0</v>
      </c>
      <c r="AS413" s="367">
        <v>0</v>
      </c>
      <c r="AT413" s="367">
        <v>0</v>
      </c>
      <c r="AU413" s="367">
        <v>0</v>
      </c>
      <c r="AV413" s="367">
        <v>0</v>
      </c>
      <c r="AW413" s="367">
        <v>0</v>
      </c>
      <c r="AX413" s="367">
        <v>0</v>
      </c>
      <c r="AY413" s="367">
        <v>0</v>
      </c>
      <c r="AZ413" s="367">
        <v>0</v>
      </c>
      <c r="BA413" s="367">
        <v>0</v>
      </c>
      <c r="BB413" s="367">
        <v>0</v>
      </c>
      <c r="BC413" s="367">
        <v>0</v>
      </c>
      <c r="BD413" s="367">
        <v>0</v>
      </c>
      <c r="BE413" s="367">
        <v>0</v>
      </c>
      <c r="BF413" s="367">
        <v>0</v>
      </c>
      <c r="BG413" s="367">
        <v>0</v>
      </c>
      <c r="BH413" s="367">
        <v>0</v>
      </c>
      <c r="BI413" s="367">
        <v>0</v>
      </c>
      <c r="BJ413" s="367">
        <v>0</v>
      </c>
      <c r="BK413" s="367">
        <v>0</v>
      </c>
      <c r="BL413" s="367">
        <v>0</v>
      </c>
      <c r="BM413" s="367">
        <v>0</v>
      </c>
      <c r="BN413" s="375">
        <v>0</v>
      </c>
    </row>
    <row r="414" spans="4:66" x14ac:dyDescent="0.2">
      <c r="D414" s="396" t="s">
        <v>95</v>
      </c>
      <c r="E414" s="400">
        <v>0</v>
      </c>
      <c r="F414" s="400">
        <v>0</v>
      </c>
      <c r="G414" s="400">
        <v>0</v>
      </c>
      <c r="H414" s="400">
        <v>0</v>
      </c>
      <c r="I414" s="400">
        <v>0</v>
      </c>
      <c r="J414" s="400">
        <v>0</v>
      </c>
      <c r="K414" s="400">
        <v>0</v>
      </c>
      <c r="L414" s="400">
        <v>0</v>
      </c>
      <c r="M414" s="400">
        <v>0</v>
      </c>
      <c r="N414" s="400">
        <v>0</v>
      </c>
      <c r="O414" s="400">
        <v>0</v>
      </c>
      <c r="P414" s="400">
        <v>0</v>
      </c>
      <c r="Q414" s="400">
        <v>0</v>
      </c>
      <c r="R414" s="400">
        <v>0</v>
      </c>
      <c r="S414" s="400">
        <v>0</v>
      </c>
      <c r="T414" s="400">
        <v>0</v>
      </c>
      <c r="U414" s="400">
        <v>0</v>
      </c>
      <c r="V414" s="400">
        <v>0</v>
      </c>
      <c r="W414" s="400">
        <v>0</v>
      </c>
      <c r="X414" s="400">
        <v>0</v>
      </c>
      <c r="Y414" s="400">
        <v>0</v>
      </c>
      <c r="Z414" s="400">
        <v>0</v>
      </c>
      <c r="AA414" s="400">
        <v>0</v>
      </c>
      <c r="AB414" s="400">
        <v>0</v>
      </c>
      <c r="AC414" s="400">
        <v>0</v>
      </c>
      <c r="AD414" s="400">
        <v>0</v>
      </c>
      <c r="AE414" s="400">
        <v>0</v>
      </c>
      <c r="AF414" s="400">
        <v>0</v>
      </c>
      <c r="AG414" s="400">
        <v>0</v>
      </c>
      <c r="AH414" s="401">
        <v>0</v>
      </c>
      <c r="AJ414" s="390" t="s">
        <v>95</v>
      </c>
      <c r="AK414" s="367">
        <v>0</v>
      </c>
      <c r="AL414" s="367">
        <v>0</v>
      </c>
      <c r="AM414" s="367">
        <v>0</v>
      </c>
      <c r="AN414" s="367">
        <v>0</v>
      </c>
      <c r="AO414" s="367">
        <v>0</v>
      </c>
      <c r="AP414" s="367">
        <v>0</v>
      </c>
      <c r="AQ414" s="367">
        <v>0</v>
      </c>
      <c r="AR414" s="367">
        <v>0</v>
      </c>
      <c r="AS414" s="367">
        <v>0</v>
      </c>
      <c r="AT414" s="367">
        <v>0</v>
      </c>
      <c r="AU414" s="367">
        <v>0</v>
      </c>
      <c r="AV414" s="367">
        <v>0</v>
      </c>
      <c r="AW414" s="367">
        <v>0</v>
      </c>
      <c r="AX414" s="367">
        <v>0</v>
      </c>
      <c r="AY414" s="367">
        <v>0</v>
      </c>
      <c r="AZ414" s="367">
        <v>0</v>
      </c>
      <c r="BA414" s="367">
        <v>0</v>
      </c>
      <c r="BB414" s="367">
        <v>0</v>
      </c>
      <c r="BC414" s="367">
        <v>0</v>
      </c>
      <c r="BD414" s="367">
        <v>0</v>
      </c>
      <c r="BE414" s="367">
        <v>0</v>
      </c>
      <c r="BF414" s="367">
        <v>0</v>
      </c>
      <c r="BG414" s="367">
        <v>0</v>
      </c>
      <c r="BH414" s="367">
        <v>0</v>
      </c>
      <c r="BI414" s="367">
        <v>0</v>
      </c>
      <c r="BJ414" s="367">
        <v>0</v>
      </c>
      <c r="BK414" s="367">
        <v>0</v>
      </c>
      <c r="BL414" s="367">
        <v>0</v>
      </c>
      <c r="BM414" s="367">
        <v>0</v>
      </c>
      <c r="BN414" s="375">
        <v>0</v>
      </c>
    </row>
    <row r="415" spans="4:66" x14ac:dyDescent="0.2">
      <c r="D415" s="396" t="s">
        <v>127</v>
      </c>
      <c r="E415" s="400">
        <v>0</v>
      </c>
      <c r="F415" s="400">
        <v>0</v>
      </c>
      <c r="G415" s="400">
        <v>0</v>
      </c>
      <c r="H415" s="400">
        <v>0</v>
      </c>
      <c r="I415" s="400">
        <v>0</v>
      </c>
      <c r="J415" s="400">
        <v>0</v>
      </c>
      <c r="K415" s="400">
        <v>0</v>
      </c>
      <c r="L415" s="400">
        <v>0</v>
      </c>
      <c r="M415" s="400">
        <v>0</v>
      </c>
      <c r="N415" s="400">
        <v>0</v>
      </c>
      <c r="O415" s="400">
        <v>0</v>
      </c>
      <c r="P415" s="400">
        <v>0</v>
      </c>
      <c r="Q415" s="400">
        <v>0</v>
      </c>
      <c r="R415" s="400">
        <v>0</v>
      </c>
      <c r="S415" s="400">
        <v>0</v>
      </c>
      <c r="T415" s="400">
        <v>0</v>
      </c>
      <c r="U415" s="400">
        <v>0</v>
      </c>
      <c r="V415" s="400">
        <v>0</v>
      </c>
      <c r="W415" s="400">
        <v>0</v>
      </c>
      <c r="X415" s="400">
        <v>0</v>
      </c>
      <c r="Y415" s="400">
        <v>0</v>
      </c>
      <c r="Z415" s="400">
        <v>0</v>
      </c>
      <c r="AA415" s="400">
        <v>0</v>
      </c>
      <c r="AB415" s="400">
        <v>0</v>
      </c>
      <c r="AC415" s="400">
        <v>0</v>
      </c>
      <c r="AD415" s="400">
        <v>0</v>
      </c>
      <c r="AE415" s="400">
        <v>0</v>
      </c>
      <c r="AF415" s="400">
        <v>0</v>
      </c>
      <c r="AG415" s="400">
        <v>0</v>
      </c>
      <c r="AH415" s="401">
        <v>0</v>
      </c>
      <c r="AJ415" s="390" t="s">
        <v>127</v>
      </c>
      <c r="AK415" s="367">
        <v>0</v>
      </c>
      <c r="AL415" s="367">
        <v>0</v>
      </c>
      <c r="AM415" s="367">
        <v>0</v>
      </c>
      <c r="AN415" s="367">
        <v>0</v>
      </c>
      <c r="AO415" s="367">
        <v>0</v>
      </c>
      <c r="AP415" s="367">
        <v>0</v>
      </c>
      <c r="AQ415" s="367">
        <v>0</v>
      </c>
      <c r="AR415" s="367">
        <v>0</v>
      </c>
      <c r="AS415" s="367">
        <v>0</v>
      </c>
      <c r="AT415" s="367">
        <v>0</v>
      </c>
      <c r="AU415" s="367">
        <v>0</v>
      </c>
      <c r="AV415" s="367">
        <v>0</v>
      </c>
      <c r="AW415" s="367">
        <v>0</v>
      </c>
      <c r="AX415" s="367">
        <v>0</v>
      </c>
      <c r="AY415" s="367">
        <v>0</v>
      </c>
      <c r="AZ415" s="367">
        <v>0</v>
      </c>
      <c r="BA415" s="367">
        <v>0</v>
      </c>
      <c r="BB415" s="367">
        <v>0</v>
      </c>
      <c r="BC415" s="367">
        <v>0</v>
      </c>
      <c r="BD415" s="367">
        <v>0</v>
      </c>
      <c r="BE415" s="367">
        <v>0</v>
      </c>
      <c r="BF415" s="367">
        <v>0</v>
      </c>
      <c r="BG415" s="367">
        <v>0</v>
      </c>
      <c r="BH415" s="367">
        <v>0</v>
      </c>
      <c r="BI415" s="367">
        <v>0</v>
      </c>
      <c r="BJ415" s="367">
        <v>0</v>
      </c>
      <c r="BK415" s="367">
        <v>0</v>
      </c>
      <c r="BL415" s="367">
        <v>0</v>
      </c>
      <c r="BM415" s="367">
        <v>0</v>
      </c>
      <c r="BN415" s="375">
        <v>0</v>
      </c>
    </row>
    <row r="416" spans="4:66" x14ac:dyDescent="0.2">
      <c r="D416" s="402" t="s">
        <v>128</v>
      </c>
      <c r="E416" s="403">
        <v>0</v>
      </c>
      <c r="F416" s="403">
        <v>0</v>
      </c>
      <c r="G416" s="403">
        <v>0</v>
      </c>
      <c r="H416" s="403">
        <v>0</v>
      </c>
      <c r="I416" s="403">
        <v>0</v>
      </c>
      <c r="J416" s="403">
        <v>0</v>
      </c>
      <c r="K416" s="403">
        <v>0</v>
      </c>
      <c r="L416" s="403">
        <v>0</v>
      </c>
      <c r="M416" s="403">
        <v>0</v>
      </c>
      <c r="N416" s="403">
        <v>0</v>
      </c>
      <c r="O416" s="403">
        <v>0</v>
      </c>
      <c r="P416" s="403">
        <v>0</v>
      </c>
      <c r="Q416" s="403">
        <v>0</v>
      </c>
      <c r="R416" s="403">
        <v>0</v>
      </c>
      <c r="S416" s="403">
        <v>0</v>
      </c>
      <c r="T416" s="403">
        <v>0</v>
      </c>
      <c r="U416" s="403">
        <v>0</v>
      </c>
      <c r="V416" s="403">
        <v>0</v>
      </c>
      <c r="W416" s="403">
        <v>0</v>
      </c>
      <c r="X416" s="403">
        <v>0</v>
      </c>
      <c r="Y416" s="403">
        <v>0</v>
      </c>
      <c r="Z416" s="403">
        <v>0</v>
      </c>
      <c r="AA416" s="403">
        <v>0</v>
      </c>
      <c r="AB416" s="403">
        <v>0</v>
      </c>
      <c r="AC416" s="403">
        <v>0</v>
      </c>
      <c r="AD416" s="403">
        <v>0</v>
      </c>
      <c r="AE416" s="403">
        <v>0</v>
      </c>
      <c r="AF416" s="403">
        <v>0</v>
      </c>
      <c r="AG416" s="403">
        <v>0</v>
      </c>
      <c r="AH416" s="404">
        <v>0</v>
      </c>
      <c r="AJ416" s="392" t="s">
        <v>128</v>
      </c>
      <c r="AK416" s="378">
        <v>0</v>
      </c>
      <c r="AL416" s="378">
        <v>0</v>
      </c>
      <c r="AM416" s="378">
        <v>0</v>
      </c>
      <c r="AN416" s="378">
        <v>0</v>
      </c>
      <c r="AO416" s="378">
        <v>0</v>
      </c>
      <c r="AP416" s="378">
        <v>0</v>
      </c>
      <c r="AQ416" s="378">
        <v>0</v>
      </c>
      <c r="AR416" s="378">
        <v>0</v>
      </c>
      <c r="AS416" s="378">
        <v>0</v>
      </c>
      <c r="AT416" s="378">
        <v>0</v>
      </c>
      <c r="AU416" s="378">
        <v>0</v>
      </c>
      <c r="AV416" s="378">
        <v>0</v>
      </c>
      <c r="AW416" s="378">
        <v>0</v>
      </c>
      <c r="AX416" s="378">
        <v>0</v>
      </c>
      <c r="AY416" s="378">
        <v>0</v>
      </c>
      <c r="AZ416" s="378">
        <v>0</v>
      </c>
      <c r="BA416" s="378">
        <v>0</v>
      </c>
      <c r="BB416" s="378">
        <v>0</v>
      </c>
      <c r="BC416" s="378">
        <v>0</v>
      </c>
      <c r="BD416" s="378">
        <v>0</v>
      </c>
      <c r="BE416" s="378">
        <v>0</v>
      </c>
      <c r="BF416" s="378">
        <v>0</v>
      </c>
      <c r="BG416" s="378">
        <v>0</v>
      </c>
      <c r="BH416" s="378">
        <v>0</v>
      </c>
      <c r="BI416" s="378">
        <v>0</v>
      </c>
      <c r="BJ416" s="378">
        <v>0</v>
      </c>
      <c r="BK416" s="378">
        <v>0</v>
      </c>
      <c r="BL416" s="378">
        <v>0</v>
      </c>
      <c r="BM416" s="378">
        <v>0</v>
      </c>
      <c r="BN416" s="379">
        <v>0</v>
      </c>
    </row>
    <row r="417" spans="4:66" x14ac:dyDescent="0.2"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400"/>
      <c r="AA417" s="400"/>
      <c r="AB417" s="400"/>
      <c r="AC417" s="400"/>
      <c r="AD417" s="400"/>
      <c r="AE417" s="400"/>
      <c r="AF417" s="400"/>
      <c r="AG417" s="400"/>
      <c r="AH417" s="400"/>
    </row>
    <row r="418" spans="4:66" x14ac:dyDescent="0.2">
      <c r="D418" s="405" t="s">
        <v>3</v>
      </c>
      <c r="E418" s="394">
        <v>2025</v>
      </c>
      <c r="F418" s="394"/>
      <c r="G418" s="394"/>
      <c r="H418" s="394"/>
      <c r="I418" s="394"/>
      <c r="J418" s="394">
        <v>2030</v>
      </c>
      <c r="K418" s="394"/>
      <c r="L418" s="394"/>
      <c r="M418" s="394"/>
      <c r="N418" s="394"/>
      <c r="O418" s="394">
        <v>2035</v>
      </c>
      <c r="P418" s="394"/>
      <c r="Q418" s="394"/>
      <c r="R418" s="394"/>
      <c r="S418" s="394"/>
      <c r="T418" s="394">
        <v>2040</v>
      </c>
      <c r="U418" s="394"/>
      <c r="V418" s="394"/>
      <c r="W418" s="394"/>
      <c r="X418" s="394"/>
      <c r="Y418" s="394">
        <v>2045</v>
      </c>
      <c r="Z418" s="394"/>
      <c r="AA418" s="394"/>
      <c r="AB418" s="394"/>
      <c r="AC418" s="394"/>
      <c r="AD418" s="394">
        <v>2050</v>
      </c>
      <c r="AE418" s="394"/>
      <c r="AF418" s="394"/>
      <c r="AG418" s="394"/>
      <c r="AH418" s="395"/>
      <c r="AJ418" s="406" t="s">
        <v>3</v>
      </c>
      <c r="AK418" s="385">
        <v>2025</v>
      </c>
      <c r="AL418" s="385"/>
      <c r="AM418" s="385"/>
      <c r="AN418" s="385"/>
      <c r="AO418" s="385"/>
      <c r="AP418" s="385">
        <v>2030</v>
      </c>
      <c r="AQ418" s="385"/>
      <c r="AR418" s="385"/>
      <c r="AS418" s="385"/>
      <c r="AT418" s="385"/>
      <c r="AU418" s="385">
        <v>2035</v>
      </c>
      <c r="AV418" s="385"/>
      <c r="AW418" s="385"/>
      <c r="AX418" s="385"/>
      <c r="AY418" s="385"/>
      <c r="AZ418" s="385">
        <v>2040</v>
      </c>
      <c r="BA418" s="385"/>
      <c r="BB418" s="385"/>
      <c r="BC418" s="385"/>
      <c r="BD418" s="385"/>
      <c r="BE418" s="385">
        <v>2045</v>
      </c>
      <c r="BF418" s="385"/>
      <c r="BG418" s="385"/>
      <c r="BH418" s="385"/>
      <c r="BI418" s="385"/>
      <c r="BJ418" s="385">
        <v>2050</v>
      </c>
      <c r="BK418" s="385"/>
      <c r="BL418" s="385"/>
      <c r="BM418" s="385"/>
      <c r="BN418" s="386"/>
    </row>
    <row r="419" spans="4:66" x14ac:dyDescent="0.2">
      <c r="D419" s="396" t="s">
        <v>17</v>
      </c>
      <c r="E419" s="397">
        <v>0.2</v>
      </c>
      <c r="F419" s="397">
        <v>0.4</v>
      </c>
      <c r="G419" s="397">
        <v>0.6</v>
      </c>
      <c r="H419" s="397">
        <v>0.8</v>
      </c>
      <c r="I419" s="397">
        <v>1</v>
      </c>
      <c r="J419" s="397">
        <v>0.2</v>
      </c>
      <c r="K419" s="397">
        <v>0.4</v>
      </c>
      <c r="L419" s="397">
        <v>0.6</v>
      </c>
      <c r="M419" s="397">
        <v>0.8</v>
      </c>
      <c r="N419" s="397">
        <v>1</v>
      </c>
      <c r="O419" s="397">
        <v>0.2</v>
      </c>
      <c r="P419" s="397">
        <v>0.4</v>
      </c>
      <c r="Q419" s="397">
        <v>0.6</v>
      </c>
      <c r="R419" s="397">
        <v>0.8</v>
      </c>
      <c r="S419" s="397">
        <v>1</v>
      </c>
      <c r="T419" s="397">
        <v>0.2</v>
      </c>
      <c r="U419" s="397">
        <v>0.4</v>
      </c>
      <c r="V419" s="397">
        <v>0.6</v>
      </c>
      <c r="W419" s="397">
        <v>0.8</v>
      </c>
      <c r="X419" s="397">
        <v>1</v>
      </c>
      <c r="Y419" s="397">
        <v>0.2</v>
      </c>
      <c r="Z419" s="397">
        <v>0.4</v>
      </c>
      <c r="AA419" s="397">
        <v>0.6</v>
      </c>
      <c r="AB419" s="397">
        <v>0.8</v>
      </c>
      <c r="AC419" s="397">
        <v>1</v>
      </c>
      <c r="AD419" s="397">
        <v>0.2</v>
      </c>
      <c r="AE419" s="397">
        <v>0.4</v>
      </c>
      <c r="AF419" s="397">
        <v>0.6</v>
      </c>
      <c r="AG419" s="397">
        <v>0.8</v>
      </c>
      <c r="AH419" s="398">
        <v>1</v>
      </c>
      <c r="AJ419" s="390" t="s">
        <v>17</v>
      </c>
      <c r="AK419" s="380">
        <v>0.2</v>
      </c>
      <c r="AL419" s="380">
        <v>0.4</v>
      </c>
      <c r="AM419" s="380">
        <v>0.6</v>
      </c>
      <c r="AN419" s="380">
        <v>0.8</v>
      </c>
      <c r="AO419" s="380">
        <v>1</v>
      </c>
      <c r="AP419" s="380">
        <v>0.2</v>
      </c>
      <c r="AQ419" s="380">
        <v>0.4</v>
      </c>
      <c r="AR419" s="380">
        <v>0.6</v>
      </c>
      <c r="AS419" s="380">
        <v>0.8</v>
      </c>
      <c r="AT419" s="380">
        <v>1</v>
      </c>
      <c r="AU419" s="380">
        <v>0.2</v>
      </c>
      <c r="AV419" s="380">
        <v>0.4</v>
      </c>
      <c r="AW419" s="380">
        <v>0.6</v>
      </c>
      <c r="AX419" s="380">
        <v>0.8</v>
      </c>
      <c r="AY419" s="380">
        <v>1</v>
      </c>
      <c r="AZ419" s="380">
        <v>0.2</v>
      </c>
      <c r="BA419" s="380">
        <v>0.4</v>
      </c>
      <c r="BB419" s="380">
        <v>0.6</v>
      </c>
      <c r="BC419" s="380">
        <v>0.8</v>
      </c>
      <c r="BD419" s="380">
        <v>1</v>
      </c>
      <c r="BE419" s="380">
        <v>0.2</v>
      </c>
      <c r="BF419" s="380">
        <v>0.4</v>
      </c>
      <c r="BG419" s="380">
        <v>0.6</v>
      </c>
      <c r="BH419" s="380">
        <v>0.8</v>
      </c>
      <c r="BI419" s="380">
        <v>1</v>
      </c>
      <c r="BJ419" s="380">
        <v>0.2</v>
      </c>
      <c r="BK419" s="380">
        <v>0.4</v>
      </c>
      <c r="BL419" s="380">
        <v>0.6</v>
      </c>
      <c r="BM419" s="380">
        <v>0.8</v>
      </c>
      <c r="BN419" s="399">
        <v>1</v>
      </c>
    </row>
    <row r="420" spans="4:66" x14ac:dyDescent="0.2">
      <c r="D420" s="396" t="s">
        <v>84</v>
      </c>
      <c r="E420" s="400">
        <v>172.85847257071265</v>
      </c>
      <c r="F420" s="400">
        <v>165.41521413112437</v>
      </c>
      <c r="G420" s="400">
        <v>163.46238525110934</v>
      </c>
      <c r="H420" s="400">
        <v>154.24891481390361</v>
      </c>
      <c r="I420" s="400">
        <v>142.02515985842845</v>
      </c>
      <c r="J420" s="400">
        <v>0</v>
      </c>
      <c r="K420" s="400">
        <v>0</v>
      </c>
      <c r="L420" s="400">
        <v>0</v>
      </c>
      <c r="M420" s="400">
        <v>0</v>
      </c>
      <c r="N420" s="400">
        <v>0</v>
      </c>
      <c r="O420" s="400">
        <v>0</v>
      </c>
      <c r="P420" s="400">
        <v>0</v>
      </c>
      <c r="Q420" s="400">
        <v>0</v>
      </c>
      <c r="R420" s="400">
        <v>0</v>
      </c>
      <c r="S420" s="400">
        <v>0</v>
      </c>
      <c r="T420" s="400">
        <v>0</v>
      </c>
      <c r="U420" s="400">
        <v>0</v>
      </c>
      <c r="V420" s="400">
        <v>0</v>
      </c>
      <c r="W420" s="400">
        <v>0</v>
      </c>
      <c r="X420" s="400">
        <v>0</v>
      </c>
      <c r="Y420" s="400">
        <v>0</v>
      </c>
      <c r="Z420" s="400">
        <v>0</v>
      </c>
      <c r="AA420" s="400">
        <v>0</v>
      </c>
      <c r="AB420" s="400">
        <v>0</v>
      </c>
      <c r="AC420" s="400">
        <v>0</v>
      </c>
      <c r="AD420" s="400">
        <v>0</v>
      </c>
      <c r="AE420" s="400">
        <v>0</v>
      </c>
      <c r="AF420" s="400">
        <v>0</v>
      </c>
      <c r="AG420" s="400">
        <v>0</v>
      </c>
      <c r="AH420" s="401">
        <v>0</v>
      </c>
      <c r="AJ420" s="390" t="s">
        <v>84</v>
      </c>
      <c r="AK420" s="367">
        <v>135.21117197819206</v>
      </c>
      <c r="AL420" s="367">
        <v>135.21117197819206</v>
      </c>
      <c r="AM420" s="367">
        <v>135.21117197819206</v>
      </c>
      <c r="AN420" s="367">
        <v>135.21117197819206</v>
      </c>
      <c r="AO420" s="367">
        <v>135.21117197819206</v>
      </c>
      <c r="AP420" s="367">
        <v>0</v>
      </c>
      <c r="AQ420" s="367">
        <v>0</v>
      </c>
      <c r="AR420" s="367">
        <v>0</v>
      </c>
      <c r="AS420" s="367">
        <v>0</v>
      </c>
      <c r="AT420" s="367">
        <v>0</v>
      </c>
      <c r="AU420" s="367">
        <v>0</v>
      </c>
      <c r="AV420" s="367">
        <v>0</v>
      </c>
      <c r="AW420" s="367">
        <v>0</v>
      </c>
      <c r="AX420" s="367">
        <v>0</v>
      </c>
      <c r="AY420" s="367">
        <v>0</v>
      </c>
      <c r="AZ420" s="367">
        <v>0</v>
      </c>
      <c r="BA420" s="367">
        <v>0</v>
      </c>
      <c r="BB420" s="367">
        <v>0</v>
      </c>
      <c r="BC420" s="367">
        <v>0</v>
      </c>
      <c r="BD420" s="367">
        <v>0</v>
      </c>
      <c r="BE420" s="367">
        <v>0</v>
      </c>
      <c r="BF420" s="367">
        <v>0</v>
      </c>
      <c r="BG420" s="367">
        <v>0</v>
      </c>
      <c r="BH420" s="367">
        <v>0</v>
      </c>
      <c r="BI420" s="367">
        <v>0</v>
      </c>
      <c r="BJ420" s="367">
        <v>0</v>
      </c>
      <c r="BK420" s="367">
        <v>0</v>
      </c>
      <c r="BL420" s="367">
        <v>0</v>
      </c>
      <c r="BM420" s="367">
        <v>0</v>
      </c>
      <c r="BN420" s="375">
        <v>0</v>
      </c>
    </row>
    <row r="421" spans="4:66" x14ac:dyDescent="0.2">
      <c r="D421" s="396" t="s">
        <v>85</v>
      </c>
      <c r="E421" s="400">
        <v>49.344123712207008</v>
      </c>
      <c r="F421" s="400">
        <v>47.467408178454896</v>
      </c>
      <c r="G421" s="400">
        <v>47.153804523238215</v>
      </c>
      <c r="H421" s="400">
        <v>44.806368254339027</v>
      </c>
      <c r="I421" s="400">
        <v>41.624080869163251</v>
      </c>
      <c r="J421" s="400">
        <v>0</v>
      </c>
      <c r="K421" s="400">
        <v>0</v>
      </c>
      <c r="L421" s="400">
        <v>0</v>
      </c>
      <c r="M421" s="400">
        <v>0</v>
      </c>
      <c r="N421" s="400">
        <v>0</v>
      </c>
      <c r="O421" s="400">
        <v>0</v>
      </c>
      <c r="P421" s="400">
        <v>0</v>
      </c>
      <c r="Q421" s="400">
        <v>0</v>
      </c>
      <c r="R421" s="400">
        <v>0</v>
      </c>
      <c r="S421" s="400">
        <v>0</v>
      </c>
      <c r="T421" s="400">
        <v>0</v>
      </c>
      <c r="U421" s="400">
        <v>0</v>
      </c>
      <c r="V421" s="400">
        <v>0</v>
      </c>
      <c r="W421" s="400">
        <v>0</v>
      </c>
      <c r="X421" s="400">
        <v>0</v>
      </c>
      <c r="Y421" s="400">
        <v>0</v>
      </c>
      <c r="Z421" s="400">
        <v>0</v>
      </c>
      <c r="AA421" s="400">
        <v>0</v>
      </c>
      <c r="AB421" s="400">
        <v>0</v>
      </c>
      <c r="AC421" s="400">
        <v>0</v>
      </c>
      <c r="AD421" s="400">
        <v>0</v>
      </c>
      <c r="AE421" s="400">
        <v>0</v>
      </c>
      <c r="AF421" s="400">
        <v>0</v>
      </c>
      <c r="AG421" s="400">
        <v>0</v>
      </c>
      <c r="AH421" s="401">
        <v>0</v>
      </c>
      <c r="AJ421" s="390" t="s">
        <v>85</v>
      </c>
      <c r="AK421" s="367">
        <v>40.282753073109276</v>
      </c>
      <c r="AL421" s="367">
        <v>40.282753073109276</v>
      </c>
      <c r="AM421" s="367">
        <v>40.282753073109276</v>
      </c>
      <c r="AN421" s="367">
        <v>40.282753073109276</v>
      </c>
      <c r="AO421" s="367">
        <v>40.282753073109276</v>
      </c>
      <c r="AP421" s="367">
        <v>0</v>
      </c>
      <c r="AQ421" s="367">
        <v>0</v>
      </c>
      <c r="AR421" s="367">
        <v>0</v>
      </c>
      <c r="AS421" s="367">
        <v>0</v>
      </c>
      <c r="AT421" s="367">
        <v>0</v>
      </c>
      <c r="AU421" s="367">
        <v>0</v>
      </c>
      <c r="AV421" s="367">
        <v>0</v>
      </c>
      <c r="AW421" s="367">
        <v>0</v>
      </c>
      <c r="AX421" s="367">
        <v>0</v>
      </c>
      <c r="AY421" s="367">
        <v>0</v>
      </c>
      <c r="AZ421" s="367">
        <v>0</v>
      </c>
      <c r="BA421" s="367">
        <v>0</v>
      </c>
      <c r="BB421" s="367">
        <v>0</v>
      </c>
      <c r="BC421" s="367">
        <v>0</v>
      </c>
      <c r="BD421" s="367">
        <v>0</v>
      </c>
      <c r="BE421" s="367">
        <v>0</v>
      </c>
      <c r="BF421" s="367">
        <v>0</v>
      </c>
      <c r="BG421" s="367">
        <v>0</v>
      </c>
      <c r="BH421" s="367">
        <v>0</v>
      </c>
      <c r="BI421" s="367">
        <v>0</v>
      </c>
      <c r="BJ421" s="367">
        <v>0</v>
      </c>
      <c r="BK421" s="367">
        <v>0</v>
      </c>
      <c r="BL421" s="367">
        <v>0</v>
      </c>
      <c r="BM421" s="367">
        <v>0</v>
      </c>
      <c r="BN421" s="375">
        <v>0</v>
      </c>
    </row>
    <row r="422" spans="4:66" x14ac:dyDescent="0.2">
      <c r="D422" s="396" t="s">
        <v>86</v>
      </c>
      <c r="E422" s="400">
        <v>1623.8952555052172</v>
      </c>
      <c r="F422" s="400">
        <v>1566.2585452258418</v>
      </c>
      <c r="G422" s="400">
        <v>1559.08957608828</v>
      </c>
      <c r="H422" s="400">
        <v>1486.6825553554017</v>
      </c>
      <c r="I422" s="400">
        <v>1387.6060806062496</v>
      </c>
      <c r="J422" s="400">
        <v>4386.0683352749111</v>
      </c>
      <c r="K422" s="400">
        <v>4345.8047325993894</v>
      </c>
      <c r="L422" s="400">
        <v>4232.5006245879922</v>
      </c>
      <c r="M422" s="400">
        <v>4046.1560112407287</v>
      </c>
      <c r="N422" s="400">
        <v>3786.7708925575926</v>
      </c>
      <c r="O422" s="400">
        <v>3149.8740079395129</v>
      </c>
      <c r="P422" s="400">
        <v>3122.712517066379</v>
      </c>
      <c r="Q422" s="400">
        <v>3042.7942664203683</v>
      </c>
      <c r="R422" s="400">
        <v>2910.1192560014774</v>
      </c>
      <c r="S422" s="400">
        <v>2724.6874858097062</v>
      </c>
      <c r="T422" s="400">
        <v>983.39185334412593</v>
      </c>
      <c r="U422" s="400">
        <v>975.39370431544364</v>
      </c>
      <c r="V422" s="400">
        <v>950.81945165633567</v>
      </c>
      <c r="W422" s="400">
        <v>909.66909536680066</v>
      </c>
      <c r="X422" s="400">
        <v>851.94263544683918</v>
      </c>
      <c r="Y422" s="400">
        <v>168.19270213760163</v>
      </c>
      <c r="Z422" s="400">
        <v>167.02131609174873</v>
      </c>
      <c r="AA422" s="400">
        <v>162.9902349157166</v>
      </c>
      <c r="AB422" s="400">
        <v>156.09945860950538</v>
      </c>
      <c r="AC422" s="400">
        <v>146.34898717311526</v>
      </c>
      <c r="AD422" s="400">
        <v>0</v>
      </c>
      <c r="AE422" s="400">
        <v>0</v>
      </c>
      <c r="AF422" s="400">
        <v>0</v>
      </c>
      <c r="AG422" s="400">
        <v>0</v>
      </c>
      <c r="AH422" s="401">
        <v>0</v>
      </c>
      <c r="AJ422" s="390" t="s">
        <v>86</v>
      </c>
      <c r="AK422" s="367">
        <v>1336.317097965712</v>
      </c>
      <c r="AL422" s="367">
        <v>1336.317097965712</v>
      </c>
      <c r="AM422" s="367">
        <v>1336.317097965712</v>
      </c>
      <c r="AN422" s="367">
        <v>1336.317097965712</v>
      </c>
      <c r="AO422" s="367">
        <v>1336.317097965712</v>
      </c>
      <c r="AP422" s="367">
        <v>3663.6189149797156</v>
      </c>
      <c r="AQ422" s="367">
        <v>3663.6189149797156</v>
      </c>
      <c r="AR422" s="367">
        <v>3663.6189149797156</v>
      </c>
      <c r="AS422" s="367">
        <v>3663.6189149797156</v>
      </c>
      <c r="AT422" s="367">
        <v>3663.6189149797156</v>
      </c>
      <c r="AU422" s="367">
        <v>2647.4040310657701</v>
      </c>
      <c r="AV422" s="367">
        <v>2647.4040310657701</v>
      </c>
      <c r="AW422" s="367">
        <v>2647.4040310657701</v>
      </c>
      <c r="AX422" s="367">
        <v>2647.4040310657701</v>
      </c>
      <c r="AY422" s="367">
        <v>2647.4040310657701</v>
      </c>
      <c r="AZ422" s="367">
        <v>832.1967585095565</v>
      </c>
      <c r="BA422" s="367">
        <v>832.1967585095565</v>
      </c>
      <c r="BB422" s="367">
        <v>832.1967585095565</v>
      </c>
      <c r="BC422" s="367">
        <v>832.1967585095565</v>
      </c>
      <c r="BD422" s="367">
        <v>832.1967585095565</v>
      </c>
      <c r="BE422" s="367">
        <v>143.63644871846967</v>
      </c>
      <c r="BF422" s="367">
        <v>143.63644871846967</v>
      </c>
      <c r="BG422" s="367">
        <v>143.63644871846967</v>
      </c>
      <c r="BH422" s="367">
        <v>143.63644871846967</v>
      </c>
      <c r="BI422" s="367">
        <v>143.63644871846967</v>
      </c>
      <c r="BJ422" s="367">
        <v>0</v>
      </c>
      <c r="BK422" s="367">
        <v>0</v>
      </c>
      <c r="BL422" s="367">
        <v>0</v>
      </c>
      <c r="BM422" s="367">
        <v>0</v>
      </c>
      <c r="BN422" s="375">
        <v>0</v>
      </c>
    </row>
    <row r="423" spans="4:66" x14ac:dyDescent="0.2">
      <c r="D423" s="396" t="s">
        <v>87</v>
      </c>
      <c r="E423" s="400">
        <v>70.179315926604147</v>
      </c>
      <c r="F423" s="400">
        <v>70.436831850504689</v>
      </c>
      <c r="G423" s="400">
        <v>72.288636282566529</v>
      </c>
      <c r="H423" s="400">
        <v>70.643913205224592</v>
      </c>
      <c r="I423" s="400">
        <v>67.199601291000576</v>
      </c>
      <c r="J423" s="400">
        <v>996.35799222093715</v>
      </c>
      <c r="K423" s="400">
        <v>1026.6359981152209</v>
      </c>
      <c r="L423" s="400">
        <v>1031.0091083190348</v>
      </c>
      <c r="M423" s="400">
        <v>1009.4773228323793</v>
      </c>
      <c r="N423" s="400">
        <v>962.04064165525438</v>
      </c>
      <c r="O423" s="400">
        <v>4167.1835097089061</v>
      </c>
      <c r="P423" s="400">
        <v>4296.469789907992</v>
      </c>
      <c r="Q423" s="400">
        <v>4316.8031588136009</v>
      </c>
      <c r="R423" s="400">
        <v>4228.1836164257338</v>
      </c>
      <c r="S423" s="400">
        <v>4030.6111627443947</v>
      </c>
      <c r="T423" s="400">
        <v>7415.9226409733601</v>
      </c>
      <c r="U423" s="400">
        <v>7650.4737440520403</v>
      </c>
      <c r="V423" s="400">
        <v>7689.9857335746783</v>
      </c>
      <c r="W423" s="400">
        <v>7534.4586095412787</v>
      </c>
      <c r="X423" s="400">
        <v>7183.8923719518307</v>
      </c>
      <c r="Y423" s="400">
        <v>9239.0145500611434</v>
      </c>
      <c r="Z423" s="400">
        <v>9540.1759300583726</v>
      </c>
      <c r="AA423" s="400">
        <v>9596.6016631331586</v>
      </c>
      <c r="AB423" s="400">
        <v>9408.291749285494</v>
      </c>
      <c r="AC423" s="400">
        <v>8975.2461885153862</v>
      </c>
      <c r="AD423" s="400">
        <v>10112.096899884356</v>
      </c>
      <c r="AE423" s="400">
        <v>10449.194580785539</v>
      </c>
      <c r="AF423" s="400">
        <v>10517.077102883435</v>
      </c>
      <c r="AG423" s="400">
        <v>10315.74446617805</v>
      </c>
      <c r="AH423" s="401">
        <v>9845.196670669382</v>
      </c>
      <c r="AJ423" s="390" t="s">
        <v>87</v>
      </c>
      <c r="AK423" s="367">
        <v>65.612782690456598</v>
      </c>
      <c r="AL423" s="367">
        <v>65.612782690456598</v>
      </c>
      <c r="AM423" s="367">
        <v>65.612782690456598</v>
      </c>
      <c r="AN423" s="367">
        <v>65.612782690456598</v>
      </c>
      <c r="AO423" s="367">
        <v>65.612782690456598</v>
      </c>
      <c r="AP423" s="367">
        <v>945.57631398137221</v>
      </c>
      <c r="AQ423" s="367">
        <v>945.57631398137221</v>
      </c>
      <c r="AR423" s="367">
        <v>945.57631398137221</v>
      </c>
      <c r="AS423" s="367">
        <v>945.57631398137221</v>
      </c>
      <c r="AT423" s="367">
        <v>945.57631398137221</v>
      </c>
      <c r="AU423" s="367">
        <v>3978.965067745437</v>
      </c>
      <c r="AV423" s="367">
        <v>3978.965067745437</v>
      </c>
      <c r="AW423" s="367">
        <v>3978.965067745437</v>
      </c>
      <c r="AX423" s="367">
        <v>3978.965067745437</v>
      </c>
      <c r="AY423" s="367">
        <v>3978.965067745437</v>
      </c>
      <c r="AZ423" s="367">
        <v>7126.5112024474693</v>
      </c>
      <c r="BA423" s="367">
        <v>7126.5112024474693</v>
      </c>
      <c r="BB423" s="367">
        <v>7126.5112024474693</v>
      </c>
      <c r="BC423" s="367">
        <v>7126.5112024474693</v>
      </c>
      <c r="BD423" s="367">
        <v>7126.5112024474693</v>
      </c>
      <c r="BE423" s="367">
        <v>8946.9723810375581</v>
      </c>
      <c r="BF423" s="367">
        <v>8946.9723810375581</v>
      </c>
      <c r="BG423" s="367">
        <v>8946.9723810375581</v>
      </c>
      <c r="BH423" s="367">
        <v>8946.9723810375581</v>
      </c>
      <c r="BI423" s="367">
        <v>8946.9723810375581</v>
      </c>
      <c r="BJ423" s="367">
        <v>9845.196670669382</v>
      </c>
      <c r="BK423" s="367">
        <v>9845.196670669382</v>
      </c>
      <c r="BL423" s="367">
        <v>9845.196670669382</v>
      </c>
      <c r="BM423" s="367">
        <v>9845.196670669382</v>
      </c>
      <c r="BN423" s="375">
        <v>9845.196670669382</v>
      </c>
    </row>
    <row r="424" spans="4:66" x14ac:dyDescent="0.2">
      <c r="D424" s="396" t="s">
        <v>88</v>
      </c>
      <c r="E424" s="400">
        <v>0</v>
      </c>
      <c r="F424" s="400">
        <v>0</v>
      </c>
      <c r="G424" s="400">
        <v>0</v>
      </c>
      <c r="H424" s="400">
        <v>0</v>
      </c>
      <c r="I424" s="400">
        <v>0</v>
      </c>
      <c r="J424" s="400">
        <v>0</v>
      </c>
      <c r="K424" s="400">
        <v>0</v>
      </c>
      <c r="L424" s="400">
        <v>0</v>
      </c>
      <c r="M424" s="400">
        <v>0</v>
      </c>
      <c r="N424" s="400">
        <v>0</v>
      </c>
      <c r="O424" s="400">
        <v>0</v>
      </c>
      <c r="P424" s="400">
        <v>0</v>
      </c>
      <c r="Q424" s="400">
        <v>0</v>
      </c>
      <c r="R424" s="400">
        <v>0</v>
      </c>
      <c r="S424" s="400">
        <v>0</v>
      </c>
      <c r="T424" s="400">
        <v>0</v>
      </c>
      <c r="U424" s="400">
        <v>0</v>
      </c>
      <c r="V424" s="400">
        <v>0</v>
      </c>
      <c r="W424" s="400">
        <v>0</v>
      </c>
      <c r="X424" s="400">
        <v>0</v>
      </c>
      <c r="Y424" s="400">
        <v>0</v>
      </c>
      <c r="Z424" s="400">
        <v>0</v>
      </c>
      <c r="AA424" s="400">
        <v>0</v>
      </c>
      <c r="AB424" s="400">
        <v>0</v>
      </c>
      <c r="AC424" s="400">
        <v>0</v>
      </c>
      <c r="AD424" s="400">
        <v>0</v>
      </c>
      <c r="AE424" s="400">
        <v>0</v>
      </c>
      <c r="AF424" s="400">
        <v>0</v>
      </c>
      <c r="AG424" s="400">
        <v>0</v>
      </c>
      <c r="AH424" s="401">
        <v>0</v>
      </c>
      <c r="AJ424" s="390" t="s">
        <v>88</v>
      </c>
      <c r="AK424" s="367">
        <v>0</v>
      </c>
      <c r="AL424" s="367">
        <v>0</v>
      </c>
      <c r="AM424" s="367">
        <v>0</v>
      </c>
      <c r="AN424" s="367">
        <v>0</v>
      </c>
      <c r="AO424" s="367">
        <v>0</v>
      </c>
      <c r="AP424" s="367">
        <v>0</v>
      </c>
      <c r="AQ424" s="367">
        <v>0</v>
      </c>
      <c r="AR424" s="367">
        <v>0</v>
      </c>
      <c r="AS424" s="367">
        <v>0</v>
      </c>
      <c r="AT424" s="367">
        <v>0</v>
      </c>
      <c r="AU424" s="367">
        <v>0</v>
      </c>
      <c r="AV424" s="367">
        <v>0</v>
      </c>
      <c r="AW424" s="367">
        <v>0</v>
      </c>
      <c r="AX424" s="367">
        <v>0</v>
      </c>
      <c r="AY424" s="367">
        <v>0</v>
      </c>
      <c r="AZ424" s="367">
        <v>0</v>
      </c>
      <c r="BA424" s="367">
        <v>0</v>
      </c>
      <c r="BB424" s="367">
        <v>0</v>
      </c>
      <c r="BC424" s="367">
        <v>0</v>
      </c>
      <c r="BD424" s="367">
        <v>0</v>
      </c>
      <c r="BE424" s="367">
        <v>0</v>
      </c>
      <c r="BF424" s="367">
        <v>0</v>
      </c>
      <c r="BG424" s="367">
        <v>0</v>
      </c>
      <c r="BH424" s="367">
        <v>0</v>
      </c>
      <c r="BI424" s="367">
        <v>0</v>
      </c>
      <c r="BJ424" s="367">
        <v>0</v>
      </c>
      <c r="BK424" s="367">
        <v>0</v>
      </c>
      <c r="BL424" s="367">
        <v>0</v>
      </c>
      <c r="BM424" s="367">
        <v>0</v>
      </c>
      <c r="BN424" s="375">
        <v>0</v>
      </c>
    </row>
    <row r="425" spans="4:66" x14ac:dyDescent="0.2">
      <c r="D425" s="396" t="s">
        <v>89</v>
      </c>
      <c r="E425" s="400">
        <v>0</v>
      </c>
      <c r="F425" s="400">
        <v>0</v>
      </c>
      <c r="G425" s="400">
        <v>0</v>
      </c>
      <c r="H425" s="400">
        <v>0</v>
      </c>
      <c r="I425" s="400">
        <v>0</v>
      </c>
      <c r="J425" s="400">
        <v>0</v>
      </c>
      <c r="K425" s="400">
        <v>0</v>
      </c>
      <c r="L425" s="400">
        <v>0</v>
      </c>
      <c r="M425" s="400">
        <v>0</v>
      </c>
      <c r="N425" s="400">
        <v>0</v>
      </c>
      <c r="O425" s="400">
        <v>0</v>
      </c>
      <c r="P425" s="400">
        <v>0</v>
      </c>
      <c r="Q425" s="400">
        <v>0</v>
      </c>
      <c r="R425" s="400">
        <v>0</v>
      </c>
      <c r="S425" s="400">
        <v>0</v>
      </c>
      <c r="T425" s="400">
        <v>0</v>
      </c>
      <c r="U425" s="400">
        <v>0</v>
      </c>
      <c r="V425" s="400">
        <v>0</v>
      </c>
      <c r="W425" s="400">
        <v>0</v>
      </c>
      <c r="X425" s="400">
        <v>0</v>
      </c>
      <c r="Y425" s="400">
        <v>0</v>
      </c>
      <c r="Z425" s="400">
        <v>0</v>
      </c>
      <c r="AA425" s="400">
        <v>0</v>
      </c>
      <c r="AB425" s="400">
        <v>0</v>
      </c>
      <c r="AC425" s="400">
        <v>0</v>
      </c>
      <c r="AD425" s="400">
        <v>0</v>
      </c>
      <c r="AE425" s="400">
        <v>0</v>
      </c>
      <c r="AF425" s="400">
        <v>0</v>
      </c>
      <c r="AG425" s="400">
        <v>0</v>
      </c>
      <c r="AH425" s="401">
        <v>0</v>
      </c>
      <c r="AJ425" s="390" t="s">
        <v>89</v>
      </c>
      <c r="AK425" s="367">
        <v>0</v>
      </c>
      <c r="AL425" s="367">
        <v>0</v>
      </c>
      <c r="AM425" s="367">
        <v>0</v>
      </c>
      <c r="AN425" s="367">
        <v>0</v>
      </c>
      <c r="AO425" s="367">
        <v>0</v>
      </c>
      <c r="AP425" s="367">
        <v>0</v>
      </c>
      <c r="AQ425" s="367">
        <v>0</v>
      </c>
      <c r="AR425" s="367">
        <v>0</v>
      </c>
      <c r="AS425" s="367">
        <v>0</v>
      </c>
      <c r="AT425" s="367">
        <v>0</v>
      </c>
      <c r="AU425" s="367">
        <v>0</v>
      </c>
      <c r="AV425" s="367">
        <v>0</v>
      </c>
      <c r="AW425" s="367">
        <v>0</v>
      </c>
      <c r="AX425" s="367">
        <v>0</v>
      </c>
      <c r="AY425" s="367">
        <v>0</v>
      </c>
      <c r="AZ425" s="367">
        <v>0</v>
      </c>
      <c r="BA425" s="367">
        <v>0</v>
      </c>
      <c r="BB425" s="367">
        <v>0</v>
      </c>
      <c r="BC425" s="367">
        <v>0</v>
      </c>
      <c r="BD425" s="367">
        <v>0</v>
      </c>
      <c r="BE425" s="367">
        <v>0</v>
      </c>
      <c r="BF425" s="367">
        <v>0</v>
      </c>
      <c r="BG425" s="367">
        <v>0</v>
      </c>
      <c r="BH425" s="367">
        <v>0</v>
      </c>
      <c r="BI425" s="367">
        <v>0</v>
      </c>
      <c r="BJ425" s="367">
        <v>0</v>
      </c>
      <c r="BK425" s="367">
        <v>0</v>
      </c>
      <c r="BL425" s="367">
        <v>0</v>
      </c>
      <c r="BM425" s="367">
        <v>0</v>
      </c>
      <c r="BN425" s="375">
        <v>0</v>
      </c>
    </row>
    <row r="426" spans="4:66" x14ac:dyDescent="0.2">
      <c r="D426" s="396" t="s">
        <v>125</v>
      </c>
      <c r="E426" s="400">
        <v>0</v>
      </c>
      <c r="F426" s="400">
        <v>0</v>
      </c>
      <c r="G426" s="400">
        <v>0</v>
      </c>
      <c r="H426" s="400">
        <v>0</v>
      </c>
      <c r="I426" s="400">
        <v>0</v>
      </c>
      <c r="J426" s="400">
        <v>0</v>
      </c>
      <c r="K426" s="400">
        <v>0</v>
      </c>
      <c r="L426" s="400">
        <v>0</v>
      </c>
      <c r="M426" s="400">
        <v>0</v>
      </c>
      <c r="N426" s="400">
        <v>0</v>
      </c>
      <c r="O426" s="400">
        <v>0</v>
      </c>
      <c r="P426" s="400">
        <v>0</v>
      </c>
      <c r="Q426" s="400">
        <v>0</v>
      </c>
      <c r="R426" s="400">
        <v>0</v>
      </c>
      <c r="S426" s="400">
        <v>0</v>
      </c>
      <c r="T426" s="400">
        <v>0</v>
      </c>
      <c r="U426" s="400">
        <v>0</v>
      </c>
      <c r="V426" s="400">
        <v>0</v>
      </c>
      <c r="W426" s="400">
        <v>0</v>
      </c>
      <c r="X426" s="400">
        <v>0</v>
      </c>
      <c r="Y426" s="400">
        <v>0</v>
      </c>
      <c r="Z426" s="400">
        <v>0</v>
      </c>
      <c r="AA426" s="400">
        <v>0</v>
      </c>
      <c r="AB426" s="400">
        <v>0</v>
      </c>
      <c r="AC426" s="400">
        <v>0</v>
      </c>
      <c r="AD426" s="400">
        <v>0</v>
      </c>
      <c r="AE426" s="400">
        <v>0</v>
      </c>
      <c r="AF426" s="400">
        <v>0</v>
      </c>
      <c r="AG426" s="400">
        <v>0</v>
      </c>
      <c r="AH426" s="401">
        <v>0</v>
      </c>
      <c r="AJ426" s="390" t="s">
        <v>125</v>
      </c>
      <c r="AK426" s="367">
        <v>0</v>
      </c>
      <c r="AL426" s="367">
        <v>0</v>
      </c>
      <c r="AM426" s="367">
        <v>0</v>
      </c>
      <c r="AN426" s="367">
        <v>0</v>
      </c>
      <c r="AO426" s="367">
        <v>0</v>
      </c>
      <c r="AP426" s="367">
        <v>0</v>
      </c>
      <c r="AQ426" s="367">
        <v>0</v>
      </c>
      <c r="AR426" s="367">
        <v>0</v>
      </c>
      <c r="AS426" s="367">
        <v>0</v>
      </c>
      <c r="AT426" s="367">
        <v>0</v>
      </c>
      <c r="AU426" s="367">
        <v>0</v>
      </c>
      <c r="AV426" s="367">
        <v>0</v>
      </c>
      <c r="AW426" s="367">
        <v>0</v>
      </c>
      <c r="AX426" s="367">
        <v>0</v>
      </c>
      <c r="AY426" s="367">
        <v>0</v>
      </c>
      <c r="AZ426" s="367">
        <v>0</v>
      </c>
      <c r="BA426" s="367">
        <v>0</v>
      </c>
      <c r="BB426" s="367">
        <v>0</v>
      </c>
      <c r="BC426" s="367">
        <v>0</v>
      </c>
      <c r="BD426" s="367">
        <v>0</v>
      </c>
      <c r="BE426" s="367">
        <v>0</v>
      </c>
      <c r="BF426" s="367">
        <v>0</v>
      </c>
      <c r="BG426" s="367">
        <v>0</v>
      </c>
      <c r="BH426" s="367">
        <v>0</v>
      </c>
      <c r="BI426" s="367">
        <v>0</v>
      </c>
      <c r="BJ426" s="367">
        <v>0</v>
      </c>
      <c r="BK426" s="367">
        <v>0</v>
      </c>
      <c r="BL426" s="367">
        <v>0</v>
      </c>
      <c r="BM426" s="367">
        <v>0</v>
      </c>
      <c r="BN426" s="375">
        <v>0</v>
      </c>
    </row>
    <row r="427" spans="4:66" x14ac:dyDescent="0.2">
      <c r="D427" s="396" t="s">
        <v>126</v>
      </c>
      <c r="E427" s="400">
        <v>0</v>
      </c>
      <c r="F427" s="400">
        <v>0</v>
      </c>
      <c r="G427" s="400">
        <v>0</v>
      </c>
      <c r="H427" s="400">
        <v>0</v>
      </c>
      <c r="I427" s="400">
        <v>0</v>
      </c>
      <c r="J427" s="400">
        <v>0</v>
      </c>
      <c r="K427" s="400">
        <v>0</v>
      </c>
      <c r="L427" s="400">
        <v>0</v>
      </c>
      <c r="M427" s="400">
        <v>0</v>
      </c>
      <c r="N427" s="400">
        <v>0</v>
      </c>
      <c r="O427" s="400">
        <v>0</v>
      </c>
      <c r="P427" s="400">
        <v>0</v>
      </c>
      <c r="Q427" s="400">
        <v>0</v>
      </c>
      <c r="R427" s="400">
        <v>0</v>
      </c>
      <c r="S427" s="400">
        <v>0</v>
      </c>
      <c r="T427" s="400">
        <v>0</v>
      </c>
      <c r="U427" s="400">
        <v>0</v>
      </c>
      <c r="V427" s="400">
        <v>0</v>
      </c>
      <c r="W427" s="400">
        <v>0</v>
      </c>
      <c r="X427" s="400">
        <v>0</v>
      </c>
      <c r="Y427" s="400">
        <v>0</v>
      </c>
      <c r="Z427" s="400">
        <v>0</v>
      </c>
      <c r="AA427" s="400">
        <v>0</v>
      </c>
      <c r="AB427" s="400">
        <v>0</v>
      </c>
      <c r="AC427" s="400">
        <v>0</v>
      </c>
      <c r="AD427" s="400">
        <v>0</v>
      </c>
      <c r="AE427" s="400">
        <v>0</v>
      </c>
      <c r="AF427" s="400">
        <v>0</v>
      </c>
      <c r="AG427" s="400">
        <v>0</v>
      </c>
      <c r="AH427" s="401">
        <v>0</v>
      </c>
      <c r="AJ427" s="390" t="s">
        <v>126</v>
      </c>
      <c r="AK427" s="367">
        <v>0</v>
      </c>
      <c r="AL427" s="367">
        <v>0</v>
      </c>
      <c r="AM427" s="367">
        <v>0</v>
      </c>
      <c r="AN427" s="367">
        <v>0</v>
      </c>
      <c r="AO427" s="367">
        <v>0</v>
      </c>
      <c r="AP427" s="367">
        <v>0</v>
      </c>
      <c r="AQ427" s="367">
        <v>0</v>
      </c>
      <c r="AR427" s="367">
        <v>0</v>
      </c>
      <c r="AS427" s="367">
        <v>0</v>
      </c>
      <c r="AT427" s="367">
        <v>0</v>
      </c>
      <c r="AU427" s="367">
        <v>0</v>
      </c>
      <c r="AV427" s="367">
        <v>0</v>
      </c>
      <c r="AW427" s="367">
        <v>0</v>
      </c>
      <c r="AX427" s="367">
        <v>0</v>
      </c>
      <c r="AY427" s="367">
        <v>0</v>
      </c>
      <c r="AZ427" s="367">
        <v>0</v>
      </c>
      <c r="BA427" s="367">
        <v>0</v>
      </c>
      <c r="BB427" s="367">
        <v>0</v>
      </c>
      <c r="BC427" s="367">
        <v>0</v>
      </c>
      <c r="BD427" s="367">
        <v>0</v>
      </c>
      <c r="BE427" s="367">
        <v>0</v>
      </c>
      <c r="BF427" s="367">
        <v>0</v>
      </c>
      <c r="BG427" s="367">
        <v>0</v>
      </c>
      <c r="BH427" s="367">
        <v>0</v>
      </c>
      <c r="BI427" s="367">
        <v>0</v>
      </c>
      <c r="BJ427" s="367">
        <v>0</v>
      </c>
      <c r="BK427" s="367">
        <v>0</v>
      </c>
      <c r="BL427" s="367">
        <v>0</v>
      </c>
      <c r="BM427" s="367">
        <v>0</v>
      </c>
      <c r="BN427" s="375">
        <v>0</v>
      </c>
    </row>
    <row r="428" spans="4:66" x14ac:dyDescent="0.2">
      <c r="D428" s="396" t="s">
        <v>90</v>
      </c>
      <c r="E428" s="400">
        <v>33.499017592241259</v>
      </c>
      <c r="F428" s="400">
        <v>32.164496754176518</v>
      </c>
      <c r="G428" s="400">
        <v>31.738140907089868</v>
      </c>
      <c r="H428" s="400">
        <v>29.88443269577548</v>
      </c>
      <c r="I428" s="400">
        <v>27.381877905301952</v>
      </c>
      <c r="J428" s="400">
        <v>0</v>
      </c>
      <c r="K428" s="400">
        <v>0</v>
      </c>
      <c r="L428" s="400">
        <v>0</v>
      </c>
      <c r="M428" s="400">
        <v>0</v>
      </c>
      <c r="N428" s="400">
        <v>0</v>
      </c>
      <c r="O428" s="400">
        <v>0</v>
      </c>
      <c r="P428" s="400">
        <v>0</v>
      </c>
      <c r="Q428" s="400">
        <v>0</v>
      </c>
      <c r="R428" s="400">
        <v>0</v>
      </c>
      <c r="S428" s="400">
        <v>0</v>
      </c>
      <c r="T428" s="400">
        <v>0</v>
      </c>
      <c r="U428" s="400">
        <v>0</v>
      </c>
      <c r="V428" s="400">
        <v>0</v>
      </c>
      <c r="W428" s="400">
        <v>0</v>
      </c>
      <c r="X428" s="400">
        <v>0</v>
      </c>
      <c r="Y428" s="400">
        <v>0</v>
      </c>
      <c r="Z428" s="400">
        <v>0</v>
      </c>
      <c r="AA428" s="400">
        <v>0</v>
      </c>
      <c r="AB428" s="400">
        <v>0</v>
      </c>
      <c r="AC428" s="400">
        <v>0</v>
      </c>
      <c r="AD428" s="400">
        <v>0</v>
      </c>
      <c r="AE428" s="400">
        <v>0</v>
      </c>
      <c r="AF428" s="400">
        <v>0</v>
      </c>
      <c r="AG428" s="400">
        <v>0</v>
      </c>
      <c r="AH428" s="401">
        <v>0</v>
      </c>
      <c r="AJ428" s="390" t="s">
        <v>90</v>
      </c>
      <c r="AK428" s="367">
        <v>26.079084191915122</v>
      </c>
      <c r="AL428" s="367">
        <v>26.079084191915122</v>
      </c>
      <c r="AM428" s="367">
        <v>26.079084191915122</v>
      </c>
      <c r="AN428" s="367">
        <v>26.079084191915122</v>
      </c>
      <c r="AO428" s="367">
        <v>26.079084191915122</v>
      </c>
      <c r="AP428" s="367">
        <v>0</v>
      </c>
      <c r="AQ428" s="367">
        <v>0</v>
      </c>
      <c r="AR428" s="367">
        <v>0</v>
      </c>
      <c r="AS428" s="367">
        <v>0</v>
      </c>
      <c r="AT428" s="367">
        <v>0</v>
      </c>
      <c r="AU428" s="367">
        <v>0</v>
      </c>
      <c r="AV428" s="367">
        <v>0</v>
      </c>
      <c r="AW428" s="367">
        <v>0</v>
      </c>
      <c r="AX428" s="367">
        <v>0</v>
      </c>
      <c r="AY428" s="367">
        <v>0</v>
      </c>
      <c r="AZ428" s="367">
        <v>0</v>
      </c>
      <c r="BA428" s="367">
        <v>0</v>
      </c>
      <c r="BB428" s="367">
        <v>0</v>
      </c>
      <c r="BC428" s="367">
        <v>0</v>
      </c>
      <c r="BD428" s="367">
        <v>0</v>
      </c>
      <c r="BE428" s="367">
        <v>0</v>
      </c>
      <c r="BF428" s="367">
        <v>0</v>
      </c>
      <c r="BG428" s="367">
        <v>0</v>
      </c>
      <c r="BH428" s="367">
        <v>0</v>
      </c>
      <c r="BI428" s="367">
        <v>0</v>
      </c>
      <c r="BJ428" s="367">
        <v>0</v>
      </c>
      <c r="BK428" s="367">
        <v>0</v>
      </c>
      <c r="BL428" s="367">
        <v>0</v>
      </c>
      <c r="BM428" s="367">
        <v>0</v>
      </c>
      <c r="BN428" s="375">
        <v>0</v>
      </c>
    </row>
    <row r="429" spans="4:66" x14ac:dyDescent="0.2">
      <c r="D429" s="396" t="s">
        <v>91</v>
      </c>
      <c r="E429" s="400">
        <v>9.5457843919939833</v>
      </c>
      <c r="F429" s="400">
        <v>9.2226510292952604</v>
      </c>
      <c r="G429" s="400">
        <v>9.1569201362452208</v>
      </c>
      <c r="H429" s="400">
        <v>8.6931708628034947</v>
      </c>
      <c r="I429" s="400">
        <v>8.0498768256502018</v>
      </c>
      <c r="J429" s="400">
        <v>0</v>
      </c>
      <c r="K429" s="400">
        <v>0</v>
      </c>
      <c r="L429" s="400">
        <v>0</v>
      </c>
      <c r="M429" s="400">
        <v>0</v>
      </c>
      <c r="N429" s="400">
        <v>0</v>
      </c>
      <c r="O429" s="400">
        <v>0</v>
      </c>
      <c r="P429" s="400">
        <v>0</v>
      </c>
      <c r="Q429" s="400">
        <v>0</v>
      </c>
      <c r="R429" s="400">
        <v>0</v>
      </c>
      <c r="S429" s="400">
        <v>0</v>
      </c>
      <c r="T429" s="400">
        <v>0</v>
      </c>
      <c r="U429" s="400">
        <v>0</v>
      </c>
      <c r="V429" s="400">
        <v>0</v>
      </c>
      <c r="W429" s="400">
        <v>0</v>
      </c>
      <c r="X429" s="400">
        <v>0</v>
      </c>
      <c r="Y429" s="400">
        <v>0</v>
      </c>
      <c r="Z429" s="400">
        <v>0</v>
      </c>
      <c r="AA429" s="400">
        <v>0</v>
      </c>
      <c r="AB429" s="400">
        <v>0</v>
      </c>
      <c r="AC429" s="400">
        <v>0</v>
      </c>
      <c r="AD429" s="400">
        <v>0</v>
      </c>
      <c r="AE429" s="400">
        <v>0</v>
      </c>
      <c r="AF429" s="400">
        <v>0</v>
      </c>
      <c r="AG429" s="400">
        <v>0</v>
      </c>
      <c r="AH429" s="401">
        <v>0</v>
      </c>
      <c r="AJ429" s="390" t="s">
        <v>91</v>
      </c>
      <c r="AK429" s="367">
        <v>7.8160214586580317</v>
      </c>
      <c r="AL429" s="367">
        <v>7.8160214586580317</v>
      </c>
      <c r="AM429" s="367">
        <v>7.8160214586580317</v>
      </c>
      <c r="AN429" s="367">
        <v>7.8160214586580317</v>
      </c>
      <c r="AO429" s="367">
        <v>7.8160214586580317</v>
      </c>
      <c r="AP429" s="367">
        <v>0</v>
      </c>
      <c r="AQ429" s="367">
        <v>0</v>
      </c>
      <c r="AR429" s="367">
        <v>0</v>
      </c>
      <c r="AS429" s="367">
        <v>0</v>
      </c>
      <c r="AT429" s="367">
        <v>0</v>
      </c>
      <c r="AU429" s="367">
        <v>0</v>
      </c>
      <c r="AV429" s="367">
        <v>0</v>
      </c>
      <c r="AW429" s="367">
        <v>0</v>
      </c>
      <c r="AX429" s="367">
        <v>0</v>
      </c>
      <c r="AY429" s="367">
        <v>0</v>
      </c>
      <c r="AZ429" s="367">
        <v>0</v>
      </c>
      <c r="BA429" s="367">
        <v>0</v>
      </c>
      <c r="BB429" s="367">
        <v>0</v>
      </c>
      <c r="BC429" s="367">
        <v>0</v>
      </c>
      <c r="BD429" s="367">
        <v>0</v>
      </c>
      <c r="BE429" s="367">
        <v>0</v>
      </c>
      <c r="BF429" s="367">
        <v>0</v>
      </c>
      <c r="BG429" s="367">
        <v>0</v>
      </c>
      <c r="BH429" s="367">
        <v>0</v>
      </c>
      <c r="BI429" s="367">
        <v>0</v>
      </c>
      <c r="BJ429" s="367">
        <v>0</v>
      </c>
      <c r="BK429" s="367">
        <v>0</v>
      </c>
      <c r="BL429" s="367">
        <v>0</v>
      </c>
      <c r="BM429" s="367">
        <v>0</v>
      </c>
      <c r="BN429" s="375">
        <v>0</v>
      </c>
    </row>
    <row r="430" spans="4:66" x14ac:dyDescent="0.2">
      <c r="D430" s="396" t="s">
        <v>92</v>
      </c>
      <c r="E430" s="400">
        <v>316.53279205434944</v>
      </c>
      <c r="F430" s="400">
        <v>306.66998564263326</v>
      </c>
      <c r="G430" s="400">
        <v>305.18135315242597</v>
      </c>
      <c r="H430" s="400">
        <v>290.88382208786595</v>
      </c>
      <c r="I430" s="400">
        <v>270.83841661424015</v>
      </c>
      <c r="J430" s="400">
        <v>2286.5935750061153</v>
      </c>
      <c r="K430" s="400">
        <v>2273.1851741381224</v>
      </c>
      <c r="L430" s="400">
        <v>2217.6947735931954</v>
      </c>
      <c r="M430" s="400">
        <v>2120.1223733713355</v>
      </c>
      <c r="N430" s="400">
        <v>1980.4679734725391</v>
      </c>
      <c r="O430" s="400">
        <v>1630.931365103803</v>
      </c>
      <c r="P430" s="400">
        <v>1622.4430420962408</v>
      </c>
      <c r="Q430" s="400">
        <v>1583.774301746219</v>
      </c>
      <c r="R430" s="400">
        <v>1514.9251440537375</v>
      </c>
      <c r="S430" s="400">
        <v>1415.8955690187956</v>
      </c>
      <c r="T430" s="400">
        <v>507.88039186203662</v>
      </c>
      <c r="U430" s="400">
        <v>505.53625762104872</v>
      </c>
      <c r="V430" s="400">
        <v>493.73559885216662</v>
      </c>
      <c r="W430" s="400">
        <v>472.4784155553902</v>
      </c>
      <c r="X430" s="400">
        <v>441.76470773071946</v>
      </c>
      <c r="Y430" s="400">
        <v>86.727947168143373</v>
      </c>
      <c r="Z430" s="400">
        <v>86.445715096902987</v>
      </c>
      <c r="AA430" s="400">
        <v>84.534551464477829</v>
      </c>
      <c r="AB430" s="400">
        <v>80.994456270868056</v>
      </c>
      <c r="AC430" s="400">
        <v>75.825429516073655</v>
      </c>
      <c r="AD430" s="400">
        <v>0</v>
      </c>
      <c r="AE430" s="400">
        <v>0</v>
      </c>
      <c r="AF430" s="400">
        <v>0</v>
      </c>
      <c r="AG430" s="400">
        <v>0</v>
      </c>
      <c r="AH430" s="401">
        <v>0</v>
      </c>
      <c r="AJ430" s="390" t="s">
        <v>92</v>
      </c>
      <c r="AK430" s="367">
        <v>261.42198814384176</v>
      </c>
      <c r="AL430" s="367">
        <v>261.42198814384176</v>
      </c>
      <c r="AM430" s="367">
        <v>261.42198814384176</v>
      </c>
      <c r="AN430" s="367">
        <v>261.42198814384176</v>
      </c>
      <c r="AO430" s="367">
        <v>261.42198814384176</v>
      </c>
      <c r="AP430" s="367">
        <v>1915.96186369155</v>
      </c>
      <c r="AQ430" s="367">
        <v>1915.96186369155</v>
      </c>
      <c r="AR430" s="367">
        <v>1915.96186369155</v>
      </c>
      <c r="AS430" s="367">
        <v>1915.96186369155</v>
      </c>
      <c r="AT430" s="367">
        <v>1915.96186369155</v>
      </c>
      <c r="AU430" s="367">
        <v>1374.7169235046867</v>
      </c>
      <c r="AV430" s="367">
        <v>1374.7169235046867</v>
      </c>
      <c r="AW430" s="367">
        <v>1374.7169235046867</v>
      </c>
      <c r="AX430" s="367">
        <v>1374.7169235046867</v>
      </c>
      <c r="AY430" s="367">
        <v>1374.7169235046867</v>
      </c>
      <c r="AZ430" s="367">
        <v>430.94629319250623</v>
      </c>
      <c r="BA430" s="367">
        <v>430.94629319250623</v>
      </c>
      <c r="BB430" s="367">
        <v>430.94629319250623</v>
      </c>
      <c r="BC430" s="367">
        <v>430.94629319250623</v>
      </c>
      <c r="BD430" s="367">
        <v>430.94629319250623</v>
      </c>
      <c r="BE430" s="367">
        <v>74.267339955235883</v>
      </c>
      <c r="BF430" s="367">
        <v>74.267339955235883</v>
      </c>
      <c r="BG430" s="367">
        <v>74.267339955235883</v>
      </c>
      <c r="BH430" s="367">
        <v>74.267339955235883</v>
      </c>
      <c r="BI430" s="367">
        <v>74.267339955235883</v>
      </c>
      <c r="BJ430" s="367">
        <v>0</v>
      </c>
      <c r="BK430" s="367">
        <v>0</v>
      </c>
      <c r="BL430" s="367">
        <v>0</v>
      </c>
      <c r="BM430" s="367">
        <v>0</v>
      </c>
      <c r="BN430" s="375">
        <v>0</v>
      </c>
    </row>
    <row r="431" spans="4:66" x14ac:dyDescent="0.2">
      <c r="D431" s="396" t="s">
        <v>93</v>
      </c>
      <c r="E431" s="400">
        <v>11.801366457542255</v>
      </c>
      <c r="F431" s="400">
        <v>12.07284465835423</v>
      </c>
      <c r="G431" s="400">
        <v>12.483268820290517</v>
      </c>
      <c r="H431" s="400">
        <v>12.345576209367971</v>
      </c>
      <c r="I431" s="400">
        <v>11.888787736914297</v>
      </c>
      <c r="J431" s="400">
        <v>449.34487504165679</v>
      </c>
      <c r="K431" s="400">
        <v>469.30212399544837</v>
      </c>
      <c r="L431" s="400">
        <v>476.97998644754796</v>
      </c>
      <c r="M431" s="400">
        <v>472.3784623979555</v>
      </c>
      <c r="N431" s="400">
        <v>455.49755184667112</v>
      </c>
      <c r="O431" s="400">
        <v>1868.109784641026</v>
      </c>
      <c r="P431" s="400">
        <v>1952.1435680444113</v>
      </c>
      <c r="Q431" s="400">
        <v>1984.8969487232123</v>
      </c>
      <c r="R431" s="400">
        <v>1966.3699266774292</v>
      </c>
      <c r="S431" s="400">
        <v>1896.562501907061</v>
      </c>
      <c r="T431" s="400">
        <v>3319.9777586823261</v>
      </c>
      <c r="U431" s="400">
        <v>3471.0643843738308</v>
      </c>
      <c r="V431" s="400">
        <v>3530.604929640328</v>
      </c>
      <c r="W431" s="400">
        <v>3498.5993944818242</v>
      </c>
      <c r="X431" s="400">
        <v>3375.0477788983135</v>
      </c>
      <c r="Y431" s="400">
        <v>4135.8592506868245</v>
      </c>
      <c r="Z431" s="400">
        <v>4327.4794751750187</v>
      </c>
      <c r="AA431" s="400">
        <v>4404.4025272795743</v>
      </c>
      <c r="AB431" s="400">
        <v>4366.6284070004904</v>
      </c>
      <c r="AC431" s="400">
        <v>4214.1571143377687</v>
      </c>
      <c r="AD431" s="400">
        <v>4534.0336477819546</v>
      </c>
      <c r="AE431" s="400">
        <v>4746.7801485257251</v>
      </c>
      <c r="AF431" s="400">
        <v>4833.2957280050687</v>
      </c>
      <c r="AG431" s="400">
        <v>4793.5803862199937</v>
      </c>
      <c r="AH431" s="401">
        <v>4627.6341231704928</v>
      </c>
      <c r="AJ431" s="390" t="s">
        <v>93</v>
      </c>
      <c r="AK431" s="367">
        <v>11.66306245974925</v>
      </c>
      <c r="AL431" s="367">
        <v>11.66306245974925</v>
      </c>
      <c r="AM431" s="367">
        <v>11.66306245974925</v>
      </c>
      <c r="AN431" s="367">
        <v>11.66306245974925</v>
      </c>
      <c r="AO431" s="367">
        <v>11.66306245974925</v>
      </c>
      <c r="AP431" s="367">
        <v>449.32926905807068</v>
      </c>
      <c r="AQ431" s="367">
        <v>449.32926905807068</v>
      </c>
      <c r="AR431" s="367">
        <v>449.32926905807068</v>
      </c>
      <c r="AS431" s="367">
        <v>449.32926905807068</v>
      </c>
      <c r="AT431" s="367">
        <v>449.32926905807068</v>
      </c>
      <c r="AU431" s="367">
        <v>1877.3910198924555</v>
      </c>
      <c r="AV431" s="367">
        <v>1877.3910198924555</v>
      </c>
      <c r="AW431" s="367">
        <v>1877.3910198924555</v>
      </c>
      <c r="AX431" s="367">
        <v>1877.3910198924555</v>
      </c>
      <c r="AY431" s="367">
        <v>1877.3910198924555</v>
      </c>
      <c r="AZ431" s="367">
        <v>3353.2478767337789</v>
      </c>
      <c r="BA431" s="367">
        <v>3353.2478767337789</v>
      </c>
      <c r="BB431" s="367">
        <v>3353.2478767337789</v>
      </c>
      <c r="BC431" s="367">
        <v>3353.2478767337789</v>
      </c>
      <c r="BD431" s="367">
        <v>3353.2478767337789</v>
      </c>
      <c r="BE431" s="367">
        <v>4203.4013863947157</v>
      </c>
      <c r="BF431" s="367">
        <v>4203.4013863947157</v>
      </c>
      <c r="BG431" s="367">
        <v>4203.4013863947157</v>
      </c>
      <c r="BH431" s="367">
        <v>4203.4013863947157</v>
      </c>
      <c r="BI431" s="367">
        <v>4203.4013863947157</v>
      </c>
      <c r="BJ431" s="367">
        <v>4627.6341231704928</v>
      </c>
      <c r="BK431" s="367">
        <v>4627.6341231704928</v>
      </c>
      <c r="BL431" s="367">
        <v>4627.6341231704928</v>
      </c>
      <c r="BM431" s="367">
        <v>4627.6341231704928</v>
      </c>
      <c r="BN431" s="375">
        <v>4627.6341231704928</v>
      </c>
    </row>
    <row r="432" spans="4:66" x14ac:dyDescent="0.2">
      <c r="D432" s="396" t="s">
        <v>94</v>
      </c>
      <c r="E432" s="400">
        <v>0</v>
      </c>
      <c r="F432" s="400">
        <v>0</v>
      </c>
      <c r="G432" s="400">
        <v>0</v>
      </c>
      <c r="H432" s="400">
        <v>0</v>
      </c>
      <c r="I432" s="400">
        <v>0</v>
      </c>
      <c r="J432" s="400">
        <v>0</v>
      </c>
      <c r="K432" s="400">
        <v>0</v>
      </c>
      <c r="L432" s="400">
        <v>0</v>
      </c>
      <c r="M432" s="400">
        <v>0</v>
      </c>
      <c r="N432" s="400">
        <v>0</v>
      </c>
      <c r="O432" s="400">
        <v>0</v>
      </c>
      <c r="P432" s="400">
        <v>0</v>
      </c>
      <c r="Q432" s="400">
        <v>0</v>
      </c>
      <c r="R432" s="400">
        <v>0</v>
      </c>
      <c r="S432" s="400">
        <v>0</v>
      </c>
      <c r="T432" s="400">
        <v>0</v>
      </c>
      <c r="U432" s="400">
        <v>0</v>
      </c>
      <c r="V432" s="400">
        <v>0</v>
      </c>
      <c r="W432" s="400">
        <v>0</v>
      </c>
      <c r="X432" s="400">
        <v>0</v>
      </c>
      <c r="Y432" s="400">
        <v>0</v>
      </c>
      <c r="Z432" s="400">
        <v>0</v>
      </c>
      <c r="AA432" s="400">
        <v>0</v>
      </c>
      <c r="AB432" s="400">
        <v>0</v>
      </c>
      <c r="AC432" s="400">
        <v>0</v>
      </c>
      <c r="AD432" s="400">
        <v>0</v>
      </c>
      <c r="AE432" s="400">
        <v>0</v>
      </c>
      <c r="AF432" s="400">
        <v>0</v>
      </c>
      <c r="AG432" s="400">
        <v>0</v>
      </c>
      <c r="AH432" s="401">
        <v>0</v>
      </c>
      <c r="AJ432" s="390" t="s">
        <v>94</v>
      </c>
      <c r="AK432" s="367">
        <v>0</v>
      </c>
      <c r="AL432" s="367">
        <v>0</v>
      </c>
      <c r="AM432" s="367">
        <v>0</v>
      </c>
      <c r="AN432" s="367">
        <v>0</v>
      </c>
      <c r="AO432" s="367">
        <v>0</v>
      </c>
      <c r="AP432" s="367">
        <v>0</v>
      </c>
      <c r="AQ432" s="367">
        <v>0</v>
      </c>
      <c r="AR432" s="367">
        <v>0</v>
      </c>
      <c r="AS432" s="367">
        <v>0</v>
      </c>
      <c r="AT432" s="367">
        <v>0</v>
      </c>
      <c r="AU432" s="367">
        <v>0</v>
      </c>
      <c r="AV432" s="367">
        <v>0</v>
      </c>
      <c r="AW432" s="367">
        <v>0</v>
      </c>
      <c r="AX432" s="367">
        <v>0</v>
      </c>
      <c r="AY432" s="367">
        <v>0</v>
      </c>
      <c r="AZ432" s="367">
        <v>0</v>
      </c>
      <c r="BA432" s="367">
        <v>0</v>
      </c>
      <c r="BB432" s="367">
        <v>0</v>
      </c>
      <c r="BC432" s="367">
        <v>0</v>
      </c>
      <c r="BD432" s="367">
        <v>0</v>
      </c>
      <c r="BE432" s="367">
        <v>0</v>
      </c>
      <c r="BF432" s="367">
        <v>0</v>
      </c>
      <c r="BG432" s="367">
        <v>0</v>
      </c>
      <c r="BH432" s="367">
        <v>0</v>
      </c>
      <c r="BI432" s="367">
        <v>0</v>
      </c>
      <c r="BJ432" s="367">
        <v>0</v>
      </c>
      <c r="BK432" s="367">
        <v>0</v>
      </c>
      <c r="BL432" s="367">
        <v>0</v>
      </c>
      <c r="BM432" s="367">
        <v>0</v>
      </c>
      <c r="BN432" s="375">
        <v>0</v>
      </c>
    </row>
    <row r="433" spans="4:66" x14ac:dyDescent="0.2">
      <c r="D433" s="396" t="s">
        <v>95</v>
      </c>
      <c r="E433" s="400">
        <v>0</v>
      </c>
      <c r="F433" s="400">
        <v>0</v>
      </c>
      <c r="G433" s="400">
        <v>0</v>
      </c>
      <c r="H433" s="400">
        <v>0</v>
      </c>
      <c r="I433" s="400">
        <v>0</v>
      </c>
      <c r="J433" s="400">
        <v>0</v>
      </c>
      <c r="K433" s="400">
        <v>0</v>
      </c>
      <c r="L433" s="400">
        <v>0</v>
      </c>
      <c r="M433" s="400">
        <v>0</v>
      </c>
      <c r="N433" s="400">
        <v>0</v>
      </c>
      <c r="O433" s="400">
        <v>0</v>
      </c>
      <c r="P433" s="400">
        <v>0</v>
      </c>
      <c r="Q433" s="400">
        <v>0</v>
      </c>
      <c r="R433" s="400">
        <v>0</v>
      </c>
      <c r="S433" s="400">
        <v>0</v>
      </c>
      <c r="T433" s="400">
        <v>0</v>
      </c>
      <c r="U433" s="400">
        <v>0</v>
      </c>
      <c r="V433" s="400">
        <v>0</v>
      </c>
      <c r="W433" s="400">
        <v>0</v>
      </c>
      <c r="X433" s="400">
        <v>0</v>
      </c>
      <c r="Y433" s="400">
        <v>0</v>
      </c>
      <c r="Z433" s="400">
        <v>0</v>
      </c>
      <c r="AA433" s="400">
        <v>0</v>
      </c>
      <c r="AB433" s="400">
        <v>0</v>
      </c>
      <c r="AC433" s="400">
        <v>0</v>
      </c>
      <c r="AD433" s="400">
        <v>0</v>
      </c>
      <c r="AE433" s="400">
        <v>0</v>
      </c>
      <c r="AF433" s="400">
        <v>0</v>
      </c>
      <c r="AG433" s="400">
        <v>0</v>
      </c>
      <c r="AH433" s="401">
        <v>0</v>
      </c>
      <c r="AJ433" s="390" t="s">
        <v>95</v>
      </c>
      <c r="AK433" s="367">
        <v>0</v>
      </c>
      <c r="AL433" s="367">
        <v>0</v>
      </c>
      <c r="AM433" s="367">
        <v>0</v>
      </c>
      <c r="AN433" s="367">
        <v>0</v>
      </c>
      <c r="AO433" s="367">
        <v>0</v>
      </c>
      <c r="AP433" s="367">
        <v>0</v>
      </c>
      <c r="AQ433" s="367">
        <v>0</v>
      </c>
      <c r="AR433" s="367">
        <v>0</v>
      </c>
      <c r="AS433" s="367">
        <v>0</v>
      </c>
      <c r="AT433" s="367">
        <v>0</v>
      </c>
      <c r="AU433" s="367">
        <v>0</v>
      </c>
      <c r="AV433" s="367">
        <v>0</v>
      </c>
      <c r="AW433" s="367">
        <v>0</v>
      </c>
      <c r="AX433" s="367">
        <v>0</v>
      </c>
      <c r="AY433" s="367">
        <v>0</v>
      </c>
      <c r="AZ433" s="367">
        <v>0</v>
      </c>
      <c r="BA433" s="367">
        <v>0</v>
      </c>
      <c r="BB433" s="367">
        <v>0</v>
      </c>
      <c r="BC433" s="367">
        <v>0</v>
      </c>
      <c r="BD433" s="367">
        <v>0</v>
      </c>
      <c r="BE433" s="367">
        <v>0</v>
      </c>
      <c r="BF433" s="367">
        <v>0</v>
      </c>
      <c r="BG433" s="367">
        <v>0</v>
      </c>
      <c r="BH433" s="367">
        <v>0</v>
      </c>
      <c r="BI433" s="367">
        <v>0</v>
      </c>
      <c r="BJ433" s="367">
        <v>0</v>
      </c>
      <c r="BK433" s="367">
        <v>0</v>
      </c>
      <c r="BL433" s="367">
        <v>0</v>
      </c>
      <c r="BM433" s="367">
        <v>0</v>
      </c>
      <c r="BN433" s="375">
        <v>0</v>
      </c>
    </row>
    <row r="434" spans="4:66" x14ac:dyDescent="0.2">
      <c r="D434" s="396" t="s">
        <v>127</v>
      </c>
      <c r="E434" s="400">
        <v>0</v>
      </c>
      <c r="F434" s="400">
        <v>0</v>
      </c>
      <c r="G434" s="400">
        <v>0</v>
      </c>
      <c r="H434" s="400">
        <v>0</v>
      </c>
      <c r="I434" s="400">
        <v>0</v>
      </c>
      <c r="J434" s="400">
        <v>0</v>
      </c>
      <c r="K434" s="400">
        <v>0</v>
      </c>
      <c r="L434" s="400">
        <v>0</v>
      </c>
      <c r="M434" s="400">
        <v>0</v>
      </c>
      <c r="N434" s="400">
        <v>0</v>
      </c>
      <c r="O434" s="400">
        <v>0</v>
      </c>
      <c r="P434" s="400">
        <v>0</v>
      </c>
      <c r="Q434" s="400">
        <v>0</v>
      </c>
      <c r="R434" s="400">
        <v>0</v>
      </c>
      <c r="S434" s="400">
        <v>0</v>
      </c>
      <c r="T434" s="400">
        <v>0</v>
      </c>
      <c r="U434" s="400">
        <v>0</v>
      </c>
      <c r="V434" s="400">
        <v>0</v>
      </c>
      <c r="W434" s="400">
        <v>0</v>
      </c>
      <c r="X434" s="400">
        <v>0</v>
      </c>
      <c r="Y434" s="400">
        <v>0</v>
      </c>
      <c r="Z434" s="400">
        <v>0</v>
      </c>
      <c r="AA434" s="400">
        <v>0</v>
      </c>
      <c r="AB434" s="400">
        <v>0</v>
      </c>
      <c r="AC434" s="400">
        <v>0</v>
      </c>
      <c r="AD434" s="400">
        <v>0</v>
      </c>
      <c r="AE434" s="400">
        <v>0</v>
      </c>
      <c r="AF434" s="400">
        <v>0</v>
      </c>
      <c r="AG434" s="400">
        <v>0</v>
      </c>
      <c r="AH434" s="401">
        <v>0</v>
      </c>
      <c r="AJ434" s="390" t="s">
        <v>127</v>
      </c>
      <c r="AK434" s="367">
        <v>0</v>
      </c>
      <c r="AL434" s="367">
        <v>0</v>
      </c>
      <c r="AM434" s="367">
        <v>0</v>
      </c>
      <c r="AN434" s="367">
        <v>0</v>
      </c>
      <c r="AO434" s="367">
        <v>0</v>
      </c>
      <c r="AP434" s="367">
        <v>0</v>
      </c>
      <c r="AQ434" s="367">
        <v>0</v>
      </c>
      <c r="AR434" s="367">
        <v>0</v>
      </c>
      <c r="AS434" s="367">
        <v>0</v>
      </c>
      <c r="AT434" s="367">
        <v>0</v>
      </c>
      <c r="AU434" s="367">
        <v>0</v>
      </c>
      <c r="AV434" s="367">
        <v>0</v>
      </c>
      <c r="AW434" s="367">
        <v>0</v>
      </c>
      <c r="AX434" s="367">
        <v>0</v>
      </c>
      <c r="AY434" s="367">
        <v>0</v>
      </c>
      <c r="AZ434" s="367">
        <v>0</v>
      </c>
      <c r="BA434" s="367">
        <v>0</v>
      </c>
      <c r="BB434" s="367">
        <v>0</v>
      </c>
      <c r="BC434" s="367">
        <v>0</v>
      </c>
      <c r="BD434" s="367">
        <v>0</v>
      </c>
      <c r="BE434" s="367">
        <v>0</v>
      </c>
      <c r="BF434" s="367">
        <v>0</v>
      </c>
      <c r="BG434" s="367">
        <v>0</v>
      </c>
      <c r="BH434" s="367">
        <v>0</v>
      </c>
      <c r="BI434" s="367">
        <v>0</v>
      </c>
      <c r="BJ434" s="367">
        <v>0</v>
      </c>
      <c r="BK434" s="367">
        <v>0</v>
      </c>
      <c r="BL434" s="367">
        <v>0</v>
      </c>
      <c r="BM434" s="367">
        <v>0</v>
      </c>
      <c r="BN434" s="375">
        <v>0</v>
      </c>
    </row>
    <row r="435" spans="4:66" x14ac:dyDescent="0.2">
      <c r="D435" s="402" t="s">
        <v>128</v>
      </c>
      <c r="E435" s="403">
        <v>0</v>
      </c>
      <c r="F435" s="403">
        <v>0</v>
      </c>
      <c r="G435" s="403">
        <v>0</v>
      </c>
      <c r="H435" s="403">
        <v>0</v>
      </c>
      <c r="I435" s="403">
        <v>0</v>
      </c>
      <c r="J435" s="403">
        <v>0</v>
      </c>
      <c r="K435" s="403">
        <v>0</v>
      </c>
      <c r="L435" s="403">
        <v>0</v>
      </c>
      <c r="M435" s="403">
        <v>0</v>
      </c>
      <c r="N435" s="403">
        <v>0</v>
      </c>
      <c r="O435" s="403">
        <v>0</v>
      </c>
      <c r="P435" s="403">
        <v>0</v>
      </c>
      <c r="Q435" s="403">
        <v>0</v>
      </c>
      <c r="R435" s="403">
        <v>0</v>
      </c>
      <c r="S435" s="403">
        <v>0</v>
      </c>
      <c r="T435" s="403">
        <v>0</v>
      </c>
      <c r="U435" s="403">
        <v>0</v>
      </c>
      <c r="V435" s="403">
        <v>0</v>
      </c>
      <c r="W435" s="403">
        <v>0</v>
      </c>
      <c r="X435" s="403">
        <v>0</v>
      </c>
      <c r="Y435" s="403">
        <v>0</v>
      </c>
      <c r="Z435" s="403">
        <v>0</v>
      </c>
      <c r="AA435" s="403">
        <v>0</v>
      </c>
      <c r="AB435" s="403">
        <v>0</v>
      </c>
      <c r="AC435" s="403">
        <v>0</v>
      </c>
      <c r="AD435" s="403">
        <v>0</v>
      </c>
      <c r="AE435" s="403">
        <v>0</v>
      </c>
      <c r="AF435" s="403">
        <v>0</v>
      </c>
      <c r="AG435" s="403">
        <v>0</v>
      </c>
      <c r="AH435" s="404">
        <v>0</v>
      </c>
      <c r="AJ435" s="392" t="s">
        <v>128</v>
      </c>
      <c r="AK435" s="378">
        <v>0</v>
      </c>
      <c r="AL435" s="378">
        <v>0</v>
      </c>
      <c r="AM435" s="378">
        <v>0</v>
      </c>
      <c r="AN435" s="378">
        <v>0</v>
      </c>
      <c r="AO435" s="378">
        <v>0</v>
      </c>
      <c r="AP435" s="378">
        <v>0</v>
      </c>
      <c r="AQ435" s="378">
        <v>0</v>
      </c>
      <c r="AR435" s="378">
        <v>0</v>
      </c>
      <c r="AS435" s="378">
        <v>0</v>
      </c>
      <c r="AT435" s="378">
        <v>0</v>
      </c>
      <c r="AU435" s="378">
        <v>0</v>
      </c>
      <c r="AV435" s="378">
        <v>0</v>
      </c>
      <c r="AW435" s="378">
        <v>0</v>
      </c>
      <c r="AX435" s="378">
        <v>0</v>
      </c>
      <c r="AY435" s="378">
        <v>0</v>
      </c>
      <c r="AZ435" s="378">
        <v>0</v>
      </c>
      <c r="BA435" s="378">
        <v>0</v>
      </c>
      <c r="BB435" s="378">
        <v>0</v>
      </c>
      <c r="BC435" s="378">
        <v>0</v>
      </c>
      <c r="BD435" s="378">
        <v>0</v>
      </c>
      <c r="BE435" s="378">
        <v>0</v>
      </c>
      <c r="BF435" s="378">
        <v>0</v>
      </c>
      <c r="BG435" s="378">
        <v>0</v>
      </c>
      <c r="BH435" s="378">
        <v>0</v>
      </c>
      <c r="BI435" s="378">
        <v>0</v>
      </c>
      <c r="BJ435" s="378">
        <v>0</v>
      </c>
      <c r="BK435" s="378">
        <v>0</v>
      </c>
      <c r="BL435" s="378">
        <v>0</v>
      </c>
      <c r="BM435" s="378">
        <v>0</v>
      </c>
      <c r="BN435" s="379">
        <v>0</v>
      </c>
    </row>
    <row r="436" spans="4:66" x14ac:dyDescent="0.2"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0"/>
      <c r="O436" s="400"/>
      <c r="P436" s="400"/>
      <c r="Q436" s="400"/>
      <c r="R436" s="400"/>
      <c r="S436" s="400"/>
      <c r="T436" s="400"/>
      <c r="U436" s="400"/>
      <c r="V436" s="400"/>
      <c r="W436" s="400"/>
      <c r="X436" s="400"/>
      <c r="Y436" s="400"/>
      <c r="Z436" s="400"/>
      <c r="AA436" s="400"/>
      <c r="AB436" s="400"/>
      <c r="AC436" s="400"/>
      <c r="AD436" s="400"/>
      <c r="AE436" s="400"/>
      <c r="AF436" s="400"/>
      <c r="AG436" s="400"/>
      <c r="AH436" s="400"/>
    </row>
    <row r="437" spans="4:66" x14ac:dyDescent="0.2">
      <c r="D437" s="393" t="s">
        <v>0</v>
      </c>
      <c r="E437" s="394">
        <v>2025</v>
      </c>
      <c r="F437" s="394"/>
      <c r="G437" s="394"/>
      <c r="H437" s="394"/>
      <c r="I437" s="394"/>
      <c r="J437" s="394">
        <v>2030</v>
      </c>
      <c r="K437" s="394"/>
      <c r="L437" s="394"/>
      <c r="M437" s="394"/>
      <c r="N437" s="394"/>
      <c r="O437" s="394">
        <v>2035</v>
      </c>
      <c r="P437" s="394"/>
      <c r="Q437" s="394"/>
      <c r="R437" s="394"/>
      <c r="S437" s="394"/>
      <c r="T437" s="394">
        <v>2040</v>
      </c>
      <c r="U437" s="394"/>
      <c r="V437" s="394"/>
      <c r="W437" s="394"/>
      <c r="X437" s="394"/>
      <c r="Y437" s="394">
        <v>2045</v>
      </c>
      <c r="Z437" s="394"/>
      <c r="AA437" s="394"/>
      <c r="AB437" s="394"/>
      <c r="AC437" s="394"/>
      <c r="AD437" s="394">
        <v>2050</v>
      </c>
      <c r="AE437" s="394"/>
      <c r="AF437" s="394"/>
      <c r="AG437" s="394"/>
      <c r="AH437" s="395"/>
      <c r="AJ437" s="387" t="s">
        <v>0</v>
      </c>
      <c r="AK437" s="385">
        <v>2025</v>
      </c>
      <c r="AL437" s="385"/>
      <c r="AM437" s="385"/>
      <c r="AN437" s="385"/>
      <c r="AO437" s="385"/>
      <c r="AP437" s="385">
        <v>2030</v>
      </c>
      <c r="AQ437" s="385"/>
      <c r="AR437" s="385"/>
      <c r="AS437" s="385"/>
      <c r="AT437" s="385"/>
      <c r="AU437" s="385">
        <v>2035</v>
      </c>
      <c r="AV437" s="385"/>
      <c r="AW437" s="385"/>
      <c r="AX437" s="385"/>
      <c r="AY437" s="385"/>
      <c r="AZ437" s="385">
        <v>2040</v>
      </c>
      <c r="BA437" s="385"/>
      <c r="BB437" s="385"/>
      <c r="BC437" s="385"/>
      <c r="BD437" s="385"/>
      <c r="BE437" s="385">
        <v>2045</v>
      </c>
      <c r="BF437" s="385"/>
      <c r="BG437" s="385"/>
      <c r="BH437" s="385"/>
      <c r="BI437" s="385"/>
      <c r="BJ437" s="385">
        <v>2050</v>
      </c>
      <c r="BK437" s="385"/>
      <c r="BL437" s="385"/>
      <c r="BM437" s="385"/>
      <c r="BN437" s="386"/>
    </row>
    <row r="438" spans="4:66" x14ac:dyDescent="0.2">
      <c r="D438" s="396" t="s">
        <v>23</v>
      </c>
      <c r="E438" s="397">
        <v>0.2</v>
      </c>
      <c r="F438" s="397">
        <v>0.4</v>
      </c>
      <c r="G438" s="397">
        <v>0.6</v>
      </c>
      <c r="H438" s="397">
        <v>0.8</v>
      </c>
      <c r="I438" s="397">
        <v>1</v>
      </c>
      <c r="J438" s="397">
        <v>0.2</v>
      </c>
      <c r="K438" s="397">
        <v>0.4</v>
      </c>
      <c r="L438" s="397">
        <v>0.6</v>
      </c>
      <c r="M438" s="397">
        <v>0.8</v>
      </c>
      <c r="N438" s="397">
        <v>1</v>
      </c>
      <c r="O438" s="397">
        <v>0.2</v>
      </c>
      <c r="P438" s="397">
        <v>0.4</v>
      </c>
      <c r="Q438" s="397">
        <v>0.6</v>
      </c>
      <c r="R438" s="397">
        <v>0.8</v>
      </c>
      <c r="S438" s="397">
        <v>1</v>
      </c>
      <c r="T438" s="397">
        <v>0.2</v>
      </c>
      <c r="U438" s="397">
        <v>0.4</v>
      </c>
      <c r="V438" s="397">
        <v>0.6</v>
      </c>
      <c r="W438" s="397">
        <v>0.8</v>
      </c>
      <c r="X438" s="397">
        <v>1</v>
      </c>
      <c r="Y438" s="397">
        <v>0.2</v>
      </c>
      <c r="Z438" s="397">
        <v>0.4</v>
      </c>
      <c r="AA438" s="397">
        <v>0.6</v>
      </c>
      <c r="AB438" s="397">
        <v>0.8</v>
      </c>
      <c r="AC438" s="397">
        <v>1</v>
      </c>
      <c r="AD438" s="397">
        <v>0.2</v>
      </c>
      <c r="AE438" s="397">
        <v>0.4</v>
      </c>
      <c r="AF438" s="397">
        <v>0.6</v>
      </c>
      <c r="AG438" s="397">
        <v>0.8</v>
      </c>
      <c r="AH438" s="398">
        <v>1</v>
      </c>
      <c r="AJ438" s="390" t="s">
        <v>23</v>
      </c>
      <c r="AK438" s="380">
        <v>0.2</v>
      </c>
      <c r="AL438" s="380">
        <v>0.4</v>
      </c>
      <c r="AM438" s="380">
        <v>0.6</v>
      </c>
      <c r="AN438" s="380">
        <v>0.8</v>
      </c>
      <c r="AO438" s="380">
        <v>1</v>
      </c>
      <c r="AP438" s="380">
        <v>0.2</v>
      </c>
      <c r="AQ438" s="380">
        <v>0.4</v>
      </c>
      <c r="AR438" s="380">
        <v>0.6</v>
      </c>
      <c r="AS438" s="380">
        <v>0.8</v>
      </c>
      <c r="AT438" s="380">
        <v>1</v>
      </c>
      <c r="AU438" s="380">
        <v>0.2</v>
      </c>
      <c r="AV438" s="380">
        <v>0.4</v>
      </c>
      <c r="AW438" s="380">
        <v>0.6</v>
      </c>
      <c r="AX438" s="380">
        <v>0.8</v>
      </c>
      <c r="AY438" s="380">
        <v>1</v>
      </c>
      <c r="AZ438" s="380">
        <v>0.2</v>
      </c>
      <c r="BA438" s="380">
        <v>0.4</v>
      </c>
      <c r="BB438" s="380">
        <v>0.6</v>
      </c>
      <c r="BC438" s="380">
        <v>0.8</v>
      </c>
      <c r="BD438" s="380">
        <v>1</v>
      </c>
      <c r="BE438" s="380">
        <v>0.2</v>
      </c>
      <c r="BF438" s="380">
        <v>0.4</v>
      </c>
      <c r="BG438" s="380">
        <v>0.6</v>
      </c>
      <c r="BH438" s="380">
        <v>0.8</v>
      </c>
      <c r="BI438" s="380">
        <v>1</v>
      </c>
      <c r="BJ438" s="380">
        <v>0.2</v>
      </c>
      <c r="BK438" s="380">
        <v>0.4</v>
      </c>
      <c r="BL438" s="380">
        <v>0.6</v>
      </c>
      <c r="BM438" s="380">
        <v>0.8</v>
      </c>
      <c r="BN438" s="399">
        <v>1</v>
      </c>
    </row>
    <row r="439" spans="4:66" x14ac:dyDescent="0.2">
      <c r="D439" s="396" t="s">
        <v>84</v>
      </c>
      <c r="E439" s="400">
        <v>182.30960873794666</v>
      </c>
      <c r="F439" s="400">
        <v>174.4593858725234</v>
      </c>
      <c r="G439" s="400">
        <v>172.39978495303669</v>
      </c>
      <c r="H439" s="400">
        <v>162.68256273334777</v>
      </c>
      <c r="I439" s="400">
        <v>149.79046696216952</v>
      </c>
      <c r="J439" s="400">
        <v>0</v>
      </c>
      <c r="K439" s="400">
        <v>0</v>
      </c>
      <c r="L439" s="400">
        <v>0</v>
      </c>
      <c r="M439" s="400">
        <v>0</v>
      </c>
      <c r="N439" s="400">
        <v>0</v>
      </c>
      <c r="O439" s="400">
        <v>0</v>
      </c>
      <c r="P439" s="400">
        <v>0</v>
      </c>
      <c r="Q439" s="400">
        <v>0</v>
      </c>
      <c r="R439" s="400">
        <v>0</v>
      </c>
      <c r="S439" s="400">
        <v>0</v>
      </c>
      <c r="T439" s="400">
        <v>0</v>
      </c>
      <c r="U439" s="400">
        <v>0</v>
      </c>
      <c r="V439" s="400">
        <v>0</v>
      </c>
      <c r="W439" s="400">
        <v>0</v>
      </c>
      <c r="X439" s="400">
        <v>0</v>
      </c>
      <c r="Y439" s="400">
        <v>0</v>
      </c>
      <c r="Z439" s="400">
        <v>0</v>
      </c>
      <c r="AA439" s="400">
        <v>0</v>
      </c>
      <c r="AB439" s="400">
        <v>0</v>
      </c>
      <c r="AC439" s="400">
        <v>0</v>
      </c>
      <c r="AD439" s="400">
        <v>0</v>
      </c>
      <c r="AE439" s="400">
        <v>0</v>
      </c>
      <c r="AF439" s="400">
        <v>0</v>
      </c>
      <c r="AG439" s="400">
        <v>0</v>
      </c>
      <c r="AH439" s="401">
        <v>0</v>
      </c>
      <c r="AJ439" s="390" t="s">
        <v>84</v>
      </c>
      <c r="AK439" s="367">
        <v>142.60392038498148</v>
      </c>
      <c r="AL439" s="367">
        <v>142.60392038498148</v>
      </c>
      <c r="AM439" s="367">
        <v>142.60392038498148</v>
      </c>
      <c r="AN439" s="367">
        <v>142.60392038498148</v>
      </c>
      <c r="AO439" s="367">
        <v>142.60392038498148</v>
      </c>
      <c r="AP439" s="367">
        <v>0</v>
      </c>
      <c r="AQ439" s="367">
        <v>0</v>
      </c>
      <c r="AR439" s="367">
        <v>0</v>
      </c>
      <c r="AS439" s="367">
        <v>0</v>
      </c>
      <c r="AT439" s="367">
        <v>0</v>
      </c>
      <c r="AU439" s="367">
        <v>0</v>
      </c>
      <c r="AV439" s="367">
        <v>0</v>
      </c>
      <c r="AW439" s="367">
        <v>0</v>
      </c>
      <c r="AX439" s="367">
        <v>0</v>
      </c>
      <c r="AY439" s="367">
        <v>0</v>
      </c>
      <c r="AZ439" s="367">
        <v>0</v>
      </c>
      <c r="BA439" s="367">
        <v>0</v>
      </c>
      <c r="BB439" s="367">
        <v>0</v>
      </c>
      <c r="BC439" s="367">
        <v>0</v>
      </c>
      <c r="BD439" s="367">
        <v>0</v>
      </c>
      <c r="BE439" s="367">
        <v>0</v>
      </c>
      <c r="BF439" s="367">
        <v>0</v>
      </c>
      <c r="BG439" s="367">
        <v>0</v>
      </c>
      <c r="BH439" s="367">
        <v>0</v>
      </c>
      <c r="BI439" s="367">
        <v>0</v>
      </c>
      <c r="BJ439" s="367">
        <v>0</v>
      </c>
      <c r="BK439" s="367">
        <v>0</v>
      </c>
      <c r="BL439" s="367">
        <v>0</v>
      </c>
      <c r="BM439" s="367">
        <v>0</v>
      </c>
      <c r="BN439" s="375">
        <v>0</v>
      </c>
    </row>
    <row r="440" spans="4:66" x14ac:dyDescent="0.2">
      <c r="D440" s="396" t="s">
        <v>85</v>
      </c>
      <c r="E440" s="400">
        <v>161.20241780651489</v>
      </c>
      <c r="F440" s="400">
        <v>155.07137202403518</v>
      </c>
      <c r="G440" s="400">
        <v>154.04685960693894</v>
      </c>
      <c r="H440" s="400">
        <v>146.37801530036469</v>
      </c>
      <c r="I440" s="400">
        <v>135.98179418926611</v>
      </c>
      <c r="J440" s="400">
        <v>876.41580588595912</v>
      </c>
      <c r="K440" s="400">
        <v>866.62037469649272</v>
      </c>
      <c r="L440" s="400">
        <v>841.78485407345568</v>
      </c>
      <c r="M440" s="400">
        <v>801.90924401685231</v>
      </c>
      <c r="N440" s="400">
        <v>746.99354452668047</v>
      </c>
      <c r="O440" s="400">
        <v>1248.2595795424277</v>
      </c>
      <c r="P440" s="400">
        <v>1234.9949478827011</v>
      </c>
      <c r="Q440" s="400">
        <v>1200.1825792093259</v>
      </c>
      <c r="R440" s="400">
        <v>1143.8224735223014</v>
      </c>
      <c r="S440" s="400">
        <v>1065.9146308216273</v>
      </c>
      <c r="T440" s="400">
        <v>843.02215511548138</v>
      </c>
      <c r="U440" s="400">
        <v>834.47114322507423</v>
      </c>
      <c r="V440" s="400">
        <v>811.27254035272188</v>
      </c>
      <c r="W440" s="400">
        <v>773.42634649842557</v>
      </c>
      <c r="X440" s="400">
        <v>720.93256166218521</v>
      </c>
      <c r="Y440" s="400">
        <v>152.19684321548755</v>
      </c>
      <c r="Z440" s="400">
        <v>150.83063554666427</v>
      </c>
      <c r="AA440" s="400">
        <v>146.79651801524895</v>
      </c>
      <c r="AB440" s="400">
        <v>140.09449062124176</v>
      </c>
      <c r="AC440" s="400">
        <v>130.72455336464262</v>
      </c>
      <c r="AD440" s="400">
        <v>0</v>
      </c>
      <c r="AE440" s="400">
        <v>0</v>
      </c>
      <c r="AF440" s="400">
        <v>0</v>
      </c>
      <c r="AG440" s="400">
        <v>0</v>
      </c>
      <c r="AH440" s="401">
        <v>0</v>
      </c>
      <c r="AJ440" s="390" t="s">
        <v>85</v>
      </c>
      <c r="AK440" s="367">
        <v>131.59980769263504</v>
      </c>
      <c r="AL440" s="367">
        <v>131.59980769263504</v>
      </c>
      <c r="AM440" s="367">
        <v>131.59980769263504</v>
      </c>
      <c r="AN440" s="367">
        <v>131.59980769263504</v>
      </c>
      <c r="AO440" s="367">
        <v>131.59980769263504</v>
      </c>
      <c r="AP440" s="367">
        <v>726.469138781217</v>
      </c>
      <c r="AQ440" s="367">
        <v>726.469138781217</v>
      </c>
      <c r="AR440" s="367">
        <v>726.469138781217</v>
      </c>
      <c r="AS440" s="367">
        <v>726.469138781217</v>
      </c>
      <c r="AT440" s="367">
        <v>726.469138781217</v>
      </c>
      <c r="AU440" s="367">
        <v>1041.2772793231604</v>
      </c>
      <c r="AV440" s="367">
        <v>1041.2772793231604</v>
      </c>
      <c r="AW440" s="367">
        <v>1041.2772793231604</v>
      </c>
      <c r="AX440" s="367">
        <v>1041.2772793231604</v>
      </c>
      <c r="AY440" s="367">
        <v>1041.2772793231604</v>
      </c>
      <c r="AZ440" s="367">
        <v>708.16579836832921</v>
      </c>
      <c r="BA440" s="367">
        <v>708.16579836832921</v>
      </c>
      <c r="BB440" s="367">
        <v>708.16579836832921</v>
      </c>
      <c r="BC440" s="367">
        <v>708.16579836832921</v>
      </c>
      <c r="BD440" s="367">
        <v>708.16579836832921</v>
      </c>
      <c r="BE440" s="367">
        <v>129.04577378374256</v>
      </c>
      <c r="BF440" s="367">
        <v>129.04577378374256</v>
      </c>
      <c r="BG440" s="367">
        <v>129.04577378374256</v>
      </c>
      <c r="BH440" s="367">
        <v>129.04577378374256</v>
      </c>
      <c r="BI440" s="367">
        <v>129.04577378374256</v>
      </c>
      <c r="BJ440" s="367">
        <v>0</v>
      </c>
      <c r="BK440" s="367">
        <v>0</v>
      </c>
      <c r="BL440" s="367">
        <v>0</v>
      </c>
      <c r="BM440" s="367">
        <v>0</v>
      </c>
      <c r="BN440" s="375">
        <v>0</v>
      </c>
    </row>
    <row r="441" spans="4:66" x14ac:dyDescent="0.2">
      <c r="D441" s="396" t="s">
        <v>86</v>
      </c>
      <c r="E441" s="400">
        <v>1788.1188319552168</v>
      </c>
      <c r="F441" s="400">
        <v>1724.6533549097567</v>
      </c>
      <c r="G441" s="400">
        <v>1716.7593921205175</v>
      </c>
      <c r="H441" s="400">
        <v>1637.029891772941</v>
      </c>
      <c r="I441" s="400">
        <v>1527.9338711385453</v>
      </c>
      <c r="J441" s="400">
        <v>5503.311456484118</v>
      </c>
      <c r="K441" s="400">
        <v>5452.7916905011207</v>
      </c>
      <c r="L441" s="400">
        <v>5310.6261454112373</v>
      </c>
      <c r="M441" s="400">
        <v>5076.8148212144779</v>
      </c>
      <c r="N441" s="400">
        <v>4751.357717910837</v>
      </c>
      <c r="O441" s="400">
        <v>9540.9822490115857</v>
      </c>
      <c r="P441" s="400">
        <v>9458.7099734780058</v>
      </c>
      <c r="Q441" s="400">
        <v>9216.6372401357476</v>
      </c>
      <c r="R441" s="400">
        <v>8814.7640489848036</v>
      </c>
      <c r="S441" s="400">
        <v>8253.0904000251721</v>
      </c>
      <c r="T441" s="400">
        <v>7540.8573326830137</v>
      </c>
      <c r="U441" s="400">
        <v>7479.5258293298684</v>
      </c>
      <c r="V441" s="400">
        <v>7291.0852471453918</v>
      </c>
      <c r="W441" s="400">
        <v>6975.5355861295711</v>
      </c>
      <c r="X441" s="400">
        <v>6532.8768462824119</v>
      </c>
      <c r="Y441" s="400">
        <v>1553.1460084247403</v>
      </c>
      <c r="Z441" s="400">
        <v>1542.3290494347334</v>
      </c>
      <c r="AA441" s="400">
        <v>1505.1047373295132</v>
      </c>
      <c r="AB441" s="400">
        <v>1441.4730721090814</v>
      </c>
      <c r="AC441" s="400">
        <v>1351.4340537734388</v>
      </c>
      <c r="AD441" s="400">
        <v>0</v>
      </c>
      <c r="AE441" s="400">
        <v>0</v>
      </c>
      <c r="AF441" s="400">
        <v>0</v>
      </c>
      <c r="AG441" s="400">
        <v>0</v>
      </c>
      <c r="AH441" s="401">
        <v>0</v>
      </c>
      <c r="AJ441" s="390" t="s">
        <v>86</v>
      </c>
      <c r="AK441" s="367">
        <v>1471.4580637116451</v>
      </c>
      <c r="AL441" s="367">
        <v>1471.4580637116451</v>
      </c>
      <c r="AM441" s="367">
        <v>1471.4580637116451</v>
      </c>
      <c r="AN441" s="367">
        <v>1471.4580637116451</v>
      </c>
      <c r="AO441" s="367">
        <v>1471.4580637116451</v>
      </c>
      <c r="AP441" s="367">
        <v>4596.8358004928486</v>
      </c>
      <c r="AQ441" s="367">
        <v>4596.8358004928486</v>
      </c>
      <c r="AR441" s="367">
        <v>4596.8358004928486</v>
      </c>
      <c r="AS441" s="367">
        <v>4596.8358004928486</v>
      </c>
      <c r="AT441" s="367">
        <v>4596.8358004928486</v>
      </c>
      <c r="AU441" s="367">
        <v>8018.9984750797275</v>
      </c>
      <c r="AV441" s="367">
        <v>8018.9984750797275</v>
      </c>
      <c r="AW441" s="367">
        <v>8018.9984750797275</v>
      </c>
      <c r="AX441" s="367">
        <v>8018.9984750797275</v>
      </c>
      <c r="AY441" s="367">
        <v>8018.9984750797275</v>
      </c>
      <c r="AZ441" s="367">
        <v>6381.4612733483755</v>
      </c>
      <c r="BA441" s="367">
        <v>6381.4612733483755</v>
      </c>
      <c r="BB441" s="367">
        <v>6381.4612733483755</v>
      </c>
      <c r="BC441" s="367">
        <v>6381.4612733483755</v>
      </c>
      <c r="BD441" s="367">
        <v>6381.4612733483755</v>
      </c>
      <c r="BE441" s="367">
        <v>1326.385593168503</v>
      </c>
      <c r="BF441" s="367">
        <v>1326.385593168503</v>
      </c>
      <c r="BG441" s="367">
        <v>1326.385593168503</v>
      </c>
      <c r="BH441" s="367">
        <v>1326.385593168503</v>
      </c>
      <c r="BI441" s="367">
        <v>1326.385593168503</v>
      </c>
      <c r="BJ441" s="367">
        <v>0</v>
      </c>
      <c r="BK441" s="367">
        <v>0</v>
      </c>
      <c r="BL441" s="367">
        <v>0</v>
      </c>
      <c r="BM441" s="367">
        <v>0</v>
      </c>
      <c r="BN441" s="375">
        <v>0</v>
      </c>
    </row>
    <row r="442" spans="4:66" x14ac:dyDescent="0.2">
      <c r="D442" s="396" t="s">
        <v>87</v>
      </c>
      <c r="E442" s="400">
        <v>0</v>
      </c>
      <c r="F442" s="400">
        <v>0</v>
      </c>
      <c r="G442" s="400">
        <v>0</v>
      </c>
      <c r="H442" s="400">
        <v>0</v>
      </c>
      <c r="I442" s="400">
        <v>0</v>
      </c>
      <c r="J442" s="400">
        <v>0</v>
      </c>
      <c r="K442" s="400">
        <v>0</v>
      </c>
      <c r="L442" s="400">
        <v>0</v>
      </c>
      <c r="M442" s="400">
        <v>0</v>
      </c>
      <c r="N442" s="400">
        <v>0</v>
      </c>
      <c r="O442" s="400">
        <v>0</v>
      </c>
      <c r="P442" s="400">
        <v>0</v>
      </c>
      <c r="Q442" s="400">
        <v>0</v>
      </c>
      <c r="R442" s="400">
        <v>0</v>
      </c>
      <c r="S442" s="400">
        <v>0</v>
      </c>
      <c r="T442" s="400">
        <v>0</v>
      </c>
      <c r="U442" s="400">
        <v>0</v>
      </c>
      <c r="V442" s="400">
        <v>0</v>
      </c>
      <c r="W442" s="400">
        <v>0</v>
      </c>
      <c r="X442" s="400">
        <v>0</v>
      </c>
      <c r="Y442" s="400">
        <v>0</v>
      </c>
      <c r="Z442" s="400">
        <v>0</v>
      </c>
      <c r="AA442" s="400">
        <v>0</v>
      </c>
      <c r="AB442" s="400">
        <v>0</v>
      </c>
      <c r="AC442" s="400">
        <v>0</v>
      </c>
      <c r="AD442" s="400">
        <v>0</v>
      </c>
      <c r="AE442" s="400">
        <v>0</v>
      </c>
      <c r="AF442" s="400">
        <v>0</v>
      </c>
      <c r="AG442" s="400">
        <v>0</v>
      </c>
      <c r="AH442" s="401">
        <v>0</v>
      </c>
      <c r="AJ442" s="390" t="s">
        <v>87</v>
      </c>
      <c r="AK442" s="367">
        <v>0</v>
      </c>
      <c r="AL442" s="367">
        <v>0</v>
      </c>
      <c r="AM442" s="367">
        <v>0</v>
      </c>
      <c r="AN442" s="367">
        <v>0</v>
      </c>
      <c r="AO442" s="367">
        <v>0</v>
      </c>
      <c r="AP442" s="367">
        <v>0</v>
      </c>
      <c r="AQ442" s="367">
        <v>0</v>
      </c>
      <c r="AR442" s="367">
        <v>0</v>
      </c>
      <c r="AS442" s="367">
        <v>0</v>
      </c>
      <c r="AT442" s="367">
        <v>0</v>
      </c>
      <c r="AU442" s="367">
        <v>0</v>
      </c>
      <c r="AV442" s="367">
        <v>0</v>
      </c>
      <c r="AW442" s="367">
        <v>0</v>
      </c>
      <c r="AX442" s="367">
        <v>0</v>
      </c>
      <c r="AY442" s="367">
        <v>0</v>
      </c>
      <c r="AZ442" s="367">
        <v>0</v>
      </c>
      <c r="BA442" s="367">
        <v>0</v>
      </c>
      <c r="BB442" s="367">
        <v>0</v>
      </c>
      <c r="BC442" s="367">
        <v>0</v>
      </c>
      <c r="BD442" s="367">
        <v>0</v>
      </c>
      <c r="BE442" s="367">
        <v>0</v>
      </c>
      <c r="BF442" s="367">
        <v>0</v>
      </c>
      <c r="BG442" s="367">
        <v>0</v>
      </c>
      <c r="BH442" s="367">
        <v>0</v>
      </c>
      <c r="BI442" s="367">
        <v>0</v>
      </c>
      <c r="BJ442" s="367">
        <v>0</v>
      </c>
      <c r="BK442" s="367">
        <v>0</v>
      </c>
      <c r="BL442" s="367">
        <v>0</v>
      </c>
      <c r="BM442" s="367">
        <v>0</v>
      </c>
      <c r="BN442" s="375">
        <v>0</v>
      </c>
    </row>
    <row r="443" spans="4:66" x14ac:dyDescent="0.2">
      <c r="D443" s="396" t="s">
        <v>88</v>
      </c>
      <c r="E443" s="400">
        <v>0</v>
      </c>
      <c r="F443" s="400">
        <v>0</v>
      </c>
      <c r="G443" s="400">
        <v>0</v>
      </c>
      <c r="H443" s="400">
        <v>0</v>
      </c>
      <c r="I443" s="400">
        <v>0</v>
      </c>
      <c r="J443" s="400">
        <v>0</v>
      </c>
      <c r="K443" s="400">
        <v>0</v>
      </c>
      <c r="L443" s="400">
        <v>0</v>
      </c>
      <c r="M443" s="400">
        <v>0</v>
      </c>
      <c r="N443" s="400">
        <v>0</v>
      </c>
      <c r="O443" s="400">
        <v>0</v>
      </c>
      <c r="P443" s="400">
        <v>0</v>
      </c>
      <c r="Q443" s="400">
        <v>0</v>
      </c>
      <c r="R443" s="400">
        <v>0</v>
      </c>
      <c r="S443" s="400">
        <v>0</v>
      </c>
      <c r="T443" s="400">
        <v>0</v>
      </c>
      <c r="U443" s="400">
        <v>0</v>
      </c>
      <c r="V443" s="400">
        <v>0</v>
      </c>
      <c r="W443" s="400">
        <v>0</v>
      </c>
      <c r="X443" s="400">
        <v>0</v>
      </c>
      <c r="Y443" s="400">
        <v>0</v>
      </c>
      <c r="Z443" s="400">
        <v>0</v>
      </c>
      <c r="AA443" s="400">
        <v>0</v>
      </c>
      <c r="AB443" s="400">
        <v>0</v>
      </c>
      <c r="AC443" s="400">
        <v>0</v>
      </c>
      <c r="AD443" s="400">
        <v>0</v>
      </c>
      <c r="AE443" s="400">
        <v>0</v>
      </c>
      <c r="AF443" s="400">
        <v>0</v>
      </c>
      <c r="AG443" s="400">
        <v>0</v>
      </c>
      <c r="AH443" s="401">
        <v>0</v>
      </c>
      <c r="AJ443" s="390" t="s">
        <v>88</v>
      </c>
      <c r="AK443" s="367">
        <v>0</v>
      </c>
      <c r="AL443" s="367">
        <v>0</v>
      </c>
      <c r="AM443" s="367">
        <v>0</v>
      </c>
      <c r="AN443" s="367">
        <v>0</v>
      </c>
      <c r="AO443" s="367">
        <v>0</v>
      </c>
      <c r="AP443" s="367">
        <v>0</v>
      </c>
      <c r="AQ443" s="367">
        <v>0</v>
      </c>
      <c r="AR443" s="367">
        <v>0</v>
      </c>
      <c r="AS443" s="367">
        <v>0</v>
      </c>
      <c r="AT443" s="367">
        <v>0</v>
      </c>
      <c r="AU443" s="367">
        <v>0</v>
      </c>
      <c r="AV443" s="367">
        <v>0</v>
      </c>
      <c r="AW443" s="367">
        <v>0</v>
      </c>
      <c r="AX443" s="367">
        <v>0</v>
      </c>
      <c r="AY443" s="367">
        <v>0</v>
      </c>
      <c r="AZ443" s="367">
        <v>0</v>
      </c>
      <c r="BA443" s="367">
        <v>0</v>
      </c>
      <c r="BB443" s="367">
        <v>0</v>
      </c>
      <c r="BC443" s="367">
        <v>0</v>
      </c>
      <c r="BD443" s="367">
        <v>0</v>
      </c>
      <c r="BE443" s="367">
        <v>0</v>
      </c>
      <c r="BF443" s="367">
        <v>0</v>
      </c>
      <c r="BG443" s="367">
        <v>0</v>
      </c>
      <c r="BH443" s="367">
        <v>0</v>
      </c>
      <c r="BI443" s="367">
        <v>0</v>
      </c>
      <c r="BJ443" s="367">
        <v>0</v>
      </c>
      <c r="BK443" s="367">
        <v>0</v>
      </c>
      <c r="BL443" s="367">
        <v>0</v>
      </c>
      <c r="BM443" s="367">
        <v>0</v>
      </c>
      <c r="BN443" s="375">
        <v>0</v>
      </c>
    </row>
    <row r="444" spans="4:66" x14ac:dyDescent="0.2">
      <c r="D444" s="396" t="s">
        <v>89</v>
      </c>
      <c r="E444" s="400">
        <v>0</v>
      </c>
      <c r="F444" s="400">
        <v>0</v>
      </c>
      <c r="G444" s="400">
        <v>0</v>
      </c>
      <c r="H444" s="400">
        <v>0</v>
      </c>
      <c r="I444" s="400">
        <v>0</v>
      </c>
      <c r="J444" s="400">
        <v>0</v>
      </c>
      <c r="K444" s="400">
        <v>0</v>
      </c>
      <c r="L444" s="400">
        <v>0</v>
      </c>
      <c r="M444" s="400">
        <v>0</v>
      </c>
      <c r="N444" s="400">
        <v>0</v>
      </c>
      <c r="O444" s="400">
        <v>0</v>
      </c>
      <c r="P444" s="400">
        <v>0</v>
      </c>
      <c r="Q444" s="400">
        <v>0</v>
      </c>
      <c r="R444" s="400">
        <v>0</v>
      </c>
      <c r="S444" s="400">
        <v>0</v>
      </c>
      <c r="T444" s="400">
        <v>0</v>
      </c>
      <c r="U444" s="400">
        <v>0</v>
      </c>
      <c r="V444" s="400">
        <v>0</v>
      </c>
      <c r="W444" s="400">
        <v>0</v>
      </c>
      <c r="X444" s="400">
        <v>0</v>
      </c>
      <c r="Y444" s="400">
        <v>0</v>
      </c>
      <c r="Z444" s="400">
        <v>0</v>
      </c>
      <c r="AA444" s="400">
        <v>0</v>
      </c>
      <c r="AB444" s="400">
        <v>0</v>
      </c>
      <c r="AC444" s="400">
        <v>0</v>
      </c>
      <c r="AD444" s="400">
        <v>0</v>
      </c>
      <c r="AE444" s="400">
        <v>0</v>
      </c>
      <c r="AF444" s="400">
        <v>0</v>
      </c>
      <c r="AG444" s="400">
        <v>0</v>
      </c>
      <c r="AH444" s="401">
        <v>0</v>
      </c>
      <c r="AJ444" s="390" t="s">
        <v>89</v>
      </c>
      <c r="AK444" s="367">
        <v>0</v>
      </c>
      <c r="AL444" s="367">
        <v>0</v>
      </c>
      <c r="AM444" s="367">
        <v>0</v>
      </c>
      <c r="AN444" s="367">
        <v>0</v>
      </c>
      <c r="AO444" s="367">
        <v>0</v>
      </c>
      <c r="AP444" s="367">
        <v>0</v>
      </c>
      <c r="AQ444" s="367">
        <v>0</v>
      </c>
      <c r="AR444" s="367">
        <v>0</v>
      </c>
      <c r="AS444" s="367">
        <v>0</v>
      </c>
      <c r="AT444" s="367">
        <v>0</v>
      </c>
      <c r="AU444" s="367">
        <v>0</v>
      </c>
      <c r="AV444" s="367">
        <v>0</v>
      </c>
      <c r="AW444" s="367">
        <v>0</v>
      </c>
      <c r="AX444" s="367">
        <v>0</v>
      </c>
      <c r="AY444" s="367">
        <v>0</v>
      </c>
      <c r="AZ444" s="367">
        <v>0</v>
      </c>
      <c r="BA444" s="367">
        <v>0</v>
      </c>
      <c r="BB444" s="367">
        <v>0</v>
      </c>
      <c r="BC444" s="367">
        <v>0</v>
      </c>
      <c r="BD444" s="367">
        <v>0</v>
      </c>
      <c r="BE444" s="367">
        <v>0</v>
      </c>
      <c r="BF444" s="367">
        <v>0</v>
      </c>
      <c r="BG444" s="367">
        <v>0</v>
      </c>
      <c r="BH444" s="367">
        <v>0</v>
      </c>
      <c r="BI444" s="367">
        <v>0</v>
      </c>
      <c r="BJ444" s="367">
        <v>0</v>
      </c>
      <c r="BK444" s="367">
        <v>0</v>
      </c>
      <c r="BL444" s="367">
        <v>0</v>
      </c>
      <c r="BM444" s="367">
        <v>0</v>
      </c>
      <c r="BN444" s="375">
        <v>0</v>
      </c>
    </row>
    <row r="445" spans="4:66" x14ac:dyDescent="0.2">
      <c r="D445" s="396" t="s">
        <v>125</v>
      </c>
      <c r="E445" s="400">
        <v>0</v>
      </c>
      <c r="F445" s="400">
        <v>0</v>
      </c>
      <c r="G445" s="400">
        <v>0</v>
      </c>
      <c r="H445" s="400">
        <v>0</v>
      </c>
      <c r="I445" s="400">
        <v>0</v>
      </c>
      <c r="J445" s="400">
        <v>48.109117961091023</v>
      </c>
      <c r="K445" s="400">
        <v>47.202992811953763</v>
      </c>
      <c r="L445" s="400">
        <v>45.790361446214064</v>
      </c>
      <c r="M445" s="400">
        <v>43.871223863871897</v>
      </c>
      <c r="N445" s="400">
        <v>41.445580064927228</v>
      </c>
      <c r="O445" s="400">
        <v>166.79603257715817</v>
      </c>
      <c r="P445" s="400">
        <v>163.77952199835656</v>
      </c>
      <c r="Q445" s="400">
        <v>158.99518506648556</v>
      </c>
      <c r="R445" s="400">
        <v>152.44302178154464</v>
      </c>
      <c r="S445" s="400">
        <v>144.12303214353415</v>
      </c>
      <c r="T445" s="400">
        <v>3670.6546839827815</v>
      </c>
      <c r="U445" s="400">
        <v>3606.3397575268145</v>
      </c>
      <c r="V445" s="400">
        <v>3502.8310863753859</v>
      </c>
      <c r="W445" s="400">
        <v>3360.1286705284988</v>
      </c>
      <c r="X445" s="400">
        <v>3178.2325099861528</v>
      </c>
      <c r="Y445" s="400">
        <v>9506.9346966615649</v>
      </c>
      <c r="Z445" s="400">
        <v>9353.3501153412963</v>
      </c>
      <c r="AA445" s="400">
        <v>9097.2684438792021</v>
      </c>
      <c r="AB445" s="400">
        <v>8738.6896822753206</v>
      </c>
      <c r="AC445" s="400">
        <v>8277.6138305296026</v>
      </c>
      <c r="AD445" s="400">
        <v>11310.547481737616</v>
      </c>
      <c r="AE445" s="400">
        <v>11139.813072905505</v>
      </c>
      <c r="AF445" s="400">
        <v>10846.288092079176</v>
      </c>
      <c r="AG445" s="400">
        <v>10429.972539258646</v>
      </c>
      <c r="AH445" s="401">
        <v>9890.8664144438972</v>
      </c>
      <c r="AJ445" s="390" t="s">
        <v>125</v>
      </c>
      <c r="AK445" s="367">
        <v>0</v>
      </c>
      <c r="AL445" s="367">
        <v>0</v>
      </c>
      <c r="AM445" s="367">
        <v>0</v>
      </c>
      <c r="AN445" s="367">
        <v>0</v>
      </c>
      <c r="AO445" s="367">
        <v>0</v>
      </c>
      <c r="AP445" s="367">
        <v>40.72618368800174</v>
      </c>
      <c r="AQ445" s="367">
        <v>40.72618368800174</v>
      </c>
      <c r="AR445" s="367">
        <v>40.72618368800174</v>
      </c>
      <c r="AS445" s="367">
        <v>40.72618368800174</v>
      </c>
      <c r="AT445" s="367">
        <v>40.72618368800174</v>
      </c>
      <c r="AU445" s="367">
        <v>142.21236125063291</v>
      </c>
      <c r="AV445" s="367">
        <v>142.21236125063291</v>
      </c>
      <c r="AW445" s="367">
        <v>142.21236125063291</v>
      </c>
      <c r="AX445" s="367">
        <v>142.21236125063291</v>
      </c>
      <c r="AY445" s="367">
        <v>142.21236125063291</v>
      </c>
      <c r="AZ445" s="367">
        <v>3154.4972818613592</v>
      </c>
      <c r="BA445" s="367">
        <v>3154.4972818613592</v>
      </c>
      <c r="BB445" s="367">
        <v>3154.4972818613592</v>
      </c>
      <c r="BC445" s="367">
        <v>3154.4972818613592</v>
      </c>
      <c r="BD445" s="367">
        <v>3154.4972818613592</v>
      </c>
      <c r="BE445" s="367">
        <v>8253.5411966533993</v>
      </c>
      <c r="BF445" s="367">
        <v>8253.5411966533993</v>
      </c>
      <c r="BG445" s="367">
        <v>8253.5411966533993</v>
      </c>
      <c r="BH445" s="367">
        <v>8253.5411966533993</v>
      </c>
      <c r="BI445" s="367">
        <v>8253.5411966533993</v>
      </c>
      <c r="BJ445" s="367">
        <v>9890.8664144438972</v>
      </c>
      <c r="BK445" s="367">
        <v>9890.8664144438972</v>
      </c>
      <c r="BL445" s="367">
        <v>9890.8664144438972</v>
      </c>
      <c r="BM445" s="367">
        <v>9890.8664144438972</v>
      </c>
      <c r="BN445" s="375">
        <v>9890.8664144438972</v>
      </c>
    </row>
    <row r="446" spans="4:66" x14ac:dyDescent="0.2">
      <c r="D446" s="396" t="s">
        <v>126</v>
      </c>
      <c r="E446" s="400">
        <v>0</v>
      </c>
      <c r="F446" s="400">
        <v>0</v>
      </c>
      <c r="G446" s="400">
        <v>0</v>
      </c>
      <c r="H446" s="400">
        <v>0</v>
      </c>
      <c r="I446" s="400">
        <v>0</v>
      </c>
      <c r="J446" s="400">
        <v>40.735380609861963</v>
      </c>
      <c r="K446" s="400">
        <v>39.029370479065541</v>
      </c>
      <c r="L446" s="400">
        <v>36.533528104167885</v>
      </c>
      <c r="M446" s="400">
        <v>33.247853485168882</v>
      </c>
      <c r="N446" s="400">
        <v>29.172346622068655</v>
      </c>
      <c r="O446" s="400">
        <v>141.40996890632655</v>
      </c>
      <c r="P446" s="400">
        <v>135.52871707073871</v>
      </c>
      <c r="Q446" s="400">
        <v>126.89068024758258</v>
      </c>
      <c r="R446" s="400">
        <v>115.49585843685833</v>
      </c>
      <c r="S446" s="400">
        <v>101.34425163856606</v>
      </c>
      <c r="T446" s="400">
        <v>3117.1528511137435</v>
      </c>
      <c r="U446" s="400">
        <v>2987.8977569492176</v>
      </c>
      <c r="V446" s="400">
        <v>2797.5211292409513</v>
      </c>
      <c r="W446" s="400">
        <v>2546.0229679889462</v>
      </c>
      <c r="X446" s="400">
        <v>2233.4032731932029</v>
      </c>
      <c r="Y446" s="400">
        <v>8099.218438347405</v>
      </c>
      <c r="Z446" s="400">
        <v>7766.7957768765991</v>
      </c>
      <c r="AA446" s="400">
        <v>7274.5266477964196</v>
      </c>
      <c r="AB446" s="400">
        <v>6622.4110511068575</v>
      </c>
      <c r="AC446" s="400">
        <v>5810.4489868079181</v>
      </c>
      <c r="AD446" s="400">
        <v>9658.3253039956198</v>
      </c>
      <c r="AE446" s="400">
        <v>9265.3952813094838</v>
      </c>
      <c r="AF446" s="400">
        <v>8680.9665262173585</v>
      </c>
      <c r="AG446" s="400">
        <v>7905.0390387192374</v>
      </c>
      <c r="AH446" s="401">
        <v>6937.6128188151306</v>
      </c>
      <c r="AJ446" s="390" t="s">
        <v>126</v>
      </c>
      <c r="AK446" s="367">
        <v>0</v>
      </c>
      <c r="AL446" s="367">
        <v>0</v>
      </c>
      <c r="AM446" s="367">
        <v>0</v>
      </c>
      <c r="AN446" s="367">
        <v>0</v>
      </c>
      <c r="AO446" s="367">
        <v>0</v>
      </c>
      <c r="AP446" s="367">
        <v>28.560501532029814</v>
      </c>
      <c r="AQ446" s="367">
        <v>28.560501532029814</v>
      </c>
      <c r="AR446" s="367">
        <v>28.560501532029814</v>
      </c>
      <c r="AS446" s="367">
        <v>28.560501532029814</v>
      </c>
      <c r="AT446" s="367">
        <v>28.560501532029814</v>
      </c>
      <c r="AU446" s="367">
        <v>99.730836370236048</v>
      </c>
      <c r="AV446" s="367">
        <v>99.730836370236048</v>
      </c>
      <c r="AW446" s="367">
        <v>99.730836370236048</v>
      </c>
      <c r="AX446" s="367">
        <v>99.730836370236048</v>
      </c>
      <c r="AY446" s="367">
        <v>99.730836370236048</v>
      </c>
      <c r="AZ446" s="367">
        <v>2212.1892181596104</v>
      </c>
      <c r="BA446" s="367">
        <v>2212.1892181596104</v>
      </c>
      <c r="BB446" s="367">
        <v>2212.1892181596104</v>
      </c>
      <c r="BC446" s="367">
        <v>2212.1892181596104</v>
      </c>
      <c r="BD446" s="367">
        <v>2212.1892181596104</v>
      </c>
      <c r="BE446" s="367">
        <v>5788.0521729596085</v>
      </c>
      <c r="BF446" s="367">
        <v>5788.0521729596085</v>
      </c>
      <c r="BG446" s="367">
        <v>5788.0521729596085</v>
      </c>
      <c r="BH446" s="367">
        <v>5788.0521729596085</v>
      </c>
      <c r="BI446" s="367">
        <v>5788.0521729596085</v>
      </c>
      <c r="BJ446" s="367">
        <v>6936.2773479325642</v>
      </c>
      <c r="BK446" s="367">
        <v>6936.2773479325642</v>
      </c>
      <c r="BL446" s="367">
        <v>6936.2773479325642</v>
      </c>
      <c r="BM446" s="367">
        <v>6936.2773479325642</v>
      </c>
      <c r="BN446" s="375">
        <v>6936.2773479325642</v>
      </c>
    </row>
    <row r="447" spans="4:66" x14ac:dyDescent="0.2">
      <c r="D447" s="396" t="s">
        <v>90</v>
      </c>
      <c r="E447" s="400">
        <v>34.542831227548774</v>
      </c>
      <c r="F447" s="400">
        <v>33.166727347726507</v>
      </c>
      <c r="G447" s="400">
        <v>32.72708645293789</v>
      </c>
      <c r="H447" s="400">
        <v>30.815617565462667</v>
      </c>
      <c r="I447" s="400">
        <v>28.235084344540919</v>
      </c>
      <c r="J447" s="400">
        <v>0</v>
      </c>
      <c r="K447" s="400">
        <v>0</v>
      </c>
      <c r="L447" s="400">
        <v>0</v>
      </c>
      <c r="M447" s="400">
        <v>0</v>
      </c>
      <c r="N447" s="400">
        <v>0</v>
      </c>
      <c r="O447" s="400">
        <v>0</v>
      </c>
      <c r="P447" s="400">
        <v>0</v>
      </c>
      <c r="Q447" s="400">
        <v>0</v>
      </c>
      <c r="R447" s="400">
        <v>0</v>
      </c>
      <c r="S447" s="400">
        <v>0</v>
      </c>
      <c r="T447" s="400">
        <v>0</v>
      </c>
      <c r="U447" s="400">
        <v>0</v>
      </c>
      <c r="V447" s="400">
        <v>0</v>
      </c>
      <c r="W447" s="400">
        <v>0</v>
      </c>
      <c r="X447" s="400">
        <v>0</v>
      </c>
      <c r="Y447" s="400">
        <v>0</v>
      </c>
      <c r="Z447" s="400">
        <v>0</v>
      </c>
      <c r="AA447" s="400">
        <v>0</v>
      </c>
      <c r="AB447" s="400">
        <v>0</v>
      </c>
      <c r="AC447" s="400">
        <v>0</v>
      </c>
      <c r="AD447" s="400">
        <v>0</v>
      </c>
      <c r="AE447" s="400">
        <v>0</v>
      </c>
      <c r="AF447" s="400">
        <v>0</v>
      </c>
      <c r="AG447" s="400">
        <v>0</v>
      </c>
      <c r="AH447" s="401">
        <v>0</v>
      </c>
      <c r="AJ447" s="390" t="s">
        <v>90</v>
      </c>
      <c r="AK447" s="367">
        <v>26.891696191681895</v>
      </c>
      <c r="AL447" s="367">
        <v>26.891696191681895</v>
      </c>
      <c r="AM447" s="367">
        <v>26.891696191681895</v>
      </c>
      <c r="AN447" s="367">
        <v>26.891696191681895</v>
      </c>
      <c r="AO447" s="367">
        <v>26.891696191681895</v>
      </c>
      <c r="AP447" s="367">
        <v>0</v>
      </c>
      <c r="AQ447" s="367">
        <v>0</v>
      </c>
      <c r="AR447" s="367">
        <v>0</v>
      </c>
      <c r="AS447" s="367">
        <v>0</v>
      </c>
      <c r="AT447" s="367">
        <v>0</v>
      </c>
      <c r="AU447" s="367">
        <v>0</v>
      </c>
      <c r="AV447" s="367">
        <v>0</v>
      </c>
      <c r="AW447" s="367">
        <v>0</v>
      </c>
      <c r="AX447" s="367">
        <v>0</v>
      </c>
      <c r="AY447" s="367">
        <v>0</v>
      </c>
      <c r="AZ447" s="367">
        <v>0</v>
      </c>
      <c r="BA447" s="367">
        <v>0</v>
      </c>
      <c r="BB447" s="367">
        <v>0</v>
      </c>
      <c r="BC447" s="367">
        <v>0</v>
      </c>
      <c r="BD447" s="367">
        <v>0</v>
      </c>
      <c r="BE447" s="367">
        <v>0</v>
      </c>
      <c r="BF447" s="367">
        <v>0</v>
      </c>
      <c r="BG447" s="367">
        <v>0</v>
      </c>
      <c r="BH447" s="367">
        <v>0</v>
      </c>
      <c r="BI447" s="367">
        <v>0</v>
      </c>
      <c r="BJ447" s="367">
        <v>0</v>
      </c>
      <c r="BK447" s="367">
        <v>0</v>
      </c>
      <c r="BL447" s="367">
        <v>0</v>
      </c>
      <c r="BM447" s="367">
        <v>0</v>
      </c>
      <c r="BN447" s="375">
        <v>0</v>
      </c>
    </row>
    <row r="448" spans="4:66" x14ac:dyDescent="0.2">
      <c r="D448" s="396" t="s">
        <v>91</v>
      </c>
      <c r="E448" s="400">
        <v>30.48980895870605</v>
      </c>
      <c r="F448" s="400">
        <v>29.457701581010465</v>
      </c>
      <c r="G448" s="400">
        <v>29.247753158808337</v>
      </c>
      <c r="H448" s="400">
        <v>27.766510112523338</v>
      </c>
      <c r="I448" s="400">
        <v>25.711790302014233</v>
      </c>
      <c r="J448" s="400">
        <v>436.13100607165575</v>
      </c>
      <c r="K448" s="400">
        <v>432.66094882919748</v>
      </c>
      <c r="L448" s="400">
        <v>420.87427287933326</v>
      </c>
      <c r="M448" s="400">
        <v>400.770978222064</v>
      </c>
      <c r="N448" s="400">
        <v>372.35106485738874</v>
      </c>
      <c r="O448" s="400">
        <v>609.20112110267485</v>
      </c>
      <c r="P448" s="400">
        <v>604.75514742259543</v>
      </c>
      <c r="Q448" s="400">
        <v>588.62659357000518</v>
      </c>
      <c r="R448" s="400">
        <v>560.81545954490412</v>
      </c>
      <c r="S448" s="400">
        <v>521.32174534729188</v>
      </c>
      <c r="T448" s="400">
        <v>406.87539334234077</v>
      </c>
      <c r="U448" s="400">
        <v>404.14523883348733</v>
      </c>
      <c r="V448" s="400">
        <v>393.56297104653112</v>
      </c>
      <c r="W448" s="400">
        <v>375.1285899814722</v>
      </c>
      <c r="X448" s="400">
        <v>348.84209563831035</v>
      </c>
      <c r="Y448" s="400">
        <v>72.57301068867838</v>
      </c>
      <c r="Z448" s="400">
        <v>72.185465834426068</v>
      </c>
      <c r="AA448" s="400">
        <v>70.384824954268893</v>
      </c>
      <c r="AB448" s="400">
        <v>67.171088048206926</v>
      </c>
      <c r="AC448" s="400">
        <v>62.544255116240073</v>
      </c>
      <c r="AD448" s="400">
        <v>0</v>
      </c>
      <c r="AE448" s="400">
        <v>0</v>
      </c>
      <c r="AF448" s="400">
        <v>0</v>
      </c>
      <c r="AG448" s="400">
        <v>0</v>
      </c>
      <c r="AH448" s="401">
        <v>0</v>
      </c>
      <c r="AJ448" s="390" t="s">
        <v>91</v>
      </c>
      <c r="AK448" s="367">
        <v>24.964842207362167</v>
      </c>
      <c r="AL448" s="367">
        <v>24.964842207362167</v>
      </c>
      <c r="AM448" s="367">
        <v>24.964842207362167</v>
      </c>
      <c r="AN448" s="367">
        <v>24.964842207362167</v>
      </c>
      <c r="AO448" s="367">
        <v>24.964842207362167</v>
      </c>
      <c r="AP448" s="367">
        <v>362.42763276784285</v>
      </c>
      <c r="AQ448" s="367">
        <v>362.42763276784285</v>
      </c>
      <c r="AR448" s="367">
        <v>362.42763276784285</v>
      </c>
      <c r="AS448" s="367">
        <v>362.42763276784285</v>
      </c>
      <c r="AT448" s="367">
        <v>362.42763276784285</v>
      </c>
      <c r="AU448" s="367">
        <v>509.34654534202508</v>
      </c>
      <c r="AV448" s="367">
        <v>509.34654534202508</v>
      </c>
      <c r="AW448" s="367">
        <v>509.34654534202508</v>
      </c>
      <c r="AX448" s="367">
        <v>509.34654534202508</v>
      </c>
      <c r="AY448" s="367">
        <v>509.34654534202508</v>
      </c>
      <c r="AZ448" s="367">
        <v>342.50540859707553</v>
      </c>
      <c r="BA448" s="367">
        <v>342.50540859707553</v>
      </c>
      <c r="BB448" s="367">
        <v>342.50540859707553</v>
      </c>
      <c r="BC448" s="367">
        <v>342.50540859707553</v>
      </c>
      <c r="BD448" s="367">
        <v>342.50540859707553</v>
      </c>
      <c r="BE448" s="367">
        <v>61.667831952588912</v>
      </c>
      <c r="BF448" s="367">
        <v>61.667831952588912</v>
      </c>
      <c r="BG448" s="367">
        <v>61.667831952588912</v>
      </c>
      <c r="BH448" s="367">
        <v>61.667831952588912</v>
      </c>
      <c r="BI448" s="367">
        <v>61.667831952588912</v>
      </c>
      <c r="BJ448" s="367">
        <v>0</v>
      </c>
      <c r="BK448" s="367">
        <v>0</v>
      </c>
      <c r="BL448" s="367">
        <v>0</v>
      </c>
      <c r="BM448" s="367">
        <v>0</v>
      </c>
      <c r="BN448" s="375">
        <v>0</v>
      </c>
    </row>
    <row r="449" spans="4:66" x14ac:dyDescent="0.2">
      <c r="D449" s="396" t="s">
        <v>92</v>
      </c>
      <c r="E449" s="400">
        <v>340.77211098183028</v>
      </c>
      <c r="F449" s="400">
        <v>330.15403460714435</v>
      </c>
      <c r="G449" s="400">
        <v>328.55140622582655</v>
      </c>
      <c r="H449" s="400">
        <v>313.15900466427894</v>
      </c>
      <c r="I449" s="400">
        <v>291.57857031370042</v>
      </c>
      <c r="J449" s="400">
        <v>2759.5052921819979</v>
      </c>
      <c r="K449" s="400">
        <v>2743.3237750294256</v>
      </c>
      <c r="L449" s="400">
        <v>2676.3568878472056</v>
      </c>
      <c r="M449" s="400">
        <v>2558.6046306353383</v>
      </c>
      <c r="N449" s="400">
        <v>2390.0670033938204</v>
      </c>
      <c r="O449" s="400">
        <v>4691.9729379041746</v>
      </c>
      <c r="P449" s="400">
        <v>4667.5531599222013</v>
      </c>
      <c r="Q449" s="400">
        <v>4556.3083294240168</v>
      </c>
      <c r="R449" s="400">
        <v>4358.2384464096203</v>
      </c>
      <c r="S449" s="400">
        <v>4073.3435108790104</v>
      </c>
      <c r="T449" s="400">
        <v>3667.3884209784883</v>
      </c>
      <c r="U449" s="400">
        <v>3650.4615009587974</v>
      </c>
      <c r="V449" s="400">
        <v>3565.2493131634615</v>
      </c>
      <c r="W449" s="400">
        <v>3411.751857592481</v>
      </c>
      <c r="X449" s="400">
        <v>3189.969134245855</v>
      </c>
      <c r="Y449" s="400">
        <v>746.29731174753533</v>
      </c>
      <c r="Z449" s="400">
        <v>743.86869394977657</v>
      </c>
      <c r="AA449" s="400">
        <v>727.4230575919446</v>
      </c>
      <c r="AB449" s="400">
        <v>696.96040267404089</v>
      </c>
      <c r="AC449" s="400">
        <v>652.48072919606511</v>
      </c>
      <c r="AD449" s="400">
        <v>0</v>
      </c>
      <c r="AE449" s="400">
        <v>0</v>
      </c>
      <c r="AF449" s="400">
        <v>0</v>
      </c>
      <c r="AG449" s="400">
        <v>0</v>
      </c>
      <c r="AH449" s="401">
        <v>0</v>
      </c>
      <c r="AJ449" s="390" t="s">
        <v>92</v>
      </c>
      <c r="AK449" s="367">
        <v>281.44105442809155</v>
      </c>
      <c r="AL449" s="367">
        <v>281.44105442809155</v>
      </c>
      <c r="AM449" s="367">
        <v>281.44105442809155</v>
      </c>
      <c r="AN449" s="367">
        <v>281.44105442809155</v>
      </c>
      <c r="AO449" s="367">
        <v>281.44105442809155</v>
      </c>
      <c r="AP449" s="367">
        <v>2312.2197841658754</v>
      </c>
      <c r="AQ449" s="367">
        <v>2312.2197841658754</v>
      </c>
      <c r="AR449" s="367">
        <v>2312.2197841658754</v>
      </c>
      <c r="AS449" s="367">
        <v>2312.2197841658754</v>
      </c>
      <c r="AT449" s="367">
        <v>2312.2197841658754</v>
      </c>
      <c r="AU449" s="367">
        <v>3954.8780165573344</v>
      </c>
      <c r="AV449" s="367">
        <v>3954.8780165573344</v>
      </c>
      <c r="AW449" s="367">
        <v>3954.8780165573344</v>
      </c>
      <c r="AX449" s="367">
        <v>3954.8780165573344</v>
      </c>
      <c r="AY449" s="367">
        <v>3954.8780165573344</v>
      </c>
      <c r="AZ449" s="367">
        <v>3111.8497013114056</v>
      </c>
      <c r="BA449" s="367">
        <v>3111.8497013114056</v>
      </c>
      <c r="BB449" s="367">
        <v>3111.8497013114056</v>
      </c>
      <c r="BC449" s="367">
        <v>3111.8497013114056</v>
      </c>
      <c r="BD449" s="367">
        <v>3111.8497013114056</v>
      </c>
      <c r="BE449" s="367">
        <v>639.0733087660534</v>
      </c>
      <c r="BF449" s="367">
        <v>639.0733087660534</v>
      </c>
      <c r="BG449" s="367">
        <v>639.0733087660534</v>
      </c>
      <c r="BH449" s="367">
        <v>639.0733087660534</v>
      </c>
      <c r="BI449" s="367">
        <v>639.0733087660534</v>
      </c>
      <c r="BJ449" s="367">
        <v>0</v>
      </c>
      <c r="BK449" s="367">
        <v>0</v>
      </c>
      <c r="BL449" s="367">
        <v>0</v>
      </c>
      <c r="BM449" s="367">
        <v>0</v>
      </c>
      <c r="BN449" s="375">
        <v>0</v>
      </c>
    </row>
    <row r="450" spans="4:66" x14ac:dyDescent="0.2">
      <c r="D450" s="396" t="s">
        <v>93</v>
      </c>
      <c r="E450" s="400">
        <v>0</v>
      </c>
      <c r="F450" s="400">
        <v>0</v>
      </c>
      <c r="G450" s="400">
        <v>0</v>
      </c>
      <c r="H450" s="400">
        <v>0</v>
      </c>
      <c r="I450" s="400">
        <v>0</v>
      </c>
      <c r="J450" s="400">
        <v>0</v>
      </c>
      <c r="K450" s="400">
        <v>0</v>
      </c>
      <c r="L450" s="400">
        <v>0</v>
      </c>
      <c r="M450" s="400">
        <v>0</v>
      </c>
      <c r="N450" s="400">
        <v>0</v>
      </c>
      <c r="O450" s="400">
        <v>0</v>
      </c>
      <c r="P450" s="400">
        <v>0</v>
      </c>
      <c r="Q450" s="400">
        <v>0</v>
      </c>
      <c r="R450" s="400">
        <v>0</v>
      </c>
      <c r="S450" s="400">
        <v>0</v>
      </c>
      <c r="T450" s="400">
        <v>0</v>
      </c>
      <c r="U450" s="400">
        <v>0</v>
      </c>
      <c r="V450" s="400">
        <v>0</v>
      </c>
      <c r="W450" s="400">
        <v>0</v>
      </c>
      <c r="X450" s="400">
        <v>0</v>
      </c>
      <c r="Y450" s="400">
        <v>0</v>
      </c>
      <c r="Z450" s="400">
        <v>0</v>
      </c>
      <c r="AA450" s="400">
        <v>0</v>
      </c>
      <c r="AB450" s="400">
        <v>0</v>
      </c>
      <c r="AC450" s="400">
        <v>0</v>
      </c>
      <c r="AD450" s="400">
        <v>0</v>
      </c>
      <c r="AE450" s="400">
        <v>0</v>
      </c>
      <c r="AF450" s="400">
        <v>0</v>
      </c>
      <c r="AG450" s="400">
        <v>0</v>
      </c>
      <c r="AH450" s="401">
        <v>0</v>
      </c>
      <c r="AJ450" s="390" t="s">
        <v>93</v>
      </c>
      <c r="AK450" s="367">
        <v>0</v>
      </c>
      <c r="AL450" s="367">
        <v>0</v>
      </c>
      <c r="AM450" s="367">
        <v>0</v>
      </c>
      <c r="AN450" s="367">
        <v>0</v>
      </c>
      <c r="AO450" s="367">
        <v>0</v>
      </c>
      <c r="AP450" s="367">
        <v>0</v>
      </c>
      <c r="AQ450" s="367">
        <v>0</v>
      </c>
      <c r="AR450" s="367">
        <v>0</v>
      </c>
      <c r="AS450" s="367">
        <v>0</v>
      </c>
      <c r="AT450" s="367">
        <v>0</v>
      </c>
      <c r="AU450" s="367">
        <v>0</v>
      </c>
      <c r="AV450" s="367">
        <v>0</v>
      </c>
      <c r="AW450" s="367">
        <v>0</v>
      </c>
      <c r="AX450" s="367">
        <v>0</v>
      </c>
      <c r="AY450" s="367">
        <v>0</v>
      </c>
      <c r="AZ450" s="367">
        <v>0</v>
      </c>
      <c r="BA450" s="367">
        <v>0</v>
      </c>
      <c r="BB450" s="367">
        <v>0</v>
      </c>
      <c r="BC450" s="367">
        <v>0</v>
      </c>
      <c r="BD450" s="367">
        <v>0</v>
      </c>
      <c r="BE450" s="367">
        <v>0</v>
      </c>
      <c r="BF450" s="367">
        <v>0</v>
      </c>
      <c r="BG450" s="367">
        <v>0</v>
      </c>
      <c r="BH450" s="367">
        <v>0</v>
      </c>
      <c r="BI450" s="367">
        <v>0</v>
      </c>
      <c r="BJ450" s="367">
        <v>0</v>
      </c>
      <c r="BK450" s="367">
        <v>0</v>
      </c>
      <c r="BL450" s="367">
        <v>0</v>
      </c>
      <c r="BM450" s="367">
        <v>0</v>
      </c>
      <c r="BN450" s="375">
        <v>0</v>
      </c>
    </row>
    <row r="451" spans="4:66" x14ac:dyDescent="0.2">
      <c r="D451" s="396" t="s">
        <v>94</v>
      </c>
      <c r="E451" s="400">
        <v>0</v>
      </c>
      <c r="F451" s="400">
        <v>0</v>
      </c>
      <c r="G451" s="400">
        <v>0</v>
      </c>
      <c r="H451" s="400">
        <v>0</v>
      </c>
      <c r="I451" s="400">
        <v>0</v>
      </c>
      <c r="J451" s="400">
        <v>0</v>
      </c>
      <c r="K451" s="400">
        <v>0</v>
      </c>
      <c r="L451" s="400">
        <v>0</v>
      </c>
      <c r="M451" s="400">
        <v>0</v>
      </c>
      <c r="N451" s="400">
        <v>0</v>
      </c>
      <c r="O451" s="400">
        <v>0</v>
      </c>
      <c r="P451" s="400">
        <v>0</v>
      </c>
      <c r="Q451" s="400">
        <v>0</v>
      </c>
      <c r="R451" s="400">
        <v>0</v>
      </c>
      <c r="S451" s="400">
        <v>0</v>
      </c>
      <c r="T451" s="400">
        <v>0</v>
      </c>
      <c r="U451" s="400">
        <v>0</v>
      </c>
      <c r="V451" s="400">
        <v>0</v>
      </c>
      <c r="W451" s="400">
        <v>0</v>
      </c>
      <c r="X451" s="400">
        <v>0</v>
      </c>
      <c r="Y451" s="400">
        <v>0</v>
      </c>
      <c r="Z451" s="400">
        <v>0</v>
      </c>
      <c r="AA451" s="400">
        <v>0</v>
      </c>
      <c r="AB451" s="400">
        <v>0</v>
      </c>
      <c r="AC451" s="400">
        <v>0</v>
      </c>
      <c r="AD451" s="400">
        <v>0</v>
      </c>
      <c r="AE451" s="400">
        <v>0</v>
      </c>
      <c r="AF451" s="400">
        <v>0</v>
      </c>
      <c r="AG451" s="400">
        <v>0</v>
      </c>
      <c r="AH451" s="401">
        <v>0</v>
      </c>
      <c r="AJ451" s="390" t="s">
        <v>94</v>
      </c>
      <c r="AK451" s="367">
        <v>0</v>
      </c>
      <c r="AL451" s="367">
        <v>0</v>
      </c>
      <c r="AM451" s="367">
        <v>0</v>
      </c>
      <c r="AN451" s="367">
        <v>0</v>
      </c>
      <c r="AO451" s="367">
        <v>0</v>
      </c>
      <c r="AP451" s="367">
        <v>0</v>
      </c>
      <c r="AQ451" s="367">
        <v>0</v>
      </c>
      <c r="AR451" s="367">
        <v>0</v>
      </c>
      <c r="AS451" s="367">
        <v>0</v>
      </c>
      <c r="AT451" s="367">
        <v>0</v>
      </c>
      <c r="AU451" s="367">
        <v>0</v>
      </c>
      <c r="AV451" s="367">
        <v>0</v>
      </c>
      <c r="AW451" s="367">
        <v>0</v>
      </c>
      <c r="AX451" s="367">
        <v>0</v>
      </c>
      <c r="AY451" s="367">
        <v>0</v>
      </c>
      <c r="AZ451" s="367">
        <v>0</v>
      </c>
      <c r="BA451" s="367">
        <v>0</v>
      </c>
      <c r="BB451" s="367">
        <v>0</v>
      </c>
      <c r="BC451" s="367">
        <v>0</v>
      </c>
      <c r="BD451" s="367">
        <v>0</v>
      </c>
      <c r="BE451" s="367">
        <v>0</v>
      </c>
      <c r="BF451" s="367">
        <v>0</v>
      </c>
      <c r="BG451" s="367">
        <v>0</v>
      </c>
      <c r="BH451" s="367">
        <v>0</v>
      </c>
      <c r="BI451" s="367">
        <v>0</v>
      </c>
      <c r="BJ451" s="367">
        <v>0</v>
      </c>
      <c r="BK451" s="367">
        <v>0</v>
      </c>
      <c r="BL451" s="367">
        <v>0</v>
      </c>
      <c r="BM451" s="367">
        <v>0</v>
      </c>
      <c r="BN451" s="375">
        <v>0</v>
      </c>
    </row>
    <row r="452" spans="4:66" x14ac:dyDescent="0.2">
      <c r="D452" s="396" t="s">
        <v>95</v>
      </c>
      <c r="E452" s="400">
        <v>0</v>
      </c>
      <c r="F452" s="400">
        <v>0</v>
      </c>
      <c r="G452" s="400">
        <v>0</v>
      </c>
      <c r="H452" s="400">
        <v>0</v>
      </c>
      <c r="I452" s="400">
        <v>0</v>
      </c>
      <c r="J452" s="400">
        <v>0</v>
      </c>
      <c r="K452" s="400">
        <v>0</v>
      </c>
      <c r="L452" s="400">
        <v>0</v>
      </c>
      <c r="M452" s="400">
        <v>0</v>
      </c>
      <c r="N452" s="400">
        <v>0</v>
      </c>
      <c r="O452" s="400">
        <v>0</v>
      </c>
      <c r="P452" s="400">
        <v>0</v>
      </c>
      <c r="Q452" s="400">
        <v>0</v>
      </c>
      <c r="R452" s="400">
        <v>0</v>
      </c>
      <c r="S452" s="400">
        <v>0</v>
      </c>
      <c r="T452" s="400">
        <v>0</v>
      </c>
      <c r="U452" s="400">
        <v>0</v>
      </c>
      <c r="V452" s="400">
        <v>0</v>
      </c>
      <c r="W452" s="400">
        <v>0</v>
      </c>
      <c r="X452" s="400">
        <v>0</v>
      </c>
      <c r="Y452" s="400">
        <v>0</v>
      </c>
      <c r="Z452" s="400">
        <v>0</v>
      </c>
      <c r="AA452" s="400">
        <v>0</v>
      </c>
      <c r="AB452" s="400">
        <v>0</v>
      </c>
      <c r="AC452" s="400">
        <v>0</v>
      </c>
      <c r="AD452" s="400">
        <v>0</v>
      </c>
      <c r="AE452" s="400">
        <v>0</v>
      </c>
      <c r="AF452" s="400">
        <v>0</v>
      </c>
      <c r="AG452" s="400">
        <v>0</v>
      </c>
      <c r="AH452" s="401">
        <v>0</v>
      </c>
      <c r="AJ452" s="390" t="s">
        <v>95</v>
      </c>
      <c r="AK452" s="367">
        <v>0</v>
      </c>
      <c r="AL452" s="367">
        <v>0</v>
      </c>
      <c r="AM452" s="367">
        <v>0</v>
      </c>
      <c r="AN452" s="367">
        <v>0</v>
      </c>
      <c r="AO452" s="367">
        <v>0</v>
      </c>
      <c r="AP452" s="367">
        <v>0</v>
      </c>
      <c r="AQ452" s="367">
        <v>0</v>
      </c>
      <c r="AR452" s="367">
        <v>0</v>
      </c>
      <c r="AS452" s="367">
        <v>0</v>
      </c>
      <c r="AT452" s="367">
        <v>0</v>
      </c>
      <c r="AU452" s="367">
        <v>0</v>
      </c>
      <c r="AV452" s="367">
        <v>0</v>
      </c>
      <c r="AW452" s="367">
        <v>0</v>
      </c>
      <c r="AX452" s="367">
        <v>0</v>
      </c>
      <c r="AY452" s="367">
        <v>0</v>
      </c>
      <c r="AZ452" s="367">
        <v>0</v>
      </c>
      <c r="BA452" s="367">
        <v>0</v>
      </c>
      <c r="BB452" s="367">
        <v>0</v>
      </c>
      <c r="BC452" s="367">
        <v>0</v>
      </c>
      <c r="BD452" s="367">
        <v>0</v>
      </c>
      <c r="BE452" s="367">
        <v>0</v>
      </c>
      <c r="BF452" s="367">
        <v>0</v>
      </c>
      <c r="BG452" s="367">
        <v>0</v>
      </c>
      <c r="BH452" s="367">
        <v>0</v>
      </c>
      <c r="BI452" s="367">
        <v>0</v>
      </c>
      <c r="BJ452" s="367">
        <v>0</v>
      </c>
      <c r="BK452" s="367">
        <v>0</v>
      </c>
      <c r="BL452" s="367">
        <v>0</v>
      </c>
      <c r="BM452" s="367">
        <v>0</v>
      </c>
      <c r="BN452" s="375">
        <v>0</v>
      </c>
    </row>
    <row r="453" spans="4:66" x14ac:dyDescent="0.2">
      <c r="D453" s="396" t="s">
        <v>127</v>
      </c>
      <c r="E453" s="400">
        <v>0</v>
      </c>
      <c r="F453" s="400">
        <v>0</v>
      </c>
      <c r="G453" s="400">
        <v>0</v>
      </c>
      <c r="H453" s="400">
        <v>0</v>
      </c>
      <c r="I453" s="400">
        <v>0</v>
      </c>
      <c r="J453" s="400">
        <v>24.823502130051523</v>
      </c>
      <c r="K453" s="400">
        <v>24.42320322294243</v>
      </c>
      <c r="L453" s="400">
        <v>23.778021707948152</v>
      </c>
      <c r="M453" s="400">
        <v>22.887957585068698</v>
      </c>
      <c r="N453" s="400">
        <v>21.75301085430408</v>
      </c>
      <c r="O453" s="400">
        <v>84.374926112480836</v>
      </c>
      <c r="P453" s="400">
        <v>83.088658324056567</v>
      </c>
      <c r="Q453" s="400">
        <v>80.964376146923286</v>
      </c>
      <c r="R453" s="400">
        <v>78.002079581080721</v>
      </c>
      <c r="S453" s="400">
        <v>74.201768626529258</v>
      </c>
      <c r="T453" s="400">
        <v>1835.6242905866845</v>
      </c>
      <c r="U453" s="400">
        <v>1808.8832149634677</v>
      </c>
      <c r="V453" s="400">
        <v>1763.7721159946798</v>
      </c>
      <c r="W453" s="400">
        <v>1700.2909936803219</v>
      </c>
      <c r="X453" s="400">
        <v>1618.4398480203934</v>
      </c>
      <c r="Y453" s="400">
        <v>4695.5111372857191</v>
      </c>
      <c r="Z453" s="400">
        <v>4634.5060411223303</v>
      </c>
      <c r="AA453" s="400">
        <v>4526.0349586746661</v>
      </c>
      <c r="AB453" s="400">
        <v>4370.09788994271</v>
      </c>
      <c r="AC453" s="400">
        <v>4166.6948349264767</v>
      </c>
      <c r="AD453" s="400">
        <v>5524.615703467719</v>
      </c>
      <c r="AE453" s="400">
        <v>5459.5714066080027</v>
      </c>
      <c r="AF453" s="400">
        <v>5338.2727049211753</v>
      </c>
      <c r="AG453" s="400">
        <v>5160.7195984072096</v>
      </c>
      <c r="AH453" s="401">
        <v>4926.9120870661391</v>
      </c>
      <c r="AJ453" s="390" t="s">
        <v>127</v>
      </c>
      <c r="AK453" s="367">
        <v>0</v>
      </c>
      <c r="AL453" s="367">
        <v>0</v>
      </c>
      <c r="AM453" s="367">
        <v>0</v>
      </c>
      <c r="AN453" s="367">
        <v>0</v>
      </c>
      <c r="AO453" s="367">
        <v>0</v>
      </c>
      <c r="AP453" s="367">
        <v>21.40819057426619</v>
      </c>
      <c r="AQ453" s="367">
        <v>21.40819057426619</v>
      </c>
      <c r="AR453" s="367">
        <v>21.40819057426619</v>
      </c>
      <c r="AS453" s="367">
        <v>21.40819057426619</v>
      </c>
      <c r="AT453" s="367">
        <v>21.40819057426619</v>
      </c>
      <c r="AU453" s="367">
        <v>73.297039525963854</v>
      </c>
      <c r="AV453" s="367">
        <v>73.297039525963854</v>
      </c>
      <c r="AW453" s="367">
        <v>73.297039525963854</v>
      </c>
      <c r="AX453" s="367">
        <v>73.297039525963854</v>
      </c>
      <c r="AY453" s="367">
        <v>73.297039525963854</v>
      </c>
      <c r="AZ453" s="367">
        <v>1607.5509891088238</v>
      </c>
      <c r="BA453" s="367">
        <v>1607.5509891088238</v>
      </c>
      <c r="BB453" s="367">
        <v>1607.5509891088238</v>
      </c>
      <c r="BC453" s="367">
        <v>1607.5509891088238</v>
      </c>
      <c r="BD453" s="367">
        <v>1607.5509891088238</v>
      </c>
      <c r="BE453" s="367">
        <v>4155.8257650809765</v>
      </c>
      <c r="BF453" s="367">
        <v>4155.8257650809765</v>
      </c>
      <c r="BG453" s="367">
        <v>4155.8257650809765</v>
      </c>
      <c r="BH453" s="367">
        <v>4155.8257650809765</v>
      </c>
      <c r="BI453" s="367">
        <v>4155.8257650809765</v>
      </c>
      <c r="BJ453" s="367">
        <v>4926.9120870661391</v>
      </c>
      <c r="BK453" s="367">
        <v>4926.9120870661391</v>
      </c>
      <c r="BL453" s="367">
        <v>4926.9120870661391</v>
      </c>
      <c r="BM453" s="367">
        <v>4926.9120870661391</v>
      </c>
      <c r="BN453" s="375">
        <v>4926.9120870661391</v>
      </c>
    </row>
    <row r="454" spans="4:66" x14ac:dyDescent="0.2">
      <c r="D454" s="402" t="s">
        <v>128</v>
      </c>
      <c r="E454" s="403">
        <v>0</v>
      </c>
      <c r="F454" s="403">
        <v>0</v>
      </c>
      <c r="G454" s="403">
        <v>0</v>
      </c>
      <c r="H454" s="403">
        <v>0</v>
      </c>
      <c r="I454" s="403">
        <v>0</v>
      </c>
      <c r="J454" s="403">
        <v>16.598274217768683</v>
      </c>
      <c r="K454" s="403">
        <v>16.074916996160969</v>
      </c>
      <c r="L454" s="403">
        <v>15.268878285093695</v>
      </c>
      <c r="M454" s="403">
        <v>14.180158084566905</v>
      </c>
      <c r="N454" s="403">
        <v>12.80875639458058</v>
      </c>
      <c r="O454" s="403">
        <v>56.467937440557478</v>
      </c>
      <c r="P454" s="403">
        <v>54.713879032604403</v>
      </c>
      <c r="Q454" s="403">
        <v>51.992424642791683</v>
      </c>
      <c r="R454" s="403">
        <v>48.303574271119324</v>
      </c>
      <c r="S454" s="403">
        <v>43.647327917587255</v>
      </c>
      <c r="T454" s="403">
        <v>1230.0626111543713</v>
      </c>
      <c r="U454" s="403">
        <v>1192.167189048326</v>
      </c>
      <c r="V454" s="403">
        <v>1133.064882111835</v>
      </c>
      <c r="W454" s="403">
        <v>1052.7556903448969</v>
      </c>
      <c r="X454" s="403">
        <v>951.23961374751389</v>
      </c>
      <c r="Y454" s="403">
        <v>3156.4134782097481</v>
      </c>
      <c r="Z454" s="403">
        <v>3061.0372408788771</v>
      </c>
      <c r="AA454" s="403">
        <v>2910.8631084994213</v>
      </c>
      <c r="AB454" s="403">
        <v>2705.8910810713801</v>
      </c>
      <c r="AC454" s="403">
        <v>2446.1211585947544</v>
      </c>
      <c r="AD454" s="403">
        <v>3722.2079030427299</v>
      </c>
      <c r="AE454" s="403">
        <v>3611.5980130302573</v>
      </c>
      <c r="AF454" s="403">
        <v>3436.0428733747835</v>
      </c>
      <c r="AG454" s="403">
        <v>3195.5424840762971</v>
      </c>
      <c r="AH454" s="404">
        <v>2890.0968451348053</v>
      </c>
      <c r="AJ454" s="392" t="s">
        <v>128</v>
      </c>
      <c r="AK454" s="378">
        <v>0</v>
      </c>
      <c r="AL454" s="378">
        <v>0</v>
      </c>
      <c r="AM454" s="378">
        <v>0</v>
      </c>
      <c r="AN454" s="378">
        <v>0</v>
      </c>
      <c r="AO454" s="378">
        <v>0</v>
      </c>
      <c r="AP454" s="378">
        <v>12.55462171071658</v>
      </c>
      <c r="AQ454" s="378">
        <v>12.55462171071658</v>
      </c>
      <c r="AR454" s="378">
        <v>12.55462171071658</v>
      </c>
      <c r="AS454" s="378">
        <v>12.55462171071658</v>
      </c>
      <c r="AT454" s="378">
        <v>12.55462171071658</v>
      </c>
      <c r="AU454" s="378">
        <v>42.984324180581027</v>
      </c>
      <c r="AV454" s="378">
        <v>42.984324180581027</v>
      </c>
      <c r="AW454" s="378">
        <v>42.984324180581027</v>
      </c>
      <c r="AX454" s="378">
        <v>42.984324180581027</v>
      </c>
      <c r="AY454" s="378">
        <v>42.984324180581027</v>
      </c>
      <c r="AZ454" s="378">
        <v>942.7323845486336</v>
      </c>
      <c r="BA454" s="378">
        <v>942.7323845486336</v>
      </c>
      <c r="BB454" s="378">
        <v>942.7323845486336</v>
      </c>
      <c r="BC454" s="378">
        <v>942.7323845486336</v>
      </c>
      <c r="BD454" s="378">
        <v>942.7323845486336</v>
      </c>
      <c r="BE454" s="378">
        <v>2437.1429334601467</v>
      </c>
      <c r="BF454" s="378">
        <v>2437.1429334601467</v>
      </c>
      <c r="BG454" s="378">
        <v>2437.1429334601467</v>
      </c>
      <c r="BH454" s="378">
        <v>2437.1429334601467</v>
      </c>
      <c r="BI454" s="378">
        <v>2437.1429334601467</v>
      </c>
      <c r="BJ454" s="378">
        <v>2889.338883661947</v>
      </c>
      <c r="BK454" s="378">
        <v>2889.338883661947</v>
      </c>
      <c r="BL454" s="378">
        <v>2889.338883661947</v>
      </c>
      <c r="BM454" s="378">
        <v>2889.338883661947</v>
      </c>
      <c r="BN454" s="379">
        <v>2889.338883661947</v>
      </c>
    </row>
    <row r="455" spans="4:66" x14ac:dyDescent="0.2"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400"/>
      <c r="Z455" s="400"/>
      <c r="AA455" s="400"/>
      <c r="AB455" s="400"/>
      <c r="AC455" s="400"/>
      <c r="AD455" s="400"/>
      <c r="AE455" s="400"/>
      <c r="AF455" s="400"/>
      <c r="AG455" s="400"/>
      <c r="AH455" s="400"/>
    </row>
    <row r="456" spans="4:66" x14ac:dyDescent="0.2">
      <c r="D456" s="405" t="s">
        <v>3</v>
      </c>
      <c r="E456" s="394">
        <v>2025</v>
      </c>
      <c r="F456" s="394"/>
      <c r="G456" s="394"/>
      <c r="H456" s="394"/>
      <c r="I456" s="394"/>
      <c r="J456" s="394">
        <v>2030</v>
      </c>
      <c r="K456" s="394"/>
      <c r="L456" s="394"/>
      <c r="M456" s="394"/>
      <c r="N456" s="394"/>
      <c r="O456" s="394">
        <v>2035</v>
      </c>
      <c r="P456" s="394"/>
      <c r="Q456" s="394"/>
      <c r="R456" s="394"/>
      <c r="S456" s="394"/>
      <c r="T456" s="394">
        <v>2040</v>
      </c>
      <c r="U456" s="394"/>
      <c r="V456" s="394"/>
      <c r="W456" s="394"/>
      <c r="X456" s="394"/>
      <c r="Y456" s="394">
        <v>2045</v>
      </c>
      <c r="Z456" s="394"/>
      <c r="AA456" s="394"/>
      <c r="AB456" s="394"/>
      <c r="AC456" s="394"/>
      <c r="AD456" s="394">
        <v>2050</v>
      </c>
      <c r="AE456" s="394"/>
      <c r="AF456" s="394"/>
      <c r="AG456" s="394"/>
      <c r="AH456" s="395"/>
      <c r="AJ456" s="406" t="s">
        <v>3</v>
      </c>
      <c r="AK456" s="385">
        <v>2025</v>
      </c>
      <c r="AL456" s="385"/>
      <c r="AM456" s="385"/>
      <c r="AN456" s="385"/>
      <c r="AO456" s="385"/>
      <c r="AP456" s="385">
        <v>2030</v>
      </c>
      <c r="AQ456" s="385"/>
      <c r="AR456" s="385"/>
      <c r="AS456" s="385"/>
      <c r="AT456" s="385"/>
      <c r="AU456" s="385">
        <v>2035</v>
      </c>
      <c r="AV456" s="385"/>
      <c r="AW456" s="385"/>
      <c r="AX456" s="385"/>
      <c r="AY456" s="385"/>
      <c r="AZ456" s="385">
        <v>2040</v>
      </c>
      <c r="BA456" s="385"/>
      <c r="BB456" s="385"/>
      <c r="BC456" s="385"/>
      <c r="BD456" s="385"/>
      <c r="BE456" s="385">
        <v>2045</v>
      </c>
      <c r="BF456" s="385"/>
      <c r="BG456" s="385"/>
      <c r="BH456" s="385"/>
      <c r="BI456" s="385"/>
      <c r="BJ456" s="385">
        <v>2050</v>
      </c>
      <c r="BK456" s="385"/>
      <c r="BL456" s="385"/>
      <c r="BM456" s="385"/>
      <c r="BN456" s="386"/>
    </row>
    <row r="457" spans="4:66" x14ac:dyDescent="0.2">
      <c r="D457" s="396" t="s">
        <v>23</v>
      </c>
      <c r="E457" s="397">
        <v>0.2</v>
      </c>
      <c r="F457" s="397">
        <v>0.4</v>
      </c>
      <c r="G457" s="397">
        <v>0.6</v>
      </c>
      <c r="H457" s="397">
        <v>0.8</v>
      </c>
      <c r="I457" s="397">
        <v>1</v>
      </c>
      <c r="J457" s="397">
        <v>0.2</v>
      </c>
      <c r="K457" s="397">
        <v>0.4</v>
      </c>
      <c r="L457" s="397">
        <v>0.6</v>
      </c>
      <c r="M457" s="397">
        <v>0.8</v>
      </c>
      <c r="N457" s="397">
        <v>1</v>
      </c>
      <c r="O457" s="397">
        <v>0.2</v>
      </c>
      <c r="P457" s="397">
        <v>0.4</v>
      </c>
      <c r="Q457" s="397">
        <v>0.6</v>
      </c>
      <c r="R457" s="397">
        <v>0.8</v>
      </c>
      <c r="S457" s="397">
        <v>1</v>
      </c>
      <c r="T457" s="397">
        <v>0.2</v>
      </c>
      <c r="U457" s="397">
        <v>0.4</v>
      </c>
      <c r="V457" s="397">
        <v>0.6</v>
      </c>
      <c r="W457" s="397">
        <v>0.8</v>
      </c>
      <c r="X457" s="397">
        <v>1</v>
      </c>
      <c r="Y457" s="397">
        <v>0.2</v>
      </c>
      <c r="Z457" s="397">
        <v>0.4</v>
      </c>
      <c r="AA457" s="397">
        <v>0.6</v>
      </c>
      <c r="AB457" s="397">
        <v>0.8</v>
      </c>
      <c r="AC457" s="397">
        <v>1</v>
      </c>
      <c r="AD457" s="397">
        <v>0.2</v>
      </c>
      <c r="AE457" s="397">
        <v>0.4</v>
      </c>
      <c r="AF457" s="397">
        <v>0.6</v>
      </c>
      <c r="AG457" s="397">
        <v>0.8</v>
      </c>
      <c r="AH457" s="398">
        <v>1</v>
      </c>
      <c r="AJ457" s="390" t="s">
        <v>23</v>
      </c>
      <c r="AK457" s="380">
        <v>0.2</v>
      </c>
      <c r="AL457" s="380">
        <v>0.4</v>
      </c>
      <c r="AM457" s="380">
        <v>0.6</v>
      </c>
      <c r="AN457" s="380">
        <v>0.8</v>
      </c>
      <c r="AO457" s="380">
        <v>1</v>
      </c>
      <c r="AP457" s="380">
        <v>0.2</v>
      </c>
      <c r="AQ457" s="380">
        <v>0.4</v>
      </c>
      <c r="AR457" s="380">
        <v>0.6</v>
      </c>
      <c r="AS457" s="380">
        <v>0.8</v>
      </c>
      <c r="AT457" s="380">
        <v>1</v>
      </c>
      <c r="AU457" s="380">
        <v>0.2</v>
      </c>
      <c r="AV457" s="380">
        <v>0.4</v>
      </c>
      <c r="AW457" s="380">
        <v>0.6</v>
      </c>
      <c r="AX457" s="380">
        <v>0.8</v>
      </c>
      <c r="AY457" s="380">
        <v>1</v>
      </c>
      <c r="AZ457" s="380">
        <v>0.2</v>
      </c>
      <c r="BA457" s="380">
        <v>0.4</v>
      </c>
      <c r="BB457" s="380">
        <v>0.6</v>
      </c>
      <c r="BC457" s="380">
        <v>0.8</v>
      </c>
      <c r="BD457" s="380">
        <v>1</v>
      </c>
      <c r="BE457" s="380">
        <v>0.2</v>
      </c>
      <c r="BF457" s="380">
        <v>0.4</v>
      </c>
      <c r="BG457" s="380">
        <v>0.6</v>
      </c>
      <c r="BH457" s="380">
        <v>0.8</v>
      </c>
      <c r="BI457" s="380">
        <v>1</v>
      </c>
      <c r="BJ457" s="380">
        <v>0.2</v>
      </c>
      <c r="BK457" s="380">
        <v>0.4</v>
      </c>
      <c r="BL457" s="380">
        <v>0.6</v>
      </c>
      <c r="BM457" s="380">
        <v>0.8</v>
      </c>
      <c r="BN457" s="399">
        <v>1</v>
      </c>
    </row>
    <row r="458" spans="4:66" x14ac:dyDescent="0.2">
      <c r="D458" s="396" t="s">
        <v>84</v>
      </c>
      <c r="E458" s="400">
        <v>166.29938745581904</v>
      </c>
      <c r="F458" s="400">
        <v>159.13856218199558</v>
      </c>
      <c r="G458" s="400">
        <v>157.25983305913073</v>
      </c>
      <c r="H458" s="400">
        <v>148.3959661785367</v>
      </c>
      <c r="I458" s="400">
        <v>136.63603950977605</v>
      </c>
      <c r="J458" s="400">
        <v>0</v>
      </c>
      <c r="K458" s="400">
        <v>0</v>
      </c>
      <c r="L458" s="400">
        <v>0</v>
      </c>
      <c r="M458" s="400">
        <v>0</v>
      </c>
      <c r="N458" s="400">
        <v>0</v>
      </c>
      <c r="O458" s="400">
        <v>0</v>
      </c>
      <c r="P458" s="400">
        <v>0</v>
      </c>
      <c r="Q458" s="400">
        <v>0</v>
      </c>
      <c r="R458" s="400">
        <v>0</v>
      </c>
      <c r="S458" s="400">
        <v>0</v>
      </c>
      <c r="T458" s="400">
        <v>0</v>
      </c>
      <c r="U458" s="400">
        <v>0</v>
      </c>
      <c r="V458" s="400">
        <v>0</v>
      </c>
      <c r="W458" s="400">
        <v>0</v>
      </c>
      <c r="X458" s="400">
        <v>0</v>
      </c>
      <c r="Y458" s="400">
        <v>0</v>
      </c>
      <c r="Z458" s="400">
        <v>0</v>
      </c>
      <c r="AA458" s="400">
        <v>0</v>
      </c>
      <c r="AB458" s="400">
        <v>0</v>
      </c>
      <c r="AC458" s="400">
        <v>0</v>
      </c>
      <c r="AD458" s="400">
        <v>0</v>
      </c>
      <c r="AE458" s="400">
        <v>0</v>
      </c>
      <c r="AF458" s="400">
        <v>0</v>
      </c>
      <c r="AG458" s="400">
        <v>0</v>
      </c>
      <c r="AH458" s="401">
        <v>0</v>
      </c>
      <c r="AJ458" s="390" t="s">
        <v>84</v>
      </c>
      <c r="AK458" s="367">
        <v>130.08060723178264</v>
      </c>
      <c r="AL458" s="367">
        <v>130.08060723178264</v>
      </c>
      <c r="AM458" s="367">
        <v>130.08060723178264</v>
      </c>
      <c r="AN458" s="367">
        <v>130.08060723178264</v>
      </c>
      <c r="AO458" s="367">
        <v>130.08060723178264</v>
      </c>
      <c r="AP458" s="367">
        <v>0</v>
      </c>
      <c r="AQ458" s="367">
        <v>0</v>
      </c>
      <c r="AR458" s="367">
        <v>0</v>
      </c>
      <c r="AS458" s="367">
        <v>0</v>
      </c>
      <c r="AT458" s="367">
        <v>0</v>
      </c>
      <c r="AU458" s="367">
        <v>0</v>
      </c>
      <c r="AV458" s="367">
        <v>0</v>
      </c>
      <c r="AW458" s="367">
        <v>0</v>
      </c>
      <c r="AX458" s="367">
        <v>0</v>
      </c>
      <c r="AY458" s="367">
        <v>0</v>
      </c>
      <c r="AZ458" s="367">
        <v>0</v>
      </c>
      <c r="BA458" s="367">
        <v>0</v>
      </c>
      <c r="BB458" s="367">
        <v>0</v>
      </c>
      <c r="BC458" s="367">
        <v>0</v>
      </c>
      <c r="BD458" s="367">
        <v>0</v>
      </c>
      <c r="BE458" s="367">
        <v>0</v>
      </c>
      <c r="BF458" s="367">
        <v>0</v>
      </c>
      <c r="BG458" s="367">
        <v>0</v>
      </c>
      <c r="BH458" s="367">
        <v>0</v>
      </c>
      <c r="BI458" s="367">
        <v>0</v>
      </c>
      <c r="BJ458" s="367">
        <v>0</v>
      </c>
      <c r="BK458" s="367">
        <v>0</v>
      </c>
      <c r="BL458" s="367">
        <v>0</v>
      </c>
      <c r="BM458" s="367">
        <v>0</v>
      </c>
      <c r="BN458" s="375">
        <v>0</v>
      </c>
    </row>
    <row r="459" spans="4:66" x14ac:dyDescent="0.2">
      <c r="D459" s="396" t="s">
        <v>85</v>
      </c>
      <c r="E459" s="400">
        <v>147.04580588593271</v>
      </c>
      <c r="F459" s="400">
        <v>141.45318153032056</v>
      </c>
      <c r="G459" s="400">
        <v>140.51864062167934</v>
      </c>
      <c r="H459" s="400">
        <v>133.52326544915891</v>
      </c>
      <c r="I459" s="400">
        <v>124.04002858304254</v>
      </c>
      <c r="J459" s="400">
        <v>789.0577997448022</v>
      </c>
      <c r="K459" s="400">
        <v>780.23874224948611</v>
      </c>
      <c r="L459" s="400">
        <v>757.87873786946443</v>
      </c>
      <c r="M459" s="400">
        <v>721.97778660474091</v>
      </c>
      <c r="N459" s="400">
        <v>672.53588845531385</v>
      </c>
      <c r="O459" s="400">
        <v>1039.1339555622142</v>
      </c>
      <c r="P459" s="400">
        <v>1028.0915975530731</v>
      </c>
      <c r="Q459" s="400">
        <v>999.11147598627929</v>
      </c>
      <c r="R459" s="400">
        <v>952.19359086183226</v>
      </c>
      <c r="S459" s="400">
        <v>887.33794217973173</v>
      </c>
      <c r="T459" s="400">
        <v>733.95630153309514</v>
      </c>
      <c r="U459" s="400">
        <v>726.51157540891734</v>
      </c>
      <c r="V459" s="400">
        <v>706.31428799291302</v>
      </c>
      <c r="W459" s="400">
        <v>673.36443928508311</v>
      </c>
      <c r="X459" s="400">
        <v>627.66202928542748</v>
      </c>
      <c r="Y459" s="400">
        <v>138.3512359064795</v>
      </c>
      <c r="Z459" s="400">
        <v>137.10931448752476</v>
      </c>
      <c r="AA459" s="400">
        <v>133.44218753224956</v>
      </c>
      <c r="AB459" s="400">
        <v>127.34985504065406</v>
      </c>
      <c r="AC459" s="400">
        <v>118.83231701273824</v>
      </c>
      <c r="AD459" s="400">
        <v>0</v>
      </c>
      <c r="AE459" s="400">
        <v>0</v>
      </c>
      <c r="AF459" s="400">
        <v>0</v>
      </c>
      <c r="AG459" s="400">
        <v>0</v>
      </c>
      <c r="AH459" s="401">
        <v>0</v>
      </c>
      <c r="AJ459" s="390" t="s">
        <v>85</v>
      </c>
      <c r="AK459" s="367">
        <v>120.04286312767212</v>
      </c>
      <c r="AL459" s="367">
        <v>120.04286312767212</v>
      </c>
      <c r="AM459" s="367">
        <v>120.04286312767212</v>
      </c>
      <c r="AN459" s="367">
        <v>120.04286312767212</v>
      </c>
      <c r="AO459" s="367">
        <v>120.04286312767212</v>
      </c>
      <c r="AP459" s="367">
        <v>654.05728237607548</v>
      </c>
      <c r="AQ459" s="367">
        <v>654.05728237607548</v>
      </c>
      <c r="AR459" s="367">
        <v>654.05728237607548</v>
      </c>
      <c r="AS459" s="367">
        <v>654.05728237607548</v>
      </c>
      <c r="AT459" s="367">
        <v>654.05728237607548</v>
      </c>
      <c r="AU459" s="367">
        <v>866.82817887668284</v>
      </c>
      <c r="AV459" s="367">
        <v>866.82817887668284</v>
      </c>
      <c r="AW459" s="367">
        <v>866.82817887668284</v>
      </c>
      <c r="AX459" s="367">
        <v>866.82817887668284</v>
      </c>
      <c r="AY459" s="367">
        <v>866.82817887668284</v>
      </c>
      <c r="AZ459" s="367">
        <v>616.5469639068391</v>
      </c>
      <c r="BA459" s="367">
        <v>616.5469639068391</v>
      </c>
      <c r="BB459" s="367">
        <v>616.5469639068391</v>
      </c>
      <c r="BC459" s="367">
        <v>616.5469639068391</v>
      </c>
      <c r="BD459" s="367">
        <v>616.5469639068391</v>
      </c>
      <c r="BE459" s="367">
        <v>117.3062588835086</v>
      </c>
      <c r="BF459" s="367">
        <v>117.3062588835086</v>
      </c>
      <c r="BG459" s="367">
        <v>117.3062588835086</v>
      </c>
      <c r="BH459" s="367">
        <v>117.3062588835086</v>
      </c>
      <c r="BI459" s="367">
        <v>117.3062588835086</v>
      </c>
      <c r="BJ459" s="367">
        <v>0</v>
      </c>
      <c r="BK459" s="367">
        <v>0</v>
      </c>
      <c r="BL459" s="367">
        <v>0</v>
      </c>
      <c r="BM459" s="367">
        <v>0</v>
      </c>
      <c r="BN459" s="375">
        <v>0</v>
      </c>
    </row>
    <row r="460" spans="4:66" x14ac:dyDescent="0.2">
      <c r="D460" s="396" t="s">
        <v>86</v>
      </c>
      <c r="E460" s="400">
        <v>1631.0882816922685</v>
      </c>
      <c r="F460" s="400">
        <v>1573.1962702381595</v>
      </c>
      <c r="G460" s="400">
        <v>1565.9955462305923</v>
      </c>
      <c r="H460" s="400">
        <v>1493.2677993951577</v>
      </c>
      <c r="I460" s="400">
        <v>1393.7524664899913</v>
      </c>
      <c r="J460" s="400">
        <v>4954.7609707631918</v>
      </c>
      <c r="K460" s="400">
        <v>4909.2768351252362</v>
      </c>
      <c r="L460" s="400">
        <v>4781.2818452417005</v>
      </c>
      <c r="M460" s="400">
        <v>4570.7760011125956</v>
      </c>
      <c r="N460" s="400">
        <v>4277.7593027379162</v>
      </c>
      <c r="O460" s="400">
        <v>7942.5455945618032</v>
      </c>
      <c r="P460" s="400">
        <v>7874.0567029006215</v>
      </c>
      <c r="Q460" s="400">
        <v>7672.539325382153</v>
      </c>
      <c r="R460" s="400">
        <v>7337.9934620063887</v>
      </c>
      <c r="S460" s="400">
        <v>6870.4191127733284</v>
      </c>
      <c r="T460" s="400">
        <v>6565.2601473167451</v>
      </c>
      <c r="U460" s="400">
        <v>6511.8633971893742</v>
      </c>
      <c r="V460" s="400">
        <v>6347.8022845369842</v>
      </c>
      <c r="W460" s="400">
        <v>6073.0768093595634</v>
      </c>
      <c r="X460" s="400">
        <v>5687.6869716571173</v>
      </c>
      <c r="Y460" s="400">
        <v>1411.8536578616242</v>
      </c>
      <c r="Z460" s="400">
        <v>1402.0207361439359</v>
      </c>
      <c r="AA460" s="400">
        <v>1368.1827834195547</v>
      </c>
      <c r="AB460" s="400">
        <v>1310.3397996884817</v>
      </c>
      <c r="AC460" s="400">
        <v>1228.4917849507181</v>
      </c>
      <c r="AD460" s="400">
        <v>0</v>
      </c>
      <c r="AE460" s="400">
        <v>0</v>
      </c>
      <c r="AF460" s="400">
        <v>0</v>
      </c>
      <c r="AG460" s="400">
        <v>0</v>
      </c>
      <c r="AH460" s="401">
        <v>0</v>
      </c>
      <c r="AJ460" s="390" t="s">
        <v>86</v>
      </c>
      <c r="AK460" s="367">
        <v>1342.2362998645324</v>
      </c>
      <c r="AL460" s="367">
        <v>1342.2362998645324</v>
      </c>
      <c r="AM460" s="367">
        <v>1342.2362998645324</v>
      </c>
      <c r="AN460" s="367">
        <v>1342.2362998645324</v>
      </c>
      <c r="AO460" s="367">
        <v>1342.2362998645324</v>
      </c>
      <c r="AP460" s="367">
        <v>4138.6395797122323</v>
      </c>
      <c r="AQ460" s="367">
        <v>4138.6395797122323</v>
      </c>
      <c r="AR460" s="367">
        <v>4138.6395797122323</v>
      </c>
      <c r="AS460" s="367">
        <v>4138.6395797122323</v>
      </c>
      <c r="AT460" s="367">
        <v>4138.6395797122323</v>
      </c>
      <c r="AU460" s="367">
        <v>6675.5454887928881</v>
      </c>
      <c r="AV460" s="367">
        <v>6675.5454887928881</v>
      </c>
      <c r="AW460" s="367">
        <v>6675.5454887928881</v>
      </c>
      <c r="AX460" s="367">
        <v>6675.5454887928881</v>
      </c>
      <c r="AY460" s="367">
        <v>6675.5454887928881</v>
      </c>
      <c r="AZ460" s="367">
        <v>5555.8607637326577</v>
      </c>
      <c r="BA460" s="367">
        <v>5555.8607637326577</v>
      </c>
      <c r="BB460" s="367">
        <v>5555.8607637326577</v>
      </c>
      <c r="BC460" s="367">
        <v>5555.8607637326577</v>
      </c>
      <c r="BD460" s="367">
        <v>5555.8607637326577</v>
      </c>
      <c r="BE460" s="367">
        <v>1205.7220256769267</v>
      </c>
      <c r="BF460" s="367">
        <v>1205.7220256769267</v>
      </c>
      <c r="BG460" s="367">
        <v>1205.7220256769267</v>
      </c>
      <c r="BH460" s="367">
        <v>1205.7220256769267</v>
      </c>
      <c r="BI460" s="367">
        <v>1205.7220256769267</v>
      </c>
      <c r="BJ460" s="367">
        <v>0</v>
      </c>
      <c r="BK460" s="367">
        <v>0</v>
      </c>
      <c r="BL460" s="367">
        <v>0</v>
      </c>
      <c r="BM460" s="367">
        <v>0</v>
      </c>
      <c r="BN460" s="375">
        <v>0</v>
      </c>
    </row>
    <row r="461" spans="4:66" x14ac:dyDescent="0.2">
      <c r="D461" s="396" t="s">
        <v>87</v>
      </c>
      <c r="E461" s="400">
        <v>0</v>
      </c>
      <c r="F461" s="400">
        <v>0</v>
      </c>
      <c r="G461" s="400">
        <v>0</v>
      </c>
      <c r="H461" s="400">
        <v>0</v>
      </c>
      <c r="I461" s="400">
        <v>0</v>
      </c>
      <c r="J461" s="400">
        <v>0</v>
      </c>
      <c r="K461" s="400">
        <v>0</v>
      </c>
      <c r="L461" s="400">
        <v>0</v>
      </c>
      <c r="M461" s="400">
        <v>0</v>
      </c>
      <c r="N461" s="400">
        <v>0</v>
      </c>
      <c r="O461" s="400">
        <v>0</v>
      </c>
      <c r="P461" s="400">
        <v>0</v>
      </c>
      <c r="Q461" s="400">
        <v>0</v>
      </c>
      <c r="R461" s="400">
        <v>0</v>
      </c>
      <c r="S461" s="400">
        <v>0</v>
      </c>
      <c r="T461" s="400">
        <v>0</v>
      </c>
      <c r="U461" s="400">
        <v>0</v>
      </c>
      <c r="V461" s="400">
        <v>0</v>
      </c>
      <c r="W461" s="400">
        <v>0</v>
      </c>
      <c r="X461" s="400">
        <v>0</v>
      </c>
      <c r="Y461" s="400">
        <v>0</v>
      </c>
      <c r="Z461" s="400">
        <v>0</v>
      </c>
      <c r="AA461" s="400">
        <v>0</v>
      </c>
      <c r="AB461" s="400">
        <v>0</v>
      </c>
      <c r="AC461" s="400">
        <v>0</v>
      </c>
      <c r="AD461" s="400">
        <v>0</v>
      </c>
      <c r="AE461" s="400">
        <v>0</v>
      </c>
      <c r="AF461" s="400">
        <v>0</v>
      </c>
      <c r="AG461" s="400">
        <v>0</v>
      </c>
      <c r="AH461" s="401">
        <v>0</v>
      </c>
      <c r="AJ461" s="390" t="s">
        <v>87</v>
      </c>
      <c r="AK461" s="367">
        <v>0</v>
      </c>
      <c r="AL461" s="367">
        <v>0</v>
      </c>
      <c r="AM461" s="367">
        <v>0</v>
      </c>
      <c r="AN461" s="367">
        <v>0</v>
      </c>
      <c r="AO461" s="367">
        <v>0</v>
      </c>
      <c r="AP461" s="367">
        <v>0</v>
      </c>
      <c r="AQ461" s="367">
        <v>0</v>
      </c>
      <c r="AR461" s="367">
        <v>0</v>
      </c>
      <c r="AS461" s="367">
        <v>0</v>
      </c>
      <c r="AT461" s="367">
        <v>0</v>
      </c>
      <c r="AU461" s="367">
        <v>0</v>
      </c>
      <c r="AV461" s="367">
        <v>0</v>
      </c>
      <c r="AW461" s="367">
        <v>0</v>
      </c>
      <c r="AX461" s="367">
        <v>0</v>
      </c>
      <c r="AY461" s="367">
        <v>0</v>
      </c>
      <c r="AZ461" s="367">
        <v>0</v>
      </c>
      <c r="BA461" s="367">
        <v>0</v>
      </c>
      <c r="BB461" s="367">
        <v>0</v>
      </c>
      <c r="BC461" s="367">
        <v>0</v>
      </c>
      <c r="BD461" s="367">
        <v>0</v>
      </c>
      <c r="BE461" s="367">
        <v>0</v>
      </c>
      <c r="BF461" s="367">
        <v>0</v>
      </c>
      <c r="BG461" s="367">
        <v>0</v>
      </c>
      <c r="BH461" s="367">
        <v>0</v>
      </c>
      <c r="BI461" s="367">
        <v>0</v>
      </c>
      <c r="BJ461" s="367">
        <v>0</v>
      </c>
      <c r="BK461" s="367">
        <v>0</v>
      </c>
      <c r="BL461" s="367">
        <v>0</v>
      </c>
      <c r="BM461" s="367">
        <v>0</v>
      </c>
      <c r="BN461" s="375">
        <v>0</v>
      </c>
    </row>
    <row r="462" spans="4:66" x14ac:dyDescent="0.2">
      <c r="D462" s="396" t="s">
        <v>88</v>
      </c>
      <c r="E462" s="400">
        <v>0</v>
      </c>
      <c r="F462" s="400">
        <v>0</v>
      </c>
      <c r="G462" s="400">
        <v>0</v>
      </c>
      <c r="H462" s="400">
        <v>0</v>
      </c>
      <c r="I462" s="400">
        <v>0</v>
      </c>
      <c r="J462" s="400">
        <v>0</v>
      </c>
      <c r="K462" s="400">
        <v>0</v>
      </c>
      <c r="L462" s="400">
        <v>0</v>
      </c>
      <c r="M462" s="400">
        <v>0</v>
      </c>
      <c r="N462" s="400">
        <v>0</v>
      </c>
      <c r="O462" s="400">
        <v>0</v>
      </c>
      <c r="P462" s="400">
        <v>0</v>
      </c>
      <c r="Q462" s="400">
        <v>0</v>
      </c>
      <c r="R462" s="400">
        <v>0</v>
      </c>
      <c r="S462" s="400">
        <v>0</v>
      </c>
      <c r="T462" s="400">
        <v>0</v>
      </c>
      <c r="U462" s="400">
        <v>0</v>
      </c>
      <c r="V462" s="400">
        <v>0</v>
      </c>
      <c r="W462" s="400">
        <v>0</v>
      </c>
      <c r="X462" s="400">
        <v>0</v>
      </c>
      <c r="Y462" s="400">
        <v>0</v>
      </c>
      <c r="Z462" s="400">
        <v>0</v>
      </c>
      <c r="AA462" s="400">
        <v>0</v>
      </c>
      <c r="AB462" s="400">
        <v>0</v>
      </c>
      <c r="AC462" s="400">
        <v>0</v>
      </c>
      <c r="AD462" s="400">
        <v>0</v>
      </c>
      <c r="AE462" s="400">
        <v>0</v>
      </c>
      <c r="AF462" s="400">
        <v>0</v>
      </c>
      <c r="AG462" s="400">
        <v>0</v>
      </c>
      <c r="AH462" s="401">
        <v>0</v>
      </c>
      <c r="AJ462" s="390" t="s">
        <v>88</v>
      </c>
      <c r="AK462" s="367">
        <v>0</v>
      </c>
      <c r="AL462" s="367">
        <v>0</v>
      </c>
      <c r="AM462" s="367">
        <v>0</v>
      </c>
      <c r="AN462" s="367">
        <v>0</v>
      </c>
      <c r="AO462" s="367">
        <v>0</v>
      </c>
      <c r="AP462" s="367">
        <v>0</v>
      </c>
      <c r="AQ462" s="367">
        <v>0</v>
      </c>
      <c r="AR462" s="367">
        <v>0</v>
      </c>
      <c r="AS462" s="367">
        <v>0</v>
      </c>
      <c r="AT462" s="367">
        <v>0</v>
      </c>
      <c r="AU462" s="367">
        <v>0</v>
      </c>
      <c r="AV462" s="367">
        <v>0</v>
      </c>
      <c r="AW462" s="367">
        <v>0</v>
      </c>
      <c r="AX462" s="367">
        <v>0</v>
      </c>
      <c r="AY462" s="367">
        <v>0</v>
      </c>
      <c r="AZ462" s="367">
        <v>0</v>
      </c>
      <c r="BA462" s="367">
        <v>0</v>
      </c>
      <c r="BB462" s="367">
        <v>0</v>
      </c>
      <c r="BC462" s="367">
        <v>0</v>
      </c>
      <c r="BD462" s="367">
        <v>0</v>
      </c>
      <c r="BE462" s="367">
        <v>0</v>
      </c>
      <c r="BF462" s="367">
        <v>0</v>
      </c>
      <c r="BG462" s="367">
        <v>0</v>
      </c>
      <c r="BH462" s="367">
        <v>0</v>
      </c>
      <c r="BI462" s="367">
        <v>0</v>
      </c>
      <c r="BJ462" s="367">
        <v>0</v>
      </c>
      <c r="BK462" s="367">
        <v>0</v>
      </c>
      <c r="BL462" s="367">
        <v>0</v>
      </c>
      <c r="BM462" s="367">
        <v>0</v>
      </c>
      <c r="BN462" s="375">
        <v>0</v>
      </c>
    </row>
    <row r="463" spans="4:66" x14ac:dyDescent="0.2">
      <c r="D463" s="396" t="s">
        <v>89</v>
      </c>
      <c r="E463" s="400">
        <v>0</v>
      </c>
      <c r="F463" s="400">
        <v>0</v>
      </c>
      <c r="G463" s="400">
        <v>0</v>
      </c>
      <c r="H463" s="400">
        <v>0</v>
      </c>
      <c r="I463" s="400">
        <v>0</v>
      </c>
      <c r="J463" s="400">
        <v>0</v>
      </c>
      <c r="K463" s="400">
        <v>0</v>
      </c>
      <c r="L463" s="400">
        <v>0</v>
      </c>
      <c r="M463" s="400">
        <v>0</v>
      </c>
      <c r="N463" s="400">
        <v>0</v>
      </c>
      <c r="O463" s="400">
        <v>0</v>
      </c>
      <c r="P463" s="400">
        <v>0</v>
      </c>
      <c r="Q463" s="400">
        <v>0</v>
      </c>
      <c r="R463" s="400">
        <v>0</v>
      </c>
      <c r="S463" s="400">
        <v>0</v>
      </c>
      <c r="T463" s="400">
        <v>0</v>
      </c>
      <c r="U463" s="400">
        <v>0</v>
      </c>
      <c r="V463" s="400">
        <v>0</v>
      </c>
      <c r="W463" s="400">
        <v>0</v>
      </c>
      <c r="X463" s="400">
        <v>0</v>
      </c>
      <c r="Y463" s="400">
        <v>0</v>
      </c>
      <c r="Z463" s="400">
        <v>0</v>
      </c>
      <c r="AA463" s="400">
        <v>0</v>
      </c>
      <c r="AB463" s="400">
        <v>0</v>
      </c>
      <c r="AC463" s="400">
        <v>0</v>
      </c>
      <c r="AD463" s="400">
        <v>0</v>
      </c>
      <c r="AE463" s="400">
        <v>0</v>
      </c>
      <c r="AF463" s="400">
        <v>0</v>
      </c>
      <c r="AG463" s="400">
        <v>0</v>
      </c>
      <c r="AH463" s="401">
        <v>0</v>
      </c>
      <c r="AJ463" s="390" t="s">
        <v>89</v>
      </c>
      <c r="AK463" s="367">
        <v>0</v>
      </c>
      <c r="AL463" s="367">
        <v>0</v>
      </c>
      <c r="AM463" s="367">
        <v>0</v>
      </c>
      <c r="AN463" s="367">
        <v>0</v>
      </c>
      <c r="AO463" s="367">
        <v>0</v>
      </c>
      <c r="AP463" s="367">
        <v>0</v>
      </c>
      <c r="AQ463" s="367">
        <v>0</v>
      </c>
      <c r="AR463" s="367">
        <v>0</v>
      </c>
      <c r="AS463" s="367">
        <v>0</v>
      </c>
      <c r="AT463" s="367">
        <v>0</v>
      </c>
      <c r="AU463" s="367">
        <v>0</v>
      </c>
      <c r="AV463" s="367">
        <v>0</v>
      </c>
      <c r="AW463" s="367">
        <v>0</v>
      </c>
      <c r="AX463" s="367">
        <v>0</v>
      </c>
      <c r="AY463" s="367">
        <v>0</v>
      </c>
      <c r="AZ463" s="367">
        <v>0</v>
      </c>
      <c r="BA463" s="367">
        <v>0</v>
      </c>
      <c r="BB463" s="367">
        <v>0</v>
      </c>
      <c r="BC463" s="367">
        <v>0</v>
      </c>
      <c r="BD463" s="367">
        <v>0</v>
      </c>
      <c r="BE463" s="367">
        <v>0</v>
      </c>
      <c r="BF463" s="367">
        <v>0</v>
      </c>
      <c r="BG463" s="367">
        <v>0</v>
      </c>
      <c r="BH463" s="367">
        <v>0</v>
      </c>
      <c r="BI463" s="367">
        <v>0</v>
      </c>
      <c r="BJ463" s="367">
        <v>0</v>
      </c>
      <c r="BK463" s="367">
        <v>0</v>
      </c>
      <c r="BL463" s="367">
        <v>0</v>
      </c>
      <c r="BM463" s="367">
        <v>0</v>
      </c>
      <c r="BN463" s="375">
        <v>0</v>
      </c>
    </row>
    <row r="464" spans="4:66" x14ac:dyDescent="0.2">
      <c r="D464" s="396" t="s">
        <v>125</v>
      </c>
      <c r="E464" s="400">
        <v>0</v>
      </c>
      <c r="F464" s="400">
        <v>0</v>
      </c>
      <c r="G464" s="400">
        <v>0</v>
      </c>
      <c r="H464" s="400">
        <v>0</v>
      </c>
      <c r="I464" s="400">
        <v>0</v>
      </c>
      <c r="J464" s="400">
        <v>43.313772425255834</v>
      </c>
      <c r="K464" s="400">
        <v>42.497966603784015</v>
      </c>
      <c r="L464" s="400">
        <v>41.226141301438766</v>
      </c>
      <c r="M464" s="400">
        <v>39.498296518220066</v>
      </c>
      <c r="N464" s="400">
        <v>37.31443225412788</v>
      </c>
      <c r="O464" s="400">
        <v>138.85206566371488</v>
      </c>
      <c r="P464" s="400">
        <v>136.34092245190439</v>
      </c>
      <c r="Q464" s="400">
        <v>132.35812348746151</v>
      </c>
      <c r="R464" s="400">
        <v>126.90366877038578</v>
      </c>
      <c r="S464" s="400">
        <v>119.97755830067749</v>
      </c>
      <c r="T464" s="400">
        <v>3195.7643339659121</v>
      </c>
      <c r="U464" s="400">
        <v>3139.7701406122055</v>
      </c>
      <c r="V464" s="400">
        <v>3049.6528868794126</v>
      </c>
      <c r="W464" s="400">
        <v>2925.4125727675355</v>
      </c>
      <c r="X464" s="400">
        <v>2767.0491982765739</v>
      </c>
      <c r="Y464" s="400">
        <v>8642.0725763875398</v>
      </c>
      <c r="Z464" s="400">
        <v>8502.4598472867565</v>
      </c>
      <c r="AA464" s="400">
        <v>8269.674363755963</v>
      </c>
      <c r="AB464" s="400">
        <v>7943.716125795193</v>
      </c>
      <c r="AC464" s="400">
        <v>7524.5851334044009</v>
      </c>
      <c r="AD464" s="400">
        <v>10529.044151952192</v>
      </c>
      <c r="AE464" s="400">
        <v>10370.10665297141</v>
      </c>
      <c r="AF464" s="400">
        <v>10096.862807984116</v>
      </c>
      <c r="AG464" s="400">
        <v>9709.3126169903262</v>
      </c>
      <c r="AH464" s="401">
        <v>9207.4560799900246</v>
      </c>
      <c r="AJ464" s="390" t="s">
        <v>125</v>
      </c>
      <c r="AK464" s="367">
        <v>0</v>
      </c>
      <c r="AL464" s="367">
        <v>0</v>
      </c>
      <c r="AM464" s="367">
        <v>0</v>
      </c>
      <c r="AN464" s="367">
        <v>0</v>
      </c>
      <c r="AO464" s="367">
        <v>0</v>
      </c>
      <c r="AP464" s="367">
        <v>36.666742745895682</v>
      </c>
      <c r="AQ464" s="367">
        <v>36.666742745895682</v>
      </c>
      <c r="AR464" s="367">
        <v>36.666742745895682</v>
      </c>
      <c r="AS464" s="367">
        <v>36.666742745895682</v>
      </c>
      <c r="AT464" s="367">
        <v>36.666742745895682</v>
      </c>
      <c r="AU464" s="367">
        <v>118.38698929142873</v>
      </c>
      <c r="AV464" s="367">
        <v>118.38698929142873</v>
      </c>
      <c r="AW464" s="367">
        <v>118.38698929142873</v>
      </c>
      <c r="AX464" s="367">
        <v>118.38698929142873</v>
      </c>
      <c r="AY464" s="367">
        <v>118.38698929142873</v>
      </c>
      <c r="AZ464" s="367">
        <v>2746.3847114124878</v>
      </c>
      <c r="BA464" s="367">
        <v>2746.3847114124878</v>
      </c>
      <c r="BB464" s="367">
        <v>2746.3847114124878</v>
      </c>
      <c r="BC464" s="367">
        <v>2746.3847114124878</v>
      </c>
      <c r="BD464" s="367">
        <v>2746.3847114124878</v>
      </c>
      <c r="BE464" s="367">
        <v>7502.7024282317243</v>
      </c>
      <c r="BF464" s="367">
        <v>7502.7024282317243</v>
      </c>
      <c r="BG464" s="367">
        <v>7502.7024282317243</v>
      </c>
      <c r="BH464" s="367">
        <v>7502.7024282317243</v>
      </c>
      <c r="BI464" s="367">
        <v>7502.7024282317243</v>
      </c>
      <c r="BJ464" s="367">
        <v>9207.4560799900246</v>
      </c>
      <c r="BK464" s="367">
        <v>9207.4560799900246</v>
      </c>
      <c r="BL464" s="367">
        <v>9207.4560799900246</v>
      </c>
      <c r="BM464" s="367">
        <v>9207.4560799900246</v>
      </c>
      <c r="BN464" s="375">
        <v>9207.4560799900246</v>
      </c>
    </row>
    <row r="465" spans="4:66" x14ac:dyDescent="0.2">
      <c r="D465" s="396" t="s">
        <v>126</v>
      </c>
      <c r="E465" s="400">
        <v>0</v>
      </c>
      <c r="F465" s="400">
        <v>0</v>
      </c>
      <c r="G465" s="400">
        <v>0</v>
      </c>
      <c r="H465" s="400">
        <v>0</v>
      </c>
      <c r="I465" s="400">
        <v>0</v>
      </c>
      <c r="J465" s="400">
        <v>36.675022951340075</v>
      </c>
      <c r="K465" s="400">
        <v>35.139061834358884</v>
      </c>
      <c r="L465" s="400">
        <v>32.891996138349697</v>
      </c>
      <c r="M465" s="400">
        <v>29.933825863312414</v>
      </c>
      <c r="N465" s="400">
        <v>26.264551009247132</v>
      </c>
      <c r="O465" s="400">
        <v>117.71902475559274</v>
      </c>
      <c r="P465" s="400">
        <v>112.82308116843262</v>
      </c>
      <c r="Q465" s="400">
        <v>105.63220715516958</v>
      </c>
      <c r="R465" s="400">
        <v>96.14640271580376</v>
      </c>
      <c r="S465" s="400">
        <v>84.365667850335242</v>
      </c>
      <c r="T465" s="400">
        <v>2713.8717102913906</v>
      </c>
      <c r="U465" s="400">
        <v>2601.3389728162865</v>
      </c>
      <c r="V465" s="400">
        <v>2435.5922902134289</v>
      </c>
      <c r="W465" s="400">
        <v>2216.6316624828214</v>
      </c>
      <c r="X465" s="400">
        <v>1944.4570896244634</v>
      </c>
      <c r="Y465" s="400">
        <v>7362.4186753689792</v>
      </c>
      <c r="Z465" s="400">
        <v>7060.2370723465638</v>
      </c>
      <c r="AA465" s="400">
        <v>6612.7505084470658</v>
      </c>
      <c r="AB465" s="400">
        <v>6019.9589836704781</v>
      </c>
      <c r="AC465" s="400">
        <v>5281.8624980168042</v>
      </c>
      <c r="AD465" s="400">
        <v>8990.9824191873759</v>
      </c>
      <c r="AE465" s="400">
        <v>8625.201932949205</v>
      </c>
      <c r="AF465" s="400">
        <v>8081.1543370241588</v>
      </c>
      <c r="AG465" s="400">
        <v>7358.8396314122301</v>
      </c>
      <c r="AH465" s="401">
        <v>6458.2578161134279</v>
      </c>
      <c r="AJ465" s="390" t="s">
        <v>126</v>
      </c>
      <c r="AK465" s="367">
        <v>0</v>
      </c>
      <c r="AL465" s="367">
        <v>0</v>
      </c>
      <c r="AM465" s="367">
        <v>0</v>
      </c>
      <c r="AN465" s="367">
        <v>0</v>
      </c>
      <c r="AO465" s="367">
        <v>0</v>
      </c>
      <c r="AP465" s="367">
        <v>25.713692458672877</v>
      </c>
      <c r="AQ465" s="367">
        <v>25.713692458672877</v>
      </c>
      <c r="AR465" s="367">
        <v>25.713692458672877</v>
      </c>
      <c r="AS465" s="367">
        <v>25.713692458672877</v>
      </c>
      <c r="AT465" s="367">
        <v>25.713692458672877</v>
      </c>
      <c r="AU465" s="367">
        <v>83.022554112438812</v>
      </c>
      <c r="AV465" s="367">
        <v>83.022554112438812</v>
      </c>
      <c r="AW465" s="367">
        <v>83.022554112438812</v>
      </c>
      <c r="AX465" s="367">
        <v>83.022554112438812</v>
      </c>
      <c r="AY465" s="367">
        <v>83.022554112438812</v>
      </c>
      <c r="AZ465" s="367">
        <v>1925.9875994948209</v>
      </c>
      <c r="BA465" s="367">
        <v>1925.9875994948209</v>
      </c>
      <c r="BB465" s="367">
        <v>1925.9875994948209</v>
      </c>
      <c r="BC465" s="367">
        <v>1925.9875994948209</v>
      </c>
      <c r="BD465" s="367">
        <v>1925.9875994948209</v>
      </c>
      <c r="BE465" s="367">
        <v>5261.5031606559505</v>
      </c>
      <c r="BF465" s="367">
        <v>5261.5031606559505</v>
      </c>
      <c r="BG465" s="367">
        <v>5261.5031606559505</v>
      </c>
      <c r="BH465" s="367">
        <v>5261.5031606559505</v>
      </c>
      <c r="BI465" s="367">
        <v>5261.5031606559505</v>
      </c>
      <c r="BJ465" s="367">
        <v>6457.014619715651</v>
      </c>
      <c r="BK465" s="367">
        <v>6457.014619715651</v>
      </c>
      <c r="BL465" s="367">
        <v>6457.014619715651</v>
      </c>
      <c r="BM465" s="367">
        <v>6457.014619715651</v>
      </c>
      <c r="BN465" s="375">
        <v>6457.014619715651</v>
      </c>
    </row>
    <row r="466" spans="4:66" x14ac:dyDescent="0.2">
      <c r="D466" s="396" t="s">
        <v>90</v>
      </c>
      <c r="E466" s="400">
        <v>32.227903111214339</v>
      </c>
      <c r="F466" s="400">
        <v>30.944020437621891</v>
      </c>
      <c r="G466" s="400">
        <v>30.533842590078365</v>
      </c>
      <c r="H466" s="400">
        <v>28.75047301912894</v>
      </c>
      <c r="I466" s="400">
        <v>26.342877241258545</v>
      </c>
      <c r="J466" s="400">
        <v>0</v>
      </c>
      <c r="K466" s="400">
        <v>0</v>
      </c>
      <c r="L466" s="400">
        <v>0</v>
      </c>
      <c r="M466" s="400">
        <v>0</v>
      </c>
      <c r="N466" s="400">
        <v>0</v>
      </c>
      <c r="O466" s="400">
        <v>0</v>
      </c>
      <c r="P466" s="400">
        <v>0</v>
      </c>
      <c r="Q466" s="400">
        <v>0</v>
      </c>
      <c r="R466" s="400">
        <v>0</v>
      </c>
      <c r="S466" s="400">
        <v>0</v>
      </c>
      <c r="T466" s="400">
        <v>0</v>
      </c>
      <c r="U466" s="400">
        <v>0</v>
      </c>
      <c r="V466" s="400">
        <v>0</v>
      </c>
      <c r="W466" s="400">
        <v>0</v>
      </c>
      <c r="X466" s="400">
        <v>0</v>
      </c>
      <c r="Y466" s="400">
        <v>0</v>
      </c>
      <c r="Z466" s="400">
        <v>0</v>
      </c>
      <c r="AA466" s="400">
        <v>0</v>
      </c>
      <c r="AB466" s="400">
        <v>0</v>
      </c>
      <c r="AC466" s="400">
        <v>0</v>
      </c>
      <c r="AD466" s="400">
        <v>0</v>
      </c>
      <c r="AE466" s="400">
        <v>0</v>
      </c>
      <c r="AF466" s="400">
        <v>0</v>
      </c>
      <c r="AG466" s="400">
        <v>0</v>
      </c>
      <c r="AH466" s="401">
        <v>0</v>
      </c>
      <c r="AJ466" s="390" t="s">
        <v>90</v>
      </c>
      <c r="AK466" s="367">
        <v>25.089517812035929</v>
      </c>
      <c r="AL466" s="367">
        <v>25.089517812035929</v>
      </c>
      <c r="AM466" s="367">
        <v>25.089517812035929</v>
      </c>
      <c r="AN466" s="367">
        <v>25.089517812035929</v>
      </c>
      <c r="AO466" s="367">
        <v>25.089517812035929</v>
      </c>
      <c r="AP466" s="367">
        <v>0</v>
      </c>
      <c r="AQ466" s="367">
        <v>0</v>
      </c>
      <c r="AR466" s="367">
        <v>0</v>
      </c>
      <c r="AS466" s="367">
        <v>0</v>
      </c>
      <c r="AT466" s="367">
        <v>0</v>
      </c>
      <c r="AU466" s="367">
        <v>0</v>
      </c>
      <c r="AV466" s="367">
        <v>0</v>
      </c>
      <c r="AW466" s="367">
        <v>0</v>
      </c>
      <c r="AX466" s="367">
        <v>0</v>
      </c>
      <c r="AY466" s="367">
        <v>0</v>
      </c>
      <c r="AZ466" s="367">
        <v>0</v>
      </c>
      <c r="BA466" s="367">
        <v>0</v>
      </c>
      <c r="BB466" s="367">
        <v>0</v>
      </c>
      <c r="BC466" s="367">
        <v>0</v>
      </c>
      <c r="BD466" s="367">
        <v>0</v>
      </c>
      <c r="BE466" s="367">
        <v>0</v>
      </c>
      <c r="BF466" s="367">
        <v>0</v>
      </c>
      <c r="BG466" s="367">
        <v>0</v>
      </c>
      <c r="BH466" s="367">
        <v>0</v>
      </c>
      <c r="BI466" s="367">
        <v>0</v>
      </c>
      <c r="BJ466" s="367">
        <v>0</v>
      </c>
      <c r="BK466" s="367">
        <v>0</v>
      </c>
      <c r="BL466" s="367">
        <v>0</v>
      </c>
      <c r="BM466" s="367">
        <v>0</v>
      </c>
      <c r="BN466" s="375">
        <v>0</v>
      </c>
    </row>
    <row r="467" spans="4:66" x14ac:dyDescent="0.2">
      <c r="D467" s="396" t="s">
        <v>91</v>
      </c>
      <c r="E467" s="400">
        <v>28.446498856091079</v>
      </c>
      <c r="F467" s="400">
        <v>27.483559357888776</v>
      </c>
      <c r="G467" s="400">
        <v>27.287680874028823</v>
      </c>
      <c r="H467" s="400">
        <v>25.905705057820651</v>
      </c>
      <c r="I467" s="400">
        <v>23.988684691494431</v>
      </c>
      <c r="J467" s="400">
        <v>408.24608163575522</v>
      </c>
      <c r="K467" s="400">
        <v>404.99788957290372</v>
      </c>
      <c r="L467" s="400">
        <v>393.96481876378118</v>
      </c>
      <c r="M467" s="400">
        <v>375.14686920838824</v>
      </c>
      <c r="N467" s="400">
        <v>348.54404090672415</v>
      </c>
      <c r="O467" s="400">
        <v>533.95838898831425</v>
      </c>
      <c r="P467" s="400">
        <v>530.06153971889285</v>
      </c>
      <c r="Q467" s="400">
        <v>515.92503153871689</v>
      </c>
      <c r="R467" s="400">
        <v>491.54886444778612</v>
      </c>
      <c r="S467" s="400">
        <v>456.93303844610074</v>
      </c>
      <c r="T467" s="400">
        <v>376.17618328962618</v>
      </c>
      <c r="U467" s="400">
        <v>373.65202203599307</v>
      </c>
      <c r="V467" s="400">
        <v>363.86819835979315</v>
      </c>
      <c r="W467" s="400">
        <v>346.82471226102649</v>
      </c>
      <c r="X467" s="400">
        <v>322.52156373969279</v>
      </c>
      <c r="Y467" s="400">
        <v>70.795371525538883</v>
      </c>
      <c r="Z467" s="400">
        <v>70.41731938633113</v>
      </c>
      <c r="AA467" s="400">
        <v>68.660784293117914</v>
      </c>
      <c r="AB467" s="400">
        <v>65.525766245899348</v>
      </c>
      <c r="AC467" s="400">
        <v>61.012265244675319</v>
      </c>
      <c r="AD467" s="400">
        <v>0</v>
      </c>
      <c r="AE467" s="400">
        <v>0</v>
      </c>
      <c r="AF467" s="400">
        <v>0</v>
      </c>
      <c r="AG467" s="400">
        <v>0</v>
      </c>
      <c r="AH467" s="401">
        <v>0</v>
      </c>
      <c r="AJ467" s="390" t="s">
        <v>91</v>
      </c>
      <c r="AK467" s="367">
        <v>23.291794194448133</v>
      </c>
      <c r="AL467" s="367">
        <v>23.291794194448133</v>
      </c>
      <c r="AM467" s="367">
        <v>23.291794194448133</v>
      </c>
      <c r="AN467" s="367">
        <v>23.291794194448133</v>
      </c>
      <c r="AO467" s="367">
        <v>23.291794194448133</v>
      </c>
      <c r="AP467" s="367">
        <v>339.25508366558262</v>
      </c>
      <c r="AQ467" s="367">
        <v>339.25508366558262</v>
      </c>
      <c r="AR467" s="367">
        <v>339.25508366558262</v>
      </c>
      <c r="AS467" s="367">
        <v>339.25508366558262</v>
      </c>
      <c r="AT467" s="367">
        <v>339.25508366558262</v>
      </c>
      <c r="AU467" s="367">
        <v>446.43690132302493</v>
      </c>
      <c r="AV467" s="367">
        <v>446.43690132302493</v>
      </c>
      <c r="AW467" s="367">
        <v>446.43690132302493</v>
      </c>
      <c r="AX467" s="367">
        <v>446.43690132302493</v>
      </c>
      <c r="AY467" s="367">
        <v>446.43690132302493</v>
      </c>
      <c r="AZ467" s="367">
        <v>316.66298692507837</v>
      </c>
      <c r="BA467" s="367">
        <v>316.66298692507837</v>
      </c>
      <c r="BB467" s="367">
        <v>316.66298692507837</v>
      </c>
      <c r="BC467" s="367">
        <v>316.66298692507837</v>
      </c>
      <c r="BD467" s="367">
        <v>316.66298692507837</v>
      </c>
      <c r="BE467" s="367">
        <v>60.157309622805947</v>
      </c>
      <c r="BF467" s="367">
        <v>60.157309622805947</v>
      </c>
      <c r="BG467" s="367">
        <v>60.157309622805947</v>
      </c>
      <c r="BH467" s="367">
        <v>60.157309622805947</v>
      </c>
      <c r="BI467" s="367">
        <v>60.157309622805947</v>
      </c>
      <c r="BJ467" s="367">
        <v>0</v>
      </c>
      <c r="BK467" s="367">
        <v>0</v>
      </c>
      <c r="BL467" s="367">
        <v>0</v>
      </c>
      <c r="BM467" s="367">
        <v>0</v>
      </c>
      <c r="BN467" s="375">
        <v>0</v>
      </c>
    </row>
    <row r="468" spans="4:66" x14ac:dyDescent="0.2">
      <c r="D468" s="396" t="s">
        <v>92</v>
      </c>
      <c r="E468" s="400">
        <v>317.93487057794181</v>
      </c>
      <c r="F468" s="400">
        <v>308.02837697362082</v>
      </c>
      <c r="G468" s="400">
        <v>306.53315060215874</v>
      </c>
      <c r="H468" s="400">
        <v>292.17228878088343</v>
      </c>
      <c r="I468" s="400">
        <v>272.03809240401864</v>
      </c>
      <c r="J468" s="400">
        <v>2583.070699177345</v>
      </c>
      <c r="K468" s="400">
        <v>2567.9237802917514</v>
      </c>
      <c r="L468" s="400">
        <v>2505.2385574782343</v>
      </c>
      <c r="M468" s="400">
        <v>2395.0150307367944</v>
      </c>
      <c r="N468" s="400">
        <v>2237.2532000674278</v>
      </c>
      <c r="O468" s="400">
        <v>4112.4650371052649</v>
      </c>
      <c r="P468" s="400">
        <v>4091.0613579933397</v>
      </c>
      <c r="Q468" s="400">
        <v>3993.5564315930528</v>
      </c>
      <c r="R468" s="400">
        <v>3819.9502579044033</v>
      </c>
      <c r="S468" s="400">
        <v>3570.2428369273894</v>
      </c>
      <c r="T468" s="400">
        <v>3390.6798037390495</v>
      </c>
      <c r="U468" s="400">
        <v>3375.0300390394705</v>
      </c>
      <c r="V468" s="400">
        <v>3296.247207491735</v>
      </c>
      <c r="W468" s="400">
        <v>3154.3313090958422</v>
      </c>
      <c r="X468" s="400">
        <v>2949.2823438517926</v>
      </c>
      <c r="Y468" s="400">
        <v>728.01713684340803</v>
      </c>
      <c r="Z468" s="400">
        <v>725.64800680933206</v>
      </c>
      <c r="AA468" s="400">
        <v>709.60519798993369</v>
      </c>
      <c r="AB468" s="400">
        <v>679.88871038521415</v>
      </c>
      <c r="AC468" s="400">
        <v>636.49854399517358</v>
      </c>
      <c r="AD468" s="400">
        <v>0</v>
      </c>
      <c r="AE468" s="400">
        <v>0</v>
      </c>
      <c r="AF468" s="400">
        <v>0</v>
      </c>
      <c r="AG468" s="400">
        <v>0</v>
      </c>
      <c r="AH468" s="401">
        <v>0</v>
      </c>
      <c r="AJ468" s="390" t="s">
        <v>92</v>
      </c>
      <c r="AK468" s="367">
        <v>262.57995396720059</v>
      </c>
      <c r="AL468" s="367">
        <v>262.57995396720059</v>
      </c>
      <c r="AM468" s="367">
        <v>262.57995396720059</v>
      </c>
      <c r="AN468" s="367">
        <v>262.57995396720059</v>
      </c>
      <c r="AO468" s="367">
        <v>262.57995396720059</v>
      </c>
      <c r="AP468" s="367">
        <v>2164.3833014048528</v>
      </c>
      <c r="AQ468" s="367">
        <v>2164.3833014048528</v>
      </c>
      <c r="AR468" s="367">
        <v>2164.3833014048528</v>
      </c>
      <c r="AS468" s="367">
        <v>2164.3833014048528</v>
      </c>
      <c r="AT468" s="367">
        <v>2164.3833014048528</v>
      </c>
      <c r="AU468" s="367">
        <v>3466.4090744677742</v>
      </c>
      <c r="AV468" s="367">
        <v>3466.4090744677742</v>
      </c>
      <c r="AW468" s="367">
        <v>3466.4090744677742</v>
      </c>
      <c r="AX468" s="367">
        <v>3466.4090744677742</v>
      </c>
      <c r="AY468" s="367">
        <v>3466.4090744677742</v>
      </c>
      <c r="AZ468" s="367">
        <v>2877.0571107635246</v>
      </c>
      <c r="BA468" s="367">
        <v>2877.0571107635246</v>
      </c>
      <c r="BB468" s="367">
        <v>2877.0571107635246</v>
      </c>
      <c r="BC468" s="367">
        <v>2877.0571107635246</v>
      </c>
      <c r="BD468" s="367">
        <v>2877.0571107635246</v>
      </c>
      <c r="BE468" s="367">
        <v>623.41953154227213</v>
      </c>
      <c r="BF468" s="367">
        <v>623.41953154227213</v>
      </c>
      <c r="BG468" s="367">
        <v>623.41953154227213</v>
      </c>
      <c r="BH468" s="367">
        <v>623.41953154227213</v>
      </c>
      <c r="BI468" s="367">
        <v>623.41953154227213</v>
      </c>
      <c r="BJ468" s="367">
        <v>0</v>
      </c>
      <c r="BK468" s="367">
        <v>0</v>
      </c>
      <c r="BL468" s="367">
        <v>0</v>
      </c>
      <c r="BM468" s="367">
        <v>0</v>
      </c>
      <c r="BN468" s="375">
        <v>0</v>
      </c>
    </row>
    <row r="469" spans="4:66" x14ac:dyDescent="0.2">
      <c r="D469" s="396" t="s">
        <v>93</v>
      </c>
      <c r="E469" s="400">
        <v>0</v>
      </c>
      <c r="F469" s="400">
        <v>0</v>
      </c>
      <c r="G469" s="400">
        <v>0</v>
      </c>
      <c r="H469" s="400">
        <v>0</v>
      </c>
      <c r="I469" s="400">
        <v>0</v>
      </c>
      <c r="J469" s="400">
        <v>0</v>
      </c>
      <c r="K469" s="400">
        <v>0</v>
      </c>
      <c r="L469" s="400">
        <v>0</v>
      </c>
      <c r="M469" s="400">
        <v>0</v>
      </c>
      <c r="N469" s="400">
        <v>0</v>
      </c>
      <c r="O469" s="400">
        <v>0</v>
      </c>
      <c r="P469" s="400">
        <v>0</v>
      </c>
      <c r="Q469" s="400">
        <v>0</v>
      </c>
      <c r="R469" s="400">
        <v>0</v>
      </c>
      <c r="S469" s="400">
        <v>0</v>
      </c>
      <c r="T469" s="400">
        <v>0</v>
      </c>
      <c r="U469" s="400">
        <v>0</v>
      </c>
      <c r="V469" s="400">
        <v>0</v>
      </c>
      <c r="W469" s="400">
        <v>0</v>
      </c>
      <c r="X469" s="400">
        <v>0</v>
      </c>
      <c r="Y469" s="400">
        <v>0</v>
      </c>
      <c r="Z469" s="400">
        <v>0</v>
      </c>
      <c r="AA469" s="400">
        <v>0</v>
      </c>
      <c r="AB469" s="400">
        <v>0</v>
      </c>
      <c r="AC469" s="400">
        <v>0</v>
      </c>
      <c r="AD469" s="400">
        <v>0</v>
      </c>
      <c r="AE469" s="400">
        <v>0</v>
      </c>
      <c r="AF469" s="400">
        <v>0</v>
      </c>
      <c r="AG469" s="400">
        <v>0</v>
      </c>
      <c r="AH469" s="401">
        <v>0</v>
      </c>
      <c r="AJ469" s="390" t="s">
        <v>93</v>
      </c>
      <c r="AK469" s="367">
        <v>0</v>
      </c>
      <c r="AL469" s="367">
        <v>0</v>
      </c>
      <c r="AM469" s="367">
        <v>0</v>
      </c>
      <c r="AN469" s="367">
        <v>0</v>
      </c>
      <c r="AO469" s="367">
        <v>0</v>
      </c>
      <c r="AP469" s="367">
        <v>0</v>
      </c>
      <c r="AQ469" s="367">
        <v>0</v>
      </c>
      <c r="AR469" s="367">
        <v>0</v>
      </c>
      <c r="AS469" s="367">
        <v>0</v>
      </c>
      <c r="AT469" s="367">
        <v>0</v>
      </c>
      <c r="AU469" s="367">
        <v>0</v>
      </c>
      <c r="AV469" s="367">
        <v>0</v>
      </c>
      <c r="AW469" s="367">
        <v>0</v>
      </c>
      <c r="AX469" s="367">
        <v>0</v>
      </c>
      <c r="AY469" s="367">
        <v>0</v>
      </c>
      <c r="AZ469" s="367">
        <v>0</v>
      </c>
      <c r="BA469" s="367">
        <v>0</v>
      </c>
      <c r="BB469" s="367">
        <v>0</v>
      </c>
      <c r="BC469" s="367">
        <v>0</v>
      </c>
      <c r="BD469" s="367">
        <v>0</v>
      </c>
      <c r="BE469" s="367">
        <v>0</v>
      </c>
      <c r="BF469" s="367">
        <v>0</v>
      </c>
      <c r="BG469" s="367">
        <v>0</v>
      </c>
      <c r="BH469" s="367">
        <v>0</v>
      </c>
      <c r="BI469" s="367">
        <v>0</v>
      </c>
      <c r="BJ469" s="367">
        <v>0</v>
      </c>
      <c r="BK469" s="367">
        <v>0</v>
      </c>
      <c r="BL469" s="367">
        <v>0</v>
      </c>
      <c r="BM469" s="367">
        <v>0</v>
      </c>
      <c r="BN469" s="375">
        <v>0</v>
      </c>
    </row>
    <row r="470" spans="4:66" x14ac:dyDescent="0.2">
      <c r="D470" s="396" t="s">
        <v>94</v>
      </c>
      <c r="E470" s="400">
        <v>0</v>
      </c>
      <c r="F470" s="400">
        <v>0</v>
      </c>
      <c r="G470" s="400">
        <v>0</v>
      </c>
      <c r="H470" s="400">
        <v>0</v>
      </c>
      <c r="I470" s="400">
        <v>0</v>
      </c>
      <c r="J470" s="400">
        <v>0</v>
      </c>
      <c r="K470" s="400">
        <v>0</v>
      </c>
      <c r="L470" s="400">
        <v>0</v>
      </c>
      <c r="M470" s="400">
        <v>0</v>
      </c>
      <c r="N470" s="400">
        <v>0</v>
      </c>
      <c r="O470" s="400">
        <v>0</v>
      </c>
      <c r="P470" s="400">
        <v>0</v>
      </c>
      <c r="Q470" s="400">
        <v>0</v>
      </c>
      <c r="R470" s="400">
        <v>0</v>
      </c>
      <c r="S470" s="400">
        <v>0</v>
      </c>
      <c r="T470" s="400">
        <v>0</v>
      </c>
      <c r="U470" s="400">
        <v>0</v>
      </c>
      <c r="V470" s="400">
        <v>0</v>
      </c>
      <c r="W470" s="400">
        <v>0</v>
      </c>
      <c r="X470" s="400">
        <v>0</v>
      </c>
      <c r="Y470" s="400">
        <v>0</v>
      </c>
      <c r="Z470" s="400">
        <v>0</v>
      </c>
      <c r="AA470" s="400">
        <v>0</v>
      </c>
      <c r="AB470" s="400">
        <v>0</v>
      </c>
      <c r="AC470" s="400">
        <v>0</v>
      </c>
      <c r="AD470" s="400">
        <v>0</v>
      </c>
      <c r="AE470" s="400">
        <v>0</v>
      </c>
      <c r="AF470" s="400">
        <v>0</v>
      </c>
      <c r="AG470" s="400">
        <v>0</v>
      </c>
      <c r="AH470" s="401">
        <v>0</v>
      </c>
      <c r="AJ470" s="390" t="s">
        <v>94</v>
      </c>
      <c r="AK470" s="367">
        <v>0</v>
      </c>
      <c r="AL470" s="367">
        <v>0</v>
      </c>
      <c r="AM470" s="367">
        <v>0</v>
      </c>
      <c r="AN470" s="367">
        <v>0</v>
      </c>
      <c r="AO470" s="367">
        <v>0</v>
      </c>
      <c r="AP470" s="367">
        <v>0</v>
      </c>
      <c r="AQ470" s="367">
        <v>0</v>
      </c>
      <c r="AR470" s="367">
        <v>0</v>
      </c>
      <c r="AS470" s="367">
        <v>0</v>
      </c>
      <c r="AT470" s="367">
        <v>0</v>
      </c>
      <c r="AU470" s="367">
        <v>0</v>
      </c>
      <c r="AV470" s="367">
        <v>0</v>
      </c>
      <c r="AW470" s="367">
        <v>0</v>
      </c>
      <c r="AX470" s="367">
        <v>0</v>
      </c>
      <c r="AY470" s="367">
        <v>0</v>
      </c>
      <c r="AZ470" s="367">
        <v>0</v>
      </c>
      <c r="BA470" s="367">
        <v>0</v>
      </c>
      <c r="BB470" s="367">
        <v>0</v>
      </c>
      <c r="BC470" s="367">
        <v>0</v>
      </c>
      <c r="BD470" s="367">
        <v>0</v>
      </c>
      <c r="BE470" s="367">
        <v>0</v>
      </c>
      <c r="BF470" s="367">
        <v>0</v>
      </c>
      <c r="BG470" s="367">
        <v>0</v>
      </c>
      <c r="BH470" s="367">
        <v>0</v>
      </c>
      <c r="BI470" s="367">
        <v>0</v>
      </c>
      <c r="BJ470" s="367">
        <v>0</v>
      </c>
      <c r="BK470" s="367">
        <v>0</v>
      </c>
      <c r="BL470" s="367">
        <v>0</v>
      </c>
      <c r="BM470" s="367">
        <v>0</v>
      </c>
      <c r="BN470" s="375">
        <v>0</v>
      </c>
    </row>
    <row r="471" spans="4:66" x14ac:dyDescent="0.2">
      <c r="D471" s="396" t="s">
        <v>95</v>
      </c>
      <c r="E471" s="400">
        <v>0</v>
      </c>
      <c r="F471" s="400">
        <v>0</v>
      </c>
      <c r="G471" s="400">
        <v>0</v>
      </c>
      <c r="H471" s="400">
        <v>0</v>
      </c>
      <c r="I471" s="400">
        <v>0</v>
      </c>
      <c r="J471" s="400">
        <v>0</v>
      </c>
      <c r="K471" s="400">
        <v>0</v>
      </c>
      <c r="L471" s="400">
        <v>0</v>
      </c>
      <c r="M471" s="400">
        <v>0</v>
      </c>
      <c r="N471" s="400">
        <v>0</v>
      </c>
      <c r="O471" s="400">
        <v>0</v>
      </c>
      <c r="P471" s="400">
        <v>0</v>
      </c>
      <c r="Q471" s="400">
        <v>0</v>
      </c>
      <c r="R471" s="400">
        <v>0</v>
      </c>
      <c r="S471" s="400">
        <v>0</v>
      </c>
      <c r="T471" s="400">
        <v>0</v>
      </c>
      <c r="U471" s="400">
        <v>0</v>
      </c>
      <c r="V471" s="400">
        <v>0</v>
      </c>
      <c r="W471" s="400">
        <v>0</v>
      </c>
      <c r="X471" s="400">
        <v>0</v>
      </c>
      <c r="Y471" s="400">
        <v>0</v>
      </c>
      <c r="Z471" s="400">
        <v>0</v>
      </c>
      <c r="AA471" s="400">
        <v>0</v>
      </c>
      <c r="AB471" s="400">
        <v>0</v>
      </c>
      <c r="AC471" s="400">
        <v>0</v>
      </c>
      <c r="AD471" s="400">
        <v>0</v>
      </c>
      <c r="AE471" s="400">
        <v>0</v>
      </c>
      <c r="AF471" s="400">
        <v>0</v>
      </c>
      <c r="AG471" s="400">
        <v>0</v>
      </c>
      <c r="AH471" s="401">
        <v>0</v>
      </c>
      <c r="AJ471" s="390" t="s">
        <v>95</v>
      </c>
      <c r="AK471" s="367">
        <v>0</v>
      </c>
      <c r="AL471" s="367">
        <v>0</v>
      </c>
      <c r="AM471" s="367">
        <v>0</v>
      </c>
      <c r="AN471" s="367">
        <v>0</v>
      </c>
      <c r="AO471" s="367">
        <v>0</v>
      </c>
      <c r="AP471" s="367">
        <v>0</v>
      </c>
      <c r="AQ471" s="367">
        <v>0</v>
      </c>
      <c r="AR471" s="367">
        <v>0</v>
      </c>
      <c r="AS471" s="367">
        <v>0</v>
      </c>
      <c r="AT471" s="367">
        <v>0</v>
      </c>
      <c r="AU471" s="367">
        <v>0</v>
      </c>
      <c r="AV471" s="367">
        <v>0</v>
      </c>
      <c r="AW471" s="367">
        <v>0</v>
      </c>
      <c r="AX471" s="367">
        <v>0</v>
      </c>
      <c r="AY471" s="367">
        <v>0</v>
      </c>
      <c r="AZ471" s="367">
        <v>0</v>
      </c>
      <c r="BA471" s="367">
        <v>0</v>
      </c>
      <c r="BB471" s="367">
        <v>0</v>
      </c>
      <c r="BC471" s="367">
        <v>0</v>
      </c>
      <c r="BD471" s="367">
        <v>0</v>
      </c>
      <c r="BE471" s="367">
        <v>0</v>
      </c>
      <c r="BF471" s="367">
        <v>0</v>
      </c>
      <c r="BG471" s="367">
        <v>0</v>
      </c>
      <c r="BH471" s="367">
        <v>0</v>
      </c>
      <c r="BI471" s="367">
        <v>0</v>
      </c>
      <c r="BJ471" s="367">
        <v>0</v>
      </c>
      <c r="BK471" s="367">
        <v>0</v>
      </c>
      <c r="BL471" s="367">
        <v>0</v>
      </c>
      <c r="BM471" s="367">
        <v>0</v>
      </c>
      <c r="BN471" s="375">
        <v>0</v>
      </c>
    </row>
    <row r="472" spans="4:66" x14ac:dyDescent="0.2">
      <c r="D472" s="396" t="s">
        <v>127</v>
      </c>
      <c r="E472" s="400">
        <v>0</v>
      </c>
      <c r="F472" s="400">
        <v>0</v>
      </c>
      <c r="G472" s="400">
        <v>0</v>
      </c>
      <c r="H472" s="400">
        <v>0</v>
      </c>
      <c r="I472" s="400">
        <v>0</v>
      </c>
      <c r="J472" s="400">
        <v>23.236360946566911</v>
      </c>
      <c r="K472" s="400">
        <v>22.861655965643099</v>
      </c>
      <c r="L472" s="400">
        <v>22.257725445287118</v>
      </c>
      <c r="M472" s="400">
        <v>21.424569385498963</v>
      </c>
      <c r="N472" s="400">
        <v>20.36218778627866</v>
      </c>
      <c r="O472" s="400">
        <v>73.953737209940428</v>
      </c>
      <c r="P472" s="400">
        <v>72.826336992962126</v>
      </c>
      <c r="Q472" s="400">
        <v>70.964425959368498</v>
      </c>
      <c r="R472" s="400">
        <v>68.368004109159315</v>
      </c>
      <c r="S472" s="400">
        <v>65.037071442334934</v>
      </c>
      <c r="T472" s="400">
        <v>1697.1243552338194</v>
      </c>
      <c r="U472" s="400">
        <v>1672.4009241057609</v>
      </c>
      <c r="V472" s="400">
        <v>1630.6935087354705</v>
      </c>
      <c r="W472" s="400">
        <v>1572.0021091229494</v>
      </c>
      <c r="X472" s="400">
        <v>1496.3267252681965</v>
      </c>
      <c r="Y472" s="400">
        <v>4580.4969686658842</v>
      </c>
      <c r="Z472" s="400">
        <v>4520.9861614545744</v>
      </c>
      <c r="AA472" s="400">
        <v>4415.1720232675552</v>
      </c>
      <c r="AB472" s="400">
        <v>4263.0545541048141</v>
      </c>
      <c r="AC472" s="400">
        <v>4064.6337539663641</v>
      </c>
      <c r="AD472" s="400">
        <v>5581.4379781091784</v>
      </c>
      <c r="AE472" s="400">
        <v>5515.7246817934993</v>
      </c>
      <c r="AF472" s="400">
        <v>5393.1783877833586</v>
      </c>
      <c r="AG472" s="400">
        <v>5213.7990960787283</v>
      </c>
      <c r="AH472" s="401">
        <v>4977.5868066796447</v>
      </c>
      <c r="AJ472" s="390" t="s">
        <v>127</v>
      </c>
      <c r="AK472" s="367">
        <v>0</v>
      </c>
      <c r="AL472" s="367">
        <v>0</v>
      </c>
      <c r="AM472" s="367">
        <v>0</v>
      </c>
      <c r="AN472" s="367">
        <v>0</v>
      </c>
      <c r="AO472" s="367">
        <v>0</v>
      </c>
      <c r="AP472" s="367">
        <v>20.039414293373451</v>
      </c>
      <c r="AQ472" s="367">
        <v>20.039414293373451</v>
      </c>
      <c r="AR472" s="367">
        <v>20.039414293373451</v>
      </c>
      <c r="AS472" s="367">
        <v>20.039414293373451</v>
      </c>
      <c r="AT472" s="367">
        <v>20.039414293373451</v>
      </c>
      <c r="AU472" s="367">
        <v>64.244085880958508</v>
      </c>
      <c r="AV472" s="367">
        <v>64.244085880958508</v>
      </c>
      <c r="AW472" s="367">
        <v>64.244085880958508</v>
      </c>
      <c r="AX472" s="367">
        <v>64.244085880958508</v>
      </c>
      <c r="AY472" s="367">
        <v>64.244085880958508</v>
      </c>
      <c r="AZ472" s="367">
        <v>1486.2594431155819</v>
      </c>
      <c r="BA472" s="367">
        <v>1486.2594431155819</v>
      </c>
      <c r="BB472" s="367">
        <v>1486.2594431155819</v>
      </c>
      <c r="BC472" s="367">
        <v>1486.2594431155819</v>
      </c>
      <c r="BD472" s="367">
        <v>1486.2594431155819</v>
      </c>
      <c r="BE472" s="367">
        <v>4054.0309164852224</v>
      </c>
      <c r="BF472" s="367">
        <v>4054.0309164852224</v>
      </c>
      <c r="BG472" s="367">
        <v>4054.0309164852224</v>
      </c>
      <c r="BH472" s="367">
        <v>4054.0309164852224</v>
      </c>
      <c r="BI472" s="367">
        <v>4054.0309164852224</v>
      </c>
      <c r="BJ472" s="367">
        <v>4977.5868066796447</v>
      </c>
      <c r="BK472" s="367">
        <v>4977.5868066796447</v>
      </c>
      <c r="BL472" s="367">
        <v>4977.5868066796447</v>
      </c>
      <c r="BM472" s="367">
        <v>4977.5868066796447</v>
      </c>
      <c r="BN472" s="375">
        <v>4977.5868066796447</v>
      </c>
    </row>
    <row r="473" spans="4:66" x14ac:dyDescent="0.2">
      <c r="D473" s="402" t="s">
        <v>128</v>
      </c>
      <c r="E473" s="403">
        <v>0</v>
      </c>
      <c r="F473" s="403">
        <v>0</v>
      </c>
      <c r="G473" s="403">
        <v>0</v>
      </c>
      <c r="H473" s="403">
        <v>0</v>
      </c>
      <c r="I473" s="403">
        <v>0</v>
      </c>
      <c r="J473" s="403">
        <v>15.537029738735264</v>
      </c>
      <c r="K473" s="403">
        <v>15.047134427366316</v>
      </c>
      <c r="L473" s="403">
        <v>14.292631443494805</v>
      </c>
      <c r="M473" s="403">
        <v>13.273520787120765</v>
      </c>
      <c r="N473" s="403">
        <v>11.989802458244178</v>
      </c>
      <c r="O473" s="403">
        <v>49.493554527079134</v>
      </c>
      <c r="P473" s="403">
        <v>47.956140741617354</v>
      </c>
      <c r="Q473" s="403">
        <v>45.570814531023167</v>
      </c>
      <c r="R473" s="403">
        <v>42.337575895296574</v>
      </c>
      <c r="S473" s="403">
        <v>38.256424834437539</v>
      </c>
      <c r="T473" s="403">
        <v>1137.2529915614605</v>
      </c>
      <c r="U473" s="403">
        <v>1102.2168220479919</v>
      </c>
      <c r="V473" s="403">
        <v>1047.5738512250434</v>
      </c>
      <c r="W473" s="403">
        <v>973.32407909261383</v>
      </c>
      <c r="X473" s="403">
        <v>879.46750565070522</v>
      </c>
      <c r="Y473" s="403">
        <v>3079.0987277166655</v>
      </c>
      <c r="Z473" s="403">
        <v>2986.0586830434145</v>
      </c>
      <c r="AA473" s="403">
        <v>2839.5629900241966</v>
      </c>
      <c r="AB473" s="403">
        <v>2639.6116486590122</v>
      </c>
      <c r="AC473" s="403">
        <v>2386.2046589478609</v>
      </c>
      <c r="AD473" s="403">
        <v>3760.491890760924</v>
      </c>
      <c r="AE473" s="403">
        <v>3648.7443459529509</v>
      </c>
      <c r="AF473" s="403">
        <v>3471.3835707753606</v>
      </c>
      <c r="AG473" s="403">
        <v>3228.4095652281426</v>
      </c>
      <c r="AH473" s="404">
        <v>2919.8223293113037</v>
      </c>
      <c r="AJ473" s="392" t="s">
        <v>128</v>
      </c>
      <c r="AK473" s="378">
        <v>0</v>
      </c>
      <c r="AL473" s="378">
        <v>0</v>
      </c>
      <c r="AM473" s="378">
        <v>0</v>
      </c>
      <c r="AN473" s="378">
        <v>0</v>
      </c>
      <c r="AO473" s="378">
        <v>0</v>
      </c>
      <c r="AP473" s="378">
        <v>11.751916393160851</v>
      </c>
      <c r="AQ473" s="378">
        <v>11.751916393160851</v>
      </c>
      <c r="AR473" s="378">
        <v>11.751916393160851</v>
      </c>
      <c r="AS473" s="378">
        <v>11.751916393160851</v>
      </c>
      <c r="AT473" s="378">
        <v>11.751916393160851</v>
      </c>
      <c r="AU473" s="378">
        <v>37.675309017276376</v>
      </c>
      <c r="AV473" s="378">
        <v>37.675309017276376</v>
      </c>
      <c r="AW473" s="378">
        <v>37.675309017276376</v>
      </c>
      <c r="AX473" s="378">
        <v>37.675309017276376</v>
      </c>
      <c r="AY473" s="378">
        <v>37.675309017276376</v>
      </c>
      <c r="AZ473" s="378">
        <v>871.60215654685271</v>
      </c>
      <c r="BA473" s="378">
        <v>871.60215654685271</v>
      </c>
      <c r="BB473" s="378">
        <v>871.60215654685271</v>
      </c>
      <c r="BC473" s="378">
        <v>871.60215654685271</v>
      </c>
      <c r="BD473" s="378">
        <v>871.60215654685271</v>
      </c>
      <c r="BE473" s="378">
        <v>2377.4463508934923</v>
      </c>
      <c r="BF473" s="378">
        <v>2377.4463508934923</v>
      </c>
      <c r="BG473" s="378">
        <v>2377.4463508934923</v>
      </c>
      <c r="BH473" s="378">
        <v>2377.4463508934923</v>
      </c>
      <c r="BI473" s="378">
        <v>2377.4463508934923</v>
      </c>
      <c r="BJ473" s="378">
        <v>2919.0565719848892</v>
      </c>
      <c r="BK473" s="378">
        <v>2919.0565719848892</v>
      </c>
      <c r="BL473" s="378">
        <v>2919.0565719848892</v>
      </c>
      <c r="BM473" s="378">
        <v>2919.0565719848892</v>
      </c>
      <c r="BN473" s="379">
        <v>2919.0565719848892</v>
      </c>
    </row>
  </sheetData>
  <mergeCells count="310">
    <mergeCell ref="AK456:AO456"/>
    <mergeCell ref="AP456:AT456"/>
    <mergeCell ref="AU456:AY456"/>
    <mergeCell ref="AZ456:BD456"/>
    <mergeCell ref="BE456:BI456"/>
    <mergeCell ref="BJ456:BN456"/>
    <mergeCell ref="E456:I456"/>
    <mergeCell ref="J456:N456"/>
    <mergeCell ref="O456:S456"/>
    <mergeCell ref="T456:X456"/>
    <mergeCell ref="Y456:AC456"/>
    <mergeCell ref="AD456:AH456"/>
    <mergeCell ref="AK437:AO437"/>
    <mergeCell ref="AP437:AT437"/>
    <mergeCell ref="AU437:AY437"/>
    <mergeCell ref="AZ437:BD437"/>
    <mergeCell ref="BE437:BI437"/>
    <mergeCell ref="BJ437:BN437"/>
    <mergeCell ref="E437:I437"/>
    <mergeCell ref="J437:N437"/>
    <mergeCell ref="O437:S437"/>
    <mergeCell ref="T437:X437"/>
    <mergeCell ref="Y437:AC437"/>
    <mergeCell ref="AD437:AH437"/>
    <mergeCell ref="AK418:AO418"/>
    <mergeCell ref="AP418:AT418"/>
    <mergeCell ref="AU418:AY418"/>
    <mergeCell ref="AZ418:BD418"/>
    <mergeCell ref="BE418:BI418"/>
    <mergeCell ref="BJ418:BN418"/>
    <mergeCell ref="E418:I418"/>
    <mergeCell ref="J418:N418"/>
    <mergeCell ref="O418:S418"/>
    <mergeCell ref="T418:X418"/>
    <mergeCell ref="Y418:AC418"/>
    <mergeCell ref="AD418:AH418"/>
    <mergeCell ref="AK399:AO399"/>
    <mergeCell ref="AP399:AT399"/>
    <mergeCell ref="AU399:AY399"/>
    <mergeCell ref="AZ399:BD399"/>
    <mergeCell ref="BE399:BI399"/>
    <mergeCell ref="BJ399:BN399"/>
    <mergeCell ref="E399:I399"/>
    <mergeCell ref="J399:N399"/>
    <mergeCell ref="O399:S399"/>
    <mergeCell ref="T399:X399"/>
    <mergeCell ref="Y399:AC399"/>
    <mergeCell ref="AD399:AH399"/>
    <mergeCell ref="AK380:AO380"/>
    <mergeCell ref="AP380:AT380"/>
    <mergeCell ref="AU380:AY380"/>
    <mergeCell ref="AZ380:BD380"/>
    <mergeCell ref="BE380:BI380"/>
    <mergeCell ref="BJ380:BN380"/>
    <mergeCell ref="E380:I380"/>
    <mergeCell ref="J380:N380"/>
    <mergeCell ref="O380:S380"/>
    <mergeCell ref="T380:X380"/>
    <mergeCell ref="Y380:AC380"/>
    <mergeCell ref="AD380:AH380"/>
    <mergeCell ref="AK361:AO361"/>
    <mergeCell ref="AP361:AT361"/>
    <mergeCell ref="AU361:AY361"/>
    <mergeCell ref="AZ361:BD361"/>
    <mergeCell ref="BE361:BI361"/>
    <mergeCell ref="BJ361:BN361"/>
    <mergeCell ref="E361:I361"/>
    <mergeCell ref="J361:N361"/>
    <mergeCell ref="O361:S361"/>
    <mergeCell ref="T361:X361"/>
    <mergeCell ref="Y361:AC361"/>
    <mergeCell ref="AD361:AH361"/>
    <mergeCell ref="AK342:AO342"/>
    <mergeCell ref="AP342:AT342"/>
    <mergeCell ref="AU342:AY342"/>
    <mergeCell ref="AZ342:BD342"/>
    <mergeCell ref="BE342:BI342"/>
    <mergeCell ref="BJ342:BN342"/>
    <mergeCell ref="E342:I342"/>
    <mergeCell ref="J342:N342"/>
    <mergeCell ref="O342:S342"/>
    <mergeCell ref="T342:X342"/>
    <mergeCell ref="Y342:AC342"/>
    <mergeCell ref="AD342:AH342"/>
    <mergeCell ref="AK323:AO323"/>
    <mergeCell ref="AP323:AT323"/>
    <mergeCell ref="AU323:AY323"/>
    <mergeCell ref="AZ323:BD323"/>
    <mergeCell ref="BE323:BI323"/>
    <mergeCell ref="BJ323:BN323"/>
    <mergeCell ref="E323:I323"/>
    <mergeCell ref="J323:N323"/>
    <mergeCell ref="O323:S323"/>
    <mergeCell ref="T323:X323"/>
    <mergeCell ref="Y323:AC323"/>
    <mergeCell ref="AD323:AH323"/>
    <mergeCell ref="C316:D316"/>
    <mergeCell ref="E316:F316"/>
    <mergeCell ref="G316:H316"/>
    <mergeCell ref="I316:J316"/>
    <mergeCell ref="K316:L316"/>
    <mergeCell ref="M316:N316"/>
    <mergeCell ref="BW296:BX296"/>
    <mergeCell ref="BY296:BZ296"/>
    <mergeCell ref="CA296:CB296"/>
    <mergeCell ref="CC296:CD296"/>
    <mergeCell ref="CE296:CF296"/>
    <mergeCell ref="CG296:CH296"/>
    <mergeCell ref="AY296:AZ296"/>
    <mergeCell ref="BA296:BB296"/>
    <mergeCell ref="BC296:BD296"/>
    <mergeCell ref="BE296:BF296"/>
    <mergeCell ref="BG296:BH296"/>
    <mergeCell ref="BI296:BJ296"/>
    <mergeCell ref="AA296:AB296"/>
    <mergeCell ref="AC296:AD296"/>
    <mergeCell ref="AE296:AF296"/>
    <mergeCell ref="AG296:AH296"/>
    <mergeCell ref="AI296:AJ296"/>
    <mergeCell ref="AK296:AL296"/>
    <mergeCell ref="CA277:CB277"/>
    <mergeCell ref="CC277:CD277"/>
    <mergeCell ref="CE277:CF277"/>
    <mergeCell ref="CG277:CH277"/>
    <mergeCell ref="C296:D296"/>
    <mergeCell ref="E296:F296"/>
    <mergeCell ref="G296:H296"/>
    <mergeCell ref="I296:J296"/>
    <mergeCell ref="K296:L296"/>
    <mergeCell ref="M296:N296"/>
    <mergeCell ref="BC277:BD277"/>
    <mergeCell ref="BE277:BF277"/>
    <mergeCell ref="BG277:BH277"/>
    <mergeCell ref="BI277:BJ277"/>
    <mergeCell ref="BW277:BX277"/>
    <mergeCell ref="BY277:BZ277"/>
    <mergeCell ref="AA277:AB277"/>
    <mergeCell ref="AC277:AD277"/>
    <mergeCell ref="AE277:AF277"/>
    <mergeCell ref="AG277:AH277"/>
    <mergeCell ref="AY277:AZ277"/>
    <mergeCell ref="BA277:BB277"/>
    <mergeCell ref="C277:D277"/>
    <mergeCell ref="E277:F277"/>
    <mergeCell ref="G277:H277"/>
    <mergeCell ref="I277:J277"/>
    <mergeCell ref="K277:L277"/>
    <mergeCell ref="M277:N277"/>
    <mergeCell ref="E239:J239"/>
    <mergeCell ref="K239:P239"/>
    <mergeCell ref="Q239:V239"/>
    <mergeCell ref="W239:AB239"/>
    <mergeCell ref="E258:J258"/>
    <mergeCell ref="K258:P258"/>
    <mergeCell ref="Q258:V258"/>
    <mergeCell ref="W258:AB258"/>
    <mergeCell ref="AA222:AA229"/>
    <mergeCell ref="AY222:AY229"/>
    <mergeCell ref="BW222:BW229"/>
    <mergeCell ref="C230:C237"/>
    <mergeCell ref="AA230:AA237"/>
    <mergeCell ref="AY230:AY237"/>
    <mergeCell ref="BW230:BW237"/>
    <mergeCell ref="BW204:BW211"/>
    <mergeCell ref="C212:C219"/>
    <mergeCell ref="AA212:AA219"/>
    <mergeCell ref="AY212:AY219"/>
    <mergeCell ref="BW212:BW219"/>
    <mergeCell ref="B221:B237"/>
    <mergeCell ref="Z221:Z237"/>
    <mergeCell ref="AX221:AX237"/>
    <mergeCell ref="BV221:BV237"/>
    <mergeCell ref="C222:C229"/>
    <mergeCell ref="B203:B219"/>
    <mergeCell ref="Z203:Z219"/>
    <mergeCell ref="AX203:AX219"/>
    <mergeCell ref="BV203:BV219"/>
    <mergeCell ref="C204:C211"/>
    <mergeCell ref="AA204:AA211"/>
    <mergeCell ref="AY204:AY211"/>
    <mergeCell ref="AA186:AA193"/>
    <mergeCell ref="AY186:AY193"/>
    <mergeCell ref="BW186:BW193"/>
    <mergeCell ref="C194:C201"/>
    <mergeCell ref="AA194:AA201"/>
    <mergeCell ref="AY194:AY201"/>
    <mergeCell ref="BW194:BW201"/>
    <mergeCell ref="BW168:BW175"/>
    <mergeCell ref="C176:C183"/>
    <mergeCell ref="AA176:AA183"/>
    <mergeCell ref="AY176:AY183"/>
    <mergeCell ref="BW176:BW183"/>
    <mergeCell ref="B185:B201"/>
    <mergeCell ref="Z185:Z201"/>
    <mergeCell ref="AX185:AX201"/>
    <mergeCell ref="BV185:BV201"/>
    <mergeCell ref="C186:C193"/>
    <mergeCell ref="B167:B183"/>
    <mergeCell ref="Z167:Z183"/>
    <mergeCell ref="AX167:AX183"/>
    <mergeCell ref="BV167:BV183"/>
    <mergeCell ref="C168:C175"/>
    <mergeCell ref="AA168:AA175"/>
    <mergeCell ref="AY168:AY175"/>
    <mergeCell ref="AA150:AA157"/>
    <mergeCell ref="AY150:AY157"/>
    <mergeCell ref="BW150:BW157"/>
    <mergeCell ref="C158:C165"/>
    <mergeCell ref="AA158:AA165"/>
    <mergeCell ref="AY158:AY165"/>
    <mergeCell ref="BW158:BW165"/>
    <mergeCell ref="BW132:BW139"/>
    <mergeCell ref="C140:C147"/>
    <mergeCell ref="AA140:AA147"/>
    <mergeCell ref="AY140:AY147"/>
    <mergeCell ref="BW140:BW147"/>
    <mergeCell ref="B149:B165"/>
    <mergeCell ref="Z149:Z165"/>
    <mergeCell ref="AX149:AX165"/>
    <mergeCell ref="BV149:BV165"/>
    <mergeCell ref="C150:C157"/>
    <mergeCell ref="B131:B147"/>
    <mergeCell ref="Z131:Z147"/>
    <mergeCell ref="AX131:AX147"/>
    <mergeCell ref="BV131:BV147"/>
    <mergeCell ref="C132:C139"/>
    <mergeCell ref="AA132:AA139"/>
    <mergeCell ref="AY132:AY139"/>
    <mergeCell ref="AY114:AY121"/>
    <mergeCell ref="BW114:BW121"/>
    <mergeCell ref="C122:C129"/>
    <mergeCell ref="AA122:AA129"/>
    <mergeCell ref="AY122:AY129"/>
    <mergeCell ref="BW122:BW129"/>
    <mergeCell ref="AY104:AY111"/>
    <mergeCell ref="BW104:BW111"/>
    <mergeCell ref="B113:B129"/>
    <mergeCell ref="Z113:Z129"/>
    <mergeCell ref="AX113:AX129"/>
    <mergeCell ref="BV113:BV129"/>
    <mergeCell ref="C114:C121"/>
    <mergeCell ref="AA114:AA121"/>
    <mergeCell ref="BW96:BW103"/>
    <mergeCell ref="Z95:Z111"/>
    <mergeCell ref="AX95:AX111"/>
    <mergeCell ref="BV95:BV111"/>
    <mergeCell ref="C96:C103"/>
    <mergeCell ref="AA96:AA103"/>
    <mergeCell ref="AY96:AY103"/>
    <mergeCell ref="C104:C111"/>
    <mergeCell ref="AA104:AA111"/>
    <mergeCell ref="BW86:BW93"/>
    <mergeCell ref="B95:B111"/>
    <mergeCell ref="BW78:BW85"/>
    <mergeCell ref="C86:C93"/>
    <mergeCell ref="AA86:AA93"/>
    <mergeCell ref="AY86:AY93"/>
    <mergeCell ref="B77:B93"/>
    <mergeCell ref="Z77:Z93"/>
    <mergeCell ref="AX77:AX93"/>
    <mergeCell ref="BV77:BV93"/>
    <mergeCell ref="C78:C85"/>
    <mergeCell ref="AA78:AA85"/>
    <mergeCell ref="AY78:AY85"/>
    <mergeCell ref="BW60:BW67"/>
    <mergeCell ref="C68:C75"/>
    <mergeCell ref="AA68:AA75"/>
    <mergeCell ref="AY68:AY75"/>
    <mergeCell ref="BW68:BW75"/>
    <mergeCell ref="B59:B75"/>
    <mergeCell ref="Z59:Z75"/>
    <mergeCell ref="AX59:AX75"/>
    <mergeCell ref="BV59:BV75"/>
    <mergeCell ref="C60:C67"/>
    <mergeCell ref="AA60:AA67"/>
    <mergeCell ref="AY60:AY67"/>
    <mergeCell ref="AA42:AA49"/>
    <mergeCell ref="AY42:AY49"/>
    <mergeCell ref="BW42:BW49"/>
    <mergeCell ref="C50:C57"/>
    <mergeCell ref="AA50:AA57"/>
    <mergeCell ref="AY50:AY57"/>
    <mergeCell ref="BW50:BW57"/>
    <mergeCell ref="BW24:BW31"/>
    <mergeCell ref="C32:C39"/>
    <mergeCell ref="AA32:AA39"/>
    <mergeCell ref="AY32:AY39"/>
    <mergeCell ref="BW32:BW39"/>
    <mergeCell ref="B41:B57"/>
    <mergeCell ref="Z41:Z57"/>
    <mergeCell ref="AX41:AX57"/>
    <mergeCell ref="BV41:BV57"/>
    <mergeCell ref="C42:C49"/>
    <mergeCell ref="B23:B39"/>
    <mergeCell ref="Z23:Z39"/>
    <mergeCell ref="AX23:AX39"/>
    <mergeCell ref="BV23:BV39"/>
    <mergeCell ref="C24:C31"/>
    <mergeCell ref="AA24:AA31"/>
    <mergeCell ref="AY24:AY31"/>
    <mergeCell ref="C4:C11"/>
    <mergeCell ref="AA4:AA9"/>
    <mergeCell ref="AY4:AY9"/>
    <mergeCell ref="BW4:BW9"/>
    <mergeCell ref="CU4:CU9"/>
    <mergeCell ref="AA10:AA15"/>
    <mergeCell ref="AY10:AY15"/>
    <mergeCell ref="BW10:BW15"/>
    <mergeCell ref="CU10:CU15"/>
    <mergeCell ref="C14:C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2546-3E6B-452C-8910-AAE2BD72EA1B}">
  <dimension ref="B2:BP738"/>
  <sheetViews>
    <sheetView tabSelected="1" topLeftCell="B1" zoomScale="60" zoomScaleNormal="60" workbookViewId="0">
      <pane xSplit="9" ySplit="14" topLeftCell="Q15" activePane="bottomRight" state="frozen"/>
      <selection activeCell="K5" sqref="K5"/>
      <selection pane="topRight" activeCell="K5" sqref="K5"/>
      <selection pane="bottomLeft" activeCell="K5" sqref="K5"/>
      <selection pane="bottomRight" activeCell="D4" sqref="D4"/>
    </sheetView>
  </sheetViews>
  <sheetFormatPr defaultRowHeight="12.75" x14ac:dyDescent="0.2"/>
  <cols>
    <col min="2" max="2" width="9.140625" customWidth="1"/>
    <col min="3" max="3" width="16" bestFit="1" customWidth="1"/>
    <col min="4" max="4" width="37.5703125" style="12" bestFit="1" customWidth="1"/>
    <col min="5" max="5" width="24.42578125" bestFit="1" customWidth="1"/>
    <col min="6" max="6" width="72.28515625" style="34" bestFit="1" customWidth="1"/>
    <col min="7" max="7" width="12.42578125" style="12" bestFit="1" customWidth="1"/>
    <col min="8" max="8" width="12" style="35" customWidth="1"/>
    <col min="9" max="9" width="14" bestFit="1" customWidth="1"/>
    <col min="10" max="10" width="14.140625" bestFit="1" customWidth="1"/>
    <col min="11" max="11" width="12" style="14" bestFit="1" customWidth="1"/>
    <col min="12" max="18" width="12" style="14" customWidth="1"/>
    <col min="19" max="19" width="13" style="14" customWidth="1"/>
    <col min="20" max="26" width="12" style="14" customWidth="1"/>
    <col min="27" max="27" width="12" customWidth="1"/>
    <col min="28" max="28" width="10.42578125" customWidth="1"/>
    <col min="29" max="29" width="10.5703125" customWidth="1"/>
    <col min="30" max="30" width="11.7109375" customWidth="1"/>
    <col min="31" max="33" width="10.5703125" customWidth="1"/>
    <col min="34" max="34" width="10.28515625" customWidth="1"/>
    <col min="35" max="35" width="10.85546875" customWidth="1"/>
    <col min="36" max="36" width="10.140625" customWidth="1"/>
    <col min="37" max="37" width="10.28515625" customWidth="1"/>
    <col min="38" max="38" width="10.42578125" customWidth="1"/>
    <col min="39" max="40" width="10.28515625" customWidth="1"/>
    <col min="41" max="41" width="11" customWidth="1"/>
    <col min="42" max="42" width="11.5703125" customWidth="1"/>
    <col min="44" max="44" width="11.28515625" style="21" customWidth="1"/>
    <col min="45" max="45" width="10.28515625" style="2" customWidth="1"/>
    <col min="46" max="46" width="10.5703125" style="22" customWidth="1"/>
    <col min="47" max="47" width="10" style="21" customWidth="1"/>
    <col min="48" max="48" width="10.5703125" style="22" bestFit="1" customWidth="1"/>
    <col min="49" max="49" width="11.140625" style="22" customWidth="1"/>
    <col min="50" max="50" width="9.5703125" style="21" customWidth="1"/>
    <col min="51" max="51" width="11.5703125" style="22" bestFit="1" customWidth="1"/>
    <col min="52" max="52" width="10.42578125" style="21" customWidth="1"/>
    <col min="53" max="53" width="10.5703125" style="22" bestFit="1" customWidth="1"/>
    <col min="54" max="54" width="12" style="22" bestFit="1" customWidth="1"/>
    <col min="55" max="55" width="10.5703125" style="22" bestFit="1" customWidth="1"/>
    <col min="56" max="56" width="11.140625" style="22" customWidth="1"/>
    <col min="57" max="57" width="10.5703125" style="22" bestFit="1" customWidth="1"/>
    <col min="58" max="58" width="10.7109375" style="22" customWidth="1"/>
    <col min="59" max="59" width="10.5703125" style="22" customWidth="1"/>
    <col min="60" max="60" width="11.140625" style="22" customWidth="1"/>
    <col min="61" max="61" width="10" style="22" bestFit="1" customWidth="1"/>
    <col min="62" max="62" width="11.28515625" style="21" customWidth="1"/>
    <col min="63" max="63" width="10.5703125" style="22" bestFit="1" customWidth="1"/>
  </cols>
  <sheetData>
    <row r="2" spans="2:65" x14ac:dyDescent="0.2">
      <c r="B2" s="8" t="s">
        <v>31</v>
      </c>
      <c r="C2" s="17" t="s">
        <v>32</v>
      </c>
      <c r="D2" s="18" t="s">
        <v>13</v>
      </c>
      <c r="E2" s="18" t="s">
        <v>15</v>
      </c>
      <c r="F2" s="18" t="s">
        <v>16</v>
      </c>
      <c r="G2" s="18" t="s">
        <v>18</v>
      </c>
      <c r="H2" s="18" t="s">
        <v>33</v>
      </c>
      <c r="I2" s="18" t="s">
        <v>34</v>
      </c>
      <c r="J2" s="18" t="s">
        <v>35</v>
      </c>
      <c r="K2" s="19" t="s">
        <v>36</v>
      </c>
      <c r="L2" s="20" t="s">
        <v>24</v>
      </c>
    </row>
    <row r="3" spans="2:65" x14ac:dyDescent="0.2">
      <c r="B3" s="8" t="s">
        <v>37</v>
      </c>
      <c r="C3" s="23" t="s">
        <v>38</v>
      </c>
      <c r="D3">
        <f>1-D4-D5</f>
        <v>0</v>
      </c>
      <c r="E3">
        <f>1-E4-E5</f>
        <v>0</v>
      </c>
      <c r="F3">
        <f>1-F4-F5</f>
        <v>0</v>
      </c>
      <c r="G3">
        <f>1-G4-G5</f>
        <v>0</v>
      </c>
      <c r="H3">
        <f t="shared" ref="H3:L3" si="0">1-H4-H5</f>
        <v>0</v>
      </c>
      <c r="I3">
        <f t="shared" si="0"/>
        <v>0</v>
      </c>
      <c r="J3">
        <f t="shared" si="0"/>
        <v>0</v>
      </c>
      <c r="K3">
        <f t="shared" si="0"/>
        <v>0</v>
      </c>
      <c r="L3" s="7">
        <f t="shared" si="0"/>
        <v>0</v>
      </c>
    </row>
    <row r="4" spans="2:65" x14ac:dyDescent="0.2">
      <c r="B4" s="1" t="s">
        <v>39</v>
      </c>
      <c r="C4" s="23" t="s">
        <v>40</v>
      </c>
      <c r="D4" s="24">
        <f>'[1]EV proj_reshoring'!AM277</f>
        <v>1</v>
      </c>
      <c r="E4" s="24">
        <f>D4</f>
        <v>1</v>
      </c>
      <c r="F4" s="24">
        <f t="shared" ref="F4:L4" si="1">E4</f>
        <v>1</v>
      </c>
      <c r="G4" s="24">
        <f>F4</f>
        <v>1</v>
      </c>
      <c r="H4" s="24">
        <f t="shared" si="1"/>
        <v>1</v>
      </c>
      <c r="I4" s="24">
        <f t="shared" si="1"/>
        <v>1</v>
      </c>
      <c r="J4" s="24">
        <f t="shared" si="1"/>
        <v>1</v>
      </c>
      <c r="K4" s="24">
        <f t="shared" si="1"/>
        <v>1</v>
      </c>
      <c r="L4" s="25">
        <f t="shared" si="1"/>
        <v>1</v>
      </c>
    </row>
    <row r="5" spans="2:65" x14ac:dyDescent="0.2">
      <c r="B5" s="8" t="s">
        <v>41</v>
      </c>
      <c r="C5" s="26" t="s">
        <v>42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8">
        <v>0</v>
      </c>
    </row>
    <row r="6" spans="2:65" x14ac:dyDescent="0.2">
      <c r="B6" s="8"/>
      <c r="C6" s="11"/>
      <c r="D6" s="29"/>
      <c r="E6" s="29"/>
      <c r="F6" s="29"/>
      <c r="G6" s="29"/>
      <c r="H6" s="29"/>
      <c r="I6" s="29"/>
      <c r="J6" s="29"/>
    </row>
    <row r="7" spans="2:65" s="12" customFormat="1" x14ac:dyDescent="0.2">
      <c r="C7" s="17" t="s">
        <v>32</v>
      </c>
      <c r="D7" s="18" t="str">
        <f>D2</f>
        <v>Cathode</v>
      </c>
      <c r="E7" s="18" t="str">
        <f>E2</f>
        <v>Anode</v>
      </c>
      <c r="F7" s="18" t="str">
        <f t="shared" ref="F7:I7" si="2">F2</f>
        <v>Electrolyte</v>
      </c>
      <c r="G7" s="18" t="str">
        <f t="shared" si="2"/>
        <v>Separator</v>
      </c>
      <c r="H7" s="18" t="str">
        <f t="shared" si="2"/>
        <v>Nickel</v>
      </c>
      <c r="I7" s="18" t="str">
        <f t="shared" si="2"/>
        <v>Cobalt</v>
      </c>
      <c r="J7" s="18" t="str">
        <f>J2</f>
        <v>Lithium</v>
      </c>
      <c r="K7" s="18" t="str">
        <f t="shared" ref="K7:L7" si="3">K2</f>
        <v>Cell</v>
      </c>
      <c r="L7" s="30" t="str">
        <f t="shared" si="3"/>
        <v>Pack</v>
      </c>
      <c r="AR7" s="31"/>
      <c r="AS7" s="32"/>
      <c r="AT7" s="33"/>
      <c r="AU7" s="31"/>
      <c r="AV7" s="33"/>
      <c r="AW7" s="33"/>
      <c r="AX7" s="31"/>
      <c r="AY7" s="33"/>
      <c r="AZ7" s="31"/>
      <c r="BA7" s="33"/>
      <c r="BB7" s="33"/>
      <c r="BC7" s="33"/>
      <c r="BD7" s="33"/>
      <c r="BE7" s="33"/>
      <c r="BF7" s="33"/>
      <c r="BG7" s="33"/>
      <c r="BH7" s="33"/>
      <c r="BI7" s="33"/>
      <c r="BJ7" s="31"/>
      <c r="BK7" s="33"/>
    </row>
    <row r="8" spans="2:65" x14ac:dyDescent="0.2">
      <c r="C8" s="23" t="s">
        <v>38</v>
      </c>
      <c r="D8">
        <f>IF(D3=1,1,0)</f>
        <v>0</v>
      </c>
      <c r="E8">
        <f>IF(E3=1,1,0)</f>
        <v>0</v>
      </c>
      <c r="F8">
        <f t="shared" ref="F8:L8" si="4">IF(F3=1,1,0)</f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>
        <f t="shared" si="4"/>
        <v>0</v>
      </c>
      <c r="L8">
        <f t="shared" si="4"/>
        <v>0</v>
      </c>
    </row>
    <row r="9" spans="2:65" x14ac:dyDescent="0.2">
      <c r="C9" s="23" t="s">
        <v>40</v>
      </c>
      <c r="D9">
        <f>IF(D4&gt;0,1,0)</f>
        <v>1</v>
      </c>
      <c r="E9">
        <f>IF(E4=0,0,1)</f>
        <v>1</v>
      </c>
      <c r="F9">
        <f>IF(F4&gt;0,1,0)</f>
        <v>1</v>
      </c>
      <c r="G9">
        <f>IF(G4&gt;0,1,0)</f>
        <v>1</v>
      </c>
      <c r="H9">
        <f t="shared" ref="H9:L10" si="5">IF(H4&gt;0,1,0)</f>
        <v>1</v>
      </c>
      <c r="I9">
        <f t="shared" si="5"/>
        <v>1</v>
      </c>
      <c r="J9">
        <f t="shared" si="5"/>
        <v>1</v>
      </c>
      <c r="K9">
        <f t="shared" si="5"/>
        <v>1</v>
      </c>
      <c r="L9" s="7">
        <f t="shared" si="5"/>
        <v>1</v>
      </c>
    </row>
    <row r="10" spans="2:65" x14ac:dyDescent="0.2">
      <c r="C10" s="26" t="s">
        <v>42</v>
      </c>
      <c r="D10" s="9">
        <f>IF(D5&gt;0,1,0)</f>
        <v>0</v>
      </c>
      <c r="E10" s="9">
        <f t="shared" ref="E10" si="6">IF(E5=0,0,1)</f>
        <v>0</v>
      </c>
      <c r="F10" s="9">
        <f>IF(F5&gt;0,1,0)</f>
        <v>0</v>
      </c>
      <c r="G10" s="9">
        <f>IF(G5&gt;0,1,0)</f>
        <v>0</v>
      </c>
      <c r="H10" s="9">
        <f t="shared" si="5"/>
        <v>0</v>
      </c>
      <c r="I10" s="9">
        <f t="shared" si="5"/>
        <v>0</v>
      </c>
      <c r="J10" s="9">
        <f t="shared" si="5"/>
        <v>0</v>
      </c>
      <c r="K10" s="9">
        <f t="shared" si="5"/>
        <v>0</v>
      </c>
      <c r="L10" s="10">
        <f t="shared" si="5"/>
        <v>0</v>
      </c>
    </row>
    <row r="11" spans="2:65" x14ac:dyDescent="0.2">
      <c r="C11" s="1"/>
      <c r="D11" s="11"/>
      <c r="E11" s="12"/>
    </row>
    <row r="12" spans="2:65" s="36" customFormat="1" x14ac:dyDescent="0.2">
      <c r="C12" s="37"/>
      <c r="D12" s="18"/>
      <c r="E12" s="18"/>
      <c r="F12" s="38"/>
      <c r="G12" s="18"/>
      <c r="H12" s="39"/>
      <c r="I12" s="40"/>
      <c r="J12" s="40"/>
      <c r="K12" s="41" t="s">
        <v>43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2" t="s">
        <v>44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3" t="s">
        <v>45</v>
      </c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4"/>
    </row>
    <row r="13" spans="2:65" s="36" customFormat="1" x14ac:dyDescent="0.2">
      <c r="C13" s="45"/>
      <c r="D13" s="46"/>
      <c r="F13" s="47"/>
      <c r="G13" s="46"/>
      <c r="H13" s="48"/>
      <c r="K13" s="49" t="str">
        <f>'[1]EV proj_BAU'!R64</f>
        <v>BEV-100 PC</v>
      </c>
      <c r="L13" s="50"/>
      <c r="M13" s="50"/>
      <c r="N13" s="50"/>
      <c r="O13" s="50"/>
      <c r="P13" s="50"/>
      <c r="Q13" s="50"/>
      <c r="R13" s="50"/>
      <c r="S13" s="50" t="str">
        <f>'[1]EV proj_BAU'!X64</f>
        <v>BEV-200 PC</v>
      </c>
      <c r="T13" s="50"/>
      <c r="U13" s="50"/>
      <c r="V13" s="50"/>
      <c r="W13" s="50"/>
      <c r="X13" s="50"/>
      <c r="Y13" s="50"/>
      <c r="Z13" s="50"/>
      <c r="AA13" s="51" t="str">
        <f>K13</f>
        <v>BEV-100 PC</v>
      </c>
      <c r="AB13" s="51"/>
      <c r="AC13" s="51"/>
      <c r="AD13" s="51"/>
      <c r="AE13" s="51"/>
      <c r="AF13" s="51"/>
      <c r="AG13" s="51"/>
      <c r="AH13" s="51"/>
      <c r="AI13" s="51" t="str">
        <f>S13</f>
        <v>BEV-200 PC</v>
      </c>
      <c r="AJ13" s="51"/>
      <c r="AK13" s="51"/>
      <c r="AL13" s="51"/>
      <c r="AM13" s="51"/>
      <c r="AN13" s="51"/>
      <c r="AO13" s="51"/>
      <c r="AP13" s="51"/>
      <c r="AQ13" s="52"/>
      <c r="AR13" s="43" t="s">
        <v>46</v>
      </c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4"/>
    </row>
    <row r="14" spans="2:65" s="36" customFormat="1" x14ac:dyDescent="0.2">
      <c r="C14" s="37" t="s">
        <v>47</v>
      </c>
      <c r="D14" s="53" t="s">
        <v>48</v>
      </c>
      <c r="E14" s="52" t="s">
        <v>49</v>
      </c>
      <c r="F14" s="54" t="s">
        <v>50</v>
      </c>
      <c r="G14" s="53" t="s">
        <v>51</v>
      </c>
      <c r="H14" s="53" t="s">
        <v>52</v>
      </c>
      <c r="I14" s="52" t="s">
        <v>53</v>
      </c>
      <c r="J14" s="52" t="s">
        <v>54</v>
      </c>
      <c r="K14" s="55" t="str">
        <f>'[1]EV proj_BAU'!R68</f>
        <v>NMC622</v>
      </c>
      <c r="L14" s="55" t="str">
        <f>'[1]EV proj_BAU'!S68</f>
        <v>NMC811</v>
      </c>
      <c r="M14" s="55" t="str">
        <f>'[1]EV proj_BAU'!T68</f>
        <v>NCA (I)</v>
      </c>
      <c r="N14" s="55" t="str">
        <f>'[1]EV proj_BAU'!U68</f>
        <v>LFP(II)</v>
      </c>
      <c r="O14" s="55" t="str">
        <f>'[1]EV proj_BAU'!V68</f>
        <v>NMC955</v>
      </c>
      <c r="P14" s="55" t="str">
        <f>'[1]EV proj_BAU'!W68</f>
        <v>NCA955</v>
      </c>
      <c r="Q14" s="55" t="str">
        <f>'[1]EV proj_BAU'!AF68</f>
        <v>Li-S</v>
      </c>
      <c r="R14" s="55" t="str">
        <f>'[1]EV proj_BAU'!AJ68</f>
        <v>Li-air</v>
      </c>
      <c r="S14" s="55" t="str">
        <f>'[1]EV proj_BAU'!X68</f>
        <v>NMC622</v>
      </c>
      <c r="T14" s="55" t="str">
        <f>'[1]EV proj_BAU'!Y68</f>
        <v>NMC811</v>
      </c>
      <c r="U14" s="55" t="str">
        <f>'[1]EV proj_BAU'!Z68</f>
        <v>NCA (I)</v>
      </c>
      <c r="V14" s="55" t="str">
        <f>'[1]EV proj_BAU'!AA68</f>
        <v>LFP(II)</v>
      </c>
      <c r="W14" s="55" t="str">
        <f>'[1]EV proj_BAU'!AB68</f>
        <v>NMC955</v>
      </c>
      <c r="X14" s="55" t="str">
        <f>'[1]EV proj_BAU'!AC68</f>
        <v>NCA955</v>
      </c>
      <c r="Y14" s="55" t="str">
        <f>'[1]EV proj_BAU'!AG68</f>
        <v>Li-S</v>
      </c>
      <c r="Z14" s="55" t="str">
        <f>'[1]EV proj_BAU'!AK68</f>
        <v>Li-air</v>
      </c>
      <c r="AA14" s="56" t="str">
        <f>K14</f>
        <v>NMC622</v>
      </c>
      <c r="AB14" s="56" t="str">
        <f t="shared" ref="AB14:AP14" si="7">L14</f>
        <v>NMC811</v>
      </c>
      <c r="AC14" s="56" t="str">
        <f t="shared" si="7"/>
        <v>NCA (I)</v>
      </c>
      <c r="AD14" s="56" t="str">
        <f t="shared" si="7"/>
        <v>LFP(II)</v>
      </c>
      <c r="AE14" s="56" t="str">
        <f t="shared" si="7"/>
        <v>NMC955</v>
      </c>
      <c r="AF14" s="56" t="str">
        <f t="shared" si="7"/>
        <v>NCA955</v>
      </c>
      <c r="AG14" s="56" t="str">
        <f t="shared" si="7"/>
        <v>Li-S</v>
      </c>
      <c r="AH14" s="56" t="str">
        <f t="shared" si="7"/>
        <v>Li-air</v>
      </c>
      <c r="AI14" s="56" t="str">
        <f t="shared" si="7"/>
        <v>NMC622</v>
      </c>
      <c r="AJ14" s="56" t="str">
        <f t="shared" si="7"/>
        <v>NMC811</v>
      </c>
      <c r="AK14" s="56" t="str">
        <f t="shared" si="7"/>
        <v>NCA (I)</v>
      </c>
      <c r="AL14" s="56" t="str">
        <f t="shared" si="7"/>
        <v>LFP(II)</v>
      </c>
      <c r="AM14" s="56" t="str">
        <f t="shared" si="7"/>
        <v>NMC955</v>
      </c>
      <c r="AN14" s="56" t="str">
        <f t="shared" si="7"/>
        <v>NCA955</v>
      </c>
      <c r="AO14" s="56" t="str">
        <f t="shared" si="7"/>
        <v>Li-S</v>
      </c>
      <c r="AP14" s="56" t="str">
        <f t="shared" si="7"/>
        <v>Li-air</v>
      </c>
      <c r="AQ14" s="56" t="s">
        <v>55</v>
      </c>
      <c r="AR14" s="57" t="str">
        <f>[1]LCIA_TAU!R3</f>
        <v>IPCC 2013 100a</v>
      </c>
      <c r="AS14" s="58" t="str">
        <f>[1]LCIA_TAU!S3</f>
        <v>CED</v>
      </c>
      <c r="AT14" s="59" t="str">
        <f>[1]LCIA_TAU!T3</f>
        <v>Fine particulate matter formation</v>
      </c>
      <c r="AU14" s="57" t="str">
        <f>[1]LCIA_TAU!U3</f>
        <v>Fossil resource scarcity</v>
      </c>
      <c r="AV14" s="59" t="str">
        <f>[1]LCIA_TAU!V3</f>
        <v>Freshwater ecotoxicity</v>
      </c>
      <c r="AW14" s="59" t="str">
        <f>[1]LCIA_TAU!W3</f>
        <v>Freshwater eutrophication</v>
      </c>
      <c r="AX14" s="60" t="str">
        <f>[1]LCIA_TAU!X3</f>
        <v>Global warming</v>
      </c>
      <c r="AY14" s="59" t="str">
        <f>[1]LCIA_TAU!Y3</f>
        <v>Human carcinogenic toxicity</v>
      </c>
      <c r="AZ14" s="57" t="str">
        <f>[1]LCIA_TAU!Z3</f>
        <v>Human non-carcinogenic toxicity</v>
      </c>
      <c r="BA14" s="59" t="str">
        <f>[1]LCIA_TAU!AA3</f>
        <v>Ionizing radiation</v>
      </c>
      <c r="BB14" s="59" t="str">
        <f>[1]LCIA_TAU!AB3</f>
        <v>Land use</v>
      </c>
      <c r="BC14" s="59" t="str">
        <f>[1]LCIA_TAU!AC3</f>
        <v>Marine ecotoxicity</v>
      </c>
      <c r="BD14" s="59" t="str">
        <f>[1]LCIA_TAU!AD3</f>
        <v>Marine eutrophication</v>
      </c>
      <c r="BE14" s="59" t="str">
        <f>[1]LCIA_TAU!AE3</f>
        <v>Mineral resource scarcity</v>
      </c>
      <c r="BF14" s="59" t="str">
        <f>[1]LCIA_TAU!AF3</f>
        <v>Ozone formation, Human health</v>
      </c>
      <c r="BG14" s="59" t="str">
        <f>[1]LCIA_TAU!AG3</f>
        <v>Ozone formation, Terrestrial ecosystems</v>
      </c>
      <c r="BH14" s="59" t="str">
        <f>[1]LCIA_TAU!AH3</f>
        <v>Stratospheric ozone depletion</v>
      </c>
      <c r="BI14" s="59" t="str">
        <f>[1]LCIA_TAU!AI3</f>
        <v>Terrestrial acidification</v>
      </c>
      <c r="BJ14" s="57" t="str">
        <f>[1]LCIA_TAU!AJ3</f>
        <v>Terrestrial ecotoxicity</v>
      </c>
      <c r="BK14" s="61" t="str">
        <f>[1]LCIA_TAU!AK3</f>
        <v>Water consumption</v>
      </c>
    </row>
    <row r="15" spans="2:65" x14ac:dyDescent="0.2">
      <c r="B15" s="62" t="s">
        <v>36</v>
      </c>
      <c r="C15" s="63" t="str">
        <f>[1]LCI!B50</f>
        <v>GSC</v>
      </c>
      <c r="D15" s="64" t="str">
        <f>[1]LCI!C50</f>
        <v xml:space="preserve">GO </v>
      </c>
      <c r="E15" s="62" t="str">
        <f>[1]LCI!D50</f>
        <v>graphite</v>
      </c>
      <c r="F15" s="65" t="str">
        <f>F201</f>
        <v>Synthesis Graphite production</v>
      </c>
      <c r="G15" s="66" t="str">
        <f t="shared" ref="G15:I19" si="8">G201</f>
        <v>US</v>
      </c>
      <c r="H15" s="67" t="str">
        <f t="shared" si="8"/>
        <v>669d3b88-a359-454c-a4b1-d12609d49b8b</v>
      </c>
      <c r="I15" s="68">
        <f>I201</f>
        <v>1</v>
      </c>
      <c r="J15" s="69">
        <f t="shared" ref="J15" si="9">SUM(I15:I19)</f>
        <v>1</v>
      </c>
      <c r="K15" s="70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2">
        <f>[1]LCI!$E50*'[1]EV proj_BAU'!AF$72</f>
        <v>3.7036360489290399</v>
      </c>
      <c r="R15" s="71">
        <v>0</v>
      </c>
      <c r="S15" s="71">
        <v>0</v>
      </c>
      <c r="T15" s="71">
        <v>0</v>
      </c>
      <c r="U15" s="71">
        <v>0</v>
      </c>
      <c r="V15" s="71">
        <v>0</v>
      </c>
      <c r="W15" s="71">
        <v>0</v>
      </c>
      <c r="X15" s="71">
        <v>0</v>
      </c>
      <c r="Y15" s="72">
        <f>[1]LCI!$E50*'[1]EV proj_BAU'!AG$72</f>
        <v>7.5434915334203154</v>
      </c>
      <c r="Z15" s="73">
        <v>0</v>
      </c>
      <c r="AA15" s="74">
        <f>$I15*K$15</f>
        <v>0</v>
      </c>
      <c r="AB15" s="75">
        <f t="shared" ref="AB15:AP19" si="10">$I15*L$15</f>
        <v>0</v>
      </c>
      <c r="AC15" s="75">
        <f t="shared" si="10"/>
        <v>0</v>
      </c>
      <c r="AD15" s="75">
        <f t="shared" si="10"/>
        <v>0</v>
      </c>
      <c r="AE15" s="75">
        <f t="shared" si="10"/>
        <v>0</v>
      </c>
      <c r="AF15" s="75">
        <f t="shared" si="10"/>
        <v>0</v>
      </c>
      <c r="AG15" s="76">
        <f t="shared" si="10"/>
        <v>3.7036360489290399</v>
      </c>
      <c r="AH15" s="75">
        <f t="shared" si="10"/>
        <v>0</v>
      </c>
      <c r="AI15" s="75">
        <f t="shared" si="10"/>
        <v>0</v>
      </c>
      <c r="AJ15" s="75">
        <f t="shared" si="10"/>
        <v>0</v>
      </c>
      <c r="AK15" s="75">
        <f t="shared" si="10"/>
        <v>0</v>
      </c>
      <c r="AL15" s="75">
        <f t="shared" si="10"/>
        <v>0</v>
      </c>
      <c r="AM15" s="75">
        <f t="shared" si="10"/>
        <v>0</v>
      </c>
      <c r="AN15" s="75">
        <f t="shared" si="10"/>
        <v>0</v>
      </c>
      <c r="AO15" s="76">
        <f t="shared" si="10"/>
        <v>7.5434915334203154</v>
      </c>
      <c r="AP15" s="77">
        <f t="shared" si="10"/>
        <v>0</v>
      </c>
      <c r="AQ15" s="78" t="str">
        <f>VLOOKUP($H15,'[1]Unit factor_selected'!$F$3:$AC$346,'[1]Unit factor_selected'!H$1,FALSE)</f>
        <v>kg</v>
      </c>
      <c r="AR15" s="79">
        <f>VLOOKUP($H15,'[1]Unit factor_selected'!$F$3:$AC$346,'[1]Unit factor_selected'!J$1,FALSE)</f>
        <v>3.5572144745069698</v>
      </c>
      <c r="AS15" s="80">
        <f>VLOOKUP($H15,'[1]Unit factor_selected'!$F$3:$AC$346,'[1]Unit factor_selected'!K$1,FALSE)</f>
        <v>93.818435875991497</v>
      </c>
      <c r="AT15" s="81">
        <f>VLOOKUP($H15,'[1]Unit factor_selected'!$F$3:$AC$346,'[1]Unit factor_selected'!L$1,FALSE)</f>
        <v>2.8140979378091999E-2</v>
      </c>
      <c r="AU15" s="82">
        <f>VLOOKUP($H15,'[1]Unit factor_selected'!$F$3:$AC$346,'[1]Unit factor_selected'!M$1,FALSE)</f>
        <v>1.7551588692094</v>
      </c>
      <c r="AV15" s="81">
        <f>VLOOKUP($H15,'[1]Unit factor_selected'!$F$3:$AC$346,'[1]Unit factor_selected'!N$1,FALSE)</f>
        <v>0.10925435689542801</v>
      </c>
      <c r="AW15" s="81">
        <f>VLOOKUP($H15,'[1]Unit factor_selected'!$F$3:$AC$346,'[1]Unit factor_selected'!O$1,FALSE)</f>
        <v>1.5730593907391901E-3</v>
      </c>
      <c r="AX15" s="82">
        <f>VLOOKUP($H15,'[1]Unit factor_selected'!$F$3:$AC$346,'[1]Unit factor_selected'!P$1,FALSE)</f>
        <v>3.62288358456538</v>
      </c>
      <c r="AY15" s="81">
        <f>VLOOKUP($H15,'[1]Unit factor_selected'!$F$3:$AC$346,'[1]Unit factor_selected'!Q$1,FALSE)</f>
        <v>0.15239290106950401</v>
      </c>
      <c r="AZ15" s="82">
        <f>VLOOKUP($H15,'[1]Unit factor_selected'!$F$3:$AC$346,'[1]Unit factor_selected'!R$1,FALSE)</f>
        <v>2.76857460147991</v>
      </c>
      <c r="BA15" s="81">
        <f>VLOOKUP($H15,'[1]Unit factor_selected'!$F$3:$AC$346,'[1]Unit factor_selected'!S$1,FALSE)</f>
        <v>0.476983622348849</v>
      </c>
      <c r="BB15" s="81">
        <f>VLOOKUP($H15,'[1]Unit factor_selected'!$F$3:$AC$346,'[1]Unit factor_selected'!T$1,FALSE)</f>
        <v>2.0567040159052301E-2</v>
      </c>
      <c r="BC15" s="81">
        <f>VLOOKUP($H15,'[1]Unit factor_selected'!$F$3:$AC$346,'[1]Unit factor_selected'!U$1,FALSE)</f>
        <v>0.145751438778395</v>
      </c>
      <c r="BD15" s="81">
        <f>VLOOKUP($H15,'[1]Unit factor_selected'!$F$3:$AC$346,'[1]Unit factor_selected'!V$1,FALSE)</f>
        <v>1.10792239285871E-4</v>
      </c>
      <c r="BE15" s="81">
        <f>VLOOKUP($H15,'[1]Unit factor_selected'!$F$3:$AC$346,'[1]Unit factor_selected'!W$1,FALSE)</f>
        <v>5.23672097264448E-3</v>
      </c>
      <c r="BF15" s="81">
        <f>VLOOKUP($H15,'[1]Unit factor_selected'!$F$3:$AC$346,'[1]Unit factor_selected'!X$1,FALSE)</f>
        <v>1.46700392387667E-2</v>
      </c>
      <c r="BG15" s="81">
        <f>VLOOKUP($H15,'[1]Unit factor_selected'!$F$3:$AC$346,'[1]Unit factor_selected'!Y$1,FALSE)</f>
        <v>1.5091853196995001E-2</v>
      </c>
      <c r="BH15" s="81">
        <f>VLOOKUP($H15,'[1]Unit factor_selected'!$F$3:$AC$346,'[1]Unit factor_selected'!Z$1,FALSE)</f>
        <v>1.67424691445798E-6</v>
      </c>
      <c r="BI15" s="81">
        <f>VLOOKUP($H15,'[1]Unit factor_selected'!$F$3:$AC$346,'[1]Unit factor_selected'!AA$1,FALSE)</f>
        <v>7.6690668456905003E-2</v>
      </c>
      <c r="BJ15" s="82">
        <f>VLOOKUP($H15,'[1]Unit factor_selected'!$F$3:$AC$346,'[1]Unit factor_selected'!AB$1,FALSE)</f>
        <v>5.6310826278058803</v>
      </c>
      <c r="BK15" s="83">
        <f>VLOOKUP($H15,'[1]Unit factor_selected'!$F$3:$AC$346,'[1]Unit factor_selected'!AC$1,FALSE)</f>
        <v>1.8870240455870799E-2</v>
      </c>
      <c r="BM15">
        <f>AR15*AG15</f>
        <v>13.174627761556184</v>
      </c>
    </row>
    <row r="16" spans="2:65" x14ac:dyDescent="0.2">
      <c r="B16" s="84"/>
      <c r="C16" s="63"/>
      <c r="D16" s="85"/>
      <c r="E16" s="84"/>
      <c r="F16" s="86"/>
      <c r="G16" s="87" t="str">
        <f t="shared" si="8"/>
        <v>CN</v>
      </c>
      <c r="H16" s="35" t="str">
        <f t="shared" si="8"/>
        <v>f733bff5-f2df-429a-b3a8-0d6ba81d8421</v>
      </c>
      <c r="I16" s="88">
        <f t="shared" si="8"/>
        <v>0</v>
      </c>
      <c r="J16" s="89"/>
      <c r="K16" s="90"/>
      <c r="L16" s="91"/>
      <c r="M16" s="91"/>
      <c r="N16" s="91"/>
      <c r="O16" s="91"/>
      <c r="P16" s="91"/>
      <c r="Q16" s="92"/>
      <c r="R16" s="91"/>
      <c r="S16" s="91"/>
      <c r="T16" s="91"/>
      <c r="U16" s="91"/>
      <c r="V16" s="91"/>
      <c r="W16" s="91"/>
      <c r="X16" s="91"/>
      <c r="Y16" s="92"/>
      <c r="Z16" s="93"/>
      <c r="AA16" s="94">
        <f t="shared" ref="AA16:AA18" si="11">$I16*K$15</f>
        <v>0</v>
      </c>
      <c r="AB16" s="4">
        <f t="shared" si="10"/>
        <v>0</v>
      </c>
      <c r="AC16" s="4">
        <f t="shared" si="10"/>
        <v>0</v>
      </c>
      <c r="AD16" s="4">
        <f t="shared" si="10"/>
        <v>0</v>
      </c>
      <c r="AE16" s="4">
        <f t="shared" si="10"/>
        <v>0</v>
      </c>
      <c r="AF16" s="4">
        <f t="shared" si="10"/>
        <v>0</v>
      </c>
      <c r="AG16" s="95">
        <f t="shared" si="10"/>
        <v>0</v>
      </c>
      <c r="AH16" s="4">
        <f t="shared" si="10"/>
        <v>0</v>
      </c>
      <c r="AI16" s="4">
        <f t="shared" si="10"/>
        <v>0</v>
      </c>
      <c r="AJ16" s="4">
        <f t="shared" si="10"/>
        <v>0</v>
      </c>
      <c r="AK16" s="4">
        <f t="shared" si="10"/>
        <v>0</v>
      </c>
      <c r="AL16" s="4">
        <f t="shared" si="10"/>
        <v>0</v>
      </c>
      <c r="AM16" s="4">
        <f t="shared" si="10"/>
        <v>0</v>
      </c>
      <c r="AN16" s="4">
        <f t="shared" si="10"/>
        <v>0</v>
      </c>
      <c r="AO16" s="95">
        <f t="shared" si="10"/>
        <v>0</v>
      </c>
      <c r="AP16" s="96">
        <f t="shared" si="10"/>
        <v>0</v>
      </c>
      <c r="AQ16" s="97" t="str">
        <f>VLOOKUP($H16,'[1]Unit factor_selected'!$F$3:$AC$346,'[1]Unit factor_selected'!H$1,FALSE)</f>
        <v>kg</v>
      </c>
      <c r="AR16" s="98">
        <f>VLOOKUP($H16,'[1]Unit factor_selected'!$F$3:$AC$346,'[1]Unit factor_selected'!J$1,FALSE)</f>
        <v>4.2667356766757001</v>
      </c>
      <c r="AS16" s="2">
        <f>VLOOKUP($H16,'[1]Unit factor_selected'!$F$3:$AC$346,'[1]Unit factor_selected'!K$1,FALSE)</f>
        <v>93.422571147316404</v>
      </c>
      <c r="AT16" s="22">
        <f>VLOOKUP($H16,'[1]Unit factor_selected'!$F$3:$AC$346,'[1]Unit factor_selected'!L$1,FALSE)</f>
        <v>2.7903585463251099E-2</v>
      </c>
      <c r="AU16" s="21">
        <f>VLOOKUP($H16,'[1]Unit factor_selected'!$F$3:$AC$346,'[1]Unit factor_selected'!M$1,FALSE)</f>
        <v>1.7666962415468399</v>
      </c>
      <c r="AV16" s="22">
        <f>VLOOKUP($H16,'[1]Unit factor_selected'!$F$3:$AC$346,'[1]Unit factor_selected'!N$1,FALSE)</f>
        <v>0.10778438980729101</v>
      </c>
      <c r="AW16" s="22">
        <f>VLOOKUP($H16,'[1]Unit factor_selected'!$F$3:$AC$346,'[1]Unit factor_selected'!O$1,FALSE)</f>
        <v>8.6560659999640097E-4</v>
      </c>
      <c r="AX16" s="21">
        <f>VLOOKUP($H16,'[1]Unit factor_selected'!$F$3:$AC$346,'[1]Unit factor_selected'!P$1,FALSE)</f>
        <v>4.3777103243578299</v>
      </c>
      <c r="AY16" s="22">
        <f>VLOOKUP($H16,'[1]Unit factor_selected'!$F$3:$AC$346,'[1]Unit factor_selected'!Q$1,FALSE)</f>
        <v>0.15377003388027899</v>
      </c>
      <c r="AZ16" s="21">
        <f>VLOOKUP($H16,'[1]Unit factor_selected'!$F$3:$AC$346,'[1]Unit factor_selected'!R$1,FALSE)</f>
        <v>2.37830482319238</v>
      </c>
      <c r="BA16" s="22">
        <f>VLOOKUP($H16,'[1]Unit factor_selected'!$F$3:$AC$346,'[1]Unit factor_selected'!S$1,FALSE)</f>
        <v>0.40567563753050601</v>
      </c>
      <c r="BB16" s="22">
        <f>VLOOKUP($H16,'[1]Unit factor_selected'!$F$3:$AC$346,'[1]Unit factor_selected'!T$1,FALSE)</f>
        <v>1.5238160598820201E-2</v>
      </c>
      <c r="BC16" s="22">
        <f>VLOOKUP($H16,'[1]Unit factor_selected'!$F$3:$AC$346,'[1]Unit factor_selected'!U$1,FALSE)</f>
        <v>0.142441922199775</v>
      </c>
      <c r="BD16" s="22">
        <f>VLOOKUP($H16,'[1]Unit factor_selected'!$F$3:$AC$346,'[1]Unit factor_selected'!V$1,FALSE)</f>
        <v>6.3876498343167699E-5</v>
      </c>
      <c r="BE16" s="22">
        <f>VLOOKUP($H16,'[1]Unit factor_selected'!$F$3:$AC$346,'[1]Unit factor_selected'!W$1,FALSE)</f>
        <v>5.3628357064767901E-3</v>
      </c>
      <c r="BF16" s="22">
        <f>VLOOKUP($H16,'[1]Unit factor_selected'!$F$3:$AC$346,'[1]Unit factor_selected'!X$1,FALSE)</f>
        <v>1.9652776910608499E-2</v>
      </c>
      <c r="BG16" s="22">
        <f>VLOOKUP($H16,'[1]Unit factor_selected'!$F$3:$AC$346,'[1]Unit factor_selected'!Y$1,FALSE)</f>
        <v>2.00504171096926E-2</v>
      </c>
      <c r="BH16" s="22">
        <f>VLOOKUP($H16,'[1]Unit factor_selected'!$F$3:$AC$346,'[1]Unit factor_selected'!Z$1,FALSE)</f>
        <v>1.5787852369070601E-6</v>
      </c>
      <c r="BI16" s="22">
        <f>VLOOKUP($H16,'[1]Unit factor_selected'!$F$3:$AC$346,'[1]Unit factor_selected'!AA$1,FALSE)</f>
        <v>8.0888166141426396E-2</v>
      </c>
      <c r="BJ16" s="21">
        <f>VLOOKUP($H16,'[1]Unit factor_selected'!$F$3:$AC$346,'[1]Unit factor_selected'!AB$1,FALSE)</f>
        <v>6.6458227756192398</v>
      </c>
      <c r="BK16" s="99">
        <f>VLOOKUP($H16,'[1]Unit factor_selected'!$F$3:$AC$346,'[1]Unit factor_selected'!AC$1,FALSE)</f>
        <v>1.0472417179855E-2</v>
      </c>
      <c r="BM16">
        <f t="shared" ref="BM16:BM74" si="12">AR16*AG16</f>
        <v>0</v>
      </c>
    </row>
    <row r="17" spans="2:65" x14ac:dyDescent="0.2">
      <c r="B17" s="84"/>
      <c r="C17" s="63"/>
      <c r="D17" s="85"/>
      <c r="E17" s="84"/>
      <c r="F17" s="86"/>
      <c r="G17" s="87" t="str">
        <f t="shared" si="8"/>
        <v>JP</v>
      </c>
      <c r="H17" s="35" t="str">
        <f t="shared" si="8"/>
        <v>24703139-cc5b-4d45-9b64-891d35658fa9</v>
      </c>
      <c r="I17" s="88">
        <f t="shared" si="8"/>
        <v>0</v>
      </c>
      <c r="J17" s="89"/>
      <c r="K17" s="90"/>
      <c r="L17" s="91"/>
      <c r="M17" s="91"/>
      <c r="N17" s="91"/>
      <c r="O17" s="91"/>
      <c r="P17" s="91"/>
      <c r="Q17" s="92"/>
      <c r="R17" s="91"/>
      <c r="S17" s="91"/>
      <c r="T17" s="91"/>
      <c r="U17" s="91"/>
      <c r="V17" s="91"/>
      <c r="W17" s="91"/>
      <c r="X17" s="91"/>
      <c r="Y17" s="92"/>
      <c r="Z17" s="93"/>
      <c r="AA17" s="94">
        <f t="shared" si="11"/>
        <v>0</v>
      </c>
      <c r="AB17" s="4">
        <f t="shared" si="10"/>
        <v>0</v>
      </c>
      <c r="AC17" s="4">
        <f t="shared" si="10"/>
        <v>0</v>
      </c>
      <c r="AD17" s="4">
        <f t="shared" si="10"/>
        <v>0</v>
      </c>
      <c r="AE17" s="4">
        <f t="shared" si="10"/>
        <v>0</v>
      </c>
      <c r="AF17" s="4">
        <f t="shared" si="10"/>
        <v>0</v>
      </c>
      <c r="AG17" s="95">
        <f t="shared" si="10"/>
        <v>0</v>
      </c>
      <c r="AH17" s="4">
        <f t="shared" si="10"/>
        <v>0</v>
      </c>
      <c r="AI17" s="4">
        <f t="shared" si="10"/>
        <v>0</v>
      </c>
      <c r="AJ17" s="4">
        <f t="shared" si="10"/>
        <v>0</v>
      </c>
      <c r="AK17" s="4">
        <f t="shared" si="10"/>
        <v>0</v>
      </c>
      <c r="AL17" s="4">
        <f t="shared" si="10"/>
        <v>0</v>
      </c>
      <c r="AM17" s="4">
        <f t="shared" si="10"/>
        <v>0</v>
      </c>
      <c r="AN17" s="4">
        <f t="shared" si="10"/>
        <v>0</v>
      </c>
      <c r="AO17" s="95">
        <f t="shared" si="10"/>
        <v>0</v>
      </c>
      <c r="AP17" s="96">
        <f t="shared" si="10"/>
        <v>0</v>
      </c>
      <c r="AQ17" s="97" t="str">
        <f>VLOOKUP($H17,'[1]Unit factor_selected'!$F$3:$AC$346,'[1]Unit factor_selected'!H$1,FALSE)</f>
        <v>kg</v>
      </c>
      <c r="AR17" s="98">
        <f>VLOOKUP($H17,'[1]Unit factor_selected'!$F$3:$AC$346,'[1]Unit factor_selected'!J$1,FALSE)</f>
        <v>3.1530733089106699</v>
      </c>
      <c r="AS17" s="2">
        <f>VLOOKUP($H17,'[1]Unit factor_selected'!$F$3:$AC$346,'[1]Unit factor_selected'!K$1,FALSE)</f>
        <v>87.856335969490203</v>
      </c>
      <c r="AT17" s="22">
        <f>VLOOKUP($H17,'[1]Unit factor_selected'!$F$3:$AC$346,'[1]Unit factor_selected'!L$1,FALSE)</f>
        <v>2.5774138365040701E-2</v>
      </c>
      <c r="AU17" s="21">
        <f>VLOOKUP($H17,'[1]Unit factor_selected'!$F$3:$AC$346,'[1]Unit factor_selected'!M$1,FALSE)</f>
        <v>1.6161452683556801</v>
      </c>
      <c r="AV17" s="22">
        <f>VLOOKUP($H17,'[1]Unit factor_selected'!$F$3:$AC$346,'[1]Unit factor_selected'!N$1,FALSE)</f>
        <v>9.8884383480896301E-2</v>
      </c>
      <c r="AW17" s="22">
        <f>VLOOKUP($H17,'[1]Unit factor_selected'!$F$3:$AC$346,'[1]Unit factor_selected'!O$1,FALSE)</f>
        <v>7.4916254641960904E-4</v>
      </c>
      <c r="AX17" s="21">
        <f>VLOOKUP($H17,'[1]Unit factor_selected'!$F$3:$AC$346,'[1]Unit factor_selected'!P$1,FALSE)</f>
        <v>3.21405202909766</v>
      </c>
      <c r="AY17" s="22">
        <f>VLOOKUP($H17,'[1]Unit factor_selected'!$F$3:$AC$346,'[1]Unit factor_selected'!Q$1,FALSE)</f>
        <v>0.12560730725807201</v>
      </c>
      <c r="AZ17" s="21">
        <f>VLOOKUP($H17,'[1]Unit factor_selected'!$F$3:$AC$346,'[1]Unit factor_selected'!R$1,FALSE)</f>
        <v>1.7669009547311301</v>
      </c>
      <c r="BA17" s="22">
        <f>VLOOKUP($H17,'[1]Unit factor_selected'!$F$3:$AC$346,'[1]Unit factor_selected'!S$1,FALSE)</f>
        <v>0.37841489065737599</v>
      </c>
      <c r="BB17" s="22">
        <f>VLOOKUP($H17,'[1]Unit factor_selected'!$F$3:$AC$346,'[1]Unit factor_selected'!T$1,FALSE)</f>
        <v>3.0710913968157099E-2</v>
      </c>
      <c r="BC17" s="22">
        <f>VLOOKUP($H17,'[1]Unit factor_selected'!$F$3:$AC$346,'[1]Unit factor_selected'!U$1,FALSE)</f>
        <v>0.12984116590038</v>
      </c>
      <c r="BD17" s="22">
        <f>VLOOKUP($H17,'[1]Unit factor_selected'!$F$3:$AC$346,'[1]Unit factor_selected'!V$1,FALSE)</f>
        <v>5.8687012419559402E-5</v>
      </c>
      <c r="BE17" s="22">
        <f>VLOOKUP($H17,'[1]Unit factor_selected'!$F$3:$AC$346,'[1]Unit factor_selected'!W$1,FALSE)</f>
        <v>5.8964038509526501E-3</v>
      </c>
      <c r="BF17" s="22">
        <f>VLOOKUP($H17,'[1]Unit factor_selected'!$F$3:$AC$346,'[1]Unit factor_selected'!X$1,FALSE)</f>
        <v>1.5270829389307799E-2</v>
      </c>
      <c r="BG17" s="22">
        <f>VLOOKUP($H17,'[1]Unit factor_selected'!$F$3:$AC$346,'[1]Unit factor_selected'!Y$1,FALSE)</f>
        <v>1.57003594202242E-2</v>
      </c>
      <c r="BH17" s="22">
        <f>VLOOKUP($H17,'[1]Unit factor_selected'!$F$3:$AC$346,'[1]Unit factor_selected'!Z$1,FALSE)</f>
        <v>1.4180185094798801E-6</v>
      </c>
      <c r="BI17" s="22">
        <f>VLOOKUP($H17,'[1]Unit factor_selected'!$F$3:$AC$346,'[1]Unit factor_selected'!AA$1,FALSE)</f>
        <v>7.7358379636553398E-2</v>
      </c>
      <c r="BJ17" s="21">
        <f>VLOOKUP($H17,'[1]Unit factor_selected'!$F$3:$AC$346,'[1]Unit factor_selected'!AB$1,FALSE)</f>
        <v>6.0840568923297296</v>
      </c>
      <c r="BK17" s="99">
        <f>VLOOKUP($H17,'[1]Unit factor_selected'!$F$3:$AC$346,'[1]Unit factor_selected'!AC$1,FALSE)</f>
        <v>8.8695991596381904E-3</v>
      </c>
      <c r="BM17">
        <f t="shared" si="12"/>
        <v>0</v>
      </c>
    </row>
    <row r="18" spans="2:65" x14ac:dyDescent="0.2">
      <c r="B18" s="84"/>
      <c r="C18" s="63"/>
      <c r="D18" s="85"/>
      <c r="E18" s="84"/>
      <c r="F18" s="86"/>
      <c r="G18" s="87" t="str">
        <f t="shared" si="8"/>
        <v>KR</v>
      </c>
      <c r="H18" s="35" t="str">
        <f t="shared" si="8"/>
        <v>ccef3cbb-5872-42a3-9e30-8f755d0544ba</v>
      </c>
      <c r="I18" s="88">
        <f t="shared" si="8"/>
        <v>0</v>
      </c>
      <c r="J18" s="89"/>
      <c r="K18" s="90"/>
      <c r="L18" s="91"/>
      <c r="M18" s="91"/>
      <c r="N18" s="91"/>
      <c r="O18" s="91"/>
      <c r="P18" s="91"/>
      <c r="Q18" s="92"/>
      <c r="R18" s="91"/>
      <c r="S18" s="91"/>
      <c r="T18" s="91"/>
      <c r="U18" s="91"/>
      <c r="V18" s="91"/>
      <c r="W18" s="91"/>
      <c r="X18" s="91"/>
      <c r="Y18" s="92"/>
      <c r="Z18" s="93"/>
      <c r="AA18" s="94">
        <f t="shared" si="11"/>
        <v>0</v>
      </c>
      <c r="AB18" s="4">
        <f t="shared" si="10"/>
        <v>0</v>
      </c>
      <c r="AC18" s="4">
        <f t="shared" si="10"/>
        <v>0</v>
      </c>
      <c r="AD18" s="4">
        <f t="shared" si="10"/>
        <v>0</v>
      </c>
      <c r="AE18" s="4">
        <f t="shared" si="10"/>
        <v>0</v>
      </c>
      <c r="AF18" s="4">
        <f t="shared" si="10"/>
        <v>0</v>
      </c>
      <c r="AG18" s="95">
        <f t="shared" si="10"/>
        <v>0</v>
      </c>
      <c r="AH18" s="4">
        <f t="shared" si="10"/>
        <v>0</v>
      </c>
      <c r="AI18" s="4">
        <f t="shared" si="10"/>
        <v>0</v>
      </c>
      <c r="AJ18" s="4">
        <f t="shared" si="10"/>
        <v>0</v>
      </c>
      <c r="AK18" s="4">
        <f t="shared" si="10"/>
        <v>0</v>
      </c>
      <c r="AL18" s="4">
        <f t="shared" si="10"/>
        <v>0</v>
      </c>
      <c r="AM18" s="4">
        <f t="shared" si="10"/>
        <v>0</v>
      </c>
      <c r="AN18" s="4">
        <f t="shared" si="10"/>
        <v>0</v>
      </c>
      <c r="AO18" s="95">
        <f t="shared" si="10"/>
        <v>0</v>
      </c>
      <c r="AP18" s="96">
        <f t="shared" si="10"/>
        <v>0</v>
      </c>
      <c r="AQ18" s="97" t="str">
        <f>VLOOKUP($H18,'[1]Unit factor_selected'!$F$3:$AC$346,'[1]Unit factor_selected'!H$1,FALSE)</f>
        <v>kg</v>
      </c>
      <c r="AR18" s="98">
        <f>VLOOKUP($H18,'[1]Unit factor_selected'!$F$3:$AC$346,'[1]Unit factor_selected'!J$1,FALSE)</f>
        <v>3.29308950044916</v>
      </c>
      <c r="AS18" s="2">
        <f>VLOOKUP($H18,'[1]Unit factor_selected'!$F$3:$AC$346,'[1]Unit factor_selected'!K$1,FALSE)</f>
        <v>97.415896001611202</v>
      </c>
      <c r="AT18" s="22">
        <f>VLOOKUP($H18,'[1]Unit factor_selected'!$F$3:$AC$346,'[1]Unit factor_selected'!L$1,FALSE)</f>
        <v>2.58651851207541E-2</v>
      </c>
      <c r="AU18" s="21">
        <f>VLOOKUP($H18,'[1]Unit factor_selected'!$F$3:$AC$346,'[1]Unit factor_selected'!M$1,FALSE)</f>
        <v>1.67444139487009</v>
      </c>
      <c r="AV18" s="22">
        <f>VLOOKUP($H18,'[1]Unit factor_selected'!$F$3:$AC$346,'[1]Unit factor_selected'!N$1,FALSE)</f>
        <v>0.116785417103697</v>
      </c>
      <c r="AW18" s="22">
        <f>VLOOKUP($H18,'[1]Unit factor_selected'!$F$3:$AC$346,'[1]Unit factor_selected'!O$1,FALSE)</f>
        <v>1.5026776171806601E-3</v>
      </c>
      <c r="AX18" s="21">
        <f>VLOOKUP($H18,'[1]Unit factor_selected'!$F$3:$AC$346,'[1]Unit factor_selected'!P$1,FALSE)</f>
        <v>3.34106900457282</v>
      </c>
      <c r="AY18" s="22">
        <f>VLOOKUP($H18,'[1]Unit factor_selected'!$F$3:$AC$346,'[1]Unit factor_selected'!Q$1,FALSE)</f>
        <v>0.165307998343593</v>
      </c>
      <c r="AZ18" s="21">
        <f>VLOOKUP($H18,'[1]Unit factor_selected'!$F$3:$AC$346,'[1]Unit factor_selected'!R$1,FALSE)</f>
        <v>2.7582060489957501</v>
      </c>
      <c r="BA18" s="22">
        <f>VLOOKUP($H18,'[1]Unit factor_selected'!$F$3:$AC$346,'[1]Unit factor_selected'!S$1,FALSE)</f>
        <v>0.81547064142139103</v>
      </c>
      <c r="BB18" s="22">
        <f>VLOOKUP($H18,'[1]Unit factor_selected'!$F$3:$AC$346,'[1]Unit factor_selected'!T$1,FALSE)</f>
        <v>4.7153729266024298E-2</v>
      </c>
      <c r="BC18" s="22">
        <f>VLOOKUP($H18,'[1]Unit factor_selected'!$F$3:$AC$346,'[1]Unit factor_selected'!U$1,FALSE)</f>
        <v>0.15530936132961201</v>
      </c>
      <c r="BD18" s="22">
        <f>VLOOKUP($H18,'[1]Unit factor_selected'!$F$3:$AC$346,'[1]Unit factor_selected'!V$1,FALSE)</f>
        <v>1.1108194483395299E-4</v>
      </c>
      <c r="BE18" s="22">
        <f>VLOOKUP($H18,'[1]Unit factor_selected'!$F$3:$AC$346,'[1]Unit factor_selected'!W$1,FALSE)</f>
        <v>5.9591344128362396E-3</v>
      </c>
      <c r="BF18" s="22">
        <f>VLOOKUP($H18,'[1]Unit factor_selected'!$F$3:$AC$346,'[1]Unit factor_selected'!X$1,FALSE)</f>
        <v>1.6141031486286199E-2</v>
      </c>
      <c r="BG18" s="22">
        <f>VLOOKUP($H18,'[1]Unit factor_selected'!$F$3:$AC$346,'[1]Unit factor_selected'!Y$1,FALSE)</f>
        <v>1.65617952477745E-2</v>
      </c>
      <c r="BH18" s="22">
        <f>VLOOKUP($H18,'[1]Unit factor_selected'!$F$3:$AC$346,'[1]Unit factor_selected'!Z$1,FALSE)</f>
        <v>1.5312725983482999E-6</v>
      </c>
      <c r="BI18" s="22">
        <f>VLOOKUP($H18,'[1]Unit factor_selected'!$F$3:$AC$346,'[1]Unit factor_selected'!AA$1,FALSE)</f>
        <v>7.5200866221858106E-2</v>
      </c>
      <c r="BJ18" s="21">
        <f>VLOOKUP($H18,'[1]Unit factor_selected'!$F$3:$AC$346,'[1]Unit factor_selected'!AB$1,FALSE)</f>
        <v>6.2700529321484</v>
      </c>
      <c r="BK18" s="99">
        <f>VLOOKUP($H18,'[1]Unit factor_selected'!$F$3:$AC$346,'[1]Unit factor_selected'!AC$1,FALSE)</f>
        <v>1.43707794327224E-2</v>
      </c>
      <c r="BM18">
        <f t="shared" si="12"/>
        <v>0</v>
      </c>
    </row>
    <row r="19" spans="2:65" x14ac:dyDescent="0.2">
      <c r="B19" s="84"/>
      <c r="C19" s="63"/>
      <c r="D19" s="85"/>
      <c r="E19" s="100"/>
      <c r="F19" s="101"/>
      <c r="G19" s="102" t="str">
        <f t="shared" si="8"/>
        <v>RER</v>
      </c>
      <c r="H19" s="103" t="str">
        <f t="shared" si="8"/>
        <v>8a882e83-4cd7-4dde-809c-fb15cf33bcfa</v>
      </c>
      <c r="I19" s="104">
        <f t="shared" si="8"/>
        <v>0</v>
      </c>
      <c r="J19" s="105"/>
      <c r="K19" s="106"/>
      <c r="L19" s="107"/>
      <c r="M19" s="107"/>
      <c r="N19" s="107"/>
      <c r="O19" s="107"/>
      <c r="P19" s="107"/>
      <c r="Q19" s="108"/>
      <c r="R19" s="107"/>
      <c r="S19" s="107"/>
      <c r="T19" s="107"/>
      <c r="U19" s="107"/>
      <c r="V19" s="107"/>
      <c r="W19" s="107"/>
      <c r="X19" s="107"/>
      <c r="Y19" s="108"/>
      <c r="Z19" s="109"/>
      <c r="AA19" s="110">
        <f>$I19*K$15</f>
        <v>0</v>
      </c>
      <c r="AB19" s="111">
        <f t="shared" si="10"/>
        <v>0</v>
      </c>
      <c r="AC19" s="111">
        <f t="shared" si="10"/>
        <v>0</v>
      </c>
      <c r="AD19" s="111">
        <f t="shared" si="10"/>
        <v>0</v>
      </c>
      <c r="AE19" s="111">
        <f t="shared" si="10"/>
        <v>0</v>
      </c>
      <c r="AF19" s="111">
        <f t="shared" si="10"/>
        <v>0</v>
      </c>
      <c r="AG19" s="58">
        <f t="shared" si="10"/>
        <v>0</v>
      </c>
      <c r="AH19" s="111">
        <f t="shared" si="10"/>
        <v>0</v>
      </c>
      <c r="AI19" s="111">
        <f t="shared" si="10"/>
        <v>0</v>
      </c>
      <c r="AJ19" s="111">
        <f t="shared" si="10"/>
        <v>0</v>
      </c>
      <c r="AK19" s="111">
        <f t="shared" si="10"/>
        <v>0</v>
      </c>
      <c r="AL19" s="111">
        <f t="shared" si="10"/>
        <v>0</v>
      </c>
      <c r="AM19" s="111">
        <f t="shared" si="10"/>
        <v>0</v>
      </c>
      <c r="AN19" s="111">
        <f t="shared" si="10"/>
        <v>0</v>
      </c>
      <c r="AO19" s="58">
        <f t="shared" si="10"/>
        <v>0</v>
      </c>
      <c r="AP19" s="112">
        <f t="shared" si="10"/>
        <v>0</v>
      </c>
      <c r="AQ19" s="113" t="str">
        <f>VLOOKUP($H19,'[1]Unit factor_selected'!$F$3:$AC$346,'[1]Unit factor_selected'!H$1,FALSE)</f>
        <v>kg</v>
      </c>
      <c r="AR19" s="114">
        <f>VLOOKUP($H19,'[1]Unit factor_selected'!$F$3:$AC$346,'[1]Unit factor_selected'!J$1,FALSE)</f>
        <v>2.5758345610030502</v>
      </c>
      <c r="AS19" s="115">
        <f>VLOOKUP($H19,'[1]Unit factor_selected'!$F$3:$AC$346,'[1]Unit factor_selected'!K$1,FALSE)</f>
        <v>90.111133644005307</v>
      </c>
      <c r="AT19" s="116">
        <f>VLOOKUP($H19,'[1]Unit factor_selected'!$F$3:$AC$346,'[1]Unit factor_selected'!L$1,FALSE)</f>
        <v>2.4749230806108701E-2</v>
      </c>
      <c r="AU19" s="117">
        <f>VLOOKUP($H19,'[1]Unit factor_selected'!$F$3:$AC$346,'[1]Unit factor_selected'!M$1,FALSE)</f>
        <v>1.46512468138423</v>
      </c>
      <c r="AV19" s="116">
        <f>VLOOKUP($H19,'[1]Unit factor_selected'!$F$3:$AC$346,'[1]Unit factor_selected'!N$1,FALSE)</f>
        <v>0.10278856649538599</v>
      </c>
      <c r="AW19" s="116">
        <f>VLOOKUP($H19,'[1]Unit factor_selected'!$F$3:$AC$346,'[1]Unit factor_selected'!O$1,FALSE)</f>
        <v>1.2893474659547699E-3</v>
      </c>
      <c r="AX19" s="117">
        <f>VLOOKUP($H19,'[1]Unit factor_selected'!$F$3:$AC$346,'[1]Unit factor_selected'!P$1,FALSE)</f>
        <v>2.62368248287817</v>
      </c>
      <c r="AY19" s="116">
        <f>VLOOKUP($H19,'[1]Unit factor_selected'!$F$3:$AC$346,'[1]Unit factor_selected'!Q$1,FALSE)</f>
        <v>0.13828694106482201</v>
      </c>
      <c r="AZ19" s="117">
        <f>VLOOKUP($H19,'[1]Unit factor_selected'!$F$3:$AC$346,'[1]Unit factor_selected'!R$1,FALSE)</f>
        <v>2.3350173320402798</v>
      </c>
      <c r="BA19" s="116">
        <f>VLOOKUP($H19,'[1]Unit factor_selected'!$F$3:$AC$346,'[1]Unit factor_selected'!S$1,FALSE)</f>
        <v>0.77475307017901596</v>
      </c>
      <c r="BB19" s="116">
        <f>VLOOKUP($H19,'[1]Unit factor_selected'!$F$3:$AC$346,'[1]Unit factor_selected'!T$1,FALSE)</f>
        <v>3.8587686735395303E-2</v>
      </c>
      <c r="BC19" s="116">
        <f>VLOOKUP($H19,'[1]Unit factor_selected'!$F$3:$AC$346,'[1]Unit factor_selected'!U$1,FALSE)</f>
        <v>0.13654456792400699</v>
      </c>
      <c r="BD19" s="116">
        <f>VLOOKUP($H19,'[1]Unit factor_selected'!$F$3:$AC$346,'[1]Unit factor_selected'!V$1,FALSE)</f>
        <v>9.7375698112061495E-5</v>
      </c>
      <c r="BE19" s="116">
        <f>VLOOKUP($H19,'[1]Unit factor_selected'!$F$3:$AC$346,'[1]Unit factor_selected'!W$1,FALSE)</f>
        <v>5.6136727275019503E-3</v>
      </c>
      <c r="BF19" s="116">
        <f>VLOOKUP($H19,'[1]Unit factor_selected'!$F$3:$AC$346,'[1]Unit factor_selected'!X$1,FALSE)</f>
        <v>1.2856813596494401E-2</v>
      </c>
      <c r="BG19" s="116">
        <f>VLOOKUP($H19,'[1]Unit factor_selected'!$F$3:$AC$346,'[1]Unit factor_selected'!Y$1,FALSE)</f>
        <v>1.3254822061214399E-2</v>
      </c>
      <c r="BH19" s="116">
        <f>VLOOKUP($H19,'[1]Unit factor_selected'!$F$3:$AC$346,'[1]Unit factor_selected'!Z$1,FALSE)</f>
        <v>1.48027770862274E-6</v>
      </c>
      <c r="BI19" s="116">
        <f>VLOOKUP($H19,'[1]Unit factor_selected'!$F$3:$AC$346,'[1]Unit factor_selected'!AA$1,FALSE)</f>
        <v>7.3060905899754905E-2</v>
      </c>
      <c r="BJ19" s="117">
        <f>VLOOKUP($H19,'[1]Unit factor_selected'!$F$3:$AC$346,'[1]Unit factor_selected'!AB$1,FALSE)</f>
        <v>5.9912637166978602</v>
      </c>
      <c r="BK19" s="118">
        <f>VLOOKUP($H19,'[1]Unit factor_selected'!$F$3:$AC$346,'[1]Unit factor_selected'!AC$1,FALSE)</f>
        <v>2.43041710500904E-2</v>
      </c>
      <c r="BM19">
        <f t="shared" si="12"/>
        <v>0</v>
      </c>
    </row>
    <row r="20" spans="2:65" x14ac:dyDescent="0.2">
      <c r="B20" s="84"/>
      <c r="C20" s="63"/>
      <c r="D20" s="85"/>
      <c r="E20" s="78" t="str">
        <f>[1]LCI!D51</f>
        <v>KNO3</v>
      </c>
      <c r="F20" s="119" t="str">
        <f>'[1]Unit factor_selected'!D305</f>
        <v>market for potassium nitrate, industrial grade | potassium nitrate, industrial grade | Cutoff, U</v>
      </c>
      <c r="G20" s="66" t="str">
        <f>'[1]Unit factor_selected'!E305</f>
        <v>GLO</v>
      </c>
      <c r="H20" s="67" t="str">
        <f>'[1]Unit factor_selected'!F305</f>
        <v>8982de4f-b1f2-49b4-8910-6a13aeea175f</v>
      </c>
      <c r="I20" s="68">
        <v>1</v>
      </c>
      <c r="J20" s="120">
        <f>I20</f>
        <v>1</v>
      </c>
      <c r="K20" s="121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3">
        <f>[1]LCI!$E51*'[1]EV proj_BAU'!AF$72</f>
        <v>1.8531212039328273</v>
      </c>
      <c r="R20" s="122">
        <v>0</v>
      </c>
      <c r="S20" s="122">
        <v>0</v>
      </c>
      <c r="T20" s="122">
        <v>0</v>
      </c>
      <c r="U20" s="122">
        <v>0</v>
      </c>
      <c r="V20" s="122">
        <v>0</v>
      </c>
      <c r="W20" s="122">
        <v>0</v>
      </c>
      <c r="X20" s="122">
        <v>0</v>
      </c>
      <c r="Y20" s="123">
        <f>[1]LCI!$E51*'[1]EV proj_BAU'!AG$72</f>
        <v>3.7744000564826492</v>
      </c>
      <c r="Z20" s="124">
        <v>0</v>
      </c>
      <c r="AA20" s="74">
        <f>$I20*K20</f>
        <v>0</v>
      </c>
      <c r="AB20" s="75">
        <f t="shared" ref="AB20:AP24" si="13">$I20*L20</f>
        <v>0</v>
      </c>
      <c r="AC20" s="75">
        <f t="shared" si="13"/>
        <v>0</v>
      </c>
      <c r="AD20" s="75">
        <f t="shared" si="13"/>
        <v>0</v>
      </c>
      <c r="AE20" s="75">
        <f t="shared" si="13"/>
        <v>0</v>
      </c>
      <c r="AF20" s="75">
        <f t="shared" si="13"/>
        <v>0</v>
      </c>
      <c r="AG20" s="76">
        <f t="shared" si="13"/>
        <v>1.8531212039328273</v>
      </c>
      <c r="AH20" s="75">
        <f t="shared" si="13"/>
        <v>0</v>
      </c>
      <c r="AI20" s="75">
        <f t="shared" si="13"/>
        <v>0</v>
      </c>
      <c r="AJ20" s="75">
        <f t="shared" si="13"/>
        <v>0</v>
      </c>
      <c r="AK20" s="75">
        <f t="shared" si="13"/>
        <v>0</v>
      </c>
      <c r="AL20" s="75">
        <f t="shared" si="13"/>
        <v>0</v>
      </c>
      <c r="AM20" s="75">
        <f t="shared" si="13"/>
        <v>0</v>
      </c>
      <c r="AN20" s="75">
        <f t="shared" si="13"/>
        <v>0</v>
      </c>
      <c r="AO20" s="76">
        <f t="shared" si="13"/>
        <v>3.7744000564826492</v>
      </c>
      <c r="AP20" s="77">
        <f t="shared" si="13"/>
        <v>0</v>
      </c>
      <c r="AQ20" s="78" t="str">
        <f>VLOOKUP($H20,'[1]Unit factor_selected'!$F$3:$AC$346,'[1]Unit factor_selected'!H$1,FALSE)</f>
        <v>kg</v>
      </c>
      <c r="AR20" s="79">
        <f>VLOOKUP($H20,'[1]Unit factor_selected'!$F$3:$AC$346,'[1]Unit factor_selected'!J$1,FALSE)</f>
        <v>0.37637710600000002</v>
      </c>
      <c r="AS20" s="80">
        <f>VLOOKUP($H20,'[1]Unit factor_selected'!$F$3:$AC$346,'[1]Unit factor_selected'!K$1,FALSE)</f>
        <v>5.4159680459999997</v>
      </c>
      <c r="AT20" s="81">
        <f>VLOOKUP($H20,'[1]Unit factor_selected'!$F$3:$AC$346,'[1]Unit factor_selected'!L$1,FALSE)</f>
        <v>1.577843E-3</v>
      </c>
      <c r="AU20" s="82">
        <f>VLOOKUP($H20,'[1]Unit factor_selected'!$F$3:$AC$346,'[1]Unit factor_selected'!M$1,FALSE)</f>
        <v>0.104884401</v>
      </c>
      <c r="AV20" s="81">
        <f>VLOOKUP($H20,'[1]Unit factor_selected'!$F$3:$AC$346,'[1]Unit factor_selected'!N$1,FALSE)</f>
        <v>8.718366E-3</v>
      </c>
      <c r="AW20" s="81">
        <f>VLOOKUP($H20,'[1]Unit factor_selected'!$F$3:$AC$346,'[1]Unit factor_selected'!O$1,FALSE)</f>
        <v>1.08297E-4</v>
      </c>
      <c r="AX20" s="82">
        <f>VLOOKUP($H20,'[1]Unit factor_selected'!$F$3:$AC$346,'[1]Unit factor_selected'!P$1,FALSE)</f>
        <v>0.38442987699999998</v>
      </c>
      <c r="AY20" s="81">
        <f>VLOOKUP($H20,'[1]Unit factor_selected'!$F$3:$AC$346,'[1]Unit factor_selected'!Q$1,FALSE)</f>
        <v>1.5493728999999999E-2</v>
      </c>
      <c r="AZ20" s="82">
        <f>VLOOKUP($H20,'[1]Unit factor_selected'!$F$3:$AC$346,'[1]Unit factor_selected'!R$1,FALSE)</f>
        <v>0.25521671899999998</v>
      </c>
      <c r="BA20" s="81">
        <f>VLOOKUP($H20,'[1]Unit factor_selected'!$F$3:$AC$346,'[1]Unit factor_selected'!S$1,FALSE)</f>
        <v>1.022439E-2</v>
      </c>
      <c r="BB20" s="81">
        <f>VLOOKUP($H20,'[1]Unit factor_selected'!$F$3:$AC$346,'[1]Unit factor_selected'!T$1,FALSE)</f>
        <v>0.63897021700000001</v>
      </c>
      <c r="BC20" s="81">
        <f>VLOOKUP($H20,'[1]Unit factor_selected'!$F$3:$AC$346,'[1]Unit factor_selected'!U$1,FALSE)</f>
        <v>1.2131110000000001E-2</v>
      </c>
      <c r="BD20" s="81">
        <f>VLOOKUP($H20,'[1]Unit factor_selected'!$F$3:$AC$346,'[1]Unit factor_selected'!V$1,FALSE)</f>
        <v>7.9500000000000001E-6</v>
      </c>
      <c r="BE20" s="81">
        <f>VLOOKUP($H20,'[1]Unit factor_selected'!$F$3:$AC$346,'[1]Unit factor_selected'!W$1,FALSE)</f>
        <v>5.2193056000000002E-2</v>
      </c>
      <c r="BF20" s="81">
        <f>VLOOKUP($H20,'[1]Unit factor_selected'!$F$3:$AC$346,'[1]Unit factor_selected'!X$1,FALSE)</f>
        <v>1.461319E-3</v>
      </c>
      <c r="BG20" s="81">
        <f>VLOOKUP($H20,'[1]Unit factor_selected'!$F$3:$AC$346,'[1]Unit factor_selected'!Y$1,FALSE)</f>
        <v>1.480615E-3</v>
      </c>
      <c r="BH20" s="81">
        <f>VLOOKUP($H20,'[1]Unit factor_selected'!$F$3:$AC$346,'[1]Unit factor_selected'!Z$1,FALSE)</f>
        <v>1.3300000000000001E-7</v>
      </c>
      <c r="BI20" s="81">
        <f>VLOOKUP($H20,'[1]Unit factor_selected'!$F$3:$AC$346,'[1]Unit factor_selected'!AA$1,FALSE)</f>
        <v>1.6432479999999999E-3</v>
      </c>
      <c r="BJ20" s="82">
        <f>VLOOKUP($H20,'[1]Unit factor_selected'!$F$3:$AC$346,'[1]Unit factor_selected'!AB$1,FALSE)</f>
        <v>1.2291652099999999</v>
      </c>
      <c r="BK20" s="83">
        <f>VLOOKUP($H20,'[1]Unit factor_selected'!$F$3:$AC$346,'[1]Unit factor_selected'!AC$1,FALSE)</f>
        <v>1.69735E-3</v>
      </c>
      <c r="BM20">
        <f t="shared" si="12"/>
        <v>0.69747239580347342</v>
      </c>
    </row>
    <row r="21" spans="2:65" x14ac:dyDescent="0.2">
      <c r="B21" s="84"/>
      <c r="C21" s="63"/>
      <c r="D21" s="85"/>
      <c r="E21" s="97" t="str">
        <f>[1]LCI!D52</f>
        <v>KMnO4</v>
      </c>
      <c r="F21" s="125" t="str">
        <f>'[1]Unit factor_selected'!D306</f>
        <v>market for potassium permanganate | potassium permanganate | Cutoff, U</v>
      </c>
      <c r="G21" s="87" t="str">
        <f>'[1]Unit factor_selected'!E306</f>
        <v>GLO</v>
      </c>
      <c r="H21" s="35" t="str">
        <f>'[1]Unit factor_selected'!F306</f>
        <v>70c82f90-daf4-3cba-8a46-15894baecf96</v>
      </c>
      <c r="I21" s="88">
        <v>1</v>
      </c>
      <c r="J21" s="126">
        <f>I21</f>
        <v>1</v>
      </c>
      <c r="K21" s="127">
        <v>0</v>
      </c>
      <c r="L21" s="128">
        <v>0</v>
      </c>
      <c r="M21" s="128">
        <v>0</v>
      </c>
      <c r="N21" s="128">
        <v>0</v>
      </c>
      <c r="O21" s="128">
        <v>0</v>
      </c>
      <c r="P21" s="128">
        <v>0</v>
      </c>
      <c r="Q21" s="129">
        <f>[1]LCI!$E52*'[1]EV proj_BAU'!AF$72</f>
        <v>22.227029011447467</v>
      </c>
      <c r="R21" s="128">
        <v>0</v>
      </c>
      <c r="S21" s="128">
        <v>0</v>
      </c>
      <c r="T21" s="128">
        <v>0</v>
      </c>
      <c r="U21" s="128">
        <v>0</v>
      </c>
      <c r="V21" s="128">
        <v>0</v>
      </c>
      <c r="W21" s="128">
        <v>0</v>
      </c>
      <c r="X21" s="128">
        <v>0</v>
      </c>
      <c r="Y21" s="129">
        <f>[1]LCI!$E52*'[1]EV proj_BAU'!AG$72</f>
        <v>45.27156635961186</v>
      </c>
      <c r="Z21" s="130">
        <v>0</v>
      </c>
      <c r="AA21" s="94">
        <f t="shared" ref="AA21:AA24" si="14">$I21*K21</f>
        <v>0</v>
      </c>
      <c r="AB21" s="4">
        <f t="shared" si="13"/>
        <v>0</v>
      </c>
      <c r="AC21" s="4">
        <f t="shared" si="13"/>
        <v>0</v>
      </c>
      <c r="AD21" s="4">
        <f t="shared" si="13"/>
        <v>0</v>
      </c>
      <c r="AE21" s="4">
        <f t="shared" si="13"/>
        <v>0</v>
      </c>
      <c r="AF21" s="4">
        <f t="shared" si="13"/>
        <v>0</v>
      </c>
      <c r="AG21" s="95">
        <f t="shared" si="13"/>
        <v>22.227029011447467</v>
      </c>
      <c r="AH21" s="4">
        <f t="shared" si="13"/>
        <v>0</v>
      </c>
      <c r="AI21" s="4">
        <f t="shared" si="13"/>
        <v>0</v>
      </c>
      <c r="AJ21" s="4">
        <f t="shared" si="13"/>
        <v>0</v>
      </c>
      <c r="AK21" s="4">
        <f t="shared" si="13"/>
        <v>0</v>
      </c>
      <c r="AL21" s="4">
        <f t="shared" si="13"/>
        <v>0</v>
      </c>
      <c r="AM21" s="4">
        <f t="shared" si="13"/>
        <v>0</v>
      </c>
      <c r="AN21" s="4">
        <f t="shared" si="13"/>
        <v>0</v>
      </c>
      <c r="AO21" s="95">
        <f t="shared" si="13"/>
        <v>45.27156635961186</v>
      </c>
      <c r="AP21" s="96">
        <f t="shared" si="13"/>
        <v>0</v>
      </c>
      <c r="AQ21" s="97" t="str">
        <f>VLOOKUP($H21,'[1]Unit factor_selected'!$F$3:$AC$346,'[1]Unit factor_selected'!H$1,FALSE)</f>
        <v>kg</v>
      </c>
      <c r="AR21" s="98">
        <f>VLOOKUP($H21,'[1]Unit factor_selected'!$F$3:$AC$346,'[1]Unit factor_selected'!J$1,FALSE)</f>
        <v>1.5701089349999999</v>
      </c>
      <c r="AS21" s="2">
        <f>VLOOKUP($H21,'[1]Unit factor_selected'!$F$3:$AC$346,'[1]Unit factor_selected'!K$1,FALSE)</f>
        <v>26.866613019999999</v>
      </c>
      <c r="AT21" s="22">
        <f>VLOOKUP($H21,'[1]Unit factor_selected'!$F$3:$AC$346,'[1]Unit factor_selected'!L$1,FALSE)</f>
        <v>2.9989190000000001E-3</v>
      </c>
      <c r="AU21" s="21">
        <f>VLOOKUP($H21,'[1]Unit factor_selected'!$F$3:$AC$346,'[1]Unit factor_selected'!M$1,FALSE)</f>
        <v>0.454796749</v>
      </c>
      <c r="AV21" s="22">
        <f>VLOOKUP($H21,'[1]Unit factor_selected'!$F$3:$AC$346,'[1]Unit factor_selected'!N$1,FALSE)</f>
        <v>0.107616768</v>
      </c>
      <c r="AW21" s="22">
        <f>VLOOKUP($H21,'[1]Unit factor_selected'!$F$3:$AC$346,'[1]Unit factor_selected'!O$1,FALSE)</f>
        <v>5.8944900000000003E-4</v>
      </c>
      <c r="AX21" s="21">
        <f>VLOOKUP($H21,'[1]Unit factor_selected'!$F$3:$AC$346,'[1]Unit factor_selected'!P$1,FALSE)</f>
        <v>1.593256612</v>
      </c>
      <c r="AY21" s="22">
        <f>VLOOKUP($H21,'[1]Unit factor_selected'!$F$3:$AC$346,'[1]Unit factor_selected'!Q$1,FALSE)</f>
        <v>0.118230947</v>
      </c>
      <c r="AZ21" s="21">
        <f>VLOOKUP($H21,'[1]Unit factor_selected'!$F$3:$AC$346,'[1]Unit factor_selected'!R$1,FALSE)</f>
        <v>2.0761947319999998</v>
      </c>
      <c r="BA21" s="22">
        <f>VLOOKUP($H21,'[1]Unit factor_selected'!$F$3:$AC$346,'[1]Unit factor_selected'!S$1,FALSE)</f>
        <v>0.173796757</v>
      </c>
      <c r="BB21" s="22">
        <f>VLOOKUP($H21,'[1]Unit factor_selected'!$F$3:$AC$346,'[1]Unit factor_selected'!T$1,FALSE)</f>
        <v>2.6002256000000001E-2</v>
      </c>
      <c r="BC21" s="22">
        <f>VLOOKUP($H21,'[1]Unit factor_selected'!$F$3:$AC$346,'[1]Unit factor_selected'!U$1,FALSE)</f>
        <v>0.141576648</v>
      </c>
      <c r="BD21" s="22">
        <f>VLOOKUP($H21,'[1]Unit factor_selected'!$F$3:$AC$346,'[1]Unit factor_selected'!V$1,FALSE)</f>
        <v>4.32E-5</v>
      </c>
      <c r="BE21" s="22">
        <f>VLOOKUP($H21,'[1]Unit factor_selected'!$F$3:$AC$346,'[1]Unit factor_selected'!W$1,FALSE)</f>
        <v>3.8883252E-2</v>
      </c>
      <c r="BF21" s="22">
        <f>VLOOKUP($H21,'[1]Unit factor_selected'!$F$3:$AC$346,'[1]Unit factor_selected'!X$1,FALSE)</f>
        <v>4.3244160000000002E-3</v>
      </c>
      <c r="BG21" s="22">
        <f>VLOOKUP($H21,'[1]Unit factor_selected'!$F$3:$AC$346,'[1]Unit factor_selected'!Y$1,FALSE)</f>
        <v>4.3942640000000002E-3</v>
      </c>
      <c r="BH21" s="22">
        <f>VLOOKUP($H21,'[1]Unit factor_selected'!$F$3:$AC$346,'[1]Unit factor_selected'!Z$1,FALSE)</f>
        <v>6.75E-7</v>
      </c>
      <c r="BI21" s="22">
        <f>VLOOKUP($H21,'[1]Unit factor_selected'!$F$3:$AC$346,'[1]Unit factor_selected'!AA$1,FALSE)</f>
        <v>5.6897839999999998E-3</v>
      </c>
      <c r="BJ21" s="21">
        <f>VLOOKUP($H21,'[1]Unit factor_selected'!$F$3:$AC$346,'[1]Unit factor_selected'!AB$1,FALSE)</f>
        <v>10.218482910000001</v>
      </c>
      <c r="BK21" s="99">
        <f>VLOOKUP($H21,'[1]Unit factor_selected'!$F$3:$AC$346,'[1]Unit factor_selected'!AC$1,FALSE)</f>
        <v>1.7804515999999999E-2</v>
      </c>
      <c r="BM21">
        <f t="shared" si="12"/>
        <v>34.898856849377886</v>
      </c>
    </row>
    <row r="22" spans="2:65" x14ac:dyDescent="0.2">
      <c r="B22" s="84"/>
      <c r="C22" s="63"/>
      <c r="D22" s="85"/>
      <c r="E22" s="97" t="str">
        <f>[1]LCI!D53</f>
        <v>Sulfuric acid</v>
      </c>
      <c r="F22" s="125" t="str">
        <f>'[1]Unit factor_selected'!D307</f>
        <v>market for sulfuric acid | sulfuric acid | Cutoff, U</v>
      </c>
      <c r="G22" s="87" t="str">
        <f>'[1]Unit factor_selected'!E307</f>
        <v>RoW</v>
      </c>
      <c r="H22" s="35" t="str">
        <f>'[1]Unit factor_selected'!F307</f>
        <v>c86f9519-89a3-4e7c-95d7-0ef311b23f12</v>
      </c>
      <c r="I22" s="88">
        <v>1</v>
      </c>
      <c r="J22" s="126">
        <f t="shared" ref="J22:J24" si="15">I22</f>
        <v>1</v>
      </c>
      <c r="K22" s="127">
        <v>0</v>
      </c>
      <c r="L22" s="128">
        <v>0</v>
      </c>
      <c r="M22" s="128">
        <v>0</v>
      </c>
      <c r="N22" s="128">
        <v>0</v>
      </c>
      <c r="O22" s="128">
        <v>0</v>
      </c>
      <c r="P22" s="128">
        <v>0</v>
      </c>
      <c r="Q22" s="129">
        <f>[1]LCI!$E53*'[1]EV proj_BAU'!AF$72</f>
        <v>119.89251108426167</v>
      </c>
      <c r="R22" s="128">
        <v>0</v>
      </c>
      <c r="S22" s="128">
        <v>0</v>
      </c>
      <c r="T22" s="128">
        <v>0</v>
      </c>
      <c r="U22" s="128">
        <v>0</v>
      </c>
      <c r="V22" s="128">
        <v>0</v>
      </c>
      <c r="W22" s="128">
        <v>0</v>
      </c>
      <c r="X22" s="128">
        <v>0</v>
      </c>
      <c r="Y22" s="129">
        <f>[1]LCI!$E53*'[1]EV proj_BAU'!AG$72</f>
        <v>244.19465906920092</v>
      </c>
      <c r="Z22" s="130">
        <v>0</v>
      </c>
      <c r="AA22" s="94">
        <f t="shared" si="14"/>
        <v>0</v>
      </c>
      <c r="AB22" s="4">
        <f t="shared" si="13"/>
        <v>0</v>
      </c>
      <c r="AC22" s="4">
        <f t="shared" si="13"/>
        <v>0</v>
      </c>
      <c r="AD22" s="4">
        <f t="shared" si="13"/>
        <v>0</v>
      </c>
      <c r="AE22" s="4">
        <f t="shared" si="13"/>
        <v>0</v>
      </c>
      <c r="AF22" s="4">
        <f t="shared" si="13"/>
        <v>0</v>
      </c>
      <c r="AG22" s="95">
        <f t="shared" si="13"/>
        <v>119.89251108426167</v>
      </c>
      <c r="AH22" s="4">
        <f t="shared" si="13"/>
        <v>0</v>
      </c>
      <c r="AI22" s="4">
        <f t="shared" si="13"/>
        <v>0</v>
      </c>
      <c r="AJ22" s="4">
        <f t="shared" si="13"/>
        <v>0</v>
      </c>
      <c r="AK22" s="4">
        <f t="shared" si="13"/>
        <v>0</v>
      </c>
      <c r="AL22" s="4">
        <f t="shared" si="13"/>
        <v>0</v>
      </c>
      <c r="AM22" s="4">
        <f t="shared" si="13"/>
        <v>0</v>
      </c>
      <c r="AN22" s="4">
        <f t="shared" si="13"/>
        <v>0</v>
      </c>
      <c r="AO22" s="95">
        <f t="shared" si="13"/>
        <v>244.19465906920092</v>
      </c>
      <c r="AP22" s="96">
        <f t="shared" si="13"/>
        <v>0</v>
      </c>
      <c r="AQ22" s="97" t="str">
        <f>VLOOKUP($H22,'[1]Unit factor_selected'!$F$3:$AC$346,'[1]Unit factor_selected'!H$1,FALSE)</f>
        <v>kg</v>
      </c>
      <c r="AR22" s="98">
        <f>VLOOKUP($H22,'[1]Unit factor_selected'!$F$3:$AC$346,'[1]Unit factor_selected'!J$1,FALSE)</f>
        <v>0.15285689899999999</v>
      </c>
      <c r="AS22" s="2">
        <f>VLOOKUP($H22,'[1]Unit factor_selected'!$F$3:$AC$346,'[1]Unit factor_selected'!K$1,FALSE)</f>
        <v>3.5057729759999998</v>
      </c>
      <c r="AT22" s="22">
        <f>VLOOKUP($H22,'[1]Unit factor_selected'!$F$3:$AC$346,'[1]Unit factor_selected'!L$1,FALSE)</f>
        <v>2.195467E-3</v>
      </c>
      <c r="AU22" s="21">
        <f>VLOOKUP($H22,'[1]Unit factor_selected'!$F$3:$AC$346,'[1]Unit factor_selected'!M$1,FALSE)</f>
        <v>6.2690522999999998E-2</v>
      </c>
      <c r="AV22" s="22">
        <f>VLOOKUP($H22,'[1]Unit factor_selected'!$F$3:$AC$346,'[1]Unit factor_selected'!N$1,FALSE)</f>
        <v>0.22716049999999999</v>
      </c>
      <c r="AW22" s="22">
        <f>VLOOKUP($H22,'[1]Unit factor_selected'!$F$3:$AC$346,'[1]Unit factor_selected'!O$1,FALSE)</f>
        <v>2.8497E-4</v>
      </c>
      <c r="AX22" s="21">
        <f>VLOOKUP($H22,'[1]Unit factor_selected'!$F$3:$AC$346,'[1]Unit factor_selected'!P$1,FALSE)</f>
        <v>0.155312755</v>
      </c>
      <c r="AY22" s="22">
        <f>VLOOKUP($H22,'[1]Unit factor_selected'!$F$3:$AC$346,'[1]Unit factor_selected'!Q$1,FALSE)</f>
        <v>4.4406107E-2</v>
      </c>
      <c r="AZ22" s="21">
        <f>VLOOKUP($H22,'[1]Unit factor_selected'!$F$3:$AC$346,'[1]Unit factor_selected'!R$1,FALSE)</f>
        <v>4.326103303</v>
      </c>
      <c r="BA22" s="22">
        <f>VLOOKUP($H22,'[1]Unit factor_selected'!$F$3:$AC$346,'[1]Unit factor_selected'!S$1,FALSE)</f>
        <v>1.1056781E-2</v>
      </c>
      <c r="BB22" s="22">
        <f>VLOOKUP($H22,'[1]Unit factor_selected'!$F$3:$AC$346,'[1]Unit factor_selected'!T$1,FALSE)</f>
        <v>1.0489690000000001E-3</v>
      </c>
      <c r="BC22" s="22">
        <f>VLOOKUP($H22,'[1]Unit factor_selected'!$F$3:$AC$346,'[1]Unit factor_selected'!U$1,FALSE)</f>
        <v>0.29628806800000002</v>
      </c>
      <c r="BD22" s="22">
        <f>VLOOKUP($H22,'[1]Unit factor_selected'!$F$3:$AC$346,'[1]Unit factor_selected'!V$1,FALSE)</f>
        <v>8.7099999999999996E-6</v>
      </c>
      <c r="BE22" s="22">
        <f>VLOOKUP($H22,'[1]Unit factor_selected'!$F$3:$AC$346,'[1]Unit factor_selected'!W$1,FALSE)</f>
        <v>1.4863337000000001E-2</v>
      </c>
      <c r="BF22" s="22">
        <f>VLOOKUP($H22,'[1]Unit factor_selected'!$F$3:$AC$346,'[1]Unit factor_selected'!X$1,FALSE)</f>
        <v>9.7987500000000006E-4</v>
      </c>
      <c r="BG22" s="22">
        <f>VLOOKUP($H22,'[1]Unit factor_selected'!$F$3:$AC$346,'[1]Unit factor_selected'!Y$1,FALSE)</f>
        <v>9.9784099999999996E-4</v>
      </c>
      <c r="BH22" s="22">
        <f>VLOOKUP($H22,'[1]Unit factor_selected'!$F$3:$AC$346,'[1]Unit factor_selected'!Z$1,FALSE)</f>
        <v>1.08E-7</v>
      </c>
      <c r="BI22" s="22">
        <f>VLOOKUP($H22,'[1]Unit factor_selected'!$F$3:$AC$346,'[1]Unit factor_selected'!AA$1,FALSE)</f>
        <v>7.0158360000000001E-3</v>
      </c>
      <c r="BJ22" s="21">
        <f>VLOOKUP($H22,'[1]Unit factor_selected'!$F$3:$AC$346,'[1]Unit factor_selected'!AB$1,FALSE)</f>
        <v>25.54677792</v>
      </c>
      <c r="BK22" s="99">
        <f>VLOOKUP($H22,'[1]Unit factor_selected'!$F$3:$AC$346,'[1]Unit factor_selected'!AC$1,FALSE)</f>
        <v>1.3732922E-2</v>
      </c>
      <c r="BM22">
        <f t="shared" si="12"/>
        <v>18.326397457663365</v>
      </c>
    </row>
    <row r="23" spans="2:65" x14ac:dyDescent="0.2">
      <c r="B23" s="84"/>
      <c r="C23" s="63"/>
      <c r="D23" s="85"/>
      <c r="E23" s="97" t="str">
        <f>[1]LCI!D54</f>
        <v xml:space="preserve">H2O2 </v>
      </c>
      <c r="F23" s="125" t="str">
        <f>'[1]Unit factor_selected'!D308</f>
        <v>market for hydrogen peroxide, without water, in 50% solution state | hydrogen peroxide, without water, in 50% solution state | Cutoff, U</v>
      </c>
      <c r="G23" s="87" t="str">
        <f>'[1]Unit factor_selected'!E308</f>
        <v>RoW</v>
      </c>
      <c r="H23" s="35" t="str">
        <f>'[1]Unit factor_selected'!F308</f>
        <v>95aae16f-e7ca-4bab-8ae0-ddd3d184123b</v>
      </c>
      <c r="I23" s="88">
        <v>1</v>
      </c>
      <c r="J23" s="126">
        <f t="shared" si="15"/>
        <v>1</v>
      </c>
      <c r="K23" s="127">
        <v>0</v>
      </c>
      <c r="L23" s="128">
        <v>0</v>
      </c>
      <c r="M23" s="128">
        <v>0</v>
      </c>
      <c r="N23" s="128">
        <v>0</v>
      </c>
      <c r="O23" s="128">
        <v>0</v>
      </c>
      <c r="P23" s="128">
        <v>0</v>
      </c>
      <c r="Q23" s="129">
        <f>[1]LCI!$E54*'[1]EV proj_BAU'!AF$72</f>
        <v>12.771158789410483</v>
      </c>
      <c r="R23" s="128">
        <v>0</v>
      </c>
      <c r="S23" s="128">
        <v>0</v>
      </c>
      <c r="T23" s="128">
        <v>0</v>
      </c>
      <c r="U23" s="128">
        <v>0</v>
      </c>
      <c r="V23" s="128">
        <v>0</v>
      </c>
      <c r="W23" s="128">
        <v>0</v>
      </c>
      <c r="X23" s="128">
        <v>0</v>
      </c>
      <c r="Y23" s="129">
        <f>[1]LCI!$E54*'[1]EV proj_BAU'!AG$72</f>
        <v>26.012039770414884</v>
      </c>
      <c r="Z23" s="130">
        <v>0</v>
      </c>
      <c r="AA23" s="94">
        <f t="shared" si="14"/>
        <v>0</v>
      </c>
      <c r="AB23" s="4">
        <f t="shared" si="13"/>
        <v>0</v>
      </c>
      <c r="AC23" s="4">
        <f t="shared" si="13"/>
        <v>0</v>
      </c>
      <c r="AD23" s="4">
        <f t="shared" si="13"/>
        <v>0</v>
      </c>
      <c r="AE23" s="4">
        <f t="shared" si="13"/>
        <v>0</v>
      </c>
      <c r="AF23" s="4">
        <f t="shared" si="13"/>
        <v>0</v>
      </c>
      <c r="AG23" s="95">
        <f t="shared" si="13"/>
        <v>12.771158789410483</v>
      </c>
      <c r="AH23" s="4">
        <f t="shared" si="13"/>
        <v>0</v>
      </c>
      <c r="AI23" s="4">
        <f t="shared" si="13"/>
        <v>0</v>
      </c>
      <c r="AJ23" s="4">
        <f t="shared" si="13"/>
        <v>0</v>
      </c>
      <c r="AK23" s="4">
        <f t="shared" si="13"/>
        <v>0</v>
      </c>
      <c r="AL23" s="4">
        <f t="shared" si="13"/>
        <v>0</v>
      </c>
      <c r="AM23" s="4">
        <f t="shared" si="13"/>
        <v>0</v>
      </c>
      <c r="AN23" s="4">
        <f t="shared" si="13"/>
        <v>0</v>
      </c>
      <c r="AO23" s="95">
        <f t="shared" si="13"/>
        <v>26.012039770414884</v>
      </c>
      <c r="AP23" s="96">
        <f t="shared" si="13"/>
        <v>0</v>
      </c>
      <c r="AQ23" s="97" t="str">
        <f>VLOOKUP($H23,'[1]Unit factor_selected'!$F$3:$AC$346,'[1]Unit factor_selected'!H$1,FALSE)</f>
        <v>kg</v>
      </c>
      <c r="AR23" s="98">
        <f>VLOOKUP($H23,'[1]Unit factor_selected'!$F$3:$AC$346,'[1]Unit factor_selected'!J$1,FALSE)</f>
        <v>1.4064093470000001</v>
      </c>
      <c r="AS23" s="2">
        <f>VLOOKUP($H23,'[1]Unit factor_selected'!$F$3:$AC$346,'[1]Unit factor_selected'!K$1,FALSE)</f>
        <v>23.0353317</v>
      </c>
      <c r="AT23" s="22">
        <f>VLOOKUP($H23,'[1]Unit factor_selected'!$F$3:$AC$346,'[1]Unit factor_selected'!L$1,FALSE)</f>
        <v>2.1080500000000002E-3</v>
      </c>
      <c r="AU23" s="21">
        <f>VLOOKUP($H23,'[1]Unit factor_selected'!$F$3:$AC$346,'[1]Unit factor_selected'!M$1,FALSE)</f>
        <v>0.44975463500000001</v>
      </c>
      <c r="AV23" s="22">
        <f>VLOOKUP($H23,'[1]Unit factor_selected'!$F$3:$AC$346,'[1]Unit factor_selected'!N$1,FALSE)</f>
        <v>9.0597655999999999E-2</v>
      </c>
      <c r="AW23" s="22">
        <f>VLOOKUP($H23,'[1]Unit factor_selected'!$F$3:$AC$346,'[1]Unit factor_selected'!O$1,FALSE)</f>
        <v>3.3626499999999998E-4</v>
      </c>
      <c r="AX23" s="21">
        <f>VLOOKUP($H23,'[1]Unit factor_selected'!$F$3:$AC$346,'[1]Unit factor_selected'!P$1,FALSE)</f>
        <v>1.4457850350000001</v>
      </c>
      <c r="AY23" s="22">
        <f>VLOOKUP($H23,'[1]Unit factor_selected'!$F$3:$AC$346,'[1]Unit factor_selected'!Q$1,FALSE)</f>
        <v>0.18979215099999999</v>
      </c>
      <c r="AZ23" s="21">
        <f>VLOOKUP($H23,'[1]Unit factor_selected'!$F$3:$AC$346,'[1]Unit factor_selected'!R$1,FALSE)</f>
        <v>1.9087474680000001</v>
      </c>
      <c r="BA23" s="22">
        <f>VLOOKUP($H23,'[1]Unit factor_selected'!$F$3:$AC$346,'[1]Unit factor_selected'!S$1,FALSE)</f>
        <v>6.4923843999999994E-2</v>
      </c>
      <c r="BB23" s="22">
        <f>VLOOKUP($H23,'[1]Unit factor_selected'!$F$3:$AC$346,'[1]Unit factor_selected'!T$1,FALSE)</f>
        <v>1.1756000000000001E-2</v>
      </c>
      <c r="BC23" s="22">
        <f>VLOOKUP($H23,'[1]Unit factor_selected'!$F$3:$AC$346,'[1]Unit factor_selected'!U$1,FALSE)</f>
        <v>0.120379049</v>
      </c>
      <c r="BD23" s="22">
        <f>VLOOKUP($H23,'[1]Unit factor_selected'!$F$3:$AC$346,'[1]Unit factor_selected'!V$1,FALSE)</f>
        <v>9.6600000000000003E-5</v>
      </c>
      <c r="BE23" s="22">
        <f>VLOOKUP($H23,'[1]Unit factor_selected'!$F$3:$AC$346,'[1]Unit factor_selected'!W$1,FALSE)</f>
        <v>4.2703130000000004E-3</v>
      </c>
      <c r="BF23" s="22">
        <f>VLOOKUP($H23,'[1]Unit factor_selected'!$F$3:$AC$346,'[1]Unit factor_selected'!X$1,FALSE)</f>
        <v>2.7729249999999999E-3</v>
      </c>
      <c r="BG23" s="22">
        <f>VLOOKUP($H23,'[1]Unit factor_selected'!$F$3:$AC$346,'[1]Unit factor_selected'!Y$1,FALSE)</f>
        <v>2.9060119999999999E-3</v>
      </c>
      <c r="BH23" s="22">
        <f>VLOOKUP($H23,'[1]Unit factor_selected'!$F$3:$AC$346,'[1]Unit factor_selected'!Z$1,FALSE)</f>
        <v>4.2300000000000002E-7</v>
      </c>
      <c r="BI23" s="22">
        <f>VLOOKUP($H23,'[1]Unit factor_selected'!$F$3:$AC$346,'[1]Unit factor_selected'!AA$1,FALSE)</f>
        <v>4.1408529999999999E-3</v>
      </c>
      <c r="BJ23" s="21">
        <f>VLOOKUP($H23,'[1]Unit factor_selected'!$F$3:$AC$346,'[1]Unit factor_selected'!AB$1,FALSE)</f>
        <v>6.7552057689999998</v>
      </c>
      <c r="BK23" s="99">
        <f>VLOOKUP($H23,'[1]Unit factor_selected'!$F$3:$AC$346,'[1]Unit factor_selected'!AC$1,FALSE)</f>
        <v>7.5065904000000003E-2</v>
      </c>
      <c r="BM23">
        <f t="shared" si="12"/>
        <v>17.96147709344811</v>
      </c>
    </row>
    <row r="24" spans="2:65" x14ac:dyDescent="0.2">
      <c r="B24" s="84"/>
      <c r="C24" s="63"/>
      <c r="D24" s="85"/>
      <c r="E24" s="113" t="str">
        <f>[1]LCI!D55</f>
        <v>Water</v>
      </c>
      <c r="F24" s="131" t="str">
        <f>'[1]Unit factor_selected'!D10</f>
        <v>market for water, deionised | water, deionised | Cutoff</v>
      </c>
      <c r="G24" s="102" t="str">
        <f>'[1]Unit factor_selected'!E10</f>
        <v>RoW</v>
      </c>
      <c r="H24" s="103" t="str">
        <f>'[1]Unit factor_selected'!F10</f>
        <v>c6442abc-d373-4312-81f6-0ff420417cf0</v>
      </c>
      <c r="I24" s="104">
        <v>1</v>
      </c>
      <c r="J24" s="132">
        <f t="shared" si="15"/>
        <v>1</v>
      </c>
      <c r="K24" s="133">
        <v>0</v>
      </c>
      <c r="L24" s="134">
        <v>0</v>
      </c>
      <c r="M24" s="134">
        <v>0</v>
      </c>
      <c r="N24" s="134">
        <v>0</v>
      </c>
      <c r="O24" s="134">
        <v>0</v>
      </c>
      <c r="P24" s="134">
        <v>0</v>
      </c>
      <c r="Q24" s="135">
        <f>[1]LCI!$E55*'[1]EV proj_BAU'!AF$72</f>
        <v>260.63589366143844</v>
      </c>
      <c r="R24" s="134">
        <v>0</v>
      </c>
      <c r="S24" s="134">
        <v>0</v>
      </c>
      <c r="T24" s="134">
        <v>0</v>
      </c>
      <c r="U24" s="134">
        <v>0</v>
      </c>
      <c r="V24" s="134">
        <v>0</v>
      </c>
      <c r="W24" s="134">
        <v>0</v>
      </c>
      <c r="X24" s="134">
        <v>0</v>
      </c>
      <c r="Y24" s="135">
        <f>[1]LCI!$E55*'[1]EV proj_BAU'!AG$72</f>
        <v>530.85795449826287</v>
      </c>
      <c r="Z24" s="136">
        <v>0</v>
      </c>
      <c r="AA24" s="110">
        <f t="shared" si="14"/>
        <v>0</v>
      </c>
      <c r="AB24" s="111">
        <f t="shared" si="13"/>
        <v>0</v>
      </c>
      <c r="AC24" s="111">
        <f t="shared" si="13"/>
        <v>0</v>
      </c>
      <c r="AD24" s="111">
        <f t="shared" si="13"/>
        <v>0</v>
      </c>
      <c r="AE24" s="111">
        <f t="shared" si="13"/>
        <v>0</v>
      </c>
      <c r="AF24" s="111">
        <f t="shared" si="13"/>
        <v>0</v>
      </c>
      <c r="AG24" s="58">
        <f t="shared" si="13"/>
        <v>260.63589366143844</v>
      </c>
      <c r="AH24" s="111">
        <f t="shared" si="13"/>
        <v>0</v>
      </c>
      <c r="AI24" s="111">
        <f t="shared" si="13"/>
        <v>0</v>
      </c>
      <c r="AJ24" s="111">
        <f t="shared" si="13"/>
        <v>0</v>
      </c>
      <c r="AK24" s="111">
        <f t="shared" si="13"/>
        <v>0</v>
      </c>
      <c r="AL24" s="111">
        <f t="shared" si="13"/>
        <v>0</v>
      </c>
      <c r="AM24" s="111">
        <f t="shared" si="13"/>
        <v>0</v>
      </c>
      <c r="AN24" s="111">
        <f t="shared" si="13"/>
        <v>0</v>
      </c>
      <c r="AO24" s="58">
        <f t="shared" si="13"/>
        <v>530.85795449826287</v>
      </c>
      <c r="AP24" s="112">
        <f t="shared" si="13"/>
        <v>0</v>
      </c>
      <c r="AQ24" s="113" t="str">
        <f>VLOOKUP($H24,'[1]Unit factor_selected'!$F$3:$AC$346,'[1]Unit factor_selected'!H$1,FALSE)</f>
        <v>kg</v>
      </c>
      <c r="AR24" s="114">
        <f>VLOOKUP($H24,'[1]Unit factor_selected'!$F$3:$AC$346,'[1]Unit factor_selected'!J$1,FALSE)</f>
        <v>4.2571267622259698E-4</v>
      </c>
      <c r="AS24" s="115">
        <f>VLOOKUP($H24,'[1]Unit factor_selected'!$F$3:$AC$346,'[1]Unit factor_selected'!K$1,FALSE)</f>
        <v>6.48946195686919E-3</v>
      </c>
      <c r="AT24" s="116">
        <f>VLOOKUP($H24,'[1]Unit factor_selected'!$F$3:$AC$346,'[1]Unit factor_selected'!L$1,FALSE)</f>
        <v>1.1092698812973899E-6</v>
      </c>
      <c r="AU24" s="117">
        <f>VLOOKUP($H24,'[1]Unit factor_selected'!$F$3:$AC$346,'[1]Unit factor_selected'!M$1,FALSE)</f>
        <v>1.1394992723131999E-4</v>
      </c>
      <c r="AV24" s="116">
        <f>VLOOKUP($H24,'[1]Unit factor_selected'!$F$3:$AC$346,'[1]Unit factor_selected'!N$1,FALSE)</f>
        <v>6.8365704307875896E-5</v>
      </c>
      <c r="AW24" s="116">
        <f>VLOOKUP($H24,'[1]Unit factor_selected'!$F$3:$AC$346,'[1]Unit factor_selected'!O$1,FALSE)</f>
        <v>1.79906171520512E-7</v>
      </c>
      <c r="AX24" s="117">
        <f>VLOOKUP($H24,'[1]Unit factor_selected'!$F$3:$AC$346,'[1]Unit factor_selected'!P$1,FALSE)</f>
        <v>4.3952804719695003E-4</v>
      </c>
      <c r="AY24" s="116">
        <f>VLOOKUP($H24,'[1]Unit factor_selected'!$F$3:$AC$346,'[1]Unit factor_selected'!Q$1,FALSE)</f>
        <v>5.6737364103710597E-5</v>
      </c>
      <c r="AZ24" s="117">
        <f>VLOOKUP($H24,'[1]Unit factor_selected'!$F$3:$AC$346,'[1]Unit factor_selected'!R$1,FALSE)</f>
        <v>1.32970873139239E-3</v>
      </c>
      <c r="BA24" s="116">
        <f>VLOOKUP($H24,'[1]Unit factor_selected'!$F$3:$AC$346,'[1]Unit factor_selected'!S$1,FALSE)</f>
        <v>3.4760267200734201E-5</v>
      </c>
      <c r="BB24" s="116">
        <f>VLOOKUP($H24,'[1]Unit factor_selected'!$F$3:$AC$346,'[1]Unit factor_selected'!T$1,FALSE)</f>
        <v>6.0564198406425102E-6</v>
      </c>
      <c r="BC24" s="116">
        <f>VLOOKUP($H24,'[1]Unit factor_selected'!$F$3:$AC$346,'[1]Unit factor_selected'!U$1,FALSE)</f>
        <v>8.9477717413739794E-5</v>
      </c>
      <c r="BD24" s="116">
        <f>VLOOKUP($H24,'[1]Unit factor_selected'!$F$3:$AC$346,'[1]Unit factor_selected'!V$1,FALSE)</f>
        <v>1.88087359738585E-8</v>
      </c>
      <c r="BE24" s="116">
        <f>VLOOKUP($H24,'[1]Unit factor_selected'!$F$3:$AC$346,'[1]Unit factor_selected'!W$1,FALSE)</f>
        <v>5.7983271368639196E-6</v>
      </c>
      <c r="BF24" s="116">
        <f>VLOOKUP($H24,'[1]Unit factor_selected'!$F$3:$AC$346,'[1]Unit factor_selected'!X$1,FALSE)</f>
        <v>9.5218533275460801E-7</v>
      </c>
      <c r="BG24" s="116">
        <f>VLOOKUP($H24,'[1]Unit factor_selected'!$F$3:$AC$346,'[1]Unit factor_selected'!Y$1,FALSE)</f>
        <v>9.6996271758255304E-7</v>
      </c>
      <c r="BH24" s="116">
        <f>VLOOKUP($H24,'[1]Unit factor_selected'!$F$3:$AC$346,'[1]Unit factor_selected'!Z$1,FALSE)</f>
        <v>4.4396307719268001E-10</v>
      </c>
      <c r="BI24" s="116">
        <f>VLOOKUP($H24,'[1]Unit factor_selected'!$F$3:$AC$346,'[1]Unit factor_selected'!AA$1,FALSE)</f>
        <v>2.6411763411821301E-6</v>
      </c>
      <c r="BJ24" s="117">
        <f>VLOOKUP($H24,'[1]Unit factor_selected'!$F$3:$AC$346,'[1]Unit factor_selected'!AB$1,FALSE)</f>
        <v>6.8588525265123003E-3</v>
      </c>
      <c r="BK24" s="118">
        <f>VLOOKUP($H24,'[1]Unit factor_selected'!$F$3:$AC$346,'[1]Unit factor_selected'!AC$1,FALSE)</f>
        <v>1.0462828172138599E-3</v>
      </c>
      <c r="BM24">
        <f t="shared" si="12"/>
        <v>0.11095600381027916</v>
      </c>
    </row>
    <row r="25" spans="2:65" x14ac:dyDescent="0.2">
      <c r="B25" s="84"/>
      <c r="C25" s="63"/>
      <c r="D25" s="85"/>
      <c r="E25" s="62" t="str">
        <f>[1]LCI!D56</f>
        <v>Electricity</v>
      </c>
      <c r="F25" s="65" t="str">
        <f>F137</f>
        <v>market for electricity, medium voltage | electricity, medium voltage | Cutoff</v>
      </c>
      <c r="G25" s="66" t="str">
        <f t="shared" ref="G25:I34" si="16">G137</f>
        <v>US</v>
      </c>
      <c r="H25" s="67" t="str">
        <f t="shared" si="16"/>
        <v>c8427d94-a0eb-34c5-b306-c01919d79911</v>
      </c>
      <c r="I25" s="68">
        <f>I137</f>
        <v>1</v>
      </c>
      <c r="J25" s="69">
        <f>SUM(I25:I29)</f>
        <v>1</v>
      </c>
      <c r="K25" s="70">
        <v>0</v>
      </c>
      <c r="L25" s="71">
        <v>0</v>
      </c>
      <c r="M25" s="71">
        <v>0</v>
      </c>
      <c r="N25" s="71">
        <v>0</v>
      </c>
      <c r="O25" s="71">
        <v>0</v>
      </c>
      <c r="P25" s="71">
        <v>0</v>
      </c>
      <c r="Q25" s="72">
        <f>[1]LCI!$E56*'[1]EV proj_BAU'!AF$72</f>
        <v>8.0797127035045904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71">
        <v>0</v>
      </c>
      <c r="X25" s="71">
        <v>0</v>
      </c>
      <c r="Y25" s="72">
        <f>[1]LCI!$E56*'[1]EV proj_BAU'!AG$72</f>
        <v>16.45659658944615</v>
      </c>
      <c r="Z25" s="73">
        <v>0</v>
      </c>
      <c r="AA25" s="74">
        <f>$I25*K$25</f>
        <v>0</v>
      </c>
      <c r="AB25" s="75">
        <f t="shared" ref="AB25:AP29" si="17">$I25*L$25</f>
        <v>0</v>
      </c>
      <c r="AC25" s="75">
        <f t="shared" si="17"/>
        <v>0</v>
      </c>
      <c r="AD25" s="75">
        <f t="shared" si="17"/>
        <v>0</v>
      </c>
      <c r="AE25" s="75">
        <f t="shared" si="17"/>
        <v>0</v>
      </c>
      <c r="AF25" s="75">
        <f t="shared" si="17"/>
        <v>0</v>
      </c>
      <c r="AG25" s="76">
        <f t="shared" si="17"/>
        <v>8.0797127035045904</v>
      </c>
      <c r="AH25" s="75">
        <f t="shared" si="17"/>
        <v>0</v>
      </c>
      <c r="AI25" s="75">
        <f t="shared" si="17"/>
        <v>0</v>
      </c>
      <c r="AJ25" s="75">
        <f t="shared" si="17"/>
        <v>0</v>
      </c>
      <c r="AK25" s="75">
        <f t="shared" si="17"/>
        <v>0</v>
      </c>
      <c r="AL25" s="75">
        <f t="shared" si="17"/>
        <v>0</v>
      </c>
      <c r="AM25" s="75">
        <f t="shared" si="17"/>
        <v>0</v>
      </c>
      <c r="AN25" s="75">
        <f t="shared" si="17"/>
        <v>0</v>
      </c>
      <c r="AO25" s="76">
        <f t="shared" si="17"/>
        <v>16.45659658944615</v>
      </c>
      <c r="AP25" s="77">
        <f t="shared" si="17"/>
        <v>0</v>
      </c>
      <c r="AQ25" s="78" t="str">
        <f>VLOOKUP($H25,'[1]Unit factor_selected'!$F$3:$AC$346,'[1]Unit factor_selected'!H$1,FALSE)</f>
        <v>kWh</v>
      </c>
      <c r="AR25" s="79">
        <f>VLOOKUP($H25,'[1]Unit factor_selected'!$F$3:$AC$346,'[1]Unit factor_selected'!J$1,FALSE)</f>
        <v>0.51356071017077598</v>
      </c>
      <c r="AS25" s="80">
        <f>VLOOKUP($H25,'[1]Unit factor_selected'!$F$3:$AC$346,'[1]Unit factor_selected'!K$1,FALSE)</f>
        <v>9.7980290474973906</v>
      </c>
      <c r="AT25" s="81">
        <f>VLOOKUP($H25,'[1]Unit factor_selected'!$F$3:$AC$346,'[1]Unit factor_selected'!L$1,FALSE)</f>
        <v>1.05044535305605E-3</v>
      </c>
      <c r="AU25" s="82">
        <f>VLOOKUP($H25,'[1]Unit factor_selected'!$F$3:$AC$346,'[1]Unit factor_selected'!M$1,FALSE)</f>
        <v>0.14601518715266901</v>
      </c>
      <c r="AV25" s="81">
        <f>VLOOKUP($H25,'[1]Unit factor_selected'!$F$3:$AC$346,'[1]Unit factor_selected'!N$1,FALSE)</f>
        <v>1.5122761355858E-2</v>
      </c>
      <c r="AW25" s="81">
        <f>VLOOKUP($H25,'[1]Unit factor_selected'!$F$3:$AC$346,'[1]Unit factor_selected'!O$1,FALSE)</f>
        <v>2.91307908682079E-4</v>
      </c>
      <c r="AX25" s="82">
        <f>VLOOKUP($H25,'[1]Unit factor_selected'!$F$3:$AC$346,'[1]Unit factor_selected'!P$1,FALSE)</f>
        <v>0.52160712549542898</v>
      </c>
      <c r="AY25" s="81">
        <f>VLOOKUP($H25,'[1]Unit factor_selected'!$F$3:$AC$346,'[1]Unit factor_selected'!Q$1,FALSE)</f>
        <v>2.1702994608386102E-2</v>
      </c>
      <c r="AZ25" s="82">
        <f>VLOOKUP($H25,'[1]Unit factor_selected'!$F$3:$AC$346,'[1]Unit factor_selected'!R$1,FALSE)</f>
        <v>0.427624273036463</v>
      </c>
      <c r="BA25" s="81">
        <f>VLOOKUP($H25,'[1]Unit factor_selected'!$F$3:$AC$346,'[1]Unit factor_selected'!S$1,FALSE)</f>
        <v>0.10895212603589199</v>
      </c>
      <c r="BB25" s="81">
        <f>VLOOKUP($H25,'[1]Unit factor_selected'!$F$3:$AC$346,'[1]Unit factor_selected'!T$1,FALSE)</f>
        <v>2.4258290731627502E-3</v>
      </c>
      <c r="BC25" s="81">
        <f>VLOOKUP($H25,'[1]Unit factor_selected'!$F$3:$AC$346,'[1]Unit factor_selected'!U$1,FALSE)</f>
        <v>1.98844341438464E-2</v>
      </c>
      <c r="BD25" s="81">
        <f>VLOOKUP($H25,'[1]Unit factor_selected'!$F$3:$AC$346,'[1]Unit factor_selected'!V$1,FALSE)</f>
        <v>2.0768878749921599E-5</v>
      </c>
      <c r="BE25" s="81">
        <f>VLOOKUP($H25,'[1]Unit factor_selected'!$F$3:$AC$346,'[1]Unit factor_selected'!W$1,FALSE)</f>
        <v>4.20143039530467E-4</v>
      </c>
      <c r="BF25" s="81">
        <f>VLOOKUP($H25,'[1]Unit factor_selected'!$F$3:$AC$346,'[1]Unit factor_selected'!X$1,FALSE)</f>
        <v>5.9654327586961995E-4</v>
      </c>
      <c r="BG25" s="81">
        <f>VLOOKUP($H25,'[1]Unit factor_selected'!$F$3:$AC$346,'[1]Unit factor_selected'!Y$1,FALSE)</f>
        <v>6.0959721536207499E-4</v>
      </c>
      <c r="BH25" s="81">
        <f>VLOOKUP($H25,'[1]Unit factor_selected'!$F$3:$AC$346,'[1]Unit factor_selected'!Z$1,FALSE)</f>
        <v>1.9732399390914601E-7</v>
      </c>
      <c r="BI25" s="81">
        <f>VLOOKUP($H25,'[1]Unit factor_selected'!$F$3:$AC$346,'[1]Unit factor_selected'!AA$1,FALSE)</f>
        <v>1.1922869355695501E-3</v>
      </c>
      <c r="BJ25" s="82">
        <f>VLOOKUP($H25,'[1]Unit factor_selected'!$F$3:$AC$346,'[1]Unit factor_selected'!AB$1,FALSE)</f>
        <v>0.35959326900184702</v>
      </c>
      <c r="BK25" s="83">
        <f>VLOOKUP($H25,'[1]Unit factor_selected'!$F$3:$AC$346,'[1]Unit factor_selected'!AC$1,FALSE)</f>
        <v>4.1351653880876303E-3</v>
      </c>
      <c r="BM25">
        <f t="shared" si="12"/>
        <v>4.1494229939876579</v>
      </c>
    </row>
    <row r="26" spans="2:65" x14ac:dyDescent="0.2">
      <c r="B26" s="84"/>
      <c r="C26" s="63"/>
      <c r="D26" s="85"/>
      <c r="E26" s="84"/>
      <c r="F26" s="86"/>
      <c r="G26" s="87" t="str">
        <f t="shared" si="16"/>
        <v>CN</v>
      </c>
      <c r="H26" s="35" t="str">
        <f t="shared" si="16"/>
        <v>2f8c8b91-331c-3e43-a127-1c812d3073f6</v>
      </c>
      <c r="I26" s="88">
        <f t="shared" si="16"/>
        <v>0</v>
      </c>
      <c r="J26" s="89"/>
      <c r="K26" s="90"/>
      <c r="L26" s="91"/>
      <c r="M26" s="91"/>
      <c r="N26" s="91"/>
      <c r="O26" s="91"/>
      <c r="P26" s="91"/>
      <c r="Q26" s="92"/>
      <c r="R26" s="91"/>
      <c r="S26" s="91"/>
      <c r="T26" s="91"/>
      <c r="U26" s="91"/>
      <c r="V26" s="91"/>
      <c r="W26" s="91"/>
      <c r="X26" s="91"/>
      <c r="Y26" s="92"/>
      <c r="Z26" s="93"/>
      <c r="AA26" s="94">
        <f t="shared" ref="AA26:AA29" si="18">$I26*K$25</f>
        <v>0</v>
      </c>
      <c r="AB26" s="4">
        <f t="shared" si="17"/>
        <v>0</v>
      </c>
      <c r="AC26" s="4">
        <f t="shared" si="17"/>
        <v>0</v>
      </c>
      <c r="AD26" s="4">
        <f t="shared" si="17"/>
        <v>0</v>
      </c>
      <c r="AE26" s="4">
        <f t="shared" si="17"/>
        <v>0</v>
      </c>
      <c r="AF26" s="4">
        <f t="shared" si="17"/>
        <v>0</v>
      </c>
      <c r="AG26" s="95">
        <f t="shared" si="17"/>
        <v>0</v>
      </c>
      <c r="AH26" s="4">
        <f t="shared" si="17"/>
        <v>0</v>
      </c>
      <c r="AI26" s="4">
        <f t="shared" si="17"/>
        <v>0</v>
      </c>
      <c r="AJ26" s="4">
        <f t="shared" si="17"/>
        <v>0</v>
      </c>
      <c r="AK26" s="4">
        <f t="shared" si="17"/>
        <v>0</v>
      </c>
      <c r="AL26" s="4">
        <f t="shared" si="17"/>
        <v>0</v>
      </c>
      <c r="AM26" s="4">
        <f t="shared" si="17"/>
        <v>0</v>
      </c>
      <c r="AN26" s="4">
        <f t="shared" si="17"/>
        <v>0</v>
      </c>
      <c r="AO26" s="95">
        <f t="shared" si="17"/>
        <v>0</v>
      </c>
      <c r="AP26" s="96">
        <f t="shared" si="17"/>
        <v>0</v>
      </c>
      <c r="AQ26" s="97" t="str">
        <f>VLOOKUP($H26,'[1]Unit factor_selected'!$F$3:$AC$346,'[1]Unit factor_selected'!H$1,FALSE)</f>
        <v>kWh</v>
      </c>
      <c r="AR26" s="98">
        <f>VLOOKUP($H26,'[1]Unit factor_selected'!$F$3:$AC$346,'[1]Unit factor_selected'!J$1,FALSE)</f>
        <v>0.68746296560428899</v>
      </c>
      <c r="AS26" s="2">
        <f>VLOOKUP($H26,'[1]Unit factor_selected'!$F$3:$AC$346,'[1]Unit factor_selected'!K$1,FALSE)</f>
        <v>9.7010033787044794</v>
      </c>
      <c r="AT26" s="22">
        <f>VLOOKUP($H26,'[1]Unit factor_selected'!$F$3:$AC$346,'[1]Unit factor_selected'!L$1,FALSE)</f>
        <v>9.9226057000681802E-4</v>
      </c>
      <c r="AU26" s="21">
        <f>VLOOKUP($H26,'[1]Unit factor_selected'!$F$3:$AC$346,'[1]Unit factor_selected'!M$1,FALSE)</f>
        <v>0.148842974490274</v>
      </c>
      <c r="AV26" s="22">
        <f>VLOOKUP($H26,'[1]Unit factor_selected'!$F$3:$AC$346,'[1]Unit factor_selected'!N$1,FALSE)</f>
        <v>1.4762475304844201E-2</v>
      </c>
      <c r="AW26" s="22">
        <f>VLOOKUP($H26,'[1]Unit factor_selected'!$F$3:$AC$346,'[1]Unit factor_selected'!O$1,FALSE)</f>
        <v>1.17912616833355E-4</v>
      </c>
      <c r="AX26" s="21">
        <f>VLOOKUP($H26,'[1]Unit factor_selected'!$F$3:$AC$346,'[1]Unit factor_selected'!P$1,FALSE)</f>
        <v>0.70661367936612995</v>
      </c>
      <c r="AY26" s="22">
        <f>VLOOKUP($H26,'[1]Unit factor_selected'!$F$3:$AC$346,'[1]Unit factor_selected'!Q$1,FALSE)</f>
        <v>2.2040527160046699E-2</v>
      </c>
      <c r="AZ26" s="21">
        <f>VLOOKUP($H26,'[1]Unit factor_selected'!$F$3:$AC$346,'[1]Unit factor_selected'!R$1,FALSE)</f>
        <v>0.33196991561305</v>
      </c>
      <c r="BA26" s="22">
        <f>VLOOKUP($H26,'[1]Unit factor_selected'!$F$3:$AC$346,'[1]Unit factor_selected'!S$1,FALSE)</f>
        <v>9.1474678776494595E-2</v>
      </c>
      <c r="BB26" s="22">
        <f>VLOOKUP($H26,'[1]Unit factor_selected'!$F$3:$AC$346,'[1]Unit factor_selected'!T$1,FALSE)</f>
        <v>1.11973114173334E-3</v>
      </c>
      <c r="BC26" s="22">
        <f>VLOOKUP($H26,'[1]Unit factor_selected'!$F$3:$AC$346,'[1]Unit factor_selected'!U$1,FALSE)</f>
        <v>1.90732781196748E-2</v>
      </c>
      <c r="BD26" s="22">
        <f>VLOOKUP($H26,'[1]Unit factor_selected'!$F$3:$AC$346,'[1]Unit factor_selected'!V$1,FALSE)</f>
        <v>9.2699226365137902E-6</v>
      </c>
      <c r="BE26" s="22">
        <f>VLOOKUP($H26,'[1]Unit factor_selected'!$F$3:$AC$346,'[1]Unit factor_selected'!W$1,FALSE)</f>
        <v>4.5105351350897501E-4</v>
      </c>
      <c r="BF26" s="22">
        <f>VLOOKUP($H26,'[1]Unit factor_selected'!$F$3:$AC$346,'[1]Unit factor_selected'!X$1,FALSE)</f>
        <v>1.8178025091641801E-3</v>
      </c>
      <c r="BG26" s="22">
        <f>VLOOKUP($H26,'[1]Unit factor_selected'!$F$3:$AC$346,'[1]Unit factor_selected'!Y$1,FALSE)</f>
        <v>1.82493150768991E-3</v>
      </c>
      <c r="BH26" s="22">
        <f>VLOOKUP($H26,'[1]Unit factor_selected'!$F$3:$AC$346,'[1]Unit factor_selected'!Z$1,FALSE)</f>
        <v>1.7392652392117499E-7</v>
      </c>
      <c r="BI26" s="22">
        <f>VLOOKUP($H26,'[1]Unit factor_selected'!$F$3:$AC$346,'[1]Unit factor_selected'!AA$1,FALSE)</f>
        <v>2.2210853876581099E-3</v>
      </c>
      <c r="BJ26" s="21">
        <f>VLOOKUP($H26,'[1]Unit factor_selected'!$F$3:$AC$346,'[1]Unit factor_selected'!AB$1,FALSE)</f>
        <v>0.60830408954433701</v>
      </c>
      <c r="BK26" s="99">
        <f>VLOOKUP($H26,'[1]Unit factor_selected'!$F$3:$AC$346,'[1]Unit factor_selected'!AC$1,FALSE)</f>
        <v>2.0768753694455902E-3</v>
      </c>
      <c r="BM26">
        <f t="shared" si="12"/>
        <v>0</v>
      </c>
    </row>
    <row r="27" spans="2:65" x14ac:dyDescent="0.2">
      <c r="B27" s="84"/>
      <c r="C27" s="63"/>
      <c r="D27" s="85"/>
      <c r="E27" s="84"/>
      <c r="F27" s="86"/>
      <c r="G27" s="87" t="str">
        <f t="shared" si="16"/>
        <v>JP</v>
      </c>
      <c r="H27" s="35" t="str">
        <f t="shared" si="16"/>
        <v>dc1099ef-8bc9-38e6-a899-4ebfe8b58820</v>
      </c>
      <c r="I27" s="88">
        <f t="shared" si="16"/>
        <v>0</v>
      </c>
      <c r="J27" s="89"/>
      <c r="K27" s="90"/>
      <c r="L27" s="91"/>
      <c r="M27" s="91"/>
      <c r="N27" s="91"/>
      <c r="O27" s="91"/>
      <c r="P27" s="91"/>
      <c r="Q27" s="92"/>
      <c r="R27" s="91"/>
      <c r="S27" s="91"/>
      <c r="T27" s="91"/>
      <c r="U27" s="91"/>
      <c r="V27" s="91"/>
      <c r="W27" s="91"/>
      <c r="X27" s="91"/>
      <c r="Y27" s="92"/>
      <c r="Z27" s="93"/>
      <c r="AA27" s="94">
        <f t="shared" si="18"/>
        <v>0</v>
      </c>
      <c r="AB27" s="4">
        <f t="shared" si="17"/>
        <v>0</v>
      </c>
      <c r="AC27" s="4">
        <f t="shared" si="17"/>
        <v>0</v>
      </c>
      <c r="AD27" s="4">
        <f t="shared" si="17"/>
        <v>0</v>
      </c>
      <c r="AE27" s="4">
        <f t="shared" si="17"/>
        <v>0</v>
      </c>
      <c r="AF27" s="4">
        <f t="shared" si="17"/>
        <v>0</v>
      </c>
      <c r="AG27" s="95">
        <f t="shared" si="17"/>
        <v>0</v>
      </c>
      <c r="AH27" s="4">
        <f t="shared" si="17"/>
        <v>0</v>
      </c>
      <c r="AI27" s="4">
        <f t="shared" si="17"/>
        <v>0</v>
      </c>
      <c r="AJ27" s="4">
        <f t="shared" si="17"/>
        <v>0</v>
      </c>
      <c r="AK27" s="4">
        <f t="shared" si="17"/>
        <v>0</v>
      </c>
      <c r="AL27" s="4">
        <f t="shared" si="17"/>
        <v>0</v>
      </c>
      <c r="AM27" s="4">
        <f t="shared" si="17"/>
        <v>0</v>
      </c>
      <c r="AN27" s="4">
        <f t="shared" si="17"/>
        <v>0</v>
      </c>
      <c r="AO27" s="95">
        <f t="shared" si="17"/>
        <v>0</v>
      </c>
      <c r="AP27" s="96">
        <f t="shared" si="17"/>
        <v>0</v>
      </c>
      <c r="AQ27" s="97" t="str">
        <f>VLOOKUP($H27,'[1]Unit factor_selected'!$F$3:$AC$346,'[1]Unit factor_selected'!H$1,FALSE)</f>
        <v>kWh</v>
      </c>
      <c r="AR27" s="98">
        <f>VLOOKUP($H27,'[1]Unit factor_selected'!$F$3:$AC$346,'[1]Unit factor_selected'!J$1,FALSE)</f>
        <v>0.41450650291678098</v>
      </c>
      <c r="AS27" s="2">
        <f>VLOOKUP($H27,'[1]Unit factor_selected'!$F$3:$AC$346,'[1]Unit factor_selected'!K$1,FALSE)</f>
        <v>8.3367300508058904</v>
      </c>
      <c r="AT27" s="22">
        <f>VLOOKUP($H27,'[1]Unit factor_selected'!$F$3:$AC$346,'[1]Unit factor_selected'!L$1,FALSE)</f>
        <v>4.70337261621905E-4</v>
      </c>
      <c r="AU27" s="21">
        <f>VLOOKUP($H27,'[1]Unit factor_selected'!$F$3:$AC$346,'[1]Unit factor_selected'!M$1,FALSE)</f>
        <v>0.111943226159109</v>
      </c>
      <c r="AV27" s="22">
        <f>VLOOKUP($H27,'[1]Unit factor_selected'!$F$3:$AC$346,'[1]Unit factor_selected'!N$1,FALSE)</f>
        <v>1.25811012052375E-2</v>
      </c>
      <c r="AW27" s="22">
        <f>VLOOKUP($H27,'[1]Unit factor_selected'!$F$3:$AC$346,'[1]Unit factor_selected'!O$1,FALSE)</f>
        <v>8.9372407623357496E-5</v>
      </c>
      <c r="AX27" s="21">
        <f>VLOOKUP($H27,'[1]Unit factor_selected'!$F$3:$AC$346,'[1]Unit factor_selected'!P$1,FALSE)</f>
        <v>0.42140331288079302</v>
      </c>
      <c r="AY27" s="22">
        <f>VLOOKUP($H27,'[1]Unit factor_selected'!$F$3:$AC$346,'[1]Unit factor_selected'!Q$1,FALSE)</f>
        <v>1.5137898085976299E-2</v>
      </c>
      <c r="AZ27" s="21">
        <f>VLOOKUP($H27,'[1]Unit factor_selected'!$F$3:$AC$346,'[1]Unit factor_selected'!R$1,FALSE)</f>
        <v>0.18211602628431001</v>
      </c>
      <c r="BA27" s="22">
        <f>VLOOKUP($H27,'[1]Unit factor_selected'!$F$3:$AC$346,'[1]Unit factor_selected'!S$1,FALSE)</f>
        <v>8.4793123170334994E-2</v>
      </c>
      <c r="BB27" s="22">
        <f>VLOOKUP($H27,'[1]Unit factor_selected'!$F$3:$AC$346,'[1]Unit factor_selected'!T$1,FALSE)</f>
        <v>4.9120726538256897E-3</v>
      </c>
      <c r="BC27" s="22">
        <f>VLOOKUP($H27,'[1]Unit factor_selected'!$F$3:$AC$346,'[1]Unit factor_selected'!U$1,FALSE)</f>
        <v>1.5984857458058499E-2</v>
      </c>
      <c r="BD27" s="22">
        <f>VLOOKUP($H27,'[1]Unit factor_selected'!$F$3:$AC$346,'[1]Unit factor_selected'!V$1,FALSE)</f>
        <v>7.9979898120999704E-6</v>
      </c>
      <c r="BE27" s="22">
        <f>VLOOKUP($H27,'[1]Unit factor_selected'!$F$3:$AC$346,'[1]Unit factor_selected'!W$1,FALSE)</f>
        <v>5.8183001950795903E-4</v>
      </c>
      <c r="BF27" s="22">
        <f>VLOOKUP($H27,'[1]Unit factor_selected'!$F$3:$AC$346,'[1]Unit factor_selected'!X$1,FALSE)</f>
        <v>7.4379576374734803E-4</v>
      </c>
      <c r="BG27" s="22">
        <f>VLOOKUP($H27,'[1]Unit factor_selected'!$F$3:$AC$346,'[1]Unit factor_selected'!Y$1,FALSE)</f>
        <v>7.5874089752607802E-4</v>
      </c>
      <c r="BH27" s="22">
        <f>VLOOKUP($H27,'[1]Unit factor_selected'!$F$3:$AC$346,'[1]Unit factor_selected'!Z$1,FALSE)</f>
        <v>1.3452291425765E-7</v>
      </c>
      <c r="BI27" s="22">
        <f>VLOOKUP($H27,'[1]Unit factor_selected'!$F$3:$AC$346,'[1]Unit factor_selected'!AA$1,FALSE)</f>
        <v>1.35594163646376E-3</v>
      </c>
      <c r="BJ27" s="21">
        <f>VLOOKUP($H27,'[1]Unit factor_selected'!$F$3:$AC$346,'[1]Unit factor_selected'!AB$1,FALSE)</f>
        <v>0.47061637305181098</v>
      </c>
      <c r="BK27" s="99">
        <f>VLOOKUP($H27,'[1]Unit factor_selected'!$F$3:$AC$346,'[1]Unit factor_selected'!AC$1,FALSE)</f>
        <v>1.6840278154762599E-3</v>
      </c>
      <c r="BM27">
        <f t="shared" si="12"/>
        <v>0</v>
      </c>
    </row>
    <row r="28" spans="2:65" x14ac:dyDescent="0.2">
      <c r="B28" s="84"/>
      <c r="C28" s="63"/>
      <c r="D28" s="85"/>
      <c r="E28" s="84"/>
      <c r="F28" s="86"/>
      <c r="G28" s="87" t="str">
        <f t="shared" si="16"/>
        <v>KR</v>
      </c>
      <c r="H28" s="35" t="str">
        <f t="shared" si="16"/>
        <v>2fcc8944-1021-3349-ace4-288efc955cd1</v>
      </c>
      <c r="I28" s="88">
        <f t="shared" si="16"/>
        <v>0</v>
      </c>
      <c r="J28" s="89"/>
      <c r="K28" s="90"/>
      <c r="L28" s="91"/>
      <c r="M28" s="91"/>
      <c r="N28" s="91"/>
      <c r="O28" s="91"/>
      <c r="P28" s="91"/>
      <c r="Q28" s="92"/>
      <c r="R28" s="91"/>
      <c r="S28" s="91"/>
      <c r="T28" s="91"/>
      <c r="U28" s="91"/>
      <c r="V28" s="91"/>
      <c r="W28" s="91"/>
      <c r="X28" s="91"/>
      <c r="Y28" s="92"/>
      <c r="Z28" s="93"/>
      <c r="AA28" s="94">
        <f t="shared" si="18"/>
        <v>0</v>
      </c>
      <c r="AB28" s="4">
        <f t="shared" si="17"/>
        <v>0</v>
      </c>
      <c r="AC28" s="4">
        <f t="shared" si="17"/>
        <v>0</v>
      </c>
      <c r="AD28" s="4">
        <f t="shared" si="17"/>
        <v>0</v>
      </c>
      <c r="AE28" s="4">
        <f t="shared" si="17"/>
        <v>0</v>
      </c>
      <c r="AF28" s="4">
        <f t="shared" si="17"/>
        <v>0</v>
      </c>
      <c r="AG28" s="95">
        <f t="shared" si="17"/>
        <v>0</v>
      </c>
      <c r="AH28" s="4">
        <f t="shared" si="17"/>
        <v>0</v>
      </c>
      <c r="AI28" s="4">
        <f t="shared" si="17"/>
        <v>0</v>
      </c>
      <c r="AJ28" s="4">
        <f t="shared" si="17"/>
        <v>0</v>
      </c>
      <c r="AK28" s="4">
        <f t="shared" si="17"/>
        <v>0</v>
      </c>
      <c r="AL28" s="4">
        <f t="shared" si="17"/>
        <v>0</v>
      </c>
      <c r="AM28" s="4">
        <f t="shared" si="17"/>
        <v>0</v>
      </c>
      <c r="AN28" s="4">
        <f t="shared" si="17"/>
        <v>0</v>
      </c>
      <c r="AO28" s="95">
        <f t="shared" si="17"/>
        <v>0</v>
      </c>
      <c r="AP28" s="96">
        <f t="shared" si="17"/>
        <v>0</v>
      </c>
      <c r="AQ28" s="97" t="str">
        <f>VLOOKUP($H28,'[1]Unit factor_selected'!$F$3:$AC$346,'[1]Unit factor_selected'!H$1,FALSE)</f>
        <v>kWh</v>
      </c>
      <c r="AR28" s="98">
        <f>VLOOKUP($H28,'[1]Unit factor_selected'!$F$3:$AC$346,'[1]Unit factor_selected'!J$1,FALSE)</f>
        <v>0.44882419692131298</v>
      </c>
      <c r="AS28" s="2">
        <f>VLOOKUP($H28,'[1]Unit factor_selected'!$F$3:$AC$346,'[1]Unit factor_selected'!K$1,FALSE)</f>
        <v>10.6797594704434</v>
      </c>
      <c r="AT28" s="22">
        <f>VLOOKUP($H28,'[1]Unit factor_selected'!$F$3:$AC$346,'[1]Unit factor_selected'!L$1,FALSE)</f>
        <v>4.9265264292420302E-4</v>
      </c>
      <c r="AU28" s="21">
        <f>VLOOKUP($H28,'[1]Unit factor_selected'!$F$3:$AC$346,'[1]Unit factor_selected'!M$1,FALSE)</f>
        <v>0.12623149246165999</v>
      </c>
      <c r="AV28" s="22">
        <f>VLOOKUP($H28,'[1]Unit factor_selected'!$F$3:$AC$346,'[1]Unit factor_selected'!N$1,FALSE)</f>
        <v>1.6968609446120098E-2</v>
      </c>
      <c r="AW28" s="22">
        <f>VLOOKUP($H28,'[1]Unit factor_selected'!$F$3:$AC$346,'[1]Unit factor_selected'!O$1,FALSE)</f>
        <v>2.7405747398636201E-4</v>
      </c>
      <c r="AX28" s="21">
        <f>VLOOKUP($H28,'[1]Unit factor_selected'!$F$3:$AC$346,'[1]Unit factor_selected'!P$1,FALSE)</f>
        <v>0.45253492451686</v>
      </c>
      <c r="AY28" s="22">
        <f>VLOOKUP($H28,'[1]Unit factor_selected'!$F$3:$AC$346,'[1]Unit factor_selected'!Q$1,FALSE)</f>
        <v>2.48684596265452E-2</v>
      </c>
      <c r="AZ28" s="21">
        <f>VLOOKUP($H28,'[1]Unit factor_selected'!$F$3:$AC$346,'[1]Unit factor_selected'!R$1,FALSE)</f>
        <v>0.42508296115309102</v>
      </c>
      <c r="BA28" s="22">
        <f>VLOOKUP($H28,'[1]Unit factor_selected'!$F$3:$AC$346,'[1]Unit factor_selected'!S$1,FALSE)</f>
        <v>0.191914630710534</v>
      </c>
      <c r="BB28" s="22">
        <f>VLOOKUP($H28,'[1]Unit factor_selected'!$F$3:$AC$346,'[1]Unit factor_selected'!T$1,FALSE)</f>
        <v>8.9421744425186196E-3</v>
      </c>
      <c r="BC28" s="22">
        <f>VLOOKUP($H28,'[1]Unit factor_selected'!$F$3:$AC$346,'[1]Unit factor_selected'!U$1,FALSE)</f>
        <v>2.2227062220125101E-2</v>
      </c>
      <c r="BD28" s="22">
        <f>VLOOKUP($H28,'[1]Unit factor_selected'!$F$3:$AC$346,'[1]Unit factor_selected'!V$1,FALSE)</f>
        <v>2.0839885011706401E-5</v>
      </c>
      <c r="BE28" s="22">
        <f>VLOOKUP($H28,'[1]Unit factor_selected'!$F$3:$AC$346,'[1]Unit factor_selected'!W$1,FALSE)</f>
        <v>5.9720515722452502E-4</v>
      </c>
      <c r="BF28" s="22">
        <f>VLOOKUP($H28,'[1]Unit factor_selected'!$F$3:$AC$346,'[1]Unit factor_selected'!X$1,FALSE)</f>
        <v>9.57080591438114E-4</v>
      </c>
      <c r="BG28" s="22">
        <f>VLOOKUP($H28,'[1]Unit factor_selected'!$F$3:$AC$346,'[1]Unit factor_selected'!Y$1,FALSE)</f>
        <v>9.6987712976880503E-4</v>
      </c>
      <c r="BH28" s="22">
        <f>VLOOKUP($H28,'[1]Unit factor_selected'!$F$3:$AC$346,'[1]Unit factor_selected'!Z$1,FALSE)</f>
        <v>1.6228126937245899E-7</v>
      </c>
      <c r="BI28" s="22">
        <f>VLOOKUP($H28,'[1]Unit factor_selected'!$F$3:$AC$346,'[1]Unit factor_selected'!AA$1,FALSE)</f>
        <v>8.2713932894040601E-4</v>
      </c>
      <c r="BJ28" s="21">
        <f>VLOOKUP($H28,'[1]Unit factor_selected'!$F$3:$AC$346,'[1]Unit factor_selected'!AB$1,FALSE)</f>
        <v>0.51620363771325195</v>
      </c>
      <c r="BK28" s="99">
        <f>VLOOKUP($H28,'[1]Unit factor_selected'!$F$3:$AC$346,'[1]Unit factor_selected'!AC$1,FALSE)</f>
        <v>3.0323563137813099E-3</v>
      </c>
      <c r="BM28">
        <f t="shared" si="12"/>
        <v>0</v>
      </c>
    </row>
    <row r="29" spans="2:65" x14ac:dyDescent="0.2">
      <c r="B29" s="84"/>
      <c r="C29" s="63"/>
      <c r="D29" s="85"/>
      <c r="E29" s="100"/>
      <c r="F29" s="101"/>
      <c r="G29" s="102" t="str">
        <f t="shared" si="16"/>
        <v>RER</v>
      </c>
      <c r="H29" s="103">
        <f t="shared" si="16"/>
        <v>0</v>
      </c>
      <c r="I29" s="104">
        <f t="shared" si="16"/>
        <v>0</v>
      </c>
      <c r="J29" s="105"/>
      <c r="K29" s="106"/>
      <c r="L29" s="107"/>
      <c r="M29" s="107"/>
      <c r="N29" s="107"/>
      <c r="O29" s="107"/>
      <c r="P29" s="107"/>
      <c r="Q29" s="108"/>
      <c r="R29" s="107"/>
      <c r="S29" s="107"/>
      <c r="T29" s="107"/>
      <c r="U29" s="107"/>
      <c r="V29" s="107"/>
      <c r="W29" s="107"/>
      <c r="X29" s="107"/>
      <c r="Y29" s="108"/>
      <c r="Z29" s="109"/>
      <c r="AA29" s="110">
        <f t="shared" si="18"/>
        <v>0</v>
      </c>
      <c r="AB29" s="111">
        <f t="shared" si="17"/>
        <v>0</v>
      </c>
      <c r="AC29" s="111">
        <f t="shared" si="17"/>
        <v>0</v>
      </c>
      <c r="AD29" s="111">
        <f t="shared" si="17"/>
        <v>0</v>
      </c>
      <c r="AE29" s="111">
        <f t="shared" si="17"/>
        <v>0</v>
      </c>
      <c r="AF29" s="111">
        <f t="shared" si="17"/>
        <v>0</v>
      </c>
      <c r="AG29" s="58">
        <f t="shared" si="17"/>
        <v>0</v>
      </c>
      <c r="AH29" s="111">
        <f t="shared" si="17"/>
        <v>0</v>
      </c>
      <c r="AI29" s="111">
        <f t="shared" si="17"/>
        <v>0</v>
      </c>
      <c r="AJ29" s="111">
        <f t="shared" si="17"/>
        <v>0</v>
      </c>
      <c r="AK29" s="111">
        <f t="shared" si="17"/>
        <v>0</v>
      </c>
      <c r="AL29" s="111">
        <f t="shared" si="17"/>
        <v>0</v>
      </c>
      <c r="AM29" s="111">
        <f t="shared" si="17"/>
        <v>0</v>
      </c>
      <c r="AN29" s="111">
        <f t="shared" si="17"/>
        <v>0</v>
      </c>
      <c r="AO29" s="58">
        <f t="shared" si="17"/>
        <v>0</v>
      </c>
      <c r="AP29" s="112">
        <f t="shared" si="17"/>
        <v>0</v>
      </c>
      <c r="AQ29" s="113" t="str">
        <f>VLOOKUP($H29,'[1]Unit factor_selected'!$F$3:$AC$346,'[1]Unit factor_selected'!H$1,FALSE)</f>
        <v>kWh</v>
      </c>
      <c r="AR29" s="114">
        <f>VLOOKUP($H29,'[1]Unit factor_selected'!$F$3:$AC$346,'[1]Unit factor_selected'!J$1,FALSE)</f>
        <v>0.21957146944853601</v>
      </c>
      <c r="AS29" s="115">
        <f>VLOOKUP($H29,'[1]Unit factor_selected'!$F$3:$AC$346,'[1]Unit factor_selected'!K$1,FALSE)</f>
        <v>7.0862201970238701</v>
      </c>
      <c r="AT29" s="116">
        <f>VLOOKUP($H29,'[1]Unit factor_selected'!$F$3:$AC$346,'[1]Unit factor_selected'!L$1,FALSE)</f>
        <v>8.3772731763599921E-5</v>
      </c>
      <c r="AU29" s="117">
        <f>VLOOKUP($H29,'[1]Unit factor_selected'!$F$3:$AC$346,'[1]Unit factor_selected'!M$1,FALSE)</f>
        <v>6.70359680813368E-2</v>
      </c>
      <c r="AV29" s="116">
        <f>VLOOKUP($H29,'[1]Unit factor_selected'!$F$3:$AC$346,'[1]Unit factor_selected'!N$1,FALSE)</f>
        <v>1.4266749439454635E-2</v>
      </c>
      <c r="AW29" s="116">
        <f>VLOOKUP($H29,'[1]Unit factor_selected'!$F$3:$AC$346,'[1]Unit factor_selected'!O$1,FALSE)</f>
        <v>1.7149187688680467E-4</v>
      </c>
      <c r="AX29" s="117">
        <f>VLOOKUP($H29,'[1]Unit factor_selected'!$F$3:$AC$346,'[1]Unit factor_selected'!P$1,FALSE)</f>
        <v>0.22332948822621831</v>
      </c>
      <c r="AY29" s="116">
        <f>VLOOKUP($H29,'[1]Unit factor_selected'!$F$3:$AC$346,'[1]Unit factor_selected'!Q$1,FALSE)</f>
        <v>1.7528206718914665E-2</v>
      </c>
      <c r="AZ29" s="117">
        <f>VLOOKUP($H29,'[1]Unit factor_selected'!$F$3:$AC$346,'[1]Unit factor_selected'!R$1,FALSE)</f>
        <v>0.24292780895591501</v>
      </c>
      <c r="BA29" s="116">
        <f>VLOOKUP($H29,'[1]Unit factor_selected'!$F$3:$AC$346,'[1]Unit factor_selected'!S$1,FALSE)</f>
        <v>6.1311111138674372E-2</v>
      </c>
      <c r="BB29" s="116">
        <f>VLOOKUP($H29,'[1]Unit factor_selected'!$F$3:$AC$346,'[1]Unit factor_selected'!T$1,FALSE)</f>
        <v>8.6136377138703001E-3</v>
      </c>
      <c r="BC29" s="116">
        <f>VLOOKUP($H29,'[1]Unit factor_selected'!$F$3:$AC$346,'[1]Unit factor_selected'!U$1,FALSE)</f>
        <v>1.8263804873492769E-2</v>
      </c>
      <c r="BD29" s="116">
        <f>VLOOKUP($H29,'[1]Unit factor_selected'!$F$3:$AC$346,'[1]Unit factor_selected'!V$1,FALSE)</f>
        <v>1.2041369103710334E-5</v>
      </c>
      <c r="BE29" s="116">
        <f>VLOOKUP($H29,'[1]Unit factor_selected'!$F$3:$AC$346,'[1]Unit factor_selected'!W$1,FALSE)</f>
        <v>5.1752647425555532E-4</v>
      </c>
      <c r="BF29" s="116">
        <f>VLOOKUP($H29,'[1]Unit factor_selected'!$F$3:$AC$346,'[1]Unit factor_selected'!X$1,FALSE)</f>
        <v>9.5976832614757729E-5</v>
      </c>
      <c r="BG29" s="116">
        <f>VLOOKUP($H29,'[1]Unit factor_selected'!$F$3:$AC$346,'[1]Unit factor_selected'!Y$1,FALSE)</f>
        <v>1.0406939694266351E-4</v>
      </c>
      <c r="BH29" s="116">
        <f>VLOOKUP($H29,'[1]Unit factor_selected'!$F$3:$AC$346,'[1]Unit factor_selected'!Z$1,FALSE)</f>
        <v>1.4849161471338802E-7</v>
      </c>
      <c r="BI29" s="116">
        <f>VLOOKUP($H29,'[1]Unit factor_selected'!$F$3:$AC$346,'[1]Unit factor_selected'!AA$1,FALSE)</f>
        <v>1.9100570584220264E-4</v>
      </c>
      <c r="BJ29" s="117">
        <f>VLOOKUP($H29,'[1]Unit factor_selected'!$F$3:$AC$346,'[1]Unit factor_selected'!AB$1,FALSE)</f>
        <v>0.403963453734209</v>
      </c>
      <c r="BK29" s="118">
        <f>VLOOKUP($H29,'[1]Unit factor_selected'!$F$3:$AC$346,'[1]Unit factor_selected'!AC$1,FALSE)</f>
        <v>2.2325972022637624E-3</v>
      </c>
      <c r="BM29">
        <f t="shared" si="12"/>
        <v>0</v>
      </c>
    </row>
    <row r="30" spans="2:65" x14ac:dyDescent="0.2">
      <c r="B30" s="84"/>
      <c r="C30" s="63"/>
      <c r="D30" s="85"/>
      <c r="E30" s="62" t="str">
        <f>[1]LCI!D57</f>
        <v>Heat</v>
      </c>
      <c r="F30" s="65" t="str">
        <f>F142</f>
        <v>heat production, natural gas, at industrial furnace &gt;100kW | heat, district or industrial, natural gas | Cutoff</v>
      </c>
      <c r="G30" s="66" t="str">
        <f t="shared" si="16"/>
        <v>US</v>
      </c>
      <c r="H30" s="67" t="str">
        <f t="shared" si="16"/>
        <v>348b3b3e-3913-4d14-a18a-422487f6f063</v>
      </c>
      <c r="I30" s="68">
        <f t="shared" si="16"/>
        <v>1</v>
      </c>
      <c r="J30" s="69">
        <f>SUM(I30:I34)</f>
        <v>1</v>
      </c>
      <c r="K30" s="70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72">
        <f>[1]LCI!$E57*'[1]EV proj_BAU'!AF$72</f>
        <v>7.8190768098431516</v>
      </c>
      <c r="R30" s="71">
        <v>0</v>
      </c>
      <c r="S30" s="71">
        <v>0</v>
      </c>
      <c r="T30" s="71">
        <v>0</v>
      </c>
      <c r="U30" s="71">
        <v>0</v>
      </c>
      <c r="V30" s="71">
        <v>0</v>
      </c>
      <c r="W30" s="71">
        <v>0</v>
      </c>
      <c r="X30" s="71">
        <v>0</v>
      </c>
      <c r="Y30" s="72">
        <f>[1]LCI!$E57*'[1]EV proj_BAU'!AG$72</f>
        <v>15.925738634947885</v>
      </c>
      <c r="Z30" s="73">
        <v>0</v>
      </c>
      <c r="AA30" s="74">
        <f>$I30*K$30</f>
        <v>0</v>
      </c>
      <c r="AB30" s="75">
        <f t="shared" ref="AB30:AP34" si="19">$I30*L$30</f>
        <v>0</v>
      </c>
      <c r="AC30" s="75">
        <f t="shared" si="19"/>
        <v>0</v>
      </c>
      <c r="AD30" s="75">
        <f t="shared" si="19"/>
        <v>0</v>
      </c>
      <c r="AE30" s="75">
        <f t="shared" si="19"/>
        <v>0</v>
      </c>
      <c r="AF30" s="75">
        <f t="shared" si="19"/>
        <v>0</v>
      </c>
      <c r="AG30" s="76">
        <f t="shared" si="19"/>
        <v>7.8190768098431516</v>
      </c>
      <c r="AH30" s="75">
        <f t="shared" si="19"/>
        <v>0</v>
      </c>
      <c r="AI30" s="75">
        <f t="shared" si="19"/>
        <v>0</v>
      </c>
      <c r="AJ30" s="75">
        <f t="shared" si="19"/>
        <v>0</v>
      </c>
      <c r="AK30" s="75">
        <f t="shared" si="19"/>
        <v>0</v>
      </c>
      <c r="AL30" s="75">
        <f t="shared" si="19"/>
        <v>0</v>
      </c>
      <c r="AM30" s="75">
        <f t="shared" si="19"/>
        <v>0</v>
      </c>
      <c r="AN30" s="75">
        <f t="shared" si="19"/>
        <v>0</v>
      </c>
      <c r="AO30" s="76">
        <f t="shared" si="19"/>
        <v>15.925738634947885</v>
      </c>
      <c r="AP30" s="77">
        <f t="shared" si="19"/>
        <v>0</v>
      </c>
      <c r="AQ30" s="78" t="str">
        <f>VLOOKUP($H30,'[1]Unit factor_selected'!$F$3:$AC$346,'[1]Unit factor_selected'!H$1,FALSE)</f>
        <v>MJ</v>
      </c>
      <c r="AR30" s="79">
        <f>VLOOKUP($H30,'[1]Unit factor_selected'!$F$3:$AC$346,'[1]Unit factor_selected'!J$1,FALSE)</f>
        <v>7.2094031587863094E-2</v>
      </c>
      <c r="AS30" s="80">
        <f>VLOOKUP($H30,'[1]Unit factor_selected'!$F$3:$AC$346,'[1]Unit factor_selected'!K$1,FALSE)</f>
        <v>1.1623922373923701</v>
      </c>
      <c r="AT30" s="81">
        <f>VLOOKUP($H30,'[1]Unit factor_selected'!$F$3:$AC$346,'[1]Unit factor_selected'!L$1,FALSE)</f>
        <v>2.0931598834842001E-5</v>
      </c>
      <c r="AU30" s="82">
        <f>VLOOKUP($H30,'[1]Unit factor_selected'!$F$3:$AC$346,'[1]Unit factor_selected'!M$1,FALSE)</f>
        <v>2.5321132153628099E-2</v>
      </c>
      <c r="AV30" s="81">
        <f>VLOOKUP($H30,'[1]Unit factor_selected'!$F$3:$AC$346,'[1]Unit factor_selected'!N$1,FALSE)</f>
        <v>1.6961817255031701E-4</v>
      </c>
      <c r="AW30" s="81">
        <f>VLOOKUP($H30,'[1]Unit factor_selected'!$F$3:$AC$346,'[1]Unit factor_selected'!O$1,FALSE)</f>
        <v>8.4553408816282301E-7</v>
      </c>
      <c r="AX30" s="82">
        <f>VLOOKUP($H30,'[1]Unit factor_selected'!$F$3:$AC$346,'[1]Unit factor_selected'!P$1,FALSE)</f>
        <v>7.3587134749462393E-2</v>
      </c>
      <c r="AY30" s="81">
        <f>VLOOKUP($H30,'[1]Unit factor_selected'!$F$3:$AC$346,'[1]Unit factor_selected'!Q$1,FALSE)</f>
        <v>4.5255056973978998E-4</v>
      </c>
      <c r="AZ30" s="82">
        <f>VLOOKUP($H30,'[1]Unit factor_selected'!$F$3:$AC$346,'[1]Unit factor_selected'!R$1,FALSE)</f>
        <v>3.2094938120077201E-3</v>
      </c>
      <c r="BA30" s="81">
        <f>VLOOKUP($H30,'[1]Unit factor_selected'!$F$3:$AC$346,'[1]Unit factor_selected'!S$1,FALSE)</f>
        <v>2.6225037052588201E-4</v>
      </c>
      <c r="BB30" s="81">
        <f>VLOOKUP($H30,'[1]Unit factor_selected'!$F$3:$AC$346,'[1]Unit factor_selected'!T$1,FALSE)</f>
        <v>2.2693752243180101E-5</v>
      </c>
      <c r="BC30" s="81">
        <f>VLOOKUP($H30,'[1]Unit factor_selected'!$F$3:$AC$346,'[1]Unit factor_selected'!U$1,FALSE)</f>
        <v>2.1284632193969801E-4</v>
      </c>
      <c r="BD30" s="81">
        <f>VLOOKUP($H30,'[1]Unit factor_selected'!$F$3:$AC$346,'[1]Unit factor_selected'!V$1,FALSE)</f>
        <v>2.4085315647483799E-7</v>
      </c>
      <c r="BE30" s="81">
        <f>VLOOKUP($H30,'[1]Unit factor_selected'!$F$3:$AC$346,'[1]Unit factor_selected'!W$1,FALSE)</f>
        <v>1.5759495571695601E-5</v>
      </c>
      <c r="BF30" s="81">
        <f>VLOOKUP($H30,'[1]Unit factor_selected'!$F$3:$AC$346,'[1]Unit factor_selected'!X$1,FALSE)</f>
        <v>4.1886391251840799E-5</v>
      </c>
      <c r="BG30" s="81">
        <f>VLOOKUP($H30,'[1]Unit factor_selected'!$F$3:$AC$346,'[1]Unit factor_selected'!Y$1,FALSE)</f>
        <v>4.4587043810290402E-5</v>
      </c>
      <c r="BH30" s="81">
        <f>VLOOKUP($H30,'[1]Unit factor_selected'!$F$3:$AC$346,'[1]Unit factor_selected'!Z$1,FALSE)</f>
        <v>1.33252968090072E-8</v>
      </c>
      <c r="BI30" s="81">
        <f>VLOOKUP($H30,'[1]Unit factor_selected'!$F$3:$AC$346,'[1]Unit factor_selected'!AA$1,FALSE)</f>
        <v>6.2351253446064903E-5</v>
      </c>
      <c r="BJ30" s="82">
        <f>VLOOKUP($H30,'[1]Unit factor_selected'!$F$3:$AC$346,'[1]Unit factor_selected'!AB$1,FALSE)</f>
        <v>4.1849833346856496E-3</v>
      </c>
      <c r="BK30" s="83">
        <f>VLOOKUP($H30,'[1]Unit factor_selected'!$F$3:$AC$346,'[1]Unit factor_selected'!AC$1,FALSE)</f>
        <v>1.71513863272773E-5</v>
      </c>
      <c r="BM30">
        <f t="shared" si="12"/>
        <v>0.56370877051675994</v>
      </c>
    </row>
    <row r="31" spans="2:65" x14ac:dyDescent="0.2">
      <c r="B31" s="84"/>
      <c r="C31" s="63"/>
      <c r="D31" s="85"/>
      <c r="E31" s="84"/>
      <c r="F31" s="86"/>
      <c r="G31" s="87" t="str">
        <f t="shared" si="16"/>
        <v>CN</v>
      </c>
      <c r="H31" s="35" t="str">
        <f t="shared" si="16"/>
        <v>94b37130-2d92-460f-afc2-f9d6895d0814</v>
      </c>
      <c r="I31" s="88">
        <f t="shared" si="16"/>
        <v>0</v>
      </c>
      <c r="J31" s="89"/>
      <c r="K31" s="90"/>
      <c r="L31" s="91"/>
      <c r="M31" s="91"/>
      <c r="N31" s="91"/>
      <c r="O31" s="91"/>
      <c r="P31" s="91"/>
      <c r="Q31" s="92"/>
      <c r="R31" s="91"/>
      <c r="S31" s="91"/>
      <c r="T31" s="91"/>
      <c r="U31" s="91"/>
      <c r="V31" s="91"/>
      <c r="W31" s="91"/>
      <c r="X31" s="91"/>
      <c r="Y31" s="92"/>
      <c r="Z31" s="93"/>
      <c r="AA31" s="94">
        <f t="shared" ref="AA31:AA33" si="20">$I31*K$30</f>
        <v>0</v>
      </c>
      <c r="AB31" s="4">
        <f t="shared" si="19"/>
        <v>0</v>
      </c>
      <c r="AC31" s="4">
        <f t="shared" si="19"/>
        <v>0</v>
      </c>
      <c r="AD31" s="4">
        <f t="shared" si="19"/>
        <v>0</v>
      </c>
      <c r="AE31" s="4">
        <f t="shared" si="19"/>
        <v>0</v>
      </c>
      <c r="AF31" s="4">
        <f t="shared" si="19"/>
        <v>0</v>
      </c>
      <c r="AG31" s="95">
        <f t="shared" si="19"/>
        <v>0</v>
      </c>
      <c r="AH31" s="4">
        <f t="shared" si="19"/>
        <v>0</v>
      </c>
      <c r="AI31" s="4">
        <f t="shared" si="19"/>
        <v>0</v>
      </c>
      <c r="AJ31" s="4">
        <f t="shared" si="19"/>
        <v>0</v>
      </c>
      <c r="AK31" s="4">
        <f t="shared" si="19"/>
        <v>0</v>
      </c>
      <c r="AL31" s="4">
        <f t="shared" si="19"/>
        <v>0</v>
      </c>
      <c r="AM31" s="4">
        <f t="shared" si="19"/>
        <v>0</v>
      </c>
      <c r="AN31" s="4">
        <f t="shared" si="19"/>
        <v>0</v>
      </c>
      <c r="AO31" s="95">
        <f t="shared" si="19"/>
        <v>0</v>
      </c>
      <c r="AP31" s="96">
        <f t="shared" si="19"/>
        <v>0</v>
      </c>
      <c r="AQ31" s="97" t="str">
        <f>VLOOKUP($H31,'[1]Unit factor_selected'!$F$3:$AC$346,'[1]Unit factor_selected'!H$1,FALSE)</f>
        <v>MJ</v>
      </c>
      <c r="AR31" s="98">
        <f>VLOOKUP($H31,'[1]Unit factor_selected'!$F$3:$AC$346,'[1]Unit factor_selected'!J$1,FALSE)</f>
        <v>6.7561703505123999E-2</v>
      </c>
      <c r="AS31" s="2">
        <f>VLOOKUP($H31,'[1]Unit factor_selected'!$F$3:$AC$346,'[1]Unit factor_selected'!K$1,FALSE)</f>
        <v>1.1286368642416</v>
      </c>
      <c r="AT31" s="22">
        <f>VLOOKUP($H31,'[1]Unit factor_selected'!$F$3:$AC$346,'[1]Unit factor_selected'!L$1,FALSE)</f>
        <v>1.34192652696239E-5</v>
      </c>
      <c r="AU31" s="21">
        <f>VLOOKUP($H31,'[1]Unit factor_selected'!$F$3:$AC$346,'[1]Unit factor_selected'!M$1,FALSE)</f>
        <v>2.46079777505234E-2</v>
      </c>
      <c r="AV31" s="22">
        <f>VLOOKUP($H31,'[1]Unit factor_selected'!$F$3:$AC$346,'[1]Unit factor_selected'!N$1,FALSE)</f>
        <v>1.3297703340276601E-4</v>
      </c>
      <c r="AW31" s="22">
        <f>VLOOKUP($H31,'[1]Unit factor_selected'!$F$3:$AC$346,'[1]Unit factor_selected'!O$1,FALSE)</f>
        <v>4.7544411438651503E-7</v>
      </c>
      <c r="AX31" s="21">
        <f>VLOOKUP($H31,'[1]Unit factor_selected'!$F$3:$AC$346,'[1]Unit factor_selected'!P$1,FALSE)</f>
        <v>6.8294048582825603E-2</v>
      </c>
      <c r="AY31" s="22">
        <f>VLOOKUP($H31,'[1]Unit factor_selected'!$F$3:$AC$346,'[1]Unit factor_selected'!Q$1,FALSE)</f>
        <v>3.04392105561114E-4</v>
      </c>
      <c r="AZ31" s="21">
        <f>VLOOKUP($H31,'[1]Unit factor_selected'!$F$3:$AC$346,'[1]Unit factor_selected'!R$1,FALSE)</f>
        <v>3.2654437525124198E-3</v>
      </c>
      <c r="BA31" s="22">
        <f>VLOOKUP($H31,'[1]Unit factor_selected'!$F$3:$AC$346,'[1]Unit factor_selected'!S$1,FALSE)</f>
        <v>2.0455474075815999E-4</v>
      </c>
      <c r="BB31" s="22">
        <f>VLOOKUP($H31,'[1]Unit factor_selected'!$F$3:$AC$346,'[1]Unit factor_selected'!T$1,FALSE)</f>
        <v>1.44714443289619E-5</v>
      </c>
      <c r="BC31" s="22">
        <f>VLOOKUP($H31,'[1]Unit factor_selected'!$F$3:$AC$346,'[1]Unit factor_selected'!U$1,FALSE)</f>
        <v>1.8673082475627399E-4</v>
      </c>
      <c r="BD31" s="22">
        <f>VLOOKUP($H31,'[1]Unit factor_selected'!$F$3:$AC$346,'[1]Unit factor_selected'!V$1,FALSE)</f>
        <v>1.1570836096670501E-7</v>
      </c>
      <c r="BE31" s="22">
        <f>VLOOKUP($H31,'[1]Unit factor_selected'!$F$3:$AC$346,'[1]Unit factor_selected'!W$1,FALSE)</f>
        <v>1.0657233038909801E-5</v>
      </c>
      <c r="BF31" s="22">
        <f>VLOOKUP($H31,'[1]Unit factor_selected'!$F$3:$AC$346,'[1]Unit factor_selected'!X$1,FALSE)</f>
        <v>3.8412323609695801E-5</v>
      </c>
      <c r="BG31" s="22">
        <f>VLOOKUP($H31,'[1]Unit factor_selected'!$F$3:$AC$346,'[1]Unit factor_selected'!Y$1,FALSE)</f>
        <v>4.1262791322937203E-5</v>
      </c>
      <c r="BH31" s="22">
        <f>VLOOKUP($H31,'[1]Unit factor_selected'!$F$3:$AC$346,'[1]Unit factor_selected'!Z$1,FALSE)</f>
        <v>6.9985129754833599E-9</v>
      </c>
      <c r="BI31" s="22">
        <f>VLOOKUP($H31,'[1]Unit factor_selected'!$F$3:$AC$346,'[1]Unit factor_selected'!AA$1,FALSE)</f>
        <v>3.97048683969412E-5</v>
      </c>
      <c r="BJ31" s="21">
        <f>VLOOKUP($H31,'[1]Unit factor_selected'!$F$3:$AC$346,'[1]Unit factor_selected'!AB$1,FALSE)</f>
        <v>3.8609525070636801E-3</v>
      </c>
      <c r="BK31" s="99">
        <f>VLOOKUP($H31,'[1]Unit factor_selected'!$F$3:$AC$346,'[1]Unit factor_selected'!AC$1,FALSE)</f>
        <v>7.9763357328164692E-6</v>
      </c>
      <c r="BM31">
        <f t="shared" si="12"/>
        <v>0</v>
      </c>
    </row>
    <row r="32" spans="2:65" x14ac:dyDescent="0.2">
      <c r="B32" s="84"/>
      <c r="C32" s="63"/>
      <c r="D32" s="85"/>
      <c r="E32" s="84"/>
      <c r="F32" s="86"/>
      <c r="G32" s="87" t="str">
        <f t="shared" si="16"/>
        <v>JP</v>
      </c>
      <c r="H32" s="35" t="str">
        <f t="shared" si="16"/>
        <v>4c970fa9-d056-405f-8871-64ebf0f37ffc</v>
      </c>
      <c r="I32" s="88">
        <f t="shared" si="16"/>
        <v>0</v>
      </c>
      <c r="J32" s="89"/>
      <c r="K32" s="90"/>
      <c r="L32" s="91"/>
      <c r="M32" s="91"/>
      <c r="N32" s="91"/>
      <c r="O32" s="91"/>
      <c r="P32" s="91"/>
      <c r="Q32" s="92"/>
      <c r="R32" s="91"/>
      <c r="S32" s="91"/>
      <c r="T32" s="91"/>
      <c r="U32" s="91"/>
      <c r="V32" s="91"/>
      <c r="W32" s="91"/>
      <c r="X32" s="91"/>
      <c r="Y32" s="92"/>
      <c r="Z32" s="93"/>
      <c r="AA32" s="94">
        <f t="shared" si="20"/>
        <v>0</v>
      </c>
      <c r="AB32" s="4">
        <f t="shared" si="19"/>
        <v>0</v>
      </c>
      <c r="AC32" s="4">
        <f t="shared" si="19"/>
        <v>0</v>
      </c>
      <c r="AD32" s="4">
        <f t="shared" si="19"/>
        <v>0</v>
      </c>
      <c r="AE32" s="4">
        <f t="shared" si="19"/>
        <v>0</v>
      </c>
      <c r="AF32" s="4">
        <f t="shared" si="19"/>
        <v>0</v>
      </c>
      <c r="AG32" s="95">
        <f t="shared" si="19"/>
        <v>0</v>
      </c>
      <c r="AH32" s="4">
        <f t="shared" si="19"/>
        <v>0</v>
      </c>
      <c r="AI32" s="4">
        <f t="shared" si="19"/>
        <v>0</v>
      </c>
      <c r="AJ32" s="4">
        <f t="shared" si="19"/>
        <v>0</v>
      </c>
      <c r="AK32" s="4">
        <f t="shared" si="19"/>
        <v>0</v>
      </c>
      <c r="AL32" s="4">
        <f t="shared" si="19"/>
        <v>0</v>
      </c>
      <c r="AM32" s="4">
        <f t="shared" si="19"/>
        <v>0</v>
      </c>
      <c r="AN32" s="4">
        <f t="shared" si="19"/>
        <v>0</v>
      </c>
      <c r="AO32" s="95">
        <f t="shared" si="19"/>
        <v>0</v>
      </c>
      <c r="AP32" s="96">
        <f t="shared" si="19"/>
        <v>0</v>
      </c>
      <c r="AQ32" s="97" t="str">
        <f>VLOOKUP($H32,'[1]Unit factor_selected'!$F$3:$AC$346,'[1]Unit factor_selected'!H$1,FALSE)</f>
        <v>MJ</v>
      </c>
      <c r="AR32" s="98">
        <f>VLOOKUP($H32,'[1]Unit factor_selected'!$F$3:$AC$346,'[1]Unit factor_selected'!J$1,FALSE)</f>
        <v>7.93512076278024E-2</v>
      </c>
      <c r="AS32" s="2">
        <f>VLOOKUP($H32,'[1]Unit factor_selected'!$F$3:$AC$346,'[1]Unit factor_selected'!K$1,FALSE)</f>
        <v>1.32276848359443</v>
      </c>
      <c r="AT32" s="22">
        <f>VLOOKUP($H32,'[1]Unit factor_selected'!$F$3:$AC$346,'[1]Unit factor_selected'!L$1,FALSE)</f>
        <v>3.1263415803588299E-5</v>
      </c>
      <c r="AU32" s="21">
        <f>VLOOKUP($H32,'[1]Unit factor_selected'!$F$3:$AC$346,'[1]Unit factor_selected'!M$1,FALSE)</f>
        <v>2.8641793027265099E-2</v>
      </c>
      <c r="AV32" s="22">
        <f>VLOOKUP($H32,'[1]Unit factor_selected'!$F$3:$AC$346,'[1]Unit factor_selected'!N$1,FALSE)</f>
        <v>4.5261992541638499E-4</v>
      </c>
      <c r="AW32" s="22">
        <f>VLOOKUP($H32,'[1]Unit factor_selected'!$F$3:$AC$346,'[1]Unit factor_selected'!O$1,FALSE)</f>
        <v>1.53309941271616E-6</v>
      </c>
      <c r="AX32" s="21">
        <f>VLOOKUP($H32,'[1]Unit factor_selected'!$F$3:$AC$346,'[1]Unit factor_selected'!P$1,FALSE)</f>
        <v>8.0566010804188806E-2</v>
      </c>
      <c r="AY32" s="22">
        <f>VLOOKUP($H32,'[1]Unit factor_selected'!$F$3:$AC$346,'[1]Unit factor_selected'!Q$1,FALSE)</f>
        <v>1.6155785489210201E-3</v>
      </c>
      <c r="AZ32" s="21">
        <f>VLOOKUP($H32,'[1]Unit factor_selected'!$F$3:$AC$346,'[1]Unit factor_selected'!R$1,FALSE)</f>
        <v>8.8357184081817308E-3</v>
      </c>
      <c r="BA32" s="22">
        <f>VLOOKUP($H32,'[1]Unit factor_selected'!$F$3:$AC$346,'[1]Unit factor_selected'!S$1,FALSE)</f>
        <v>4.2126662656830402E-4</v>
      </c>
      <c r="BB32" s="22">
        <f>VLOOKUP($H32,'[1]Unit factor_selected'!$F$3:$AC$346,'[1]Unit factor_selected'!T$1,FALSE)</f>
        <v>3.1856838700717401E-4</v>
      </c>
      <c r="BC32" s="22">
        <f>VLOOKUP($H32,'[1]Unit factor_selected'!$F$3:$AC$346,'[1]Unit factor_selected'!U$1,FALSE)</f>
        <v>5.9676567228942202E-4</v>
      </c>
      <c r="BD32" s="22">
        <f>VLOOKUP($H32,'[1]Unit factor_selected'!$F$3:$AC$346,'[1]Unit factor_selected'!V$1,FALSE)</f>
        <v>3.62731138567858E-7</v>
      </c>
      <c r="BE32" s="22">
        <f>VLOOKUP($H32,'[1]Unit factor_selected'!$F$3:$AC$346,'[1]Unit factor_selected'!W$1,FALSE)</f>
        <v>7.2609868172480204E-5</v>
      </c>
      <c r="BF32" s="22">
        <f>VLOOKUP($H32,'[1]Unit factor_selected'!$F$3:$AC$346,'[1]Unit factor_selected'!X$1,FALSE)</f>
        <v>7.5021780235330594E-5</v>
      </c>
      <c r="BG32" s="22">
        <f>VLOOKUP($H32,'[1]Unit factor_selected'!$F$3:$AC$346,'[1]Unit factor_selected'!Y$1,FALSE)</f>
        <v>7.92969361637094E-5</v>
      </c>
      <c r="BH32" s="22">
        <f>VLOOKUP($H32,'[1]Unit factor_selected'!$F$3:$AC$346,'[1]Unit factor_selected'!Z$1,FALSE)</f>
        <v>4.5492952877156298E-9</v>
      </c>
      <c r="BI32" s="22">
        <f>VLOOKUP($H32,'[1]Unit factor_selected'!$F$3:$AC$346,'[1]Unit factor_selected'!AA$1,FALSE)</f>
        <v>9.0580613030702498E-5</v>
      </c>
      <c r="BJ32" s="21">
        <f>VLOOKUP($H32,'[1]Unit factor_selected'!$F$3:$AC$346,'[1]Unit factor_selected'!AB$1,FALSE)</f>
        <v>2.86655183532433E-2</v>
      </c>
      <c r="BK32" s="99">
        <f>VLOOKUP($H32,'[1]Unit factor_selected'!$F$3:$AC$346,'[1]Unit factor_selected'!AC$1,FALSE)</f>
        <v>4.2197206111642398E-5</v>
      </c>
      <c r="BM32">
        <f t="shared" si="12"/>
        <v>0</v>
      </c>
    </row>
    <row r="33" spans="2:65" x14ac:dyDescent="0.2">
      <c r="B33" s="84"/>
      <c r="C33" s="63"/>
      <c r="D33" s="85"/>
      <c r="E33" s="84"/>
      <c r="F33" s="86"/>
      <c r="G33" s="87" t="str">
        <f t="shared" si="16"/>
        <v>KR</v>
      </c>
      <c r="H33" s="35" t="str">
        <f t="shared" si="16"/>
        <v>a3a7e5f6-7e8c-43a3-8d7a-39bd79efc2f9</v>
      </c>
      <c r="I33" s="88">
        <f t="shared" si="16"/>
        <v>0</v>
      </c>
      <c r="J33" s="89"/>
      <c r="K33" s="90"/>
      <c r="L33" s="91"/>
      <c r="M33" s="91"/>
      <c r="N33" s="91"/>
      <c r="O33" s="91"/>
      <c r="P33" s="91"/>
      <c r="Q33" s="92"/>
      <c r="R33" s="91"/>
      <c r="S33" s="91"/>
      <c r="T33" s="91"/>
      <c r="U33" s="91"/>
      <c r="V33" s="91"/>
      <c r="W33" s="91"/>
      <c r="X33" s="91"/>
      <c r="Y33" s="92"/>
      <c r="Z33" s="93"/>
      <c r="AA33" s="94">
        <f t="shared" si="20"/>
        <v>0</v>
      </c>
      <c r="AB33" s="4">
        <f t="shared" si="19"/>
        <v>0</v>
      </c>
      <c r="AC33" s="4">
        <f t="shared" si="19"/>
        <v>0</v>
      </c>
      <c r="AD33" s="4">
        <f t="shared" si="19"/>
        <v>0</v>
      </c>
      <c r="AE33" s="4">
        <f t="shared" si="19"/>
        <v>0</v>
      </c>
      <c r="AF33" s="4">
        <f t="shared" si="19"/>
        <v>0</v>
      </c>
      <c r="AG33" s="95">
        <f t="shared" si="19"/>
        <v>0</v>
      </c>
      <c r="AH33" s="4">
        <f t="shared" si="19"/>
        <v>0</v>
      </c>
      <c r="AI33" s="4">
        <f t="shared" si="19"/>
        <v>0</v>
      </c>
      <c r="AJ33" s="4">
        <f t="shared" si="19"/>
        <v>0</v>
      </c>
      <c r="AK33" s="4">
        <f t="shared" si="19"/>
        <v>0</v>
      </c>
      <c r="AL33" s="4">
        <f t="shared" si="19"/>
        <v>0</v>
      </c>
      <c r="AM33" s="4">
        <f t="shared" si="19"/>
        <v>0</v>
      </c>
      <c r="AN33" s="4">
        <f t="shared" si="19"/>
        <v>0</v>
      </c>
      <c r="AO33" s="95">
        <f t="shared" si="19"/>
        <v>0</v>
      </c>
      <c r="AP33" s="96">
        <f t="shared" si="19"/>
        <v>0</v>
      </c>
      <c r="AQ33" s="97" t="str">
        <f>VLOOKUP($H33,'[1]Unit factor_selected'!$F$3:$AC$346,'[1]Unit factor_selected'!H$1,FALSE)</f>
        <v>MJ</v>
      </c>
      <c r="AR33" s="98">
        <f>VLOOKUP($H33,'[1]Unit factor_selected'!$F$3:$AC$346,'[1]Unit factor_selected'!J$1,FALSE)</f>
        <v>6.7253809860047906E-2</v>
      </c>
      <c r="AS33" s="2">
        <f>VLOOKUP($H33,'[1]Unit factor_selected'!$F$3:$AC$346,'[1]Unit factor_selected'!K$1,FALSE)</f>
        <v>1.1294125052100501</v>
      </c>
      <c r="AT33" s="22">
        <f>VLOOKUP($H33,'[1]Unit factor_selected'!$F$3:$AC$346,'[1]Unit factor_selected'!L$1,FALSE)</f>
        <v>1.2795087764735001E-5</v>
      </c>
      <c r="AU33" s="21">
        <f>VLOOKUP($H33,'[1]Unit factor_selected'!$F$3:$AC$346,'[1]Unit factor_selected'!M$1,FALSE)</f>
        <v>2.4575331543782601E-2</v>
      </c>
      <c r="AV33" s="22">
        <f>VLOOKUP($H33,'[1]Unit factor_selected'!$F$3:$AC$346,'[1]Unit factor_selected'!N$1,FALSE)</f>
        <v>1.3506052312702401E-4</v>
      </c>
      <c r="AW33" s="22">
        <f>VLOOKUP($H33,'[1]Unit factor_selected'!$F$3:$AC$346,'[1]Unit factor_selected'!O$1,FALSE)</f>
        <v>6.5286606690765305E-7</v>
      </c>
      <c r="AX33" s="21">
        <f>VLOOKUP($H33,'[1]Unit factor_selected'!$F$3:$AC$346,'[1]Unit factor_selected'!P$1,FALSE)</f>
        <v>6.7967294629948397E-2</v>
      </c>
      <c r="AY33" s="22">
        <f>VLOOKUP($H33,'[1]Unit factor_selected'!$F$3:$AC$346,'[1]Unit factor_selected'!Q$1,FALSE)</f>
        <v>3.0695237695689098E-4</v>
      </c>
      <c r="AZ33" s="21">
        <f>VLOOKUP($H33,'[1]Unit factor_selected'!$F$3:$AC$346,'[1]Unit factor_selected'!R$1,FALSE)</f>
        <v>3.3629623399084999E-3</v>
      </c>
      <c r="BA33" s="22">
        <f>VLOOKUP($H33,'[1]Unit factor_selected'!$F$3:$AC$346,'[1]Unit factor_selected'!S$1,FALSE)</f>
        <v>3.1601268785079798E-4</v>
      </c>
      <c r="BB33" s="22">
        <f>VLOOKUP($H33,'[1]Unit factor_selected'!$F$3:$AC$346,'[1]Unit factor_selected'!T$1,FALSE)</f>
        <v>2.41154246765223E-5</v>
      </c>
      <c r="BC33" s="22">
        <f>VLOOKUP($H33,'[1]Unit factor_selected'!$F$3:$AC$346,'[1]Unit factor_selected'!U$1,FALSE)</f>
        <v>1.8980648163218099E-4</v>
      </c>
      <c r="BD33" s="22">
        <f>VLOOKUP($H33,'[1]Unit factor_selected'!$F$3:$AC$346,'[1]Unit factor_selected'!V$1,FALSE)</f>
        <v>1.2888913005812801E-7</v>
      </c>
      <c r="BE33" s="22">
        <f>VLOOKUP($H33,'[1]Unit factor_selected'!$F$3:$AC$346,'[1]Unit factor_selected'!W$1,FALSE)</f>
        <v>1.0828460730635399E-5</v>
      </c>
      <c r="BF33" s="22">
        <f>VLOOKUP($H33,'[1]Unit factor_selected'!$F$3:$AC$346,'[1]Unit factor_selected'!X$1,FALSE)</f>
        <v>3.7330935365714099E-5</v>
      </c>
      <c r="BG33" s="22">
        <f>VLOOKUP($H33,'[1]Unit factor_selected'!$F$3:$AC$346,'[1]Unit factor_selected'!Y$1,FALSE)</f>
        <v>4.0187916432751998E-5</v>
      </c>
      <c r="BH33" s="22">
        <f>VLOOKUP($H33,'[1]Unit factor_selected'!$F$3:$AC$346,'[1]Unit factor_selected'!Z$1,FALSE)</f>
        <v>6.9775474062308804E-9</v>
      </c>
      <c r="BI33" s="22">
        <f>VLOOKUP($H33,'[1]Unit factor_selected'!$F$3:$AC$346,'[1]Unit factor_selected'!AA$1,FALSE)</f>
        <v>3.7985140662090601E-5</v>
      </c>
      <c r="BJ33" s="21">
        <f>VLOOKUP($H33,'[1]Unit factor_selected'!$F$3:$AC$346,'[1]Unit factor_selected'!AB$1,FALSE)</f>
        <v>3.7708823359342602E-3</v>
      </c>
      <c r="BK33" s="99">
        <f>VLOOKUP($H33,'[1]Unit factor_selected'!$F$3:$AC$346,'[1]Unit factor_selected'!AC$1,FALSE)</f>
        <v>9.0492303943148604E-6</v>
      </c>
      <c r="BM33">
        <f t="shared" si="12"/>
        <v>0</v>
      </c>
    </row>
    <row r="34" spans="2:65" x14ac:dyDescent="0.2">
      <c r="B34" s="84"/>
      <c r="C34" s="63"/>
      <c r="D34" s="85"/>
      <c r="E34" s="100"/>
      <c r="F34" s="101"/>
      <c r="G34" s="102" t="str">
        <f t="shared" si="16"/>
        <v>RER</v>
      </c>
      <c r="H34" s="103" t="str">
        <f t="shared" si="16"/>
        <v>81f57f68-26a0-32eb-bdd1-6d68bf145cbf</v>
      </c>
      <c r="I34" s="104">
        <f t="shared" si="16"/>
        <v>0</v>
      </c>
      <c r="J34" s="105"/>
      <c r="K34" s="106"/>
      <c r="L34" s="107"/>
      <c r="M34" s="107"/>
      <c r="N34" s="107"/>
      <c r="O34" s="107"/>
      <c r="P34" s="107"/>
      <c r="Q34" s="108"/>
      <c r="R34" s="107"/>
      <c r="S34" s="107"/>
      <c r="T34" s="107"/>
      <c r="U34" s="107"/>
      <c r="V34" s="107"/>
      <c r="W34" s="107"/>
      <c r="X34" s="107"/>
      <c r="Y34" s="108"/>
      <c r="Z34" s="109"/>
      <c r="AA34" s="110">
        <f>$I34*K$30</f>
        <v>0</v>
      </c>
      <c r="AB34" s="111">
        <f t="shared" si="19"/>
        <v>0</v>
      </c>
      <c r="AC34" s="111">
        <f t="shared" si="19"/>
        <v>0</v>
      </c>
      <c r="AD34" s="111">
        <f t="shared" si="19"/>
        <v>0</v>
      </c>
      <c r="AE34" s="111">
        <f t="shared" si="19"/>
        <v>0</v>
      </c>
      <c r="AF34" s="111">
        <f t="shared" si="19"/>
        <v>0</v>
      </c>
      <c r="AG34" s="58">
        <f t="shared" si="19"/>
        <v>0</v>
      </c>
      <c r="AH34" s="111">
        <f t="shared" si="19"/>
        <v>0</v>
      </c>
      <c r="AI34" s="111">
        <f t="shared" si="19"/>
        <v>0</v>
      </c>
      <c r="AJ34" s="111">
        <f t="shared" si="19"/>
        <v>0</v>
      </c>
      <c r="AK34" s="111">
        <f t="shared" si="19"/>
        <v>0</v>
      </c>
      <c r="AL34" s="111">
        <f t="shared" si="19"/>
        <v>0</v>
      </c>
      <c r="AM34" s="111">
        <f t="shared" si="19"/>
        <v>0</v>
      </c>
      <c r="AN34" s="111">
        <f t="shared" si="19"/>
        <v>0</v>
      </c>
      <c r="AO34" s="58">
        <f t="shared" si="19"/>
        <v>0</v>
      </c>
      <c r="AP34" s="112">
        <f t="shared" si="19"/>
        <v>0</v>
      </c>
      <c r="AQ34" s="113" t="str">
        <f>VLOOKUP($H34,'[1]Unit factor_selected'!$F$3:$AC$346,'[1]Unit factor_selected'!H$1,FALSE)</f>
        <v>MJ</v>
      </c>
      <c r="AR34" s="114">
        <f>VLOOKUP($H34,'[1]Unit factor_selected'!$F$3:$AC$346,'[1]Unit factor_selected'!J$1,FALSE)</f>
        <v>7.0118048765538996E-2</v>
      </c>
      <c r="AS34" s="115">
        <f>VLOOKUP($H34,'[1]Unit factor_selected'!$F$3:$AC$346,'[1]Unit factor_selected'!K$1,FALSE)</f>
        <v>1.3497453408187099</v>
      </c>
      <c r="AT34" s="116">
        <f>VLOOKUP($H34,'[1]Unit factor_selected'!$F$3:$AC$346,'[1]Unit factor_selected'!L$1,FALSE)</f>
        <v>1.06301210372212E-5</v>
      </c>
      <c r="AU34" s="117">
        <f>VLOOKUP($H34,'[1]Unit factor_selected'!$F$3:$AC$346,'[1]Unit factor_selected'!M$1,FALSE)</f>
        <v>2.9385955179995399E-2</v>
      </c>
      <c r="AV34" s="116">
        <f>VLOOKUP($H34,'[1]Unit factor_selected'!$F$3:$AC$346,'[1]Unit factor_selected'!N$1,FALSE)</f>
        <v>1.0025233031106201E-4</v>
      </c>
      <c r="AW34" s="116">
        <f>VLOOKUP($H34,'[1]Unit factor_selected'!$F$3:$AC$346,'[1]Unit factor_selected'!O$1,FALSE)</f>
        <v>5.9555853283527898E-7</v>
      </c>
      <c r="AX34" s="117">
        <f>VLOOKUP($H34,'[1]Unit factor_selected'!$F$3:$AC$346,'[1]Unit factor_selected'!P$1,FALSE)</f>
        <v>7.0869144201546899E-2</v>
      </c>
      <c r="AY34" s="116">
        <f>VLOOKUP($H34,'[1]Unit factor_selected'!$F$3:$AC$346,'[1]Unit factor_selected'!Q$1,FALSE)</f>
        <v>4.5144039477974199E-4</v>
      </c>
      <c r="AZ34" s="117">
        <f>VLOOKUP($H34,'[1]Unit factor_selected'!$F$3:$AC$346,'[1]Unit factor_selected'!R$1,FALSE)</f>
        <v>1.5356028778998299E-3</v>
      </c>
      <c r="BA34" s="116">
        <f>VLOOKUP($H34,'[1]Unit factor_selected'!$F$3:$AC$346,'[1]Unit factor_selected'!S$1,FALSE)</f>
        <v>3.2455970565379699E-4</v>
      </c>
      <c r="BB34" s="116">
        <f>VLOOKUP($H34,'[1]Unit factor_selected'!$F$3:$AC$346,'[1]Unit factor_selected'!T$1,FALSE)</f>
        <v>3.01250376434892E-5</v>
      </c>
      <c r="BC34" s="116">
        <f>VLOOKUP($H34,'[1]Unit factor_selected'!$F$3:$AC$346,'[1]Unit factor_selected'!U$1,FALSE)</f>
        <v>2.66615630405421E-4</v>
      </c>
      <c r="BD34" s="116">
        <f>VLOOKUP($H34,'[1]Unit factor_selected'!$F$3:$AC$346,'[1]Unit factor_selected'!V$1,FALSE)</f>
        <v>6.0700632641943398E-8</v>
      </c>
      <c r="BE34" s="116">
        <f>VLOOKUP($H34,'[1]Unit factor_selected'!$F$3:$AC$346,'[1]Unit factor_selected'!W$1,FALSE)</f>
        <v>1.7662890886774801E-5</v>
      </c>
      <c r="BF34" s="116">
        <f>VLOOKUP($H34,'[1]Unit factor_selected'!$F$3:$AC$346,'[1]Unit factor_selected'!X$1,FALSE)</f>
        <v>3.2165862121886299E-5</v>
      </c>
      <c r="BG34" s="116">
        <f>VLOOKUP($H34,'[1]Unit factor_selected'!$F$3:$AC$346,'[1]Unit factor_selected'!Y$1,FALSE)</f>
        <v>3.4052642672935498E-5</v>
      </c>
      <c r="BH34" s="116">
        <f>VLOOKUP($H34,'[1]Unit factor_selected'!$F$3:$AC$346,'[1]Unit factor_selected'!Z$1,FALSE)</f>
        <v>1.6017502682224398E-8</v>
      </c>
      <c r="BI34" s="116">
        <f>VLOOKUP($H34,'[1]Unit factor_selected'!$F$3:$AC$346,'[1]Unit factor_selected'!AA$1,FALSE)</f>
        <v>3.0729154602136902E-5</v>
      </c>
      <c r="BJ34" s="117">
        <f>VLOOKUP($H34,'[1]Unit factor_selected'!$F$3:$AC$346,'[1]Unit factor_selected'!AB$1,FALSE)</f>
        <v>5.1457720294377004E-3</v>
      </c>
      <c r="BK34" s="118">
        <f>VLOOKUP($H34,'[1]Unit factor_selected'!$F$3:$AC$346,'[1]Unit factor_selected'!AC$1,FALSE)</f>
        <v>2.1648941226151601E-5</v>
      </c>
      <c r="BM34">
        <f t="shared" si="12"/>
        <v>0</v>
      </c>
    </row>
    <row r="35" spans="2:65" x14ac:dyDescent="0.2">
      <c r="B35" s="84"/>
      <c r="C35" s="63"/>
      <c r="D35" s="137"/>
      <c r="E35" s="113" t="str">
        <f>[1]LCI!D58</f>
        <v>Wastewater, PV</v>
      </c>
      <c r="F35" s="131" t="str">
        <f>'[1]Unit factor_selected'!D304</f>
        <v>market for wastewater from PV cell production | wastewater from PV cell production | Cutoff, U</v>
      </c>
      <c r="G35" s="102" t="str">
        <f>'[1]Unit factor_selected'!E304</f>
        <v>GLO</v>
      </c>
      <c r="H35" s="103" t="str">
        <f>'[1]Unit factor_selected'!F304</f>
        <v>6bd9e3d6-fe1d-3893-b071-a32500601791</v>
      </c>
      <c r="I35" s="104">
        <v>1</v>
      </c>
      <c r="J35" s="132">
        <f>I35</f>
        <v>1</v>
      </c>
      <c r="K35" s="133">
        <v>0</v>
      </c>
      <c r="L35" s="134">
        <v>0</v>
      </c>
      <c r="M35" s="134">
        <v>0</v>
      </c>
      <c r="N35" s="134">
        <v>0</v>
      </c>
      <c r="O35" s="134">
        <v>0</v>
      </c>
      <c r="P35" s="134">
        <v>0</v>
      </c>
      <c r="Q35" s="135">
        <f>[1]LCI!$E58*'[1]EV proj_BAU'!AF$72</f>
        <v>0.26063589366143841</v>
      </c>
      <c r="R35" s="134">
        <v>0</v>
      </c>
      <c r="S35" s="134">
        <v>0</v>
      </c>
      <c r="T35" s="134">
        <v>0</v>
      </c>
      <c r="U35" s="134">
        <v>0</v>
      </c>
      <c r="V35" s="134">
        <v>0</v>
      </c>
      <c r="W35" s="134">
        <v>0</v>
      </c>
      <c r="X35" s="134">
        <v>0</v>
      </c>
      <c r="Y35" s="135">
        <f>[1]LCI!$E58*'[1]EV proj_BAU'!AG$72</f>
        <v>0.5308579544982629</v>
      </c>
      <c r="Z35" s="136">
        <v>0</v>
      </c>
      <c r="AA35" s="110">
        <f>$I35*K35</f>
        <v>0</v>
      </c>
      <c r="AB35" s="111">
        <f t="shared" ref="AB35:AP38" si="21">$I35*L35</f>
        <v>0</v>
      </c>
      <c r="AC35" s="111">
        <f t="shared" si="21"/>
        <v>0</v>
      </c>
      <c r="AD35" s="111">
        <f t="shared" si="21"/>
        <v>0</v>
      </c>
      <c r="AE35" s="111">
        <f t="shared" si="21"/>
        <v>0</v>
      </c>
      <c r="AF35" s="111">
        <f t="shared" si="21"/>
        <v>0</v>
      </c>
      <c r="AG35" s="58">
        <f t="shared" si="21"/>
        <v>0.26063589366143841</v>
      </c>
      <c r="AH35" s="111">
        <f t="shared" si="21"/>
        <v>0</v>
      </c>
      <c r="AI35" s="111">
        <f t="shared" si="21"/>
        <v>0</v>
      </c>
      <c r="AJ35" s="111">
        <f t="shared" si="21"/>
        <v>0</v>
      </c>
      <c r="AK35" s="111">
        <f t="shared" si="21"/>
        <v>0</v>
      </c>
      <c r="AL35" s="111">
        <f t="shared" si="21"/>
        <v>0</v>
      </c>
      <c r="AM35" s="111">
        <f t="shared" si="21"/>
        <v>0</v>
      </c>
      <c r="AN35" s="111">
        <f t="shared" si="21"/>
        <v>0</v>
      </c>
      <c r="AO35" s="58">
        <f t="shared" si="21"/>
        <v>0.5308579544982629</v>
      </c>
      <c r="AP35" s="112">
        <f t="shared" si="21"/>
        <v>0</v>
      </c>
      <c r="AQ35" s="113" t="str">
        <f>VLOOKUP($H35,'[1]Unit factor_selected'!$F$3:$AC$346,'[1]Unit factor_selected'!H$1,FALSE)</f>
        <v>m3</v>
      </c>
      <c r="AR35" s="114">
        <f>VLOOKUP($H35,'[1]Unit factor_selected'!$F$3:$AC$346,'[1]Unit factor_selected'!J$1,FALSE)</f>
        <v>2.1547690500000001</v>
      </c>
      <c r="AS35" s="115">
        <f>VLOOKUP($H35,'[1]Unit factor_selected'!$F$3:$AC$346,'[1]Unit factor_selected'!K$1,FALSE)</f>
        <v>18.523703579999999</v>
      </c>
      <c r="AT35" s="116">
        <f>VLOOKUP($H35,'[1]Unit factor_selected'!$F$3:$AC$346,'[1]Unit factor_selected'!L$1,FALSE)</f>
        <v>2.8585680000000001E-3</v>
      </c>
      <c r="AU35" s="117">
        <f>VLOOKUP($H35,'[1]Unit factor_selected'!$F$3:$AC$346,'[1]Unit factor_selected'!M$1,FALSE)</f>
        <v>0.30752721999999999</v>
      </c>
      <c r="AV35" s="116">
        <f>VLOOKUP($H35,'[1]Unit factor_selected'!$F$3:$AC$346,'[1]Unit factor_selected'!N$1,FALSE)</f>
        <v>9.8026247999999996E-2</v>
      </c>
      <c r="AW35" s="116">
        <f>VLOOKUP($H35,'[1]Unit factor_selected'!$F$3:$AC$346,'[1]Unit factor_selected'!O$1,FALSE)</f>
        <v>1.3793975999999999E-2</v>
      </c>
      <c r="AX35" s="117">
        <f>VLOOKUP($H35,'[1]Unit factor_selected'!$F$3:$AC$346,'[1]Unit factor_selected'!P$1,FALSE)</f>
        <v>2.1983270209999999</v>
      </c>
      <c r="AY35" s="116">
        <f>VLOOKUP($H35,'[1]Unit factor_selected'!$F$3:$AC$346,'[1]Unit factor_selected'!Q$1,FALSE)</f>
        <v>0.19307491600000001</v>
      </c>
      <c r="AZ35" s="117">
        <f>VLOOKUP($H35,'[1]Unit factor_selected'!$F$3:$AC$346,'[1]Unit factor_selected'!R$1,FALSE)</f>
        <v>1.740419838</v>
      </c>
      <c r="BA35" s="116">
        <f>VLOOKUP($H35,'[1]Unit factor_selected'!$F$3:$AC$346,'[1]Unit factor_selected'!S$1,FALSE)</f>
        <v>0.12085474</v>
      </c>
      <c r="BB35" s="116">
        <f>VLOOKUP($H35,'[1]Unit factor_selected'!$F$3:$AC$346,'[1]Unit factor_selected'!T$1,FALSE)</f>
        <v>2.6924345999999998E-2</v>
      </c>
      <c r="BC35" s="116">
        <f>VLOOKUP($H35,'[1]Unit factor_selected'!$F$3:$AC$346,'[1]Unit factor_selected'!U$1,FALSE)</f>
        <v>0.12799413800000001</v>
      </c>
      <c r="BD35" s="116">
        <f>VLOOKUP($H35,'[1]Unit factor_selected'!$F$3:$AC$346,'[1]Unit factor_selected'!V$1,FALSE)</f>
        <v>3.811871E-2</v>
      </c>
      <c r="BE35" s="116">
        <f>VLOOKUP($H35,'[1]Unit factor_selected'!$F$3:$AC$346,'[1]Unit factor_selected'!W$1,FALSE)</f>
        <v>1.0717676000000001E-2</v>
      </c>
      <c r="BF35" s="116">
        <f>VLOOKUP($H35,'[1]Unit factor_selected'!$F$3:$AC$346,'[1]Unit factor_selected'!X$1,FALSE)</f>
        <v>4.2846639999999997E-3</v>
      </c>
      <c r="BG35" s="116">
        <f>VLOOKUP($H35,'[1]Unit factor_selected'!$F$3:$AC$346,'[1]Unit factor_selected'!Y$1,FALSE)</f>
        <v>4.3499159999999997E-3</v>
      </c>
      <c r="BH35" s="116">
        <f>VLOOKUP($H35,'[1]Unit factor_selected'!$F$3:$AC$346,'[1]Unit factor_selected'!Z$1,FALSE)</f>
        <v>5.3199999999999999E-6</v>
      </c>
      <c r="BI35" s="116">
        <f>VLOOKUP($H35,'[1]Unit factor_selected'!$F$3:$AC$346,'[1]Unit factor_selected'!AA$1,FALSE)</f>
        <v>5.916335E-3</v>
      </c>
      <c r="BJ35" s="117">
        <f>VLOOKUP($H35,'[1]Unit factor_selected'!$F$3:$AC$346,'[1]Unit factor_selected'!AB$1,FALSE)</f>
        <v>7.2676353870000003</v>
      </c>
      <c r="BK35" s="118">
        <f>VLOOKUP($H35,'[1]Unit factor_selected'!$F$3:$AC$346,'[1]Unit factor_selected'!AC$1,FALSE)</f>
        <v>-0.88631280899999998</v>
      </c>
      <c r="BM35">
        <f t="shared" si="12"/>
        <v>0.56161015698075867</v>
      </c>
    </row>
    <row r="36" spans="2:65" x14ac:dyDescent="0.2">
      <c r="B36" s="84"/>
      <c r="C36" s="63"/>
      <c r="D36" s="64" t="str">
        <f>[1]LCI!C59</f>
        <v>Na2S2O3</v>
      </c>
      <c r="E36" s="78" t="str">
        <f>[1]LCI!D59</f>
        <v>Mirabilite</v>
      </c>
      <c r="F36" s="119" t="str">
        <f>'[1]Unit factor_selected'!D309</f>
        <v>market for sodium sulfate, anhydrite | sodium sulfate, anhydrite | Cutoff, U</v>
      </c>
      <c r="G36" s="66" t="str">
        <f>'[1]Unit factor_selected'!E309</f>
        <v>RoW</v>
      </c>
      <c r="H36" s="67" t="str">
        <f>'[1]Unit factor_selected'!F309</f>
        <v>65824bc3-a826-30c9-8b7a-ddd9d7901c94</v>
      </c>
      <c r="I36" s="68">
        <v>1</v>
      </c>
      <c r="J36" s="120">
        <f>I36</f>
        <v>1</v>
      </c>
      <c r="K36" s="121">
        <v>0</v>
      </c>
      <c r="L36" s="122">
        <v>0</v>
      </c>
      <c r="M36" s="122">
        <v>0</v>
      </c>
      <c r="N36" s="122">
        <v>0</v>
      </c>
      <c r="O36" s="122">
        <v>0</v>
      </c>
      <c r="P36" s="122">
        <v>0</v>
      </c>
      <c r="Q36" s="123">
        <f>[1]LCI!$E59*'[1]EV proj_BAU'!AF$72</f>
        <v>68.640277149429863</v>
      </c>
      <c r="R36" s="122">
        <v>0</v>
      </c>
      <c r="S36" s="122">
        <v>0</v>
      </c>
      <c r="T36" s="122">
        <v>0</v>
      </c>
      <c r="U36" s="122">
        <v>0</v>
      </c>
      <c r="V36" s="122">
        <v>0</v>
      </c>
      <c r="W36" s="122">
        <v>0</v>
      </c>
      <c r="X36" s="122">
        <v>0</v>
      </c>
      <c r="Y36" s="123">
        <f>[1]LCI!$E59*'[1]EV proj_BAU'!AG$72</f>
        <v>139.8051381636362</v>
      </c>
      <c r="Z36" s="124">
        <v>0</v>
      </c>
      <c r="AA36" s="74">
        <f t="shared" ref="AA36:AA37" si="22">$I36*K36</f>
        <v>0</v>
      </c>
      <c r="AB36" s="75">
        <f t="shared" si="21"/>
        <v>0</v>
      </c>
      <c r="AC36" s="75">
        <f t="shared" si="21"/>
        <v>0</v>
      </c>
      <c r="AD36" s="75">
        <f t="shared" si="21"/>
        <v>0</v>
      </c>
      <c r="AE36" s="75">
        <f t="shared" si="21"/>
        <v>0</v>
      </c>
      <c r="AF36" s="75">
        <f t="shared" si="21"/>
        <v>0</v>
      </c>
      <c r="AG36" s="76">
        <f t="shared" si="21"/>
        <v>68.640277149429863</v>
      </c>
      <c r="AH36" s="75">
        <f t="shared" si="21"/>
        <v>0</v>
      </c>
      <c r="AI36" s="75">
        <f t="shared" si="21"/>
        <v>0</v>
      </c>
      <c r="AJ36" s="75">
        <f t="shared" si="21"/>
        <v>0</v>
      </c>
      <c r="AK36" s="75">
        <f t="shared" si="21"/>
        <v>0</v>
      </c>
      <c r="AL36" s="75">
        <f t="shared" si="21"/>
        <v>0</v>
      </c>
      <c r="AM36" s="75">
        <f t="shared" si="21"/>
        <v>0</v>
      </c>
      <c r="AN36" s="75">
        <f t="shared" si="21"/>
        <v>0</v>
      </c>
      <c r="AO36" s="76">
        <f t="shared" si="21"/>
        <v>139.8051381636362</v>
      </c>
      <c r="AP36" s="77">
        <f t="shared" si="21"/>
        <v>0</v>
      </c>
      <c r="AQ36" s="78" t="str">
        <f>VLOOKUP($H36,'[1]Unit factor_selected'!$F$3:$AC$346,'[1]Unit factor_selected'!H$1,FALSE)</f>
        <v>kg</v>
      </c>
      <c r="AR36" s="79">
        <f>VLOOKUP($H36,'[1]Unit factor_selected'!$F$3:$AC$346,'[1]Unit factor_selected'!J$1,FALSE)</f>
        <v>0.542458883</v>
      </c>
      <c r="AS36" s="80">
        <f>VLOOKUP($H36,'[1]Unit factor_selected'!$F$3:$AC$346,'[1]Unit factor_selected'!K$1,FALSE)</f>
        <v>9.7451863549999995</v>
      </c>
      <c r="AT36" s="81">
        <f>VLOOKUP($H36,'[1]Unit factor_selected'!$F$3:$AC$346,'[1]Unit factor_selected'!L$1,FALSE)</f>
        <v>2.0053850000000002E-3</v>
      </c>
      <c r="AU36" s="82">
        <f>VLOOKUP($H36,'[1]Unit factor_selected'!$F$3:$AC$346,'[1]Unit factor_selected'!M$1,FALSE)</f>
        <v>0.14877962</v>
      </c>
      <c r="AV36" s="81">
        <f>VLOOKUP($H36,'[1]Unit factor_selected'!$F$3:$AC$346,'[1]Unit factor_selected'!N$1,FALSE)</f>
        <v>0.137455308</v>
      </c>
      <c r="AW36" s="81">
        <f>VLOOKUP($H36,'[1]Unit factor_selected'!$F$3:$AC$346,'[1]Unit factor_selected'!O$1,FALSE)</f>
        <v>2.9427400000000002E-4</v>
      </c>
      <c r="AX36" s="82">
        <f>VLOOKUP($H36,'[1]Unit factor_selected'!$F$3:$AC$346,'[1]Unit factor_selected'!P$1,FALSE)</f>
        <v>0.55048409700000001</v>
      </c>
      <c r="AY36" s="81">
        <f>VLOOKUP($H36,'[1]Unit factor_selected'!$F$3:$AC$346,'[1]Unit factor_selected'!Q$1,FALSE)</f>
        <v>6.3311808999999997E-2</v>
      </c>
      <c r="AZ36" s="82">
        <f>VLOOKUP($H36,'[1]Unit factor_selected'!$F$3:$AC$346,'[1]Unit factor_selected'!R$1,FALSE)</f>
        <v>2.6309071450000001</v>
      </c>
      <c r="BA36" s="81">
        <f>VLOOKUP($H36,'[1]Unit factor_selected'!$F$3:$AC$346,'[1]Unit factor_selected'!S$1,FALSE)</f>
        <v>3.3886817999999999E-2</v>
      </c>
      <c r="BB36" s="81">
        <f>VLOOKUP($H36,'[1]Unit factor_selected'!$F$3:$AC$346,'[1]Unit factor_selected'!T$1,FALSE)</f>
        <v>4.2769425999999999E-2</v>
      </c>
      <c r="BC36" s="81">
        <f>VLOOKUP($H36,'[1]Unit factor_selected'!$F$3:$AC$346,'[1]Unit factor_selected'!U$1,FALSE)</f>
        <v>0.179796598</v>
      </c>
      <c r="BD36" s="81">
        <f>VLOOKUP($H36,'[1]Unit factor_selected'!$F$3:$AC$346,'[1]Unit factor_selected'!V$1,FALSE)</f>
        <v>3.3699999999999999E-5</v>
      </c>
      <c r="BE36" s="81">
        <f>VLOOKUP($H36,'[1]Unit factor_selected'!$F$3:$AC$346,'[1]Unit factor_selected'!W$1,FALSE)</f>
        <v>1.0066654E-2</v>
      </c>
      <c r="BF36" s="81">
        <f>VLOOKUP($H36,'[1]Unit factor_selected'!$F$3:$AC$346,'[1]Unit factor_selected'!X$1,FALSE)</f>
        <v>1.9202869999999999E-3</v>
      </c>
      <c r="BG36" s="81">
        <f>VLOOKUP($H36,'[1]Unit factor_selected'!$F$3:$AC$346,'[1]Unit factor_selected'!Y$1,FALSE)</f>
        <v>1.9514459999999999E-3</v>
      </c>
      <c r="BH36" s="81">
        <f>VLOOKUP($H36,'[1]Unit factor_selected'!$F$3:$AC$346,'[1]Unit factor_selected'!Z$1,FALSE)</f>
        <v>2.4400000000000001E-7</v>
      </c>
      <c r="BI36" s="81">
        <f>VLOOKUP($H36,'[1]Unit factor_selected'!$F$3:$AC$346,'[1]Unit factor_selected'!AA$1,FALSE)</f>
        <v>5.3081609999999996E-3</v>
      </c>
      <c r="BJ36" s="82">
        <f>VLOOKUP($H36,'[1]Unit factor_selected'!$F$3:$AC$346,'[1]Unit factor_selected'!AB$1,FALSE)</f>
        <v>14.94483606</v>
      </c>
      <c r="BK36" s="83">
        <f>VLOOKUP($H36,'[1]Unit factor_selected'!$F$3:$AC$346,'[1]Unit factor_selected'!AC$1,FALSE)</f>
        <v>1.7073458999999999E-2</v>
      </c>
      <c r="BM36">
        <f t="shared" si="12"/>
        <v>37.23452807129015</v>
      </c>
    </row>
    <row r="37" spans="2:65" x14ac:dyDescent="0.2">
      <c r="B37" s="84"/>
      <c r="C37" s="63"/>
      <c r="D37" s="85"/>
      <c r="E37" s="97" t="str">
        <f>[1]LCI!D60</f>
        <v>Coal</v>
      </c>
      <c r="F37" s="125" t="str">
        <f>'[1]Unit factor_selected'!D310</f>
        <v>market for hard coal | hard coal | Cutoff, U</v>
      </c>
      <c r="G37" s="87" t="str">
        <f>'[1]Unit factor_selected'!E310</f>
        <v>RoW</v>
      </c>
      <c r="H37" s="35" t="str">
        <f>'[1]Unit factor_selected'!F310</f>
        <v>d6a596e7-8b4b-3279-80b9-8832262d7ec0</v>
      </c>
      <c r="I37" s="88">
        <v>1</v>
      </c>
      <c r="J37" s="126">
        <f t="shared" ref="J37:J38" si="23">I37</f>
        <v>1</v>
      </c>
      <c r="K37" s="127">
        <v>0</v>
      </c>
      <c r="L37" s="128">
        <v>0</v>
      </c>
      <c r="M37" s="128">
        <v>0</v>
      </c>
      <c r="N37" s="128">
        <v>0</v>
      </c>
      <c r="O37" s="128">
        <v>0</v>
      </c>
      <c r="P37" s="128">
        <v>0</v>
      </c>
      <c r="Q37" s="129">
        <f>[1]LCI!$E60*'[1]EV proj_BAU'!AF$72</f>
        <v>19.800079946950923</v>
      </c>
      <c r="R37" s="128">
        <v>0</v>
      </c>
      <c r="S37" s="128">
        <v>0</v>
      </c>
      <c r="T37" s="128">
        <v>0</v>
      </c>
      <c r="U37" s="128">
        <v>0</v>
      </c>
      <c r="V37" s="128">
        <v>0</v>
      </c>
      <c r="W37" s="128">
        <v>0</v>
      </c>
      <c r="X37" s="128">
        <v>0</v>
      </c>
      <c r="Y37" s="129">
        <f>[1]LCI!$E60*'[1]EV proj_BAU'!AG$72</f>
        <v>40.328405239510445</v>
      </c>
      <c r="Z37" s="130">
        <v>0</v>
      </c>
      <c r="AA37" s="94">
        <f t="shared" si="22"/>
        <v>0</v>
      </c>
      <c r="AB37" s="4">
        <f t="shared" si="21"/>
        <v>0</v>
      </c>
      <c r="AC37" s="4">
        <f t="shared" si="21"/>
        <v>0</v>
      </c>
      <c r="AD37" s="4">
        <f t="shared" si="21"/>
        <v>0</v>
      </c>
      <c r="AE37" s="4">
        <f t="shared" si="21"/>
        <v>0</v>
      </c>
      <c r="AF37" s="4">
        <f t="shared" si="21"/>
        <v>0</v>
      </c>
      <c r="AG37" s="95">
        <f t="shared" si="21"/>
        <v>19.800079946950923</v>
      </c>
      <c r="AH37" s="4">
        <f t="shared" si="21"/>
        <v>0</v>
      </c>
      <c r="AI37" s="4">
        <f t="shared" si="21"/>
        <v>0</v>
      </c>
      <c r="AJ37" s="4">
        <f t="shared" si="21"/>
        <v>0</v>
      </c>
      <c r="AK37" s="4">
        <f t="shared" si="21"/>
        <v>0</v>
      </c>
      <c r="AL37" s="4">
        <f t="shared" si="21"/>
        <v>0</v>
      </c>
      <c r="AM37" s="4">
        <f t="shared" si="21"/>
        <v>0</v>
      </c>
      <c r="AN37" s="4">
        <f t="shared" si="21"/>
        <v>0</v>
      </c>
      <c r="AO37" s="95">
        <f t="shared" si="21"/>
        <v>40.328405239510445</v>
      </c>
      <c r="AP37" s="96">
        <f t="shared" si="21"/>
        <v>0</v>
      </c>
      <c r="AQ37" s="97" t="str">
        <f>VLOOKUP($H37,'[1]Unit factor_selected'!$F$3:$AC$346,'[1]Unit factor_selected'!H$1,FALSE)</f>
        <v>kg</v>
      </c>
      <c r="AR37" s="98">
        <f>VLOOKUP($H37,'[1]Unit factor_selected'!$F$3:$AC$346,'[1]Unit factor_selected'!J$1,FALSE)</f>
        <v>0.40599674600000002</v>
      </c>
      <c r="AS37" s="2">
        <f>VLOOKUP($H37,'[1]Unit factor_selected'!$F$3:$AC$346,'[1]Unit factor_selected'!K$1,FALSE)</f>
        <v>27.16346528</v>
      </c>
      <c r="AT37" s="22">
        <f>VLOOKUP($H37,'[1]Unit factor_selected'!$F$3:$AC$346,'[1]Unit factor_selected'!L$1,FALSE)</f>
        <v>1.0830220000000001E-3</v>
      </c>
      <c r="AU37" s="21">
        <f>VLOOKUP($H37,'[1]Unit factor_selected'!$F$3:$AC$346,'[1]Unit factor_selected'!M$1,FALSE)</f>
        <v>0.57697664599999998</v>
      </c>
      <c r="AV37" s="22">
        <f>VLOOKUP($H37,'[1]Unit factor_selected'!$F$3:$AC$346,'[1]Unit factor_selected'!N$1,FALSE)</f>
        <v>3.1014189000000001E-2</v>
      </c>
      <c r="AW37" s="22">
        <f>VLOOKUP($H37,'[1]Unit factor_selected'!$F$3:$AC$346,'[1]Unit factor_selected'!O$1,FALSE)</f>
        <v>9.7149599999999997E-4</v>
      </c>
      <c r="AX37" s="21">
        <f>VLOOKUP($H37,'[1]Unit factor_selected'!$F$3:$AC$346,'[1]Unit factor_selected'!P$1,FALSE)</f>
        <v>0.45162289300000003</v>
      </c>
      <c r="AY37" s="22">
        <f>VLOOKUP($H37,'[1]Unit factor_selected'!$F$3:$AC$346,'[1]Unit factor_selected'!Q$1,FALSE)</f>
        <v>6.9978069000000004E-2</v>
      </c>
      <c r="AZ37" s="21">
        <f>VLOOKUP($H37,'[1]Unit factor_selected'!$F$3:$AC$346,'[1]Unit factor_selected'!R$1,FALSE)</f>
        <v>1.228610821</v>
      </c>
      <c r="BA37" s="22">
        <f>VLOOKUP($H37,'[1]Unit factor_selected'!$F$3:$AC$346,'[1]Unit factor_selected'!S$1,FALSE)</f>
        <v>7.2241600000000003E-3</v>
      </c>
      <c r="BB37" s="22">
        <f>VLOOKUP($H37,'[1]Unit factor_selected'!$F$3:$AC$346,'[1]Unit factor_selected'!T$1,FALSE)</f>
        <v>4.4559339999999999E-3</v>
      </c>
      <c r="BC37" s="22">
        <f>VLOOKUP($H37,'[1]Unit factor_selected'!$F$3:$AC$346,'[1]Unit factor_selected'!U$1,FALSE)</f>
        <v>4.2895803000000003E-2</v>
      </c>
      <c r="BD37" s="22">
        <f>VLOOKUP($H37,'[1]Unit factor_selected'!$F$3:$AC$346,'[1]Unit factor_selected'!V$1,FALSE)</f>
        <v>6.0399999999999998E-5</v>
      </c>
      <c r="BE37" s="22">
        <f>VLOOKUP($H37,'[1]Unit factor_selected'!$F$3:$AC$346,'[1]Unit factor_selected'!W$1,FALSE)</f>
        <v>5.2847599999999995E-4</v>
      </c>
      <c r="BF37" s="22">
        <f>VLOOKUP($H37,'[1]Unit factor_selected'!$F$3:$AC$346,'[1]Unit factor_selected'!X$1,FALSE)</f>
        <v>2.0144730000000001E-3</v>
      </c>
      <c r="BG37" s="22">
        <f>VLOOKUP($H37,'[1]Unit factor_selected'!$F$3:$AC$346,'[1]Unit factor_selected'!Y$1,FALSE)</f>
        <v>2.038088E-3</v>
      </c>
      <c r="BH37" s="22">
        <f>VLOOKUP($H37,'[1]Unit factor_selected'!$F$3:$AC$346,'[1]Unit factor_selected'!Z$1,FALSE)</f>
        <v>1.2100000000000001E-7</v>
      </c>
      <c r="BI37" s="22">
        <f>VLOOKUP($H37,'[1]Unit factor_selected'!$F$3:$AC$346,'[1]Unit factor_selected'!AA$1,FALSE)</f>
        <v>3.3860140000000001E-3</v>
      </c>
      <c r="BJ37" s="21">
        <f>VLOOKUP($H37,'[1]Unit factor_selected'!$F$3:$AC$346,'[1]Unit factor_selected'!AB$1,FALSE)</f>
        <v>0.43887763099999999</v>
      </c>
      <c r="BK37" s="99">
        <f>VLOOKUP($H37,'[1]Unit factor_selected'!$F$3:$AC$346,'[1]Unit factor_selected'!AC$1,FALSE)</f>
        <v>8.5327000000000005E-4</v>
      </c>
      <c r="BM37">
        <f t="shared" si="12"/>
        <v>8.0387680290019272</v>
      </c>
    </row>
    <row r="38" spans="2:65" x14ac:dyDescent="0.2">
      <c r="B38" s="84"/>
      <c r="C38" s="63"/>
      <c r="D38" s="85"/>
      <c r="E38" s="113" t="str">
        <f>[1]LCI!D61</f>
        <v>Water</v>
      </c>
      <c r="F38" s="131" t="str">
        <f>F24</f>
        <v>market for water, deionised | water, deionised | Cutoff</v>
      </c>
      <c r="G38" s="102" t="str">
        <f t="shared" ref="G38:H38" si="24">G24</f>
        <v>RoW</v>
      </c>
      <c r="H38" s="103" t="str">
        <f t="shared" si="24"/>
        <v>c6442abc-d373-4312-81f6-0ff420417cf0</v>
      </c>
      <c r="I38" s="104">
        <v>1</v>
      </c>
      <c r="J38" s="132">
        <f t="shared" si="23"/>
        <v>1</v>
      </c>
      <c r="K38" s="133">
        <v>0</v>
      </c>
      <c r="L38" s="134">
        <v>0</v>
      </c>
      <c r="M38" s="134">
        <v>0</v>
      </c>
      <c r="N38" s="134">
        <v>0</v>
      </c>
      <c r="O38" s="134">
        <v>0</v>
      </c>
      <c r="P38" s="134">
        <v>0</v>
      </c>
      <c r="Q38" s="135">
        <f>[1]LCI!$E61*'[1]EV proj_BAU'!AF$72</f>
        <v>85.140343771888951</v>
      </c>
      <c r="R38" s="134">
        <v>0</v>
      </c>
      <c r="S38" s="134">
        <v>0</v>
      </c>
      <c r="T38" s="134">
        <v>0</v>
      </c>
      <c r="U38" s="134">
        <v>0</v>
      </c>
      <c r="V38" s="134">
        <v>0</v>
      </c>
      <c r="W38" s="134">
        <v>0</v>
      </c>
      <c r="X38" s="134">
        <v>0</v>
      </c>
      <c r="Y38" s="135">
        <f>[1]LCI!$E61*'[1]EV proj_BAU'!AG$72</f>
        <v>173.41214252989491</v>
      </c>
      <c r="Z38" s="136">
        <v>0</v>
      </c>
      <c r="AA38" s="110">
        <f>$I38*K38</f>
        <v>0</v>
      </c>
      <c r="AB38" s="111">
        <f t="shared" si="21"/>
        <v>0</v>
      </c>
      <c r="AC38" s="111">
        <f t="shared" si="21"/>
        <v>0</v>
      </c>
      <c r="AD38" s="111">
        <f t="shared" si="21"/>
        <v>0</v>
      </c>
      <c r="AE38" s="111">
        <f t="shared" si="21"/>
        <v>0</v>
      </c>
      <c r="AF38" s="111">
        <f t="shared" si="21"/>
        <v>0</v>
      </c>
      <c r="AG38" s="58">
        <f t="shared" si="21"/>
        <v>85.140343771888951</v>
      </c>
      <c r="AH38" s="111">
        <f t="shared" si="21"/>
        <v>0</v>
      </c>
      <c r="AI38" s="111">
        <f t="shared" si="21"/>
        <v>0</v>
      </c>
      <c r="AJ38" s="111">
        <f t="shared" si="21"/>
        <v>0</v>
      </c>
      <c r="AK38" s="111">
        <f t="shared" si="21"/>
        <v>0</v>
      </c>
      <c r="AL38" s="111">
        <f t="shared" si="21"/>
        <v>0</v>
      </c>
      <c r="AM38" s="111">
        <f t="shared" si="21"/>
        <v>0</v>
      </c>
      <c r="AN38" s="111">
        <f t="shared" si="21"/>
        <v>0</v>
      </c>
      <c r="AO38" s="58">
        <f t="shared" si="21"/>
        <v>173.41214252989491</v>
      </c>
      <c r="AP38" s="112">
        <f t="shared" si="21"/>
        <v>0</v>
      </c>
      <c r="AQ38" s="113" t="str">
        <f>VLOOKUP($H38,'[1]Unit factor_selected'!$F$3:$AC$346,'[1]Unit factor_selected'!H$1,FALSE)</f>
        <v>kg</v>
      </c>
      <c r="AR38" s="114">
        <f>VLOOKUP($H38,'[1]Unit factor_selected'!$F$3:$AC$346,'[1]Unit factor_selected'!J$1,FALSE)</f>
        <v>4.2571267622259698E-4</v>
      </c>
      <c r="AS38" s="115">
        <f>VLOOKUP($H38,'[1]Unit factor_selected'!$F$3:$AC$346,'[1]Unit factor_selected'!K$1,FALSE)</f>
        <v>6.48946195686919E-3</v>
      </c>
      <c r="AT38" s="116">
        <f>VLOOKUP($H38,'[1]Unit factor_selected'!$F$3:$AC$346,'[1]Unit factor_selected'!L$1,FALSE)</f>
        <v>1.1092698812973899E-6</v>
      </c>
      <c r="AU38" s="117">
        <f>VLOOKUP($H38,'[1]Unit factor_selected'!$F$3:$AC$346,'[1]Unit factor_selected'!M$1,FALSE)</f>
        <v>1.1394992723131999E-4</v>
      </c>
      <c r="AV38" s="116">
        <f>VLOOKUP($H38,'[1]Unit factor_selected'!$F$3:$AC$346,'[1]Unit factor_selected'!N$1,FALSE)</f>
        <v>6.8365704307875896E-5</v>
      </c>
      <c r="AW38" s="116">
        <f>VLOOKUP($H38,'[1]Unit factor_selected'!$F$3:$AC$346,'[1]Unit factor_selected'!O$1,FALSE)</f>
        <v>1.79906171520512E-7</v>
      </c>
      <c r="AX38" s="117">
        <f>VLOOKUP($H38,'[1]Unit factor_selected'!$F$3:$AC$346,'[1]Unit factor_selected'!P$1,FALSE)</f>
        <v>4.3952804719695003E-4</v>
      </c>
      <c r="AY38" s="116">
        <f>VLOOKUP($H38,'[1]Unit factor_selected'!$F$3:$AC$346,'[1]Unit factor_selected'!Q$1,FALSE)</f>
        <v>5.6737364103710597E-5</v>
      </c>
      <c r="AZ38" s="117">
        <f>VLOOKUP($H38,'[1]Unit factor_selected'!$F$3:$AC$346,'[1]Unit factor_selected'!R$1,FALSE)</f>
        <v>1.32970873139239E-3</v>
      </c>
      <c r="BA38" s="116">
        <f>VLOOKUP($H38,'[1]Unit factor_selected'!$F$3:$AC$346,'[1]Unit factor_selected'!S$1,FALSE)</f>
        <v>3.4760267200734201E-5</v>
      </c>
      <c r="BB38" s="116">
        <f>VLOOKUP($H38,'[1]Unit factor_selected'!$F$3:$AC$346,'[1]Unit factor_selected'!T$1,FALSE)</f>
        <v>6.0564198406425102E-6</v>
      </c>
      <c r="BC38" s="116">
        <f>VLOOKUP($H38,'[1]Unit factor_selected'!$F$3:$AC$346,'[1]Unit factor_selected'!U$1,FALSE)</f>
        <v>8.9477717413739794E-5</v>
      </c>
      <c r="BD38" s="116">
        <f>VLOOKUP($H38,'[1]Unit factor_selected'!$F$3:$AC$346,'[1]Unit factor_selected'!V$1,FALSE)</f>
        <v>1.88087359738585E-8</v>
      </c>
      <c r="BE38" s="116">
        <f>VLOOKUP($H38,'[1]Unit factor_selected'!$F$3:$AC$346,'[1]Unit factor_selected'!W$1,FALSE)</f>
        <v>5.7983271368639196E-6</v>
      </c>
      <c r="BF38" s="116">
        <f>VLOOKUP($H38,'[1]Unit factor_selected'!$F$3:$AC$346,'[1]Unit factor_selected'!X$1,FALSE)</f>
        <v>9.5218533275460801E-7</v>
      </c>
      <c r="BG38" s="116">
        <f>VLOOKUP($H38,'[1]Unit factor_selected'!$F$3:$AC$346,'[1]Unit factor_selected'!Y$1,FALSE)</f>
        <v>9.6996271758255304E-7</v>
      </c>
      <c r="BH38" s="116">
        <f>VLOOKUP($H38,'[1]Unit factor_selected'!$F$3:$AC$346,'[1]Unit factor_selected'!Z$1,FALSE)</f>
        <v>4.4396307719268001E-10</v>
      </c>
      <c r="BI38" s="116">
        <f>VLOOKUP($H38,'[1]Unit factor_selected'!$F$3:$AC$346,'[1]Unit factor_selected'!AA$1,FALSE)</f>
        <v>2.6411763411821301E-6</v>
      </c>
      <c r="BJ38" s="117">
        <f>VLOOKUP($H38,'[1]Unit factor_selected'!$F$3:$AC$346,'[1]Unit factor_selected'!AB$1,FALSE)</f>
        <v>6.8588525265123003E-3</v>
      </c>
      <c r="BK38" s="118">
        <f>VLOOKUP($H38,'[1]Unit factor_selected'!$F$3:$AC$346,'[1]Unit factor_selected'!AC$1,FALSE)</f>
        <v>1.0462828172138599E-3</v>
      </c>
      <c r="BM38">
        <f t="shared" si="12"/>
        <v>3.6245323601642759E-2</v>
      </c>
    </row>
    <row r="39" spans="2:65" x14ac:dyDescent="0.2">
      <c r="B39" s="84"/>
      <c r="C39" s="63"/>
      <c r="D39" s="85"/>
      <c r="E39" s="62" t="str">
        <f>[1]LCI!D62</f>
        <v>Electricity</v>
      </c>
      <c r="F39" s="65" t="str">
        <f>F25</f>
        <v>market for electricity, medium voltage | electricity, medium voltage | Cutoff</v>
      </c>
      <c r="G39" s="66" t="str">
        <f>G25</f>
        <v>US</v>
      </c>
      <c r="H39" s="67" t="str">
        <f>H25</f>
        <v>c8427d94-a0eb-34c5-b306-c01919d79911</v>
      </c>
      <c r="I39" s="68">
        <f>I25</f>
        <v>1</v>
      </c>
      <c r="J39" s="69">
        <f>SUM(I39:I43)</f>
        <v>1</v>
      </c>
      <c r="K39" s="70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2">
        <f>[1]LCI!$E62*'[1]EV proj_BAU'!AF$72</f>
        <v>4.4880181213088752</v>
      </c>
      <c r="R39" s="71">
        <v>0</v>
      </c>
      <c r="S39" s="71">
        <v>0</v>
      </c>
      <c r="T39" s="71">
        <v>0</v>
      </c>
      <c r="U39" s="71">
        <v>0</v>
      </c>
      <c r="V39" s="71">
        <v>0</v>
      </c>
      <c r="W39" s="71">
        <v>0</v>
      </c>
      <c r="X39" s="71">
        <v>0</v>
      </c>
      <c r="Y39" s="72">
        <f>[1]LCI!$E62*'[1]EV proj_BAU'!AG$72</f>
        <v>9.141105187622367</v>
      </c>
      <c r="Z39" s="73">
        <v>0</v>
      </c>
      <c r="AA39" s="74">
        <f>$I39*K$39</f>
        <v>0</v>
      </c>
      <c r="AB39" s="75">
        <f t="shared" ref="AB39:AP43" si="25">$I39*L$39</f>
        <v>0</v>
      </c>
      <c r="AC39" s="75">
        <f t="shared" si="25"/>
        <v>0</v>
      </c>
      <c r="AD39" s="75">
        <f t="shared" si="25"/>
        <v>0</v>
      </c>
      <c r="AE39" s="75">
        <f t="shared" si="25"/>
        <v>0</v>
      </c>
      <c r="AF39" s="75">
        <f t="shared" si="25"/>
        <v>0</v>
      </c>
      <c r="AG39" s="76">
        <f t="shared" si="25"/>
        <v>4.4880181213088752</v>
      </c>
      <c r="AH39" s="75">
        <f t="shared" si="25"/>
        <v>0</v>
      </c>
      <c r="AI39" s="75">
        <f t="shared" si="25"/>
        <v>0</v>
      </c>
      <c r="AJ39" s="75">
        <f t="shared" si="25"/>
        <v>0</v>
      </c>
      <c r="AK39" s="75">
        <f t="shared" si="25"/>
        <v>0</v>
      </c>
      <c r="AL39" s="75">
        <f t="shared" si="25"/>
        <v>0</v>
      </c>
      <c r="AM39" s="75">
        <f t="shared" si="25"/>
        <v>0</v>
      </c>
      <c r="AN39" s="75">
        <f t="shared" si="25"/>
        <v>0</v>
      </c>
      <c r="AO39" s="76">
        <f t="shared" si="25"/>
        <v>9.141105187622367</v>
      </c>
      <c r="AP39" s="77">
        <f t="shared" si="25"/>
        <v>0</v>
      </c>
      <c r="AQ39" s="78" t="str">
        <f>VLOOKUP($H39,'[1]Unit factor_selected'!$F$3:$AC$346,'[1]Unit factor_selected'!H$1,FALSE)</f>
        <v>kWh</v>
      </c>
      <c r="AR39" s="79">
        <f>VLOOKUP($H39,'[1]Unit factor_selected'!$F$3:$AC$346,'[1]Unit factor_selected'!J$1,FALSE)</f>
        <v>0.51356071017077598</v>
      </c>
      <c r="AS39" s="80">
        <f>VLOOKUP($H39,'[1]Unit factor_selected'!$F$3:$AC$346,'[1]Unit factor_selected'!K$1,FALSE)</f>
        <v>9.7980290474973906</v>
      </c>
      <c r="AT39" s="81">
        <f>VLOOKUP($H39,'[1]Unit factor_selected'!$F$3:$AC$346,'[1]Unit factor_selected'!L$1,FALSE)</f>
        <v>1.05044535305605E-3</v>
      </c>
      <c r="AU39" s="82">
        <f>VLOOKUP($H39,'[1]Unit factor_selected'!$F$3:$AC$346,'[1]Unit factor_selected'!M$1,FALSE)</f>
        <v>0.14601518715266901</v>
      </c>
      <c r="AV39" s="81">
        <f>VLOOKUP($H39,'[1]Unit factor_selected'!$F$3:$AC$346,'[1]Unit factor_selected'!N$1,FALSE)</f>
        <v>1.5122761355858E-2</v>
      </c>
      <c r="AW39" s="81">
        <f>VLOOKUP($H39,'[1]Unit factor_selected'!$F$3:$AC$346,'[1]Unit factor_selected'!O$1,FALSE)</f>
        <v>2.91307908682079E-4</v>
      </c>
      <c r="AX39" s="82">
        <f>VLOOKUP($H39,'[1]Unit factor_selected'!$F$3:$AC$346,'[1]Unit factor_selected'!P$1,FALSE)</f>
        <v>0.52160712549542898</v>
      </c>
      <c r="AY39" s="81">
        <f>VLOOKUP($H39,'[1]Unit factor_selected'!$F$3:$AC$346,'[1]Unit factor_selected'!Q$1,FALSE)</f>
        <v>2.1702994608386102E-2</v>
      </c>
      <c r="AZ39" s="82">
        <f>VLOOKUP($H39,'[1]Unit factor_selected'!$F$3:$AC$346,'[1]Unit factor_selected'!R$1,FALSE)</f>
        <v>0.427624273036463</v>
      </c>
      <c r="BA39" s="81">
        <f>VLOOKUP($H39,'[1]Unit factor_selected'!$F$3:$AC$346,'[1]Unit factor_selected'!S$1,FALSE)</f>
        <v>0.10895212603589199</v>
      </c>
      <c r="BB39" s="81">
        <f>VLOOKUP($H39,'[1]Unit factor_selected'!$F$3:$AC$346,'[1]Unit factor_selected'!T$1,FALSE)</f>
        <v>2.4258290731627502E-3</v>
      </c>
      <c r="BC39" s="81">
        <f>VLOOKUP($H39,'[1]Unit factor_selected'!$F$3:$AC$346,'[1]Unit factor_selected'!U$1,FALSE)</f>
        <v>1.98844341438464E-2</v>
      </c>
      <c r="BD39" s="81">
        <f>VLOOKUP($H39,'[1]Unit factor_selected'!$F$3:$AC$346,'[1]Unit factor_selected'!V$1,FALSE)</f>
        <v>2.0768878749921599E-5</v>
      </c>
      <c r="BE39" s="81">
        <f>VLOOKUP($H39,'[1]Unit factor_selected'!$F$3:$AC$346,'[1]Unit factor_selected'!W$1,FALSE)</f>
        <v>4.20143039530467E-4</v>
      </c>
      <c r="BF39" s="81">
        <f>VLOOKUP($H39,'[1]Unit factor_selected'!$F$3:$AC$346,'[1]Unit factor_selected'!X$1,FALSE)</f>
        <v>5.9654327586961995E-4</v>
      </c>
      <c r="BG39" s="81">
        <f>VLOOKUP($H39,'[1]Unit factor_selected'!$F$3:$AC$346,'[1]Unit factor_selected'!Y$1,FALSE)</f>
        <v>6.0959721536207499E-4</v>
      </c>
      <c r="BH39" s="81">
        <f>VLOOKUP($H39,'[1]Unit factor_selected'!$F$3:$AC$346,'[1]Unit factor_selected'!Z$1,FALSE)</f>
        <v>1.9732399390914601E-7</v>
      </c>
      <c r="BI39" s="81">
        <f>VLOOKUP($H39,'[1]Unit factor_selected'!$F$3:$AC$346,'[1]Unit factor_selected'!AA$1,FALSE)</f>
        <v>1.1922869355695501E-3</v>
      </c>
      <c r="BJ39" s="82">
        <f>VLOOKUP($H39,'[1]Unit factor_selected'!$F$3:$AC$346,'[1]Unit factor_selected'!AB$1,FALSE)</f>
        <v>0.35959326900184702</v>
      </c>
      <c r="BK39" s="83">
        <f>VLOOKUP($H39,'[1]Unit factor_selected'!$F$3:$AC$346,'[1]Unit factor_selected'!AC$1,FALSE)</f>
        <v>4.1351653880876303E-3</v>
      </c>
      <c r="BM39">
        <f t="shared" si="12"/>
        <v>2.3048697736386976</v>
      </c>
    </row>
    <row r="40" spans="2:65" x14ac:dyDescent="0.2">
      <c r="B40" s="84"/>
      <c r="C40" s="63"/>
      <c r="D40" s="85"/>
      <c r="E40" s="84"/>
      <c r="F40" s="86"/>
      <c r="G40" s="87" t="str">
        <f t="shared" ref="G40:I43" si="26">G26</f>
        <v>CN</v>
      </c>
      <c r="H40" s="35" t="str">
        <f t="shared" si="26"/>
        <v>2f8c8b91-331c-3e43-a127-1c812d3073f6</v>
      </c>
      <c r="I40" s="88">
        <f t="shared" si="26"/>
        <v>0</v>
      </c>
      <c r="J40" s="89"/>
      <c r="K40" s="90"/>
      <c r="L40" s="91"/>
      <c r="M40" s="91"/>
      <c r="N40" s="91"/>
      <c r="O40" s="91"/>
      <c r="P40" s="91"/>
      <c r="Q40" s="92"/>
      <c r="R40" s="91"/>
      <c r="S40" s="91"/>
      <c r="T40" s="91"/>
      <c r="U40" s="91"/>
      <c r="V40" s="91"/>
      <c r="W40" s="91"/>
      <c r="X40" s="91"/>
      <c r="Y40" s="92"/>
      <c r="Z40" s="93"/>
      <c r="AA40" s="94">
        <f t="shared" ref="AA40:AA42" si="27">$I40*K$39</f>
        <v>0</v>
      </c>
      <c r="AB40" s="4">
        <f t="shared" si="25"/>
        <v>0</v>
      </c>
      <c r="AC40" s="4">
        <f t="shared" si="25"/>
        <v>0</v>
      </c>
      <c r="AD40" s="4">
        <f t="shared" si="25"/>
        <v>0</v>
      </c>
      <c r="AE40" s="4">
        <f t="shared" si="25"/>
        <v>0</v>
      </c>
      <c r="AF40" s="4">
        <f t="shared" si="25"/>
        <v>0</v>
      </c>
      <c r="AG40" s="95">
        <f t="shared" si="25"/>
        <v>0</v>
      </c>
      <c r="AH40" s="4">
        <f t="shared" si="25"/>
        <v>0</v>
      </c>
      <c r="AI40" s="4">
        <f t="shared" si="25"/>
        <v>0</v>
      </c>
      <c r="AJ40" s="4">
        <f t="shared" si="25"/>
        <v>0</v>
      </c>
      <c r="AK40" s="4">
        <f t="shared" si="25"/>
        <v>0</v>
      </c>
      <c r="AL40" s="4">
        <f t="shared" si="25"/>
        <v>0</v>
      </c>
      <c r="AM40" s="4">
        <f t="shared" si="25"/>
        <v>0</v>
      </c>
      <c r="AN40" s="4">
        <f t="shared" si="25"/>
        <v>0</v>
      </c>
      <c r="AO40" s="95">
        <f t="shared" si="25"/>
        <v>0</v>
      </c>
      <c r="AP40" s="96">
        <f t="shared" si="25"/>
        <v>0</v>
      </c>
      <c r="AQ40" s="97" t="str">
        <f>VLOOKUP($H40,'[1]Unit factor_selected'!$F$3:$AC$346,'[1]Unit factor_selected'!H$1,FALSE)</f>
        <v>kWh</v>
      </c>
      <c r="AR40" s="98">
        <f>VLOOKUP($H40,'[1]Unit factor_selected'!$F$3:$AC$346,'[1]Unit factor_selected'!J$1,FALSE)</f>
        <v>0.68746296560428899</v>
      </c>
      <c r="AS40" s="2">
        <f>VLOOKUP($H40,'[1]Unit factor_selected'!$F$3:$AC$346,'[1]Unit factor_selected'!K$1,FALSE)</f>
        <v>9.7010033787044794</v>
      </c>
      <c r="AT40" s="22">
        <f>VLOOKUP($H40,'[1]Unit factor_selected'!$F$3:$AC$346,'[1]Unit factor_selected'!L$1,FALSE)</f>
        <v>9.9226057000681802E-4</v>
      </c>
      <c r="AU40" s="21">
        <f>VLOOKUP($H40,'[1]Unit factor_selected'!$F$3:$AC$346,'[1]Unit factor_selected'!M$1,FALSE)</f>
        <v>0.148842974490274</v>
      </c>
      <c r="AV40" s="22">
        <f>VLOOKUP($H40,'[1]Unit factor_selected'!$F$3:$AC$346,'[1]Unit factor_selected'!N$1,FALSE)</f>
        <v>1.4762475304844201E-2</v>
      </c>
      <c r="AW40" s="22">
        <f>VLOOKUP($H40,'[1]Unit factor_selected'!$F$3:$AC$346,'[1]Unit factor_selected'!O$1,FALSE)</f>
        <v>1.17912616833355E-4</v>
      </c>
      <c r="AX40" s="21">
        <f>VLOOKUP($H40,'[1]Unit factor_selected'!$F$3:$AC$346,'[1]Unit factor_selected'!P$1,FALSE)</f>
        <v>0.70661367936612995</v>
      </c>
      <c r="AY40" s="22">
        <f>VLOOKUP($H40,'[1]Unit factor_selected'!$F$3:$AC$346,'[1]Unit factor_selected'!Q$1,FALSE)</f>
        <v>2.2040527160046699E-2</v>
      </c>
      <c r="AZ40" s="21">
        <f>VLOOKUP($H40,'[1]Unit factor_selected'!$F$3:$AC$346,'[1]Unit factor_selected'!R$1,FALSE)</f>
        <v>0.33196991561305</v>
      </c>
      <c r="BA40" s="22">
        <f>VLOOKUP($H40,'[1]Unit factor_selected'!$F$3:$AC$346,'[1]Unit factor_selected'!S$1,FALSE)</f>
        <v>9.1474678776494595E-2</v>
      </c>
      <c r="BB40" s="22">
        <f>VLOOKUP($H40,'[1]Unit factor_selected'!$F$3:$AC$346,'[1]Unit factor_selected'!T$1,FALSE)</f>
        <v>1.11973114173334E-3</v>
      </c>
      <c r="BC40" s="22">
        <f>VLOOKUP($H40,'[1]Unit factor_selected'!$F$3:$AC$346,'[1]Unit factor_selected'!U$1,FALSE)</f>
        <v>1.90732781196748E-2</v>
      </c>
      <c r="BD40" s="22">
        <f>VLOOKUP($H40,'[1]Unit factor_selected'!$F$3:$AC$346,'[1]Unit factor_selected'!V$1,FALSE)</f>
        <v>9.2699226365137902E-6</v>
      </c>
      <c r="BE40" s="22">
        <f>VLOOKUP($H40,'[1]Unit factor_selected'!$F$3:$AC$346,'[1]Unit factor_selected'!W$1,FALSE)</f>
        <v>4.5105351350897501E-4</v>
      </c>
      <c r="BF40" s="22">
        <f>VLOOKUP($H40,'[1]Unit factor_selected'!$F$3:$AC$346,'[1]Unit factor_selected'!X$1,FALSE)</f>
        <v>1.8178025091641801E-3</v>
      </c>
      <c r="BG40" s="22">
        <f>VLOOKUP($H40,'[1]Unit factor_selected'!$F$3:$AC$346,'[1]Unit factor_selected'!Y$1,FALSE)</f>
        <v>1.82493150768991E-3</v>
      </c>
      <c r="BH40" s="22">
        <f>VLOOKUP($H40,'[1]Unit factor_selected'!$F$3:$AC$346,'[1]Unit factor_selected'!Z$1,FALSE)</f>
        <v>1.7392652392117499E-7</v>
      </c>
      <c r="BI40" s="22">
        <f>VLOOKUP($H40,'[1]Unit factor_selected'!$F$3:$AC$346,'[1]Unit factor_selected'!AA$1,FALSE)</f>
        <v>2.2210853876581099E-3</v>
      </c>
      <c r="BJ40" s="21">
        <f>VLOOKUP($H40,'[1]Unit factor_selected'!$F$3:$AC$346,'[1]Unit factor_selected'!AB$1,FALSE)</f>
        <v>0.60830408954433701</v>
      </c>
      <c r="BK40" s="99">
        <f>VLOOKUP($H40,'[1]Unit factor_selected'!$F$3:$AC$346,'[1]Unit factor_selected'!AC$1,FALSE)</f>
        <v>2.0768753694455902E-3</v>
      </c>
      <c r="BM40">
        <f t="shared" si="12"/>
        <v>0</v>
      </c>
    </row>
    <row r="41" spans="2:65" x14ac:dyDescent="0.2">
      <c r="B41" s="84"/>
      <c r="C41" s="63"/>
      <c r="D41" s="85"/>
      <c r="E41" s="84"/>
      <c r="F41" s="86"/>
      <c r="G41" s="87" t="str">
        <f t="shared" si="26"/>
        <v>JP</v>
      </c>
      <c r="H41" s="35" t="str">
        <f t="shared" si="26"/>
        <v>dc1099ef-8bc9-38e6-a899-4ebfe8b58820</v>
      </c>
      <c r="I41" s="88">
        <f t="shared" si="26"/>
        <v>0</v>
      </c>
      <c r="J41" s="89"/>
      <c r="K41" s="90"/>
      <c r="L41" s="91"/>
      <c r="M41" s="91"/>
      <c r="N41" s="91"/>
      <c r="O41" s="91"/>
      <c r="P41" s="91"/>
      <c r="Q41" s="92"/>
      <c r="R41" s="91"/>
      <c r="S41" s="91"/>
      <c r="T41" s="91"/>
      <c r="U41" s="91"/>
      <c r="V41" s="91"/>
      <c r="W41" s="91"/>
      <c r="X41" s="91"/>
      <c r="Y41" s="92"/>
      <c r="Z41" s="93"/>
      <c r="AA41" s="94">
        <f t="shared" si="27"/>
        <v>0</v>
      </c>
      <c r="AB41" s="4">
        <f t="shared" si="25"/>
        <v>0</v>
      </c>
      <c r="AC41" s="4">
        <f t="shared" si="25"/>
        <v>0</v>
      </c>
      <c r="AD41" s="4">
        <f t="shared" si="25"/>
        <v>0</v>
      </c>
      <c r="AE41" s="4">
        <f t="shared" si="25"/>
        <v>0</v>
      </c>
      <c r="AF41" s="4">
        <f t="shared" si="25"/>
        <v>0</v>
      </c>
      <c r="AG41" s="95">
        <f t="shared" si="25"/>
        <v>0</v>
      </c>
      <c r="AH41" s="4">
        <f t="shared" si="25"/>
        <v>0</v>
      </c>
      <c r="AI41" s="4">
        <f t="shared" si="25"/>
        <v>0</v>
      </c>
      <c r="AJ41" s="4">
        <f t="shared" si="25"/>
        <v>0</v>
      </c>
      <c r="AK41" s="4">
        <f t="shared" si="25"/>
        <v>0</v>
      </c>
      <c r="AL41" s="4">
        <f t="shared" si="25"/>
        <v>0</v>
      </c>
      <c r="AM41" s="4">
        <f t="shared" si="25"/>
        <v>0</v>
      </c>
      <c r="AN41" s="4">
        <f t="shared" si="25"/>
        <v>0</v>
      </c>
      <c r="AO41" s="95">
        <f t="shared" si="25"/>
        <v>0</v>
      </c>
      <c r="AP41" s="96">
        <f t="shared" si="25"/>
        <v>0</v>
      </c>
      <c r="AQ41" s="97" t="str">
        <f>VLOOKUP($H41,'[1]Unit factor_selected'!$F$3:$AC$346,'[1]Unit factor_selected'!H$1,FALSE)</f>
        <v>kWh</v>
      </c>
      <c r="AR41" s="98">
        <f>VLOOKUP($H41,'[1]Unit factor_selected'!$F$3:$AC$346,'[1]Unit factor_selected'!J$1,FALSE)</f>
        <v>0.41450650291678098</v>
      </c>
      <c r="AS41" s="2">
        <f>VLOOKUP($H41,'[1]Unit factor_selected'!$F$3:$AC$346,'[1]Unit factor_selected'!K$1,FALSE)</f>
        <v>8.3367300508058904</v>
      </c>
      <c r="AT41" s="22">
        <f>VLOOKUP($H41,'[1]Unit factor_selected'!$F$3:$AC$346,'[1]Unit factor_selected'!L$1,FALSE)</f>
        <v>4.70337261621905E-4</v>
      </c>
      <c r="AU41" s="21">
        <f>VLOOKUP($H41,'[1]Unit factor_selected'!$F$3:$AC$346,'[1]Unit factor_selected'!M$1,FALSE)</f>
        <v>0.111943226159109</v>
      </c>
      <c r="AV41" s="22">
        <f>VLOOKUP($H41,'[1]Unit factor_selected'!$F$3:$AC$346,'[1]Unit factor_selected'!N$1,FALSE)</f>
        <v>1.25811012052375E-2</v>
      </c>
      <c r="AW41" s="22">
        <f>VLOOKUP($H41,'[1]Unit factor_selected'!$F$3:$AC$346,'[1]Unit factor_selected'!O$1,FALSE)</f>
        <v>8.9372407623357496E-5</v>
      </c>
      <c r="AX41" s="21">
        <f>VLOOKUP($H41,'[1]Unit factor_selected'!$F$3:$AC$346,'[1]Unit factor_selected'!P$1,FALSE)</f>
        <v>0.42140331288079302</v>
      </c>
      <c r="AY41" s="22">
        <f>VLOOKUP($H41,'[1]Unit factor_selected'!$F$3:$AC$346,'[1]Unit factor_selected'!Q$1,FALSE)</f>
        <v>1.5137898085976299E-2</v>
      </c>
      <c r="AZ41" s="21">
        <f>VLOOKUP($H41,'[1]Unit factor_selected'!$F$3:$AC$346,'[1]Unit factor_selected'!R$1,FALSE)</f>
        <v>0.18211602628431001</v>
      </c>
      <c r="BA41" s="22">
        <f>VLOOKUP($H41,'[1]Unit factor_selected'!$F$3:$AC$346,'[1]Unit factor_selected'!S$1,FALSE)</f>
        <v>8.4793123170334994E-2</v>
      </c>
      <c r="BB41" s="22">
        <f>VLOOKUP($H41,'[1]Unit factor_selected'!$F$3:$AC$346,'[1]Unit factor_selected'!T$1,FALSE)</f>
        <v>4.9120726538256897E-3</v>
      </c>
      <c r="BC41" s="22">
        <f>VLOOKUP($H41,'[1]Unit factor_selected'!$F$3:$AC$346,'[1]Unit factor_selected'!U$1,FALSE)</f>
        <v>1.5984857458058499E-2</v>
      </c>
      <c r="BD41" s="22">
        <f>VLOOKUP($H41,'[1]Unit factor_selected'!$F$3:$AC$346,'[1]Unit factor_selected'!V$1,FALSE)</f>
        <v>7.9979898120999704E-6</v>
      </c>
      <c r="BE41" s="22">
        <f>VLOOKUP($H41,'[1]Unit factor_selected'!$F$3:$AC$346,'[1]Unit factor_selected'!W$1,FALSE)</f>
        <v>5.8183001950795903E-4</v>
      </c>
      <c r="BF41" s="22">
        <f>VLOOKUP($H41,'[1]Unit factor_selected'!$F$3:$AC$346,'[1]Unit factor_selected'!X$1,FALSE)</f>
        <v>7.4379576374734803E-4</v>
      </c>
      <c r="BG41" s="22">
        <f>VLOOKUP($H41,'[1]Unit factor_selected'!$F$3:$AC$346,'[1]Unit factor_selected'!Y$1,FALSE)</f>
        <v>7.5874089752607802E-4</v>
      </c>
      <c r="BH41" s="22">
        <f>VLOOKUP($H41,'[1]Unit factor_selected'!$F$3:$AC$346,'[1]Unit factor_selected'!Z$1,FALSE)</f>
        <v>1.3452291425765E-7</v>
      </c>
      <c r="BI41" s="22">
        <f>VLOOKUP($H41,'[1]Unit factor_selected'!$F$3:$AC$346,'[1]Unit factor_selected'!AA$1,FALSE)</f>
        <v>1.35594163646376E-3</v>
      </c>
      <c r="BJ41" s="21">
        <f>VLOOKUP($H41,'[1]Unit factor_selected'!$F$3:$AC$346,'[1]Unit factor_selected'!AB$1,FALSE)</f>
        <v>0.47061637305181098</v>
      </c>
      <c r="BK41" s="99">
        <f>VLOOKUP($H41,'[1]Unit factor_selected'!$F$3:$AC$346,'[1]Unit factor_selected'!AC$1,FALSE)</f>
        <v>1.6840278154762599E-3</v>
      </c>
      <c r="BM41">
        <f t="shared" si="12"/>
        <v>0</v>
      </c>
    </row>
    <row r="42" spans="2:65" x14ac:dyDescent="0.2">
      <c r="B42" s="84"/>
      <c r="C42" s="63"/>
      <c r="D42" s="85"/>
      <c r="E42" s="84"/>
      <c r="F42" s="86"/>
      <c r="G42" s="87" t="str">
        <f t="shared" si="26"/>
        <v>KR</v>
      </c>
      <c r="H42" s="35" t="str">
        <f t="shared" si="26"/>
        <v>2fcc8944-1021-3349-ace4-288efc955cd1</v>
      </c>
      <c r="I42" s="88">
        <f t="shared" si="26"/>
        <v>0</v>
      </c>
      <c r="J42" s="89"/>
      <c r="K42" s="90"/>
      <c r="L42" s="91"/>
      <c r="M42" s="91"/>
      <c r="N42" s="91"/>
      <c r="O42" s="91"/>
      <c r="P42" s="91"/>
      <c r="Q42" s="92"/>
      <c r="R42" s="91"/>
      <c r="S42" s="91"/>
      <c r="T42" s="91"/>
      <c r="U42" s="91"/>
      <c r="V42" s="91"/>
      <c r="W42" s="91"/>
      <c r="X42" s="91"/>
      <c r="Y42" s="92"/>
      <c r="Z42" s="93"/>
      <c r="AA42" s="94">
        <f t="shared" si="27"/>
        <v>0</v>
      </c>
      <c r="AB42" s="4">
        <f t="shared" si="25"/>
        <v>0</v>
      </c>
      <c r="AC42" s="4">
        <f t="shared" si="25"/>
        <v>0</v>
      </c>
      <c r="AD42" s="4">
        <f t="shared" si="25"/>
        <v>0</v>
      </c>
      <c r="AE42" s="4">
        <f t="shared" si="25"/>
        <v>0</v>
      </c>
      <c r="AF42" s="4">
        <f t="shared" si="25"/>
        <v>0</v>
      </c>
      <c r="AG42" s="95">
        <f t="shared" si="25"/>
        <v>0</v>
      </c>
      <c r="AH42" s="4">
        <f t="shared" si="25"/>
        <v>0</v>
      </c>
      <c r="AI42" s="4">
        <f t="shared" si="25"/>
        <v>0</v>
      </c>
      <c r="AJ42" s="4">
        <f t="shared" si="25"/>
        <v>0</v>
      </c>
      <c r="AK42" s="4">
        <f t="shared" si="25"/>
        <v>0</v>
      </c>
      <c r="AL42" s="4">
        <f t="shared" si="25"/>
        <v>0</v>
      </c>
      <c r="AM42" s="4">
        <f t="shared" si="25"/>
        <v>0</v>
      </c>
      <c r="AN42" s="4">
        <f t="shared" si="25"/>
        <v>0</v>
      </c>
      <c r="AO42" s="95">
        <f t="shared" si="25"/>
        <v>0</v>
      </c>
      <c r="AP42" s="96">
        <f t="shared" si="25"/>
        <v>0</v>
      </c>
      <c r="AQ42" s="97" t="str">
        <f>VLOOKUP($H42,'[1]Unit factor_selected'!$F$3:$AC$346,'[1]Unit factor_selected'!H$1,FALSE)</f>
        <v>kWh</v>
      </c>
      <c r="AR42" s="98">
        <f>VLOOKUP($H42,'[1]Unit factor_selected'!$F$3:$AC$346,'[1]Unit factor_selected'!J$1,FALSE)</f>
        <v>0.44882419692131298</v>
      </c>
      <c r="AS42" s="2">
        <f>VLOOKUP($H42,'[1]Unit factor_selected'!$F$3:$AC$346,'[1]Unit factor_selected'!K$1,FALSE)</f>
        <v>10.6797594704434</v>
      </c>
      <c r="AT42" s="22">
        <f>VLOOKUP($H42,'[1]Unit factor_selected'!$F$3:$AC$346,'[1]Unit factor_selected'!L$1,FALSE)</f>
        <v>4.9265264292420302E-4</v>
      </c>
      <c r="AU42" s="21">
        <f>VLOOKUP($H42,'[1]Unit factor_selected'!$F$3:$AC$346,'[1]Unit factor_selected'!M$1,FALSE)</f>
        <v>0.12623149246165999</v>
      </c>
      <c r="AV42" s="22">
        <f>VLOOKUP($H42,'[1]Unit factor_selected'!$F$3:$AC$346,'[1]Unit factor_selected'!N$1,FALSE)</f>
        <v>1.6968609446120098E-2</v>
      </c>
      <c r="AW42" s="22">
        <f>VLOOKUP($H42,'[1]Unit factor_selected'!$F$3:$AC$346,'[1]Unit factor_selected'!O$1,FALSE)</f>
        <v>2.7405747398636201E-4</v>
      </c>
      <c r="AX42" s="21">
        <f>VLOOKUP($H42,'[1]Unit factor_selected'!$F$3:$AC$346,'[1]Unit factor_selected'!P$1,FALSE)</f>
        <v>0.45253492451686</v>
      </c>
      <c r="AY42" s="22">
        <f>VLOOKUP($H42,'[1]Unit factor_selected'!$F$3:$AC$346,'[1]Unit factor_selected'!Q$1,FALSE)</f>
        <v>2.48684596265452E-2</v>
      </c>
      <c r="AZ42" s="21">
        <f>VLOOKUP($H42,'[1]Unit factor_selected'!$F$3:$AC$346,'[1]Unit factor_selected'!R$1,FALSE)</f>
        <v>0.42508296115309102</v>
      </c>
      <c r="BA42" s="22">
        <f>VLOOKUP($H42,'[1]Unit factor_selected'!$F$3:$AC$346,'[1]Unit factor_selected'!S$1,FALSE)</f>
        <v>0.191914630710534</v>
      </c>
      <c r="BB42" s="22">
        <f>VLOOKUP($H42,'[1]Unit factor_selected'!$F$3:$AC$346,'[1]Unit factor_selected'!T$1,FALSE)</f>
        <v>8.9421744425186196E-3</v>
      </c>
      <c r="BC42" s="22">
        <f>VLOOKUP($H42,'[1]Unit factor_selected'!$F$3:$AC$346,'[1]Unit factor_selected'!U$1,FALSE)</f>
        <v>2.2227062220125101E-2</v>
      </c>
      <c r="BD42" s="22">
        <f>VLOOKUP($H42,'[1]Unit factor_selected'!$F$3:$AC$346,'[1]Unit factor_selected'!V$1,FALSE)</f>
        <v>2.0839885011706401E-5</v>
      </c>
      <c r="BE42" s="22">
        <f>VLOOKUP($H42,'[1]Unit factor_selected'!$F$3:$AC$346,'[1]Unit factor_selected'!W$1,FALSE)</f>
        <v>5.9720515722452502E-4</v>
      </c>
      <c r="BF42" s="22">
        <f>VLOOKUP($H42,'[1]Unit factor_selected'!$F$3:$AC$346,'[1]Unit factor_selected'!X$1,FALSE)</f>
        <v>9.57080591438114E-4</v>
      </c>
      <c r="BG42" s="22">
        <f>VLOOKUP($H42,'[1]Unit factor_selected'!$F$3:$AC$346,'[1]Unit factor_selected'!Y$1,FALSE)</f>
        <v>9.6987712976880503E-4</v>
      </c>
      <c r="BH42" s="22">
        <f>VLOOKUP($H42,'[1]Unit factor_selected'!$F$3:$AC$346,'[1]Unit factor_selected'!Z$1,FALSE)</f>
        <v>1.6228126937245899E-7</v>
      </c>
      <c r="BI42" s="22">
        <f>VLOOKUP($H42,'[1]Unit factor_selected'!$F$3:$AC$346,'[1]Unit factor_selected'!AA$1,FALSE)</f>
        <v>8.2713932894040601E-4</v>
      </c>
      <c r="BJ42" s="21">
        <f>VLOOKUP($H42,'[1]Unit factor_selected'!$F$3:$AC$346,'[1]Unit factor_selected'!AB$1,FALSE)</f>
        <v>0.51620363771325195</v>
      </c>
      <c r="BK42" s="99">
        <f>VLOOKUP($H42,'[1]Unit factor_selected'!$F$3:$AC$346,'[1]Unit factor_selected'!AC$1,FALSE)</f>
        <v>3.0323563137813099E-3</v>
      </c>
      <c r="BM42">
        <f t="shared" si="12"/>
        <v>0</v>
      </c>
    </row>
    <row r="43" spans="2:65" x14ac:dyDescent="0.2">
      <c r="B43" s="84"/>
      <c r="C43" s="63"/>
      <c r="D43" s="85"/>
      <c r="E43" s="100"/>
      <c r="F43" s="101"/>
      <c r="G43" s="102" t="str">
        <f t="shared" si="26"/>
        <v>RER</v>
      </c>
      <c r="H43" s="103">
        <f t="shared" si="26"/>
        <v>0</v>
      </c>
      <c r="I43" s="104">
        <f t="shared" si="26"/>
        <v>0</v>
      </c>
      <c r="J43" s="105"/>
      <c r="K43" s="106"/>
      <c r="L43" s="107"/>
      <c r="M43" s="107"/>
      <c r="N43" s="107"/>
      <c r="O43" s="107"/>
      <c r="P43" s="107"/>
      <c r="Q43" s="108"/>
      <c r="R43" s="107"/>
      <c r="S43" s="107"/>
      <c r="T43" s="107"/>
      <c r="U43" s="107"/>
      <c r="V43" s="107"/>
      <c r="W43" s="107"/>
      <c r="X43" s="107"/>
      <c r="Y43" s="108"/>
      <c r="Z43" s="109"/>
      <c r="AA43" s="110">
        <f>$I43*K$39</f>
        <v>0</v>
      </c>
      <c r="AB43" s="111">
        <f t="shared" si="25"/>
        <v>0</v>
      </c>
      <c r="AC43" s="111">
        <f t="shared" si="25"/>
        <v>0</v>
      </c>
      <c r="AD43" s="111">
        <f t="shared" si="25"/>
        <v>0</v>
      </c>
      <c r="AE43" s="111">
        <f t="shared" si="25"/>
        <v>0</v>
      </c>
      <c r="AF43" s="111">
        <f t="shared" si="25"/>
        <v>0</v>
      </c>
      <c r="AG43" s="58">
        <f t="shared" si="25"/>
        <v>0</v>
      </c>
      <c r="AH43" s="111">
        <f t="shared" si="25"/>
        <v>0</v>
      </c>
      <c r="AI43" s="111">
        <f t="shared" si="25"/>
        <v>0</v>
      </c>
      <c r="AJ43" s="111">
        <f t="shared" si="25"/>
        <v>0</v>
      </c>
      <c r="AK43" s="111">
        <f t="shared" si="25"/>
        <v>0</v>
      </c>
      <c r="AL43" s="111">
        <f t="shared" si="25"/>
        <v>0</v>
      </c>
      <c r="AM43" s="111">
        <f t="shared" si="25"/>
        <v>0</v>
      </c>
      <c r="AN43" s="111">
        <f t="shared" si="25"/>
        <v>0</v>
      </c>
      <c r="AO43" s="58">
        <f t="shared" si="25"/>
        <v>0</v>
      </c>
      <c r="AP43" s="112">
        <f t="shared" si="25"/>
        <v>0</v>
      </c>
      <c r="AQ43" s="113" t="str">
        <f>VLOOKUP($H43,'[1]Unit factor_selected'!$F$3:$AC$346,'[1]Unit factor_selected'!H$1,FALSE)</f>
        <v>kWh</v>
      </c>
      <c r="AR43" s="114">
        <f>VLOOKUP($H43,'[1]Unit factor_selected'!$F$3:$AC$346,'[1]Unit factor_selected'!J$1,FALSE)</f>
        <v>0.21957146944853601</v>
      </c>
      <c r="AS43" s="115">
        <f>VLOOKUP($H43,'[1]Unit factor_selected'!$F$3:$AC$346,'[1]Unit factor_selected'!K$1,FALSE)</f>
        <v>7.0862201970238701</v>
      </c>
      <c r="AT43" s="116">
        <f>VLOOKUP($H43,'[1]Unit factor_selected'!$F$3:$AC$346,'[1]Unit factor_selected'!L$1,FALSE)</f>
        <v>8.3772731763599921E-5</v>
      </c>
      <c r="AU43" s="117">
        <f>VLOOKUP($H43,'[1]Unit factor_selected'!$F$3:$AC$346,'[1]Unit factor_selected'!M$1,FALSE)</f>
        <v>6.70359680813368E-2</v>
      </c>
      <c r="AV43" s="116">
        <f>VLOOKUP($H43,'[1]Unit factor_selected'!$F$3:$AC$346,'[1]Unit factor_selected'!N$1,FALSE)</f>
        <v>1.4266749439454635E-2</v>
      </c>
      <c r="AW43" s="116">
        <f>VLOOKUP($H43,'[1]Unit factor_selected'!$F$3:$AC$346,'[1]Unit factor_selected'!O$1,FALSE)</f>
        <v>1.7149187688680467E-4</v>
      </c>
      <c r="AX43" s="117">
        <f>VLOOKUP($H43,'[1]Unit factor_selected'!$F$3:$AC$346,'[1]Unit factor_selected'!P$1,FALSE)</f>
        <v>0.22332948822621831</v>
      </c>
      <c r="AY43" s="116">
        <f>VLOOKUP($H43,'[1]Unit factor_selected'!$F$3:$AC$346,'[1]Unit factor_selected'!Q$1,FALSE)</f>
        <v>1.7528206718914665E-2</v>
      </c>
      <c r="AZ43" s="117">
        <f>VLOOKUP($H43,'[1]Unit factor_selected'!$F$3:$AC$346,'[1]Unit factor_selected'!R$1,FALSE)</f>
        <v>0.24292780895591501</v>
      </c>
      <c r="BA43" s="116">
        <f>VLOOKUP($H43,'[1]Unit factor_selected'!$F$3:$AC$346,'[1]Unit factor_selected'!S$1,FALSE)</f>
        <v>6.1311111138674372E-2</v>
      </c>
      <c r="BB43" s="116">
        <f>VLOOKUP($H43,'[1]Unit factor_selected'!$F$3:$AC$346,'[1]Unit factor_selected'!T$1,FALSE)</f>
        <v>8.6136377138703001E-3</v>
      </c>
      <c r="BC43" s="116">
        <f>VLOOKUP($H43,'[1]Unit factor_selected'!$F$3:$AC$346,'[1]Unit factor_selected'!U$1,FALSE)</f>
        <v>1.8263804873492769E-2</v>
      </c>
      <c r="BD43" s="116">
        <f>VLOOKUP($H43,'[1]Unit factor_selected'!$F$3:$AC$346,'[1]Unit factor_selected'!V$1,FALSE)</f>
        <v>1.2041369103710334E-5</v>
      </c>
      <c r="BE43" s="116">
        <f>VLOOKUP($H43,'[1]Unit factor_selected'!$F$3:$AC$346,'[1]Unit factor_selected'!W$1,FALSE)</f>
        <v>5.1752647425555532E-4</v>
      </c>
      <c r="BF43" s="116">
        <f>VLOOKUP($H43,'[1]Unit factor_selected'!$F$3:$AC$346,'[1]Unit factor_selected'!X$1,FALSE)</f>
        <v>9.5976832614757729E-5</v>
      </c>
      <c r="BG43" s="116">
        <f>VLOOKUP($H43,'[1]Unit factor_selected'!$F$3:$AC$346,'[1]Unit factor_selected'!Y$1,FALSE)</f>
        <v>1.0406939694266351E-4</v>
      </c>
      <c r="BH43" s="116">
        <f>VLOOKUP($H43,'[1]Unit factor_selected'!$F$3:$AC$346,'[1]Unit factor_selected'!Z$1,FALSE)</f>
        <v>1.4849161471338802E-7</v>
      </c>
      <c r="BI43" s="116">
        <f>VLOOKUP($H43,'[1]Unit factor_selected'!$F$3:$AC$346,'[1]Unit factor_selected'!AA$1,FALSE)</f>
        <v>1.9100570584220264E-4</v>
      </c>
      <c r="BJ43" s="117">
        <f>VLOOKUP($H43,'[1]Unit factor_selected'!$F$3:$AC$346,'[1]Unit factor_selected'!AB$1,FALSE)</f>
        <v>0.403963453734209</v>
      </c>
      <c r="BK43" s="118">
        <f>VLOOKUP($H43,'[1]Unit factor_selected'!$F$3:$AC$346,'[1]Unit factor_selected'!AC$1,FALSE)</f>
        <v>2.2325972022637624E-3</v>
      </c>
      <c r="BM43">
        <f t="shared" si="12"/>
        <v>0</v>
      </c>
    </row>
    <row r="44" spans="2:65" x14ac:dyDescent="0.2">
      <c r="B44" s="84"/>
      <c r="C44" s="63"/>
      <c r="D44" s="85"/>
      <c r="E44" s="97" t="str">
        <f>[1]LCI!D63</f>
        <v>Coal</v>
      </c>
      <c r="F44" s="125" t="str">
        <f>F37</f>
        <v>market for hard coal | hard coal | Cutoff, U</v>
      </c>
      <c r="G44" s="87" t="str">
        <f>G37</f>
        <v>RoW</v>
      </c>
      <c r="H44" s="35" t="str">
        <f>H37</f>
        <v>d6a596e7-8b4b-3279-80b9-8832262d7ec0</v>
      </c>
      <c r="I44" s="88">
        <v>1</v>
      </c>
      <c r="J44" s="126">
        <f>I44</f>
        <v>1</v>
      </c>
      <c r="K44" s="127">
        <v>0</v>
      </c>
      <c r="L44" s="128">
        <v>0</v>
      </c>
      <c r="M44" s="128">
        <v>0</v>
      </c>
      <c r="N44" s="128">
        <v>0</v>
      </c>
      <c r="O44" s="128">
        <v>0</v>
      </c>
      <c r="P44" s="128">
        <v>0</v>
      </c>
      <c r="Q44" s="129">
        <f>[1]LCI!$E63*'[1]EV proj_BAU'!AF$72</f>
        <v>50.820205197174033</v>
      </c>
      <c r="R44" s="128">
        <v>0</v>
      </c>
      <c r="S44" s="128">
        <v>0</v>
      </c>
      <c r="T44" s="128">
        <v>0</v>
      </c>
      <c r="U44" s="128">
        <v>0</v>
      </c>
      <c r="V44" s="128">
        <v>0</v>
      </c>
      <c r="W44" s="128">
        <v>0</v>
      </c>
      <c r="X44" s="128">
        <v>0</v>
      </c>
      <c r="Y44" s="129">
        <f>[1]LCI!$E63*'[1]EV proj_BAU'!AG$72</f>
        <v>103.50957344807681</v>
      </c>
      <c r="Z44" s="130">
        <v>0</v>
      </c>
      <c r="AA44" s="94">
        <f>$I44*K44</f>
        <v>0</v>
      </c>
      <c r="AB44" s="4">
        <f t="shared" ref="AB44:AP49" si="28">$I44*L44</f>
        <v>0</v>
      </c>
      <c r="AC44" s="4">
        <f t="shared" si="28"/>
        <v>0</v>
      </c>
      <c r="AD44" s="4">
        <f t="shared" si="28"/>
        <v>0</v>
      </c>
      <c r="AE44" s="4">
        <f t="shared" si="28"/>
        <v>0</v>
      </c>
      <c r="AF44" s="4">
        <f t="shared" si="28"/>
        <v>0</v>
      </c>
      <c r="AG44" s="95">
        <f t="shared" si="28"/>
        <v>50.820205197174033</v>
      </c>
      <c r="AH44" s="4">
        <f t="shared" si="28"/>
        <v>0</v>
      </c>
      <c r="AI44" s="4">
        <f t="shared" si="28"/>
        <v>0</v>
      </c>
      <c r="AJ44" s="4">
        <f t="shared" si="28"/>
        <v>0</v>
      </c>
      <c r="AK44" s="4">
        <f t="shared" si="28"/>
        <v>0</v>
      </c>
      <c r="AL44" s="4">
        <f t="shared" si="28"/>
        <v>0</v>
      </c>
      <c r="AM44" s="4">
        <f t="shared" si="28"/>
        <v>0</v>
      </c>
      <c r="AN44" s="4">
        <f t="shared" si="28"/>
        <v>0</v>
      </c>
      <c r="AO44" s="95">
        <f t="shared" si="28"/>
        <v>103.50957344807681</v>
      </c>
      <c r="AP44" s="96">
        <f t="shared" si="28"/>
        <v>0</v>
      </c>
      <c r="AQ44" s="97" t="str">
        <f>VLOOKUP($H44,'[1]Unit factor_selected'!$F$3:$AC$346,'[1]Unit factor_selected'!H$1,FALSE)</f>
        <v>kg</v>
      </c>
      <c r="AR44" s="98">
        <f>VLOOKUP($H44,'[1]Unit factor_selected'!$F$3:$AC$346,'[1]Unit factor_selected'!J$1,FALSE)</f>
        <v>0.40599674600000002</v>
      </c>
      <c r="AS44" s="2">
        <f>VLOOKUP($H44,'[1]Unit factor_selected'!$F$3:$AC$346,'[1]Unit factor_selected'!K$1,FALSE)</f>
        <v>27.16346528</v>
      </c>
      <c r="AT44" s="22">
        <f>VLOOKUP($H44,'[1]Unit factor_selected'!$F$3:$AC$346,'[1]Unit factor_selected'!L$1,FALSE)</f>
        <v>1.0830220000000001E-3</v>
      </c>
      <c r="AU44" s="21">
        <f>VLOOKUP($H44,'[1]Unit factor_selected'!$F$3:$AC$346,'[1]Unit factor_selected'!M$1,FALSE)</f>
        <v>0.57697664599999998</v>
      </c>
      <c r="AV44" s="22">
        <f>VLOOKUP($H44,'[1]Unit factor_selected'!$F$3:$AC$346,'[1]Unit factor_selected'!N$1,FALSE)</f>
        <v>3.1014189000000001E-2</v>
      </c>
      <c r="AW44" s="22">
        <f>VLOOKUP($H44,'[1]Unit factor_selected'!$F$3:$AC$346,'[1]Unit factor_selected'!O$1,FALSE)</f>
        <v>9.7149599999999997E-4</v>
      </c>
      <c r="AX44" s="21">
        <f>VLOOKUP($H44,'[1]Unit factor_selected'!$F$3:$AC$346,'[1]Unit factor_selected'!P$1,FALSE)</f>
        <v>0.45162289300000003</v>
      </c>
      <c r="AY44" s="22">
        <f>VLOOKUP($H44,'[1]Unit factor_selected'!$F$3:$AC$346,'[1]Unit factor_selected'!Q$1,FALSE)</f>
        <v>6.9978069000000004E-2</v>
      </c>
      <c r="AZ44" s="21">
        <f>VLOOKUP($H44,'[1]Unit factor_selected'!$F$3:$AC$346,'[1]Unit factor_selected'!R$1,FALSE)</f>
        <v>1.228610821</v>
      </c>
      <c r="BA44" s="22">
        <f>VLOOKUP($H44,'[1]Unit factor_selected'!$F$3:$AC$346,'[1]Unit factor_selected'!S$1,FALSE)</f>
        <v>7.2241600000000003E-3</v>
      </c>
      <c r="BB44" s="22">
        <f>VLOOKUP($H44,'[1]Unit factor_selected'!$F$3:$AC$346,'[1]Unit factor_selected'!T$1,FALSE)</f>
        <v>4.4559339999999999E-3</v>
      </c>
      <c r="BC44" s="22">
        <f>VLOOKUP($H44,'[1]Unit factor_selected'!$F$3:$AC$346,'[1]Unit factor_selected'!U$1,FALSE)</f>
        <v>4.2895803000000003E-2</v>
      </c>
      <c r="BD44" s="22">
        <f>VLOOKUP($H44,'[1]Unit factor_selected'!$F$3:$AC$346,'[1]Unit factor_selected'!V$1,FALSE)</f>
        <v>6.0399999999999998E-5</v>
      </c>
      <c r="BE44" s="22">
        <f>VLOOKUP($H44,'[1]Unit factor_selected'!$F$3:$AC$346,'[1]Unit factor_selected'!W$1,FALSE)</f>
        <v>5.2847599999999995E-4</v>
      </c>
      <c r="BF44" s="22">
        <f>VLOOKUP($H44,'[1]Unit factor_selected'!$F$3:$AC$346,'[1]Unit factor_selected'!X$1,FALSE)</f>
        <v>2.0144730000000001E-3</v>
      </c>
      <c r="BG44" s="22">
        <f>VLOOKUP($H44,'[1]Unit factor_selected'!$F$3:$AC$346,'[1]Unit factor_selected'!Y$1,FALSE)</f>
        <v>2.038088E-3</v>
      </c>
      <c r="BH44" s="22">
        <f>VLOOKUP($H44,'[1]Unit factor_selected'!$F$3:$AC$346,'[1]Unit factor_selected'!Z$1,FALSE)</f>
        <v>1.2100000000000001E-7</v>
      </c>
      <c r="BI44" s="22">
        <f>VLOOKUP($H44,'[1]Unit factor_selected'!$F$3:$AC$346,'[1]Unit factor_selected'!AA$1,FALSE)</f>
        <v>3.3860140000000001E-3</v>
      </c>
      <c r="BJ44" s="21">
        <f>VLOOKUP($H44,'[1]Unit factor_selected'!$F$3:$AC$346,'[1]Unit factor_selected'!AB$1,FALSE)</f>
        <v>0.43887763099999999</v>
      </c>
      <c r="BK44" s="99">
        <f>VLOOKUP($H44,'[1]Unit factor_selected'!$F$3:$AC$346,'[1]Unit factor_selected'!AC$1,FALSE)</f>
        <v>8.5327000000000005E-4</v>
      </c>
      <c r="BM44">
        <f t="shared" si="12"/>
        <v>20.632837941104945</v>
      </c>
    </row>
    <row r="45" spans="2:65" x14ac:dyDescent="0.2">
      <c r="B45" s="84"/>
      <c r="C45" s="63"/>
      <c r="D45" s="85"/>
      <c r="E45" s="97" t="str">
        <f>E148</f>
        <v>Emitted CO2</v>
      </c>
      <c r="F45" s="125"/>
      <c r="G45" s="87"/>
      <c r="I45" s="88">
        <v>1</v>
      </c>
      <c r="J45" s="126">
        <f>I45</f>
        <v>1</v>
      </c>
      <c r="K45" s="127">
        <v>0</v>
      </c>
      <c r="L45" s="128">
        <v>0</v>
      </c>
      <c r="M45" s="128">
        <v>0</v>
      </c>
      <c r="N45" s="128">
        <v>0</v>
      </c>
      <c r="O45" s="128">
        <v>0</v>
      </c>
      <c r="P45" s="128">
        <v>0</v>
      </c>
      <c r="Q45" s="129">
        <f>[1]LCI!$E64*'[1]EV proj_BAU'!AF$72</f>
        <v>91.080367755974223</v>
      </c>
      <c r="R45" s="128">
        <v>0</v>
      </c>
      <c r="S45" s="128">
        <v>0</v>
      </c>
      <c r="T45" s="128">
        <v>0</v>
      </c>
      <c r="U45" s="128">
        <v>0</v>
      </c>
      <c r="V45" s="128">
        <v>0</v>
      </c>
      <c r="W45" s="128">
        <v>0</v>
      </c>
      <c r="X45" s="128">
        <v>0</v>
      </c>
      <c r="Y45" s="129">
        <f>[1]LCI!$E64*'[1]EV proj_BAU'!AG$72</f>
        <v>185.51066410174801</v>
      </c>
      <c r="Z45" s="130">
        <v>0</v>
      </c>
      <c r="AA45" s="94">
        <f t="shared" ref="AA45:AA48" si="29">$I45*K45</f>
        <v>0</v>
      </c>
      <c r="AB45" s="4">
        <f t="shared" si="28"/>
        <v>0</v>
      </c>
      <c r="AC45" s="4">
        <f t="shared" si="28"/>
        <v>0</v>
      </c>
      <c r="AD45" s="4">
        <f t="shared" si="28"/>
        <v>0</v>
      </c>
      <c r="AE45" s="4">
        <f t="shared" si="28"/>
        <v>0</v>
      </c>
      <c r="AF45" s="4">
        <f t="shared" si="28"/>
        <v>0</v>
      </c>
      <c r="AG45" s="95">
        <f t="shared" si="28"/>
        <v>91.080367755974223</v>
      </c>
      <c r="AH45" s="4">
        <f t="shared" si="28"/>
        <v>0</v>
      </c>
      <c r="AI45" s="4">
        <f t="shared" si="28"/>
        <v>0</v>
      </c>
      <c r="AJ45" s="4">
        <f t="shared" si="28"/>
        <v>0</v>
      </c>
      <c r="AK45" s="4">
        <f t="shared" si="28"/>
        <v>0</v>
      </c>
      <c r="AL45" s="4">
        <f t="shared" si="28"/>
        <v>0</v>
      </c>
      <c r="AM45" s="4">
        <f t="shared" si="28"/>
        <v>0</v>
      </c>
      <c r="AN45" s="4">
        <f t="shared" si="28"/>
        <v>0</v>
      </c>
      <c r="AO45" s="95">
        <f t="shared" si="28"/>
        <v>185.51066410174801</v>
      </c>
      <c r="AP45" s="96">
        <f t="shared" si="28"/>
        <v>0</v>
      </c>
      <c r="AQ45" s="97" t="s">
        <v>56</v>
      </c>
      <c r="AR45" s="98">
        <v>1</v>
      </c>
      <c r="AS45" s="2">
        <v>0</v>
      </c>
      <c r="AT45" s="22">
        <v>0</v>
      </c>
      <c r="AU45" s="21">
        <v>0</v>
      </c>
      <c r="AV45" s="22">
        <v>0</v>
      </c>
      <c r="AW45" s="22">
        <v>0</v>
      </c>
      <c r="AX45" s="21">
        <v>1</v>
      </c>
      <c r="AY45" s="22">
        <v>0</v>
      </c>
      <c r="AZ45" s="21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1">
        <v>0</v>
      </c>
      <c r="BK45" s="99">
        <v>0</v>
      </c>
      <c r="BM45">
        <f t="shared" si="12"/>
        <v>91.080367755974223</v>
      </c>
    </row>
    <row r="46" spans="2:65" x14ac:dyDescent="0.2">
      <c r="B46" s="84"/>
      <c r="C46" s="63"/>
      <c r="D46" s="137"/>
      <c r="E46" s="113" t="str">
        <f>[1]LCI!D65</f>
        <v>Solid waste</v>
      </c>
      <c r="F46" s="131" t="str">
        <f>'[1]Unit factor_selected'!D311</f>
        <v>market for process-specific burdens, sanitary landfill | process-specific burdens, sanitary landfill | Cutoff, U</v>
      </c>
      <c r="G46" s="102" t="str">
        <f>'[1]Unit factor_selected'!E311</f>
        <v>RoW</v>
      </c>
      <c r="H46" s="103" t="str">
        <f>'[1]Unit factor_selected'!F311</f>
        <v>a42ab72f-22e3-4626-9c8d-8c0a6105e602</v>
      </c>
      <c r="I46" s="104">
        <v>1</v>
      </c>
      <c r="J46" s="132">
        <f t="shared" ref="J46:J47" si="30">I46</f>
        <v>1</v>
      </c>
      <c r="K46" s="133">
        <v>0</v>
      </c>
      <c r="L46" s="134">
        <v>0</v>
      </c>
      <c r="M46" s="134">
        <v>0</v>
      </c>
      <c r="N46" s="134">
        <v>0</v>
      </c>
      <c r="O46" s="134">
        <v>0</v>
      </c>
      <c r="P46" s="134">
        <v>0</v>
      </c>
      <c r="Q46" s="135">
        <f>[1]LCI!$E65*'[1]EV proj_BAU'!AF$72</f>
        <v>114.18046102741697</v>
      </c>
      <c r="R46" s="134">
        <v>0</v>
      </c>
      <c r="S46" s="134">
        <v>0</v>
      </c>
      <c r="T46" s="134">
        <v>0</v>
      </c>
      <c r="U46" s="134">
        <v>0</v>
      </c>
      <c r="V46" s="134">
        <v>0</v>
      </c>
      <c r="W46" s="134">
        <v>0</v>
      </c>
      <c r="X46" s="134">
        <v>0</v>
      </c>
      <c r="Y46" s="135">
        <f>[1]LCI!$E65*'[1]EV proj_BAU'!AG$72</f>
        <v>232.56047021451022</v>
      </c>
      <c r="Z46" s="136">
        <v>0</v>
      </c>
      <c r="AA46" s="110">
        <f t="shared" si="29"/>
        <v>0</v>
      </c>
      <c r="AB46" s="111">
        <f t="shared" si="28"/>
        <v>0</v>
      </c>
      <c r="AC46" s="111">
        <f t="shared" si="28"/>
        <v>0</v>
      </c>
      <c r="AD46" s="111">
        <f t="shared" si="28"/>
        <v>0</v>
      </c>
      <c r="AE46" s="111">
        <f t="shared" si="28"/>
        <v>0</v>
      </c>
      <c r="AF46" s="111">
        <f t="shared" si="28"/>
        <v>0</v>
      </c>
      <c r="AG46" s="58">
        <f t="shared" si="28"/>
        <v>114.18046102741697</v>
      </c>
      <c r="AH46" s="111">
        <f t="shared" si="28"/>
        <v>0</v>
      </c>
      <c r="AI46" s="111">
        <f t="shared" si="28"/>
        <v>0</v>
      </c>
      <c r="AJ46" s="111">
        <f t="shared" si="28"/>
        <v>0</v>
      </c>
      <c r="AK46" s="111">
        <f t="shared" si="28"/>
        <v>0</v>
      </c>
      <c r="AL46" s="111">
        <f t="shared" si="28"/>
        <v>0</v>
      </c>
      <c r="AM46" s="111">
        <f t="shared" si="28"/>
        <v>0</v>
      </c>
      <c r="AN46" s="111">
        <f t="shared" si="28"/>
        <v>0</v>
      </c>
      <c r="AO46" s="58">
        <f t="shared" si="28"/>
        <v>232.56047021451022</v>
      </c>
      <c r="AP46" s="112">
        <f t="shared" si="28"/>
        <v>0</v>
      </c>
      <c r="AQ46" s="113" t="str">
        <f>VLOOKUP($H46,'[1]Unit factor_selected'!$F$3:$AC$346,'[1]Unit factor_selected'!H$1,FALSE)</f>
        <v>kg</v>
      </c>
      <c r="AR46" s="114">
        <f>VLOOKUP($H46,'[1]Unit factor_selected'!$F$3:$AC$346,'[1]Unit factor_selected'!J$1,FALSE)</f>
        <v>5.2284920000000004E-3</v>
      </c>
      <c r="AS46" s="115">
        <f>VLOOKUP($H46,'[1]Unit factor_selected'!$F$3:$AC$346,'[1]Unit factor_selected'!K$1,FALSE)</f>
        <v>7.8622622000000003E-2</v>
      </c>
      <c r="AT46" s="116">
        <f>VLOOKUP($H46,'[1]Unit factor_selected'!$F$3:$AC$346,'[1]Unit factor_selected'!L$1,FALSE)</f>
        <v>1.3900000000000001E-5</v>
      </c>
      <c r="AU46" s="117">
        <f>VLOOKUP($H46,'[1]Unit factor_selected'!$F$3:$AC$346,'[1]Unit factor_selected'!M$1,FALSE)</f>
        <v>1.6068040000000001E-3</v>
      </c>
      <c r="AV46" s="116">
        <f>VLOOKUP($H46,'[1]Unit factor_selected'!$F$3:$AC$346,'[1]Unit factor_selected'!N$1,FALSE)</f>
        <v>4.2400000000000001E-5</v>
      </c>
      <c r="AW46" s="116">
        <f>VLOOKUP($H46,'[1]Unit factor_selected'!$F$3:$AC$346,'[1]Unit factor_selected'!O$1,FALSE)</f>
        <v>5.4499999999999997E-7</v>
      </c>
      <c r="AX46" s="117">
        <f>VLOOKUP($H46,'[1]Unit factor_selected'!$F$3:$AC$346,'[1]Unit factor_selected'!P$1,FALSE)</f>
        <v>5.2635370000000004E-3</v>
      </c>
      <c r="AY46" s="116">
        <f>VLOOKUP($H46,'[1]Unit factor_selected'!$F$3:$AC$346,'[1]Unit factor_selected'!Q$1,FALSE)</f>
        <v>1.9541799999999999E-4</v>
      </c>
      <c r="AZ46" s="117">
        <f>VLOOKUP($H46,'[1]Unit factor_selected'!$F$3:$AC$346,'[1]Unit factor_selected'!R$1,FALSE)</f>
        <v>1.1128010000000001E-3</v>
      </c>
      <c r="BA46" s="116">
        <f>VLOOKUP($H46,'[1]Unit factor_selected'!$F$3:$AC$346,'[1]Unit factor_selected'!S$1,FALSE)</f>
        <v>1.7640900000000001E-4</v>
      </c>
      <c r="BB46" s="116">
        <f>VLOOKUP($H46,'[1]Unit factor_selected'!$F$3:$AC$346,'[1]Unit factor_selected'!T$1,FALSE)</f>
        <v>-8.2093800000000001E-4</v>
      </c>
      <c r="BC46" s="116">
        <f>VLOOKUP($H46,'[1]Unit factor_selected'!$F$3:$AC$346,'[1]Unit factor_selected'!U$1,FALSE)</f>
        <v>6.0999999999999999E-5</v>
      </c>
      <c r="BD46" s="116">
        <f>VLOOKUP($H46,'[1]Unit factor_selected'!$F$3:$AC$346,'[1]Unit factor_selected'!V$1,FALSE)</f>
        <v>4.3999999999999997E-8</v>
      </c>
      <c r="BE46" s="116">
        <f>VLOOKUP($H46,'[1]Unit factor_selected'!$F$3:$AC$346,'[1]Unit factor_selected'!W$1,FALSE)</f>
        <v>7.4900000000000003E-6</v>
      </c>
      <c r="BF46" s="116">
        <f>VLOOKUP($H46,'[1]Unit factor_selected'!$F$3:$AC$346,'[1]Unit factor_selected'!X$1,FALSE)</f>
        <v>5.3699999999999997E-5</v>
      </c>
      <c r="BG46" s="116">
        <f>VLOOKUP($H46,'[1]Unit factor_selected'!$F$3:$AC$346,'[1]Unit factor_selected'!Y$1,FALSE)</f>
        <v>5.4599999999999999E-5</v>
      </c>
      <c r="BH46" s="116">
        <f>VLOOKUP($H46,'[1]Unit factor_selected'!$F$3:$AC$346,'[1]Unit factor_selected'!Z$1,FALSE)</f>
        <v>2.8999999999999999E-9</v>
      </c>
      <c r="BI46" s="116">
        <f>VLOOKUP($H46,'[1]Unit factor_selected'!$F$3:$AC$346,'[1]Unit factor_selected'!AA$1,FALSE)</f>
        <v>2.6599999999999999E-5</v>
      </c>
      <c r="BJ46" s="117">
        <f>VLOOKUP($H46,'[1]Unit factor_selected'!$F$3:$AC$346,'[1]Unit factor_selected'!AB$1,FALSE)</f>
        <v>5.9749490000000002E-3</v>
      </c>
      <c r="BK46" s="118">
        <f>VLOOKUP($H46,'[1]Unit factor_selected'!$F$3:$AC$346,'[1]Unit factor_selected'!AC$1,FALSE)</f>
        <v>1.0200000000000001E-5</v>
      </c>
      <c r="BM46">
        <f t="shared" si="12"/>
        <v>0.59699162703816144</v>
      </c>
    </row>
    <row r="47" spans="2:65" x14ac:dyDescent="0.2">
      <c r="B47" s="84"/>
      <c r="C47" s="63"/>
      <c r="D47" s="64" t="str">
        <f>[1]LCI!C66</f>
        <v>PvP</v>
      </c>
      <c r="E47" s="78" t="str">
        <f>[1]LCI!D66</f>
        <v>Monoethanolamine</v>
      </c>
      <c r="F47" s="119" t="str">
        <f>'[1]Unit factor_selected'!D312</f>
        <v>market for monoethanolamine | monoethanolamine | Cutoff, U</v>
      </c>
      <c r="G47" s="66" t="str">
        <f>'[1]Unit factor_selected'!E312</f>
        <v>GLO</v>
      </c>
      <c r="H47" s="67" t="str">
        <f>'[1]Unit factor_selected'!F312</f>
        <v>aa867459-9ce4-38eb-99d3-ab0dc00eb866</v>
      </c>
      <c r="I47" s="68">
        <v>1</v>
      </c>
      <c r="J47" s="120">
        <f t="shared" si="30"/>
        <v>1</v>
      </c>
      <c r="K47" s="121">
        <v>0</v>
      </c>
      <c r="L47" s="122">
        <v>0</v>
      </c>
      <c r="M47" s="122">
        <v>0</v>
      </c>
      <c r="N47" s="122">
        <v>0</v>
      </c>
      <c r="O47" s="122">
        <v>0</v>
      </c>
      <c r="P47" s="122">
        <v>0</v>
      </c>
      <c r="Q47" s="123">
        <f>[1]LCI!$E66*'[1]EV proj_BAU'!AF$72</f>
        <v>0.50922974919801289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3">
        <f>[1]LCI!$E66*'[1]EV proj_BAU'!AG$72</f>
        <v>1.0371889275545174</v>
      </c>
      <c r="Z47" s="124">
        <v>0</v>
      </c>
      <c r="AA47" s="74">
        <f t="shared" si="29"/>
        <v>0</v>
      </c>
      <c r="AB47" s="75">
        <f t="shared" si="28"/>
        <v>0</v>
      </c>
      <c r="AC47" s="75">
        <f t="shared" si="28"/>
        <v>0</v>
      </c>
      <c r="AD47" s="75">
        <f t="shared" si="28"/>
        <v>0</v>
      </c>
      <c r="AE47" s="75">
        <f t="shared" si="28"/>
        <v>0</v>
      </c>
      <c r="AF47" s="75">
        <f t="shared" si="28"/>
        <v>0</v>
      </c>
      <c r="AG47" s="76">
        <f t="shared" si="28"/>
        <v>0.50922974919801289</v>
      </c>
      <c r="AH47" s="75">
        <f t="shared" si="28"/>
        <v>0</v>
      </c>
      <c r="AI47" s="75">
        <f t="shared" si="28"/>
        <v>0</v>
      </c>
      <c r="AJ47" s="75">
        <f t="shared" si="28"/>
        <v>0</v>
      </c>
      <c r="AK47" s="75">
        <f t="shared" si="28"/>
        <v>0</v>
      </c>
      <c r="AL47" s="75">
        <f t="shared" si="28"/>
        <v>0</v>
      </c>
      <c r="AM47" s="75">
        <f t="shared" si="28"/>
        <v>0</v>
      </c>
      <c r="AN47" s="75">
        <f t="shared" si="28"/>
        <v>0</v>
      </c>
      <c r="AO47" s="76">
        <f t="shared" si="28"/>
        <v>1.0371889275545174</v>
      </c>
      <c r="AP47" s="77">
        <f t="shared" si="28"/>
        <v>0</v>
      </c>
      <c r="AQ47" s="78" t="str">
        <f>VLOOKUP($H47,'[1]Unit factor_selected'!$F$3:$AC$346,'[1]Unit factor_selected'!H$1,FALSE)</f>
        <v>kg</v>
      </c>
      <c r="AR47" s="79">
        <f>VLOOKUP($H47,'[1]Unit factor_selected'!$F$3:$AC$346,'[1]Unit factor_selected'!J$1,FALSE)</f>
        <v>3.0309501920000002</v>
      </c>
      <c r="AS47" s="80">
        <f>VLOOKUP($H47,'[1]Unit factor_selected'!$F$3:$AC$346,'[1]Unit factor_selected'!K$1,FALSE)</f>
        <v>72.13429386</v>
      </c>
      <c r="AT47" s="81">
        <f>VLOOKUP($H47,'[1]Unit factor_selected'!$F$3:$AC$346,'[1]Unit factor_selected'!L$1,FALSE)</f>
        <v>3.1682310000000001E-3</v>
      </c>
      <c r="AU47" s="82">
        <f>VLOOKUP($H47,'[1]Unit factor_selected'!$F$3:$AC$346,'[1]Unit factor_selected'!M$1,FALSE)</f>
        <v>1.4393797989999999</v>
      </c>
      <c r="AV47" s="81">
        <f>VLOOKUP($H47,'[1]Unit factor_selected'!$F$3:$AC$346,'[1]Unit factor_selected'!N$1,FALSE)</f>
        <v>9.7490814999999995E-2</v>
      </c>
      <c r="AW47" s="81">
        <f>VLOOKUP($H47,'[1]Unit factor_selected'!$F$3:$AC$346,'[1]Unit factor_selected'!O$1,FALSE)</f>
        <v>6.1500900000000002E-4</v>
      </c>
      <c r="AX47" s="82">
        <f>VLOOKUP($H47,'[1]Unit factor_selected'!$F$3:$AC$346,'[1]Unit factor_selected'!P$1,FALSE)</f>
        <v>3.0951824719999999</v>
      </c>
      <c r="AY47" s="81">
        <f>VLOOKUP($H47,'[1]Unit factor_selected'!$F$3:$AC$346,'[1]Unit factor_selected'!Q$1,FALSE)</f>
        <v>0.127738869</v>
      </c>
      <c r="AZ47" s="82">
        <f>VLOOKUP($H47,'[1]Unit factor_selected'!$F$3:$AC$346,'[1]Unit factor_selected'!R$1,FALSE)</f>
        <v>1.9497432640000001</v>
      </c>
      <c r="BA47" s="81">
        <f>VLOOKUP($H47,'[1]Unit factor_selected'!$F$3:$AC$346,'[1]Unit factor_selected'!S$1,FALSE)</f>
        <v>0.15384599099999999</v>
      </c>
      <c r="BB47" s="81">
        <f>VLOOKUP($H47,'[1]Unit factor_selected'!$F$3:$AC$346,'[1]Unit factor_selected'!T$1,FALSE)</f>
        <v>2.1852755000000001E-2</v>
      </c>
      <c r="BC47" s="81">
        <f>VLOOKUP($H47,'[1]Unit factor_selected'!$F$3:$AC$346,'[1]Unit factor_selected'!U$1,FALSE)</f>
        <v>0.127960825</v>
      </c>
      <c r="BD47" s="81">
        <f>VLOOKUP($H47,'[1]Unit factor_selected'!$F$3:$AC$346,'[1]Unit factor_selected'!V$1,FALSE)</f>
        <v>2.8040859999999999E-3</v>
      </c>
      <c r="BE47" s="81">
        <f>VLOOKUP($H47,'[1]Unit factor_selected'!$F$3:$AC$346,'[1]Unit factor_selected'!W$1,FALSE)</f>
        <v>7.2874639999999996E-3</v>
      </c>
      <c r="BF47" s="81">
        <f>VLOOKUP($H47,'[1]Unit factor_selected'!$F$3:$AC$346,'[1]Unit factor_selected'!X$1,FALSE)</f>
        <v>4.8932910000000001E-3</v>
      </c>
      <c r="BG47" s="81">
        <f>VLOOKUP($H47,'[1]Unit factor_selected'!$F$3:$AC$346,'[1]Unit factor_selected'!Y$1,FALSE)</f>
        <v>5.179637E-3</v>
      </c>
      <c r="BH47" s="81">
        <f>VLOOKUP($H47,'[1]Unit factor_selected'!$F$3:$AC$346,'[1]Unit factor_selected'!Z$1,FALSE)</f>
        <v>5.4600000000000005E-7</v>
      </c>
      <c r="BI47" s="81">
        <f>VLOOKUP($H47,'[1]Unit factor_selected'!$F$3:$AC$346,'[1]Unit factor_selected'!AA$1,FALSE)</f>
        <v>7.8437530000000002E-3</v>
      </c>
      <c r="BJ47" s="82">
        <f>VLOOKUP($H47,'[1]Unit factor_selected'!$F$3:$AC$346,'[1]Unit factor_selected'!AB$1,FALSE)</f>
        <v>7.6531138050000003</v>
      </c>
      <c r="BK47" s="83">
        <f>VLOOKUP($H47,'[1]Unit factor_selected'!$F$3:$AC$346,'[1]Unit factor_selected'!AC$1,FALSE)</f>
        <v>4.7998121999999997E-2</v>
      </c>
      <c r="BM47">
        <f t="shared" si="12"/>
        <v>1.5434500061038292</v>
      </c>
    </row>
    <row r="48" spans="2:65" x14ac:dyDescent="0.2">
      <c r="B48" s="84"/>
      <c r="C48" s="63"/>
      <c r="D48" s="85"/>
      <c r="E48" s="97" t="str">
        <f>[1]LCI!D67</f>
        <v>Butyrolactone</v>
      </c>
      <c r="F48" s="125" t="str">
        <f>'[1]Unit factor_selected'!D313</f>
        <v>market for butyrolactone | butyrolactone | Cutoff, U</v>
      </c>
      <c r="G48" s="87" t="str">
        <f>'[1]Unit factor_selected'!E313</f>
        <v>RoW</v>
      </c>
      <c r="H48" s="35" t="str">
        <f>'[1]Unit factor_selected'!F313</f>
        <v>b9905b9b-dbca-4b2c-88e0-0103958bbd4d</v>
      </c>
      <c r="I48" s="88">
        <v>1</v>
      </c>
      <c r="J48" s="126">
        <f>I48</f>
        <v>1</v>
      </c>
      <c r="K48" s="127">
        <v>0</v>
      </c>
      <c r="L48" s="128">
        <v>0</v>
      </c>
      <c r="M48" s="128">
        <v>0</v>
      </c>
      <c r="N48" s="128">
        <v>0</v>
      </c>
      <c r="O48" s="128">
        <v>0</v>
      </c>
      <c r="P48" s="128">
        <v>0</v>
      </c>
      <c r="Q48" s="129">
        <f>[1]LCI!$E67*'[1]EV proj_BAU'!AF$72</f>
        <v>0.71707862642169151</v>
      </c>
      <c r="R48" s="128">
        <v>0</v>
      </c>
      <c r="S48" s="128">
        <v>0</v>
      </c>
      <c r="T48" s="128">
        <v>0</v>
      </c>
      <c r="U48" s="128">
        <v>0</v>
      </c>
      <c r="V48" s="128">
        <v>0</v>
      </c>
      <c r="W48" s="128">
        <v>0</v>
      </c>
      <c r="X48" s="128">
        <v>0</v>
      </c>
      <c r="Y48" s="129">
        <f>[1]LCI!$E67*'[1]EV proj_BAU'!AG$72</f>
        <v>1.4605313469645242</v>
      </c>
      <c r="Z48" s="130">
        <v>0</v>
      </c>
      <c r="AA48" s="94">
        <f t="shared" si="29"/>
        <v>0</v>
      </c>
      <c r="AB48" s="4">
        <f t="shared" si="28"/>
        <v>0</v>
      </c>
      <c r="AC48" s="4">
        <f t="shared" si="28"/>
        <v>0</v>
      </c>
      <c r="AD48" s="4">
        <f t="shared" si="28"/>
        <v>0</v>
      </c>
      <c r="AE48" s="4">
        <f t="shared" si="28"/>
        <v>0</v>
      </c>
      <c r="AF48" s="4">
        <f t="shared" si="28"/>
        <v>0</v>
      </c>
      <c r="AG48" s="95">
        <f t="shared" si="28"/>
        <v>0.71707862642169151</v>
      </c>
      <c r="AH48" s="4">
        <f t="shared" si="28"/>
        <v>0</v>
      </c>
      <c r="AI48" s="4">
        <f t="shared" si="28"/>
        <v>0</v>
      </c>
      <c r="AJ48" s="4">
        <f t="shared" si="28"/>
        <v>0</v>
      </c>
      <c r="AK48" s="4">
        <f t="shared" si="28"/>
        <v>0</v>
      </c>
      <c r="AL48" s="4">
        <f t="shared" si="28"/>
        <v>0</v>
      </c>
      <c r="AM48" s="4">
        <f t="shared" si="28"/>
        <v>0</v>
      </c>
      <c r="AN48" s="4">
        <f t="shared" si="28"/>
        <v>0</v>
      </c>
      <c r="AO48" s="95">
        <f t="shared" si="28"/>
        <v>1.4605313469645242</v>
      </c>
      <c r="AP48" s="96">
        <f t="shared" si="28"/>
        <v>0</v>
      </c>
      <c r="AQ48" s="97" t="str">
        <f>VLOOKUP($H48,'[1]Unit factor_selected'!$F$3:$AC$346,'[1]Unit factor_selected'!H$1,FALSE)</f>
        <v>kg</v>
      </c>
      <c r="AR48" s="98">
        <f>VLOOKUP($H48,'[1]Unit factor_selected'!$F$3:$AC$346,'[1]Unit factor_selected'!J$1,FALSE)</f>
        <v>5.0393323289999996</v>
      </c>
      <c r="AS48" s="2">
        <f>VLOOKUP($H48,'[1]Unit factor_selected'!$F$3:$AC$346,'[1]Unit factor_selected'!K$1,FALSE)</f>
        <v>103.0597358</v>
      </c>
      <c r="AT48" s="22">
        <f>VLOOKUP($H48,'[1]Unit factor_selected'!$F$3:$AC$346,'[1]Unit factor_selected'!L$1,FALSE)</f>
        <v>7.9418140000000002E-3</v>
      </c>
      <c r="AU48" s="21">
        <f>VLOOKUP($H48,'[1]Unit factor_selected'!$F$3:$AC$346,'[1]Unit factor_selected'!M$1,FALSE)</f>
        <v>1.916702226</v>
      </c>
      <c r="AV48" s="22">
        <f>VLOOKUP($H48,'[1]Unit factor_selected'!$F$3:$AC$346,'[1]Unit factor_selected'!N$1,FALSE)</f>
        <v>0.19688147</v>
      </c>
      <c r="AW48" s="22">
        <f>VLOOKUP($H48,'[1]Unit factor_selected'!$F$3:$AC$346,'[1]Unit factor_selected'!O$1,FALSE)</f>
        <v>1.496301E-3</v>
      </c>
      <c r="AX48" s="21">
        <f>VLOOKUP($H48,'[1]Unit factor_selected'!$F$3:$AC$346,'[1]Unit factor_selected'!P$1,FALSE)</f>
        <v>5.1388166340000003</v>
      </c>
      <c r="AY48" s="22">
        <f>VLOOKUP($H48,'[1]Unit factor_selected'!$F$3:$AC$346,'[1]Unit factor_selected'!Q$1,FALSE)</f>
        <v>0.22802197799999999</v>
      </c>
      <c r="AZ48" s="21">
        <f>VLOOKUP($H48,'[1]Unit factor_selected'!$F$3:$AC$346,'[1]Unit factor_selected'!R$1,FALSE)</f>
        <v>4.3399166659999997</v>
      </c>
      <c r="BA48" s="22">
        <f>VLOOKUP($H48,'[1]Unit factor_selected'!$F$3:$AC$346,'[1]Unit factor_selected'!S$1,FALSE)</f>
        <v>0.42159910299999998</v>
      </c>
      <c r="BB48" s="22">
        <f>VLOOKUP($H48,'[1]Unit factor_selected'!$F$3:$AC$346,'[1]Unit factor_selected'!T$1,FALSE)</f>
        <v>0.100188799</v>
      </c>
      <c r="BC48" s="22">
        <f>VLOOKUP($H48,'[1]Unit factor_selected'!$F$3:$AC$346,'[1]Unit factor_selected'!U$1,FALSE)</f>
        <v>0.26151751299999998</v>
      </c>
      <c r="BD48" s="22">
        <f>VLOOKUP($H48,'[1]Unit factor_selected'!$F$3:$AC$346,'[1]Unit factor_selected'!V$1,FALSE)</f>
        <v>1.07889E-4</v>
      </c>
      <c r="BE48" s="22">
        <f>VLOOKUP($H48,'[1]Unit factor_selected'!$F$3:$AC$346,'[1]Unit factor_selected'!W$1,FALSE)</f>
        <v>1.3511456999999999E-2</v>
      </c>
      <c r="BF48" s="22">
        <f>VLOOKUP($H48,'[1]Unit factor_selected'!$F$3:$AC$346,'[1]Unit factor_selected'!X$1,FALSE)</f>
        <v>1.0331218E-2</v>
      </c>
      <c r="BG48" s="22">
        <f>VLOOKUP($H48,'[1]Unit factor_selected'!$F$3:$AC$346,'[1]Unit factor_selected'!Y$1,FALSE)</f>
        <v>1.0782814E-2</v>
      </c>
      <c r="BH48" s="22">
        <f>VLOOKUP($H48,'[1]Unit factor_selected'!$F$3:$AC$346,'[1]Unit factor_selected'!Z$1,FALSE)</f>
        <v>1.8700000000000001E-6</v>
      </c>
      <c r="BI48" s="22">
        <f>VLOOKUP($H48,'[1]Unit factor_selected'!$F$3:$AC$346,'[1]Unit factor_selected'!AA$1,FALSE)</f>
        <v>1.6414977000000001E-2</v>
      </c>
      <c r="BJ48" s="21">
        <f>VLOOKUP($H48,'[1]Unit factor_selected'!$F$3:$AC$346,'[1]Unit factor_selected'!AB$1,FALSE)</f>
        <v>18.97781745</v>
      </c>
      <c r="BK48" s="99">
        <f>VLOOKUP($H48,'[1]Unit factor_selected'!$F$3:$AC$346,'[1]Unit factor_selected'!AC$1,FALSE)</f>
        <v>0.286749121</v>
      </c>
      <c r="BM48">
        <f t="shared" si="12"/>
        <v>3.6135975045617434</v>
      </c>
    </row>
    <row r="49" spans="2:65" x14ac:dyDescent="0.2">
      <c r="B49" s="84"/>
      <c r="C49" s="63"/>
      <c r="D49" s="85"/>
      <c r="E49" s="97" t="str">
        <f>[1]LCI!D68</f>
        <v>Water</v>
      </c>
      <c r="F49" s="125" t="str">
        <f>F38</f>
        <v>market for water, deionised | water, deionised | Cutoff</v>
      </c>
      <c r="G49" s="87" t="str">
        <f t="shared" ref="G49:H49" si="31">G38</f>
        <v>RoW</v>
      </c>
      <c r="H49" s="35" t="str">
        <f t="shared" si="31"/>
        <v>c6442abc-d373-4312-81f6-0ff420417cf0</v>
      </c>
      <c r="I49" s="88">
        <v>1</v>
      </c>
      <c r="J49" s="126">
        <f>I49</f>
        <v>1</v>
      </c>
      <c r="K49" s="127">
        <v>0</v>
      </c>
      <c r="L49" s="128">
        <v>0</v>
      </c>
      <c r="M49" s="128">
        <v>0</v>
      </c>
      <c r="N49" s="128">
        <v>0</v>
      </c>
      <c r="O49" s="128">
        <v>0</v>
      </c>
      <c r="P49" s="128">
        <v>0</v>
      </c>
      <c r="Q49" s="129">
        <f>[1]LCI!$E68*'[1]EV proj_BAU'!AF$72</f>
        <v>0.22239829862933622</v>
      </c>
      <c r="R49" s="128">
        <v>0</v>
      </c>
      <c r="S49" s="128">
        <v>0</v>
      </c>
      <c r="T49" s="128">
        <v>0</v>
      </c>
      <c r="U49" s="128">
        <v>0</v>
      </c>
      <c r="V49" s="128">
        <v>0</v>
      </c>
      <c r="W49" s="128">
        <v>0</v>
      </c>
      <c r="X49" s="128">
        <v>0</v>
      </c>
      <c r="Y49" s="129">
        <f>[1]LCI!$E68*'[1]EV proj_BAU'!AG$72</f>
        <v>0.45297638876870761</v>
      </c>
      <c r="Z49" s="130">
        <v>0</v>
      </c>
      <c r="AA49" s="94">
        <f>$I49*K49</f>
        <v>0</v>
      </c>
      <c r="AB49" s="4">
        <f t="shared" si="28"/>
        <v>0</v>
      </c>
      <c r="AC49" s="4">
        <f t="shared" si="28"/>
        <v>0</v>
      </c>
      <c r="AD49" s="4">
        <f t="shared" si="28"/>
        <v>0</v>
      </c>
      <c r="AE49" s="4">
        <f t="shared" si="28"/>
        <v>0</v>
      </c>
      <c r="AF49" s="4">
        <f t="shared" si="28"/>
        <v>0</v>
      </c>
      <c r="AG49" s="95">
        <f t="shared" si="28"/>
        <v>0.22239829862933622</v>
      </c>
      <c r="AH49" s="4">
        <f t="shared" si="28"/>
        <v>0</v>
      </c>
      <c r="AI49" s="4">
        <f t="shared" si="28"/>
        <v>0</v>
      </c>
      <c r="AJ49" s="4">
        <f t="shared" si="28"/>
        <v>0</v>
      </c>
      <c r="AK49" s="4">
        <f t="shared" si="28"/>
        <v>0</v>
      </c>
      <c r="AL49" s="4">
        <f t="shared" si="28"/>
        <v>0</v>
      </c>
      <c r="AM49" s="4">
        <f t="shared" si="28"/>
        <v>0</v>
      </c>
      <c r="AN49" s="4">
        <f t="shared" si="28"/>
        <v>0</v>
      </c>
      <c r="AO49" s="95">
        <f t="shared" si="28"/>
        <v>0.45297638876870761</v>
      </c>
      <c r="AP49" s="96">
        <f t="shared" si="28"/>
        <v>0</v>
      </c>
      <c r="AQ49" s="97" t="str">
        <f>VLOOKUP($H49,'[1]Unit factor_selected'!$F$3:$AC$346,'[1]Unit factor_selected'!H$1,FALSE)</f>
        <v>kg</v>
      </c>
      <c r="AR49" s="98">
        <f>VLOOKUP($H49,'[1]Unit factor_selected'!$F$3:$AC$346,'[1]Unit factor_selected'!J$1,FALSE)</f>
        <v>4.2571267622259698E-4</v>
      </c>
      <c r="AS49" s="2">
        <f>VLOOKUP($H49,'[1]Unit factor_selected'!$F$3:$AC$346,'[1]Unit factor_selected'!K$1,FALSE)</f>
        <v>6.48946195686919E-3</v>
      </c>
      <c r="AT49" s="22">
        <f>VLOOKUP($H49,'[1]Unit factor_selected'!$F$3:$AC$346,'[1]Unit factor_selected'!L$1,FALSE)</f>
        <v>1.1092698812973899E-6</v>
      </c>
      <c r="AU49" s="21">
        <f>VLOOKUP($H49,'[1]Unit factor_selected'!$F$3:$AC$346,'[1]Unit factor_selected'!M$1,FALSE)</f>
        <v>1.1394992723131999E-4</v>
      </c>
      <c r="AV49" s="22">
        <f>VLOOKUP($H49,'[1]Unit factor_selected'!$F$3:$AC$346,'[1]Unit factor_selected'!N$1,FALSE)</f>
        <v>6.8365704307875896E-5</v>
      </c>
      <c r="AW49" s="22">
        <f>VLOOKUP($H49,'[1]Unit factor_selected'!$F$3:$AC$346,'[1]Unit factor_selected'!O$1,FALSE)</f>
        <v>1.79906171520512E-7</v>
      </c>
      <c r="AX49" s="21">
        <f>VLOOKUP($H49,'[1]Unit factor_selected'!$F$3:$AC$346,'[1]Unit factor_selected'!P$1,FALSE)</f>
        <v>4.3952804719695003E-4</v>
      </c>
      <c r="AY49" s="22">
        <f>VLOOKUP($H49,'[1]Unit factor_selected'!$F$3:$AC$346,'[1]Unit factor_selected'!Q$1,FALSE)</f>
        <v>5.6737364103710597E-5</v>
      </c>
      <c r="AZ49" s="21">
        <f>VLOOKUP($H49,'[1]Unit factor_selected'!$F$3:$AC$346,'[1]Unit factor_selected'!R$1,FALSE)</f>
        <v>1.32970873139239E-3</v>
      </c>
      <c r="BA49" s="22">
        <f>VLOOKUP($H49,'[1]Unit factor_selected'!$F$3:$AC$346,'[1]Unit factor_selected'!S$1,FALSE)</f>
        <v>3.4760267200734201E-5</v>
      </c>
      <c r="BB49" s="22">
        <f>VLOOKUP($H49,'[1]Unit factor_selected'!$F$3:$AC$346,'[1]Unit factor_selected'!T$1,FALSE)</f>
        <v>6.0564198406425102E-6</v>
      </c>
      <c r="BC49" s="22">
        <f>VLOOKUP($H49,'[1]Unit factor_selected'!$F$3:$AC$346,'[1]Unit factor_selected'!U$1,FALSE)</f>
        <v>8.9477717413739794E-5</v>
      </c>
      <c r="BD49" s="22">
        <f>VLOOKUP($H49,'[1]Unit factor_selected'!$F$3:$AC$346,'[1]Unit factor_selected'!V$1,FALSE)</f>
        <v>1.88087359738585E-8</v>
      </c>
      <c r="BE49" s="22">
        <f>VLOOKUP($H49,'[1]Unit factor_selected'!$F$3:$AC$346,'[1]Unit factor_selected'!W$1,FALSE)</f>
        <v>5.7983271368639196E-6</v>
      </c>
      <c r="BF49" s="22">
        <f>VLOOKUP($H49,'[1]Unit factor_selected'!$F$3:$AC$346,'[1]Unit factor_selected'!X$1,FALSE)</f>
        <v>9.5218533275460801E-7</v>
      </c>
      <c r="BG49" s="22">
        <f>VLOOKUP($H49,'[1]Unit factor_selected'!$F$3:$AC$346,'[1]Unit factor_selected'!Y$1,FALSE)</f>
        <v>9.6996271758255304E-7</v>
      </c>
      <c r="BH49" s="22">
        <f>VLOOKUP($H49,'[1]Unit factor_selected'!$F$3:$AC$346,'[1]Unit factor_selected'!Z$1,FALSE)</f>
        <v>4.4396307719268001E-10</v>
      </c>
      <c r="BI49" s="22">
        <f>VLOOKUP($H49,'[1]Unit factor_selected'!$F$3:$AC$346,'[1]Unit factor_selected'!AA$1,FALSE)</f>
        <v>2.6411763411821301E-6</v>
      </c>
      <c r="BJ49" s="21">
        <f>VLOOKUP($H49,'[1]Unit factor_selected'!$F$3:$AC$346,'[1]Unit factor_selected'!AB$1,FALSE)</f>
        <v>6.8588525265123003E-3</v>
      </c>
      <c r="BK49" s="99">
        <f>VLOOKUP($H49,'[1]Unit factor_selected'!$F$3:$AC$346,'[1]Unit factor_selected'!AC$1,FALSE)</f>
        <v>1.0462828172138599E-3</v>
      </c>
      <c r="BM49">
        <f t="shared" si="12"/>
        <v>9.4677774896847049E-5</v>
      </c>
    </row>
    <row r="50" spans="2:65" x14ac:dyDescent="0.2">
      <c r="B50" s="84"/>
      <c r="C50" s="63"/>
      <c r="D50" s="85"/>
      <c r="E50" s="62" t="str">
        <f>[1]LCI!D69</f>
        <v>Electricity</v>
      </c>
      <c r="F50" s="65" t="str">
        <f>F25</f>
        <v>market for electricity, medium voltage | electricity, medium voltage | Cutoff</v>
      </c>
      <c r="G50" s="66" t="str">
        <f>G25</f>
        <v>US</v>
      </c>
      <c r="H50" s="67" t="str">
        <f>H25</f>
        <v>c8427d94-a0eb-34c5-b306-c01919d79911</v>
      </c>
      <c r="I50" s="68">
        <f>I25</f>
        <v>1</v>
      </c>
      <c r="J50" s="69">
        <f>SUM(I50:I54)</f>
        <v>1</v>
      </c>
      <c r="K50" s="70">
        <v>0</v>
      </c>
      <c r="L50" s="71">
        <v>0</v>
      </c>
      <c r="M50" s="71">
        <v>0</v>
      </c>
      <c r="N50" s="71">
        <v>0</v>
      </c>
      <c r="O50" s="71">
        <v>0</v>
      </c>
      <c r="P50" s="71">
        <v>0</v>
      </c>
      <c r="Q50" s="72">
        <f>[1]LCI!$E69*'[1]EV proj_BAU'!AF$72</f>
        <v>1.1015990492854975</v>
      </c>
      <c r="R50" s="71">
        <v>0</v>
      </c>
      <c r="S50" s="71">
        <v>0</v>
      </c>
      <c r="T50" s="71">
        <v>0</v>
      </c>
      <c r="U50" s="71">
        <v>0</v>
      </c>
      <c r="V50" s="71">
        <v>0</v>
      </c>
      <c r="W50" s="71">
        <v>0</v>
      </c>
      <c r="X50" s="71">
        <v>0</v>
      </c>
      <c r="Y50" s="72">
        <f>[1]LCI!$E69*'[1]EV proj_BAU'!AG$72</f>
        <v>2.2437148228730379</v>
      </c>
      <c r="Z50" s="73">
        <v>0</v>
      </c>
      <c r="AA50" s="74">
        <f>$I50*K$50</f>
        <v>0</v>
      </c>
      <c r="AB50" s="75">
        <f t="shared" ref="AB50:AP54" si="32">$I50*L$50</f>
        <v>0</v>
      </c>
      <c r="AC50" s="75">
        <f t="shared" si="32"/>
        <v>0</v>
      </c>
      <c r="AD50" s="75">
        <f t="shared" si="32"/>
        <v>0</v>
      </c>
      <c r="AE50" s="75">
        <f t="shared" si="32"/>
        <v>0</v>
      </c>
      <c r="AF50" s="75">
        <f t="shared" si="32"/>
        <v>0</v>
      </c>
      <c r="AG50" s="76">
        <f t="shared" si="32"/>
        <v>1.1015990492854975</v>
      </c>
      <c r="AH50" s="75">
        <f t="shared" si="32"/>
        <v>0</v>
      </c>
      <c r="AI50" s="75">
        <f t="shared" si="32"/>
        <v>0</v>
      </c>
      <c r="AJ50" s="75">
        <f t="shared" si="32"/>
        <v>0</v>
      </c>
      <c r="AK50" s="75">
        <f t="shared" si="32"/>
        <v>0</v>
      </c>
      <c r="AL50" s="75">
        <f t="shared" si="32"/>
        <v>0</v>
      </c>
      <c r="AM50" s="75">
        <f t="shared" si="32"/>
        <v>0</v>
      </c>
      <c r="AN50" s="75">
        <f t="shared" si="32"/>
        <v>0</v>
      </c>
      <c r="AO50" s="76">
        <f t="shared" si="32"/>
        <v>2.2437148228730379</v>
      </c>
      <c r="AP50" s="77">
        <f t="shared" si="32"/>
        <v>0</v>
      </c>
      <c r="AQ50" s="78" t="str">
        <f>VLOOKUP($H50,'[1]Unit factor_selected'!$F$3:$AC$346,'[1]Unit factor_selected'!H$1,FALSE)</f>
        <v>kWh</v>
      </c>
      <c r="AR50" s="79">
        <f>VLOOKUP($H50,'[1]Unit factor_selected'!$F$3:$AC$346,'[1]Unit factor_selected'!J$1,FALSE)</f>
        <v>0.51356071017077598</v>
      </c>
      <c r="AS50" s="80">
        <f>VLOOKUP($H50,'[1]Unit factor_selected'!$F$3:$AC$346,'[1]Unit factor_selected'!K$1,FALSE)</f>
        <v>9.7980290474973906</v>
      </c>
      <c r="AT50" s="81">
        <f>VLOOKUP($H50,'[1]Unit factor_selected'!$F$3:$AC$346,'[1]Unit factor_selected'!L$1,FALSE)</f>
        <v>1.05044535305605E-3</v>
      </c>
      <c r="AU50" s="82">
        <f>VLOOKUP($H50,'[1]Unit factor_selected'!$F$3:$AC$346,'[1]Unit factor_selected'!M$1,FALSE)</f>
        <v>0.14601518715266901</v>
      </c>
      <c r="AV50" s="81">
        <f>VLOOKUP($H50,'[1]Unit factor_selected'!$F$3:$AC$346,'[1]Unit factor_selected'!N$1,FALSE)</f>
        <v>1.5122761355858E-2</v>
      </c>
      <c r="AW50" s="81">
        <f>VLOOKUP($H50,'[1]Unit factor_selected'!$F$3:$AC$346,'[1]Unit factor_selected'!O$1,FALSE)</f>
        <v>2.91307908682079E-4</v>
      </c>
      <c r="AX50" s="82">
        <f>VLOOKUP($H50,'[1]Unit factor_selected'!$F$3:$AC$346,'[1]Unit factor_selected'!P$1,FALSE)</f>
        <v>0.52160712549542898</v>
      </c>
      <c r="AY50" s="81">
        <f>VLOOKUP($H50,'[1]Unit factor_selected'!$F$3:$AC$346,'[1]Unit factor_selected'!Q$1,FALSE)</f>
        <v>2.1702994608386102E-2</v>
      </c>
      <c r="AZ50" s="82">
        <f>VLOOKUP($H50,'[1]Unit factor_selected'!$F$3:$AC$346,'[1]Unit factor_selected'!R$1,FALSE)</f>
        <v>0.427624273036463</v>
      </c>
      <c r="BA50" s="81">
        <f>VLOOKUP($H50,'[1]Unit factor_selected'!$F$3:$AC$346,'[1]Unit factor_selected'!S$1,FALSE)</f>
        <v>0.10895212603589199</v>
      </c>
      <c r="BB50" s="81">
        <f>VLOOKUP($H50,'[1]Unit factor_selected'!$F$3:$AC$346,'[1]Unit factor_selected'!T$1,FALSE)</f>
        <v>2.4258290731627502E-3</v>
      </c>
      <c r="BC50" s="81">
        <f>VLOOKUP($H50,'[1]Unit factor_selected'!$F$3:$AC$346,'[1]Unit factor_selected'!U$1,FALSE)</f>
        <v>1.98844341438464E-2</v>
      </c>
      <c r="BD50" s="81">
        <f>VLOOKUP($H50,'[1]Unit factor_selected'!$F$3:$AC$346,'[1]Unit factor_selected'!V$1,FALSE)</f>
        <v>2.0768878749921599E-5</v>
      </c>
      <c r="BE50" s="81">
        <f>VLOOKUP($H50,'[1]Unit factor_selected'!$F$3:$AC$346,'[1]Unit factor_selected'!W$1,FALSE)</f>
        <v>4.20143039530467E-4</v>
      </c>
      <c r="BF50" s="81">
        <f>VLOOKUP($H50,'[1]Unit factor_selected'!$F$3:$AC$346,'[1]Unit factor_selected'!X$1,FALSE)</f>
        <v>5.9654327586961995E-4</v>
      </c>
      <c r="BG50" s="81">
        <f>VLOOKUP($H50,'[1]Unit factor_selected'!$F$3:$AC$346,'[1]Unit factor_selected'!Y$1,FALSE)</f>
        <v>6.0959721536207499E-4</v>
      </c>
      <c r="BH50" s="81">
        <f>VLOOKUP($H50,'[1]Unit factor_selected'!$F$3:$AC$346,'[1]Unit factor_selected'!Z$1,FALSE)</f>
        <v>1.9732399390914601E-7</v>
      </c>
      <c r="BI50" s="81">
        <f>VLOOKUP($H50,'[1]Unit factor_selected'!$F$3:$AC$346,'[1]Unit factor_selected'!AA$1,FALSE)</f>
        <v>1.1922869355695501E-3</v>
      </c>
      <c r="BJ50" s="82">
        <f>VLOOKUP($H50,'[1]Unit factor_selected'!$F$3:$AC$346,'[1]Unit factor_selected'!AB$1,FALSE)</f>
        <v>0.35959326900184702</v>
      </c>
      <c r="BK50" s="83">
        <f>VLOOKUP($H50,'[1]Unit factor_selected'!$F$3:$AC$346,'[1]Unit factor_selected'!AC$1,FALSE)</f>
        <v>4.1351653880876303E-3</v>
      </c>
      <c r="BM50">
        <f t="shared" si="12"/>
        <v>0.56573799007451175</v>
      </c>
    </row>
    <row r="51" spans="2:65" x14ac:dyDescent="0.2">
      <c r="B51" s="84"/>
      <c r="C51" s="63"/>
      <c r="D51" s="85"/>
      <c r="E51" s="84"/>
      <c r="F51" s="86"/>
      <c r="G51" s="87" t="str">
        <f t="shared" ref="G51:I59" si="33">G26</f>
        <v>CN</v>
      </c>
      <c r="H51" s="35" t="str">
        <f t="shared" si="33"/>
        <v>2f8c8b91-331c-3e43-a127-1c812d3073f6</v>
      </c>
      <c r="I51" s="88">
        <f t="shared" si="33"/>
        <v>0</v>
      </c>
      <c r="J51" s="89"/>
      <c r="K51" s="90"/>
      <c r="L51" s="91"/>
      <c r="M51" s="91"/>
      <c r="N51" s="91"/>
      <c r="O51" s="91"/>
      <c r="P51" s="91"/>
      <c r="Q51" s="92"/>
      <c r="R51" s="91"/>
      <c r="S51" s="91"/>
      <c r="T51" s="91"/>
      <c r="U51" s="91"/>
      <c r="V51" s="91"/>
      <c r="W51" s="91"/>
      <c r="X51" s="91"/>
      <c r="Y51" s="92"/>
      <c r="Z51" s="93"/>
      <c r="AA51" s="94">
        <f t="shared" ref="AA51:AA54" si="34">$I51*K$50</f>
        <v>0</v>
      </c>
      <c r="AB51" s="4">
        <f t="shared" si="32"/>
        <v>0</v>
      </c>
      <c r="AC51" s="4">
        <f t="shared" si="32"/>
        <v>0</v>
      </c>
      <c r="AD51" s="4">
        <f t="shared" si="32"/>
        <v>0</v>
      </c>
      <c r="AE51" s="4">
        <f t="shared" si="32"/>
        <v>0</v>
      </c>
      <c r="AF51" s="4">
        <f t="shared" si="32"/>
        <v>0</v>
      </c>
      <c r="AG51" s="95">
        <f t="shared" si="32"/>
        <v>0</v>
      </c>
      <c r="AH51" s="4">
        <f t="shared" si="32"/>
        <v>0</v>
      </c>
      <c r="AI51" s="4">
        <f t="shared" si="32"/>
        <v>0</v>
      </c>
      <c r="AJ51" s="4">
        <f t="shared" si="32"/>
        <v>0</v>
      </c>
      <c r="AK51" s="4">
        <f t="shared" si="32"/>
        <v>0</v>
      </c>
      <c r="AL51" s="4">
        <f t="shared" si="32"/>
        <v>0</v>
      </c>
      <c r="AM51" s="4">
        <f t="shared" si="32"/>
        <v>0</v>
      </c>
      <c r="AN51" s="4">
        <f t="shared" si="32"/>
        <v>0</v>
      </c>
      <c r="AO51" s="95">
        <f t="shared" si="32"/>
        <v>0</v>
      </c>
      <c r="AP51" s="96">
        <f t="shared" si="32"/>
        <v>0</v>
      </c>
      <c r="AQ51" s="97" t="str">
        <f>VLOOKUP($H51,'[1]Unit factor_selected'!$F$3:$AC$346,'[1]Unit factor_selected'!H$1,FALSE)</f>
        <v>kWh</v>
      </c>
      <c r="AR51" s="98">
        <f>VLOOKUP($H51,'[1]Unit factor_selected'!$F$3:$AC$346,'[1]Unit factor_selected'!J$1,FALSE)</f>
        <v>0.68746296560428899</v>
      </c>
      <c r="AS51" s="2">
        <f>VLOOKUP($H51,'[1]Unit factor_selected'!$F$3:$AC$346,'[1]Unit factor_selected'!K$1,FALSE)</f>
        <v>9.7010033787044794</v>
      </c>
      <c r="AT51" s="22">
        <f>VLOOKUP($H51,'[1]Unit factor_selected'!$F$3:$AC$346,'[1]Unit factor_selected'!L$1,FALSE)</f>
        <v>9.9226057000681802E-4</v>
      </c>
      <c r="AU51" s="21">
        <f>VLOOKUP($H51,'[1]Unit factor_selected'!$F$3:$AC$346,'[1]Unit factor_selected'!M$1,FALSE)</f>
        <v>0.148842974490274</v>
      </c>
      <c r="AV51" s="22">
        <f>VLOOKUP($H51,'[1]Unit factor_selected'!$F$3:$AC$346,'[1]Unit factor_selected'!N$1,FALSE)</f>
        <v>1.4762475304844201E-2</v>
      </c>
      <c r="AW51" s="22">
        <f>VLOOKUP($H51,'[1]Unit factor_selected'!$F$3:$AC$346,'[1]Unit factor_selected'!O$1,FALSE)</f>
        <v>1.17912616833355E-4</v>
      </c>
      <c r="AX51" s="21">
        <f>VLOOKUP($H51,'[1]Unit factor_selected'!$F$3:$AC$346,'[1]Unit factor_selected'!P$1,FALSE)</f>
        <v>0.70661367936612995</v>
      </c>
      <c r="AY51" s="22">
        <f>VLOOKUP($H51,'[1]Unit factor_selected'!$F$3:$AC$346,'[1]Unit factor_selected'!Q$1,FALSE)</f>
        <v>2.2040527160046699E-2</v>
      </c>
      <c r="AZ51" s="21">
        <f>VLOOKUP($H51,'[1]Unit factor_selected'!$F$3:$AC$346,'[1]Unit factor_selected'!R$1,FALSE)</f>
        <v>0.33196991561305</v>
      </c>
      <c r="BA51" s="22">
        <f>VLOOKUP($H51,'[1]Unit factor_selected'!$F$3:$AC$346,'[1]Unit factor_selected'!S$1,FALSE)</f>
        <v>9.1474678776494595E-2</v>
      </c>
      <c r="BB51" s="22">
        <f>VLOOKUP($H51,'[1]Unit factor_selected'!$F$3:$AC$346,'[1]Unit factor_selected'!T$1,FALSE)</f>
        <v>1.11973114173334E-3</v>
      </c>
      <c r="BC51" s="22">
        <f>VLOOKUP($H51,'[1]Unit factor_selected'!$F$3:$AC$346,'[1]Unit factor_selected'!U$1,FALSE)</f>
        <v>1.90732781196748E-2</v>
      </c>
      <c r="BD51" s="22">
        <f>VLOOKUP($H51,'[1]Unit factor_selected'!$F$3:$AC$346,'[1]Unit factor_selected'!V$1,FALSE)</f>
        <v>9.2699226365137902E-6</v>
      </c>
      <c r="BE51" s="22">
        <f>VLOOKUP($H51,'[1]Unit factor_selected'!$F$3:$AC$346,'[1]Unit factor_selected'!W$1,FALSE)</f>
        <v>4.5105351350897501E-4</v>
      </c>
      <c r="BF51" s="22">
        <f>VLOOKUP($H51,'[1]Unit factor_selected'!$F$3:$AC$346,'[1]Unit factor_selected'!X$1,FALSE)</f>
        <v>1.8178025091641801E-3</v>
      </c>
      <c r="BG51" s="22">
        <f>VLOOKUP($H51,'[1]Unit factor_selected'!$F$3:$AC$346,'[1]Unit factor_selected'!Y$1,FALSE)</f>
        <v>1.82493150768991E-3</v>
      </c>
      <c r="BH51" s="22">
        <f>VLOOKUP($H51,'[1]Unit factor_selected'!$F$3:$AC$346,'[1]Unit factor_selected'!Z$1,FALSE)</f>
        <v>1.7392652392117499E-7</v>
      </c>
      <c r="BI51" s="22">
        <f>VLOOKUP($H51,'[1]Unit factor_selected'!$F$3:$AC$346,'[1]Unit factor_selected'!AA$1,FALSE)</f>
        <v>2.2210853876581099E-3</v>
      </c>
      <c r="BJ51" s="21">
        <f>VLOOKUP($H51,'[1]Unit factor_selected'!$F$3:$AC$346,'[1]Unit factor_selected'!AB$1,FALSE)</f>
        <v>0.60830408954433701</v>
      </c>
      <c r="BK51" s="99">
        <f>VLOOKUP($H51,'[1]Unit factor_selected'!$F$3:$AC$346,'[1]Unit factor_selected'!AC$1,FALSE)</f>
        <v>2.0768753694455902E-3</v>
      </c>
      <c r="BM51">
        <f t="shared" si="12"/>
        <v>0</v>
      </c>
    </row>
    <row r="52" spans="2:65" x14ac:dyDescent="0.2">
      <c r="B52" s="84"/>
      <c r="C52" s="63"/>
      <c r="D52" s="85"/>
      <c r="E52" s="84"/>
      <c r="F52" s="86"/>
      <c r="G52" s="87" t="str">
        <f t="shared" si="33"/>
        <v>JP</v>
      </c>
      <c r="H52" s="35" t="str">
        <f t="shared" si="33"/>
        <v>dc1099ef-8bc9-38e6-a899-4ebfe8b58820</v>
      </c>
      <c r="I52" s="88">
        <f t="shared" si="33"/>
        <v>0</v>
      </c>
      <c r="J52" s="89"/>
      <c r="K52" s="90"/>
      <c r="L52" s="91"/>
      <c r="M52" s="91"/>
      <c r="N52" s="91"/>
      <c r="O52" s="91"/>
      <c r="P52" s="91"/>
      <c r="Q52" s="92"/>
      <c r="R52" s="91"/>
      <c r="S52" s="91"/>
      <c r="T52" s="91"/>
      <c r="U52" s="91"/>
      <c r="V52" s="91"/>
      <c r="W52" s="91"/>
      <c r="X52" s="91"/>
      <c r="Y52" s="92"/>
      <c r="Z52" s="93"/>
      <c r="AA52" s="94">
        <f t="shared" si="34"/>
        <v>0</v>
      </c>
      <c r="AB52" s="4">
        <f t="shared" si="32"/>
        <v>0</v>
      </c>
      <c r="AC52" s="4">
        <f t="shared" si="32"/>
        <v>0</v>
      </c>
      <c r="AD52" s="4">
        <f t="shared" si="32"/>
        <v>0</v>
      </c>
      <c r="AE52" s="4">
        <f t="shared" si="32"/>
        <v>0</v>
      </c>
      <c r="AF52" s="4">
        <f t="shared" si="32"/>
        <v>0</v>
      </c>
      <c r="AG52" s="95">
        <f t="shared" si="32"/>
        <v>0</v>
      </c>
      <c r="AH52" s="4">
        <f t="shared" si="32"/>
        <v>0</v>
      </c>
      <c r="AI52" s="4">
        <f t="shared" si="32"/>
        <v>0</v>
      </c>
      <c r="AJ52" s="4">
        <f t="shared" si="32"/>
        <v>0</v>
      </c>
      <c r="AK52" s="4">
        <f t="shared" si="32"/>
        <v>0</v>
      </c>
      <c r="AL52" s="4">
        <f t="shared" si="32"/>
        <v>0</v>
      </c>
      <c r="AM52" s="4">
        <f t="shared" si="32"/>
        <v>0</v>
      </c>
      <c r="AN52" s="4">
        <f t="shared" si="32"/>
        <v>0</v>
      </c>
      <c r="AO52" s="95">
        <f t="shared" si="32"/>
        <v>0</v>
      </c>
      <c r="AP52" s="96">
        <f t="shared" si="32"/>
        <v>0</v>
      </c>
      <c r="AQ52" s="97" t="str">
        <f>VLOOKUP($H52,'[1]Unit factor_selected'!$F$3:$AC$346,'[1]Unit factor_selected'!H$1,FALSE)</f>
        <v>kWh</v>
      </c>
      <c r="AR52" s="98">
        <f>VLOOKUP($H52,'[1]Unit factor_selected'!$F$3:$AC$346,'[1]Unit factor_selected'!J$1,FALSE)</f>
        <v>0.41450650291678098</v>
      </c>
      <c r="AS52" s="2">
        <f>VLOOKUP($H52,'[1]Unit factor_selected'!$F$3:$AC$346,'[1]Unit factor_selected'!K$1,FALSE)</f>
        <v>8.3367300508058904</v>
      </c>
      <c r="AT52" s="22">
        <f>VLOOKUP($H52,'[1]Unit factor_selected'!$F$3:$AC$346,'[1]Unit factor_selected'!L$1,FALSE)</f>
        <v>4.70337261621905E-4</v>
      </c>
      <c r="AU52" s="21">
        <f>VLOOKUP($H52,'[1]Unit factor_selected'!$F$3:$AC$346,'[1]Unit factor_selected'!M$1,FALSE)</f>
        <v>0.111943226159109</v>
      </c>
      <c r="AV52" s="22">
        <f>VLOOKUP($H52,'[1]Unit factor_selected'!$F$3:$AC$346,'[1]Unit factor_selected'!N$1,FALSE)</f>
        <v>1.25811012052375E-2</v>
      </c>
      <c r="AW52" s="22">
        <f>VLOOKUP($H52,'[1]Unit factor_selected'!$F$3:$AC$346,'[1]Unit factor_selected'!O$1,FALSE)</f>
        <v>8.9372407623357496E-5</v>
      </c>
      <c r="AX52" s="21">
        <f>VLOOKUP($H52,'[1]Unit factor_selected'!$F$3:$AC$346,'[1]Unit factor_selected'!P$1,FALSE)</f>
        <v>0.42140331288079302</v>
      </c>
      <c r="AY52" s="22">
        <f>VLOOKUP($H52,'[1]Unit factor_selected'!$F$3:$AC$346,'[1]Unit factor_selected'!Q$1,FALSE)</f>
        <v>1.5137898085976299E-2</v>
      </c>
      <c r="AZ52" s="21">
        <f>VLOOKUP($H52,'[1]Unit factor_selected'!$F$3:$AC$346,'[1]Unit factor_selected'!R$1,FALSE)</f>
        <v>0.18211602628431001</v>
      </c>
      <c r="BA52" s="22">
        <f>VLOOKUP($H52,'[1]Unit factor_selected'!$F$3:$AC$346,'[1]Unit factor_selected'!S$1,FALSE)</f>
        <v>8.4793123170334994E-2</v>
      </c>
      <c r="BB52" s="22">
        <f>VLOOKUP($H52,'[1]Unit factor_selected'!$F$3:$AC$346,'[1]Unit factor_selected'!T$1,FALSE)</f>
        <v>4.9120726538256897E-3</v>
      </c>
      <c r="BC52" s="22">
        <f>VLOOKUP($H52,'[1]Unit factor_selected'!$F$3:$AC$346,'[1]Unit factor_selected'!U$1,FALSE)</f>
        <v>1.5984857458058499E-2</v>
      </c>
      <c r="BD52" s="22">
        <f>VLOOKUP($H52,'[1]Unit factor_selected'!$F$3:$AC$346,'[1]Unit factor_selected'!V$1,FALSE)</f>
        <v>7.9979898120999704E-6</v>
      </c>
      <c r="BE52" s="22">
        <f>VLOOKUP($H52,'[1]Unit factor_selected'!$F$3:$AC$346,'[1]Unit factor_selected'!W$1,FALSE)</f>
        <v>5.8183001950795903E-4</v>
      </c>
      <c r="BF52" s="22">
        <f>VLOOKUP($H52,'[1]Unit factor_selected'!$F$3:$AC$346,'[1]Unit factor_selected'!X$1,FALSE)</f>
        <v>7.4379576374734803E-4</v>
      </c>
      <c r="BG52" s="22">
        <f>VLOOKUP($H52,'[1]Unit factor_selected'!$F$3:$AC$346,'[1]Unit factor_selected'!Y$1,FALSE)</f>
        <v>7.5874089752607802E-4</v>
      </c>
      <c r="BH52" s="22">
        <f>VLOOKUP($H52,'[1]Unit factor_selected'!$F$3:$AC$346,'[1]Unit factor_selected'!Z$1,FALSE)</f>
        <v>1.3452291425765E-7</v>
      </c>
      <c r="BI52" s="22">
        <f>VLOOKUP($H52,'[1]Unit factor_selected'!$F$3:$AC$346,'[1]Unit factor_selected'!AA$1,FALSE)</f>
        <v>1.35594163646376E-3</v>
      </c>
      <c r="BJ52" s="21">
        <f>VLOOKUP($H52,'[1]Unit factor_selected'!$F$3:$AC$346,'[1]Unit factor_selected'!AB$1,FALSE)</f>
        <v>0.47061637305181098</v>
      </c>
      <c r="BK52" s="99">
        <f>VLOOKUP($H52,'[1]Unit factor_selected'!$F$3:$AC$346,'[1]Unit factor_selected'!AC$1,FALSE)</f>
        <v>1.6840278154762599E-3</v>
      </c>
      <c r="BM52">
        <f t="shared" si="12"/>
        <v>0</v>
      </c>
    </row>
    <row r="53" spans="2:65" x14ac:dyDescent="0.2">
      <c r="B53" s="84"/>
      <c r="C53" s="63"/>
      <c r="D53" s="85"/>
      <c r="E53" s="84"/>
      <c r="F53" s="86"/>
      <c r="G53" s="87" t="str">
        <f t="shared" si="33"/>
        <v>KR</v>
      </c>
      <c r="H53" s="35" t="str">
        <f t="shared" si="33"/>
        <v>2fcc8944-1021-3349-ace4-288efc955cd1</v>
      </c>
      <c r="I53" s="88">
        <f t="shared" si="33"/>
        <v>0</v>
      </c>
      <c r="J53" s="89"/>
      <c r="K53" s="90"/>
      <c r="L53" s="91"/>
      <c r="M53" s="91"/>
      <c r="N53" s="91"/>
      <c r="O53" s="91"/>
      <c r="P53" s="91"/>
      <c r="Q53" s="92"/>
      <c r="R53" s="91"/>
      <c r="S53" s="91"/>
      <c r="T53" s="91"/>
      <c r="U53" s="91"/>
      <c r="V53" s="91"/>
      <c r="W53" s="91"/>
      <c r="X53" s="91"/>
      <c r="Y53" s="92"/>
      <c r="Z53" s="93"/>
      <c r="AA53" s="94">
        <f t="shared" si="34"/>
        <v>0</v>
      </c>
      <c r="AB53" s="4">
        <f t="shared" si="32"/>
        <v>0</v>
      </c>
      <c r="AC53" s="4">
        <f t="shared" si="32"/>
        <v>0</v>
      </c>
      <c r="AD53" s="4">
        <f t="shared" si="32"/>
        <v>0</v>
      </c>
      <c r="AE53" s="4">
        <f t="shared" si="32"/>
        <v>0</v>
      </c>
      <c r="AF53" s="4">
        <f t="shared" si="32"/>
        <v>0</v>
      </c>
      <c r="AG53" s="95">
        <f t="shared" si="32"/>
        <v>0</v>
      </c>
      <c r="AH53" s="4">
        <f t="shared" si="32"/>
        <v>0</v>
      </c>
      <c r="AI53" s="4">
        <f t="shared" si="32"/>
        <v>0</v>
      </c>
      <c r="AJ53" s="4">
        <f t="shared" si="32"/>
        <v>0</v>
      </c>
      <c r="AK53" s="4">
        <f t="shared" si="32"/>
        <v>0</v>
      </c>
      <c r="AL53" s="4">
        <f t="shared" si="32"/>
        <v>0</v>
      </c>
      <c r="AM53" s="4">
        <f t="shared" si="32"/>
        <v>0</v>
      </c>
      <c r="AN53" s="4">
        <f t="shared" si="32"/>
        <v>0</v>
      </c>
      <c r="AO53" s="95">
        <f t="shared" si="32"/>
        <v>0</v>
      </c>
      <c r="AP53" s="96">
        <f t="shared" si="32"/>
        <v>0</v>
      </c>
      <c r="AQ53" s="97" t="str">
        <f>VLOOKUP($H53,'[1]Unit factor_selected'!$F$3:$AC$346,'[1]Unit factor_selected'!H$1,FALSE)</f>
        <v>kWh</v>
      </c>
      <c r="AR53" s="98">
        <f>VLOOKUP($H53,'[1]Unit factor_selected'!$F$3:$AC$346,'[1]Unit factor_selected'!J$1,FALSE)</f>
        <v>0.44882419692131298</v>
      </c>
      <c r="AS53" s="2">
        <f>VLOOKUP($H53,'[1]Unit factor_selected'!$F$3:$AC$346,'[1]Unit factor_selected'!K$1,FALSE)</f>
        <v>10.6797594704434</v>
      </c>
      <c r="AT53" s="22">
        <f>VLOOKUP($H53,'[1]Unit factor_selected'!$F$3:$AC$346,'[1]Unit factor_selected'!L$1,FALSE)</f>
        <v>4.9265264292420302E-4</v>
      </c>
      <c r="AU53" s="21">
        <f>VLOOKUP($H53,'[1]Unit factor_selected'!$F$3:$AC$346,'[1]Unit factor_selected'!M$1,FALSE)</f>
        <v>0.12623149246165999</v>
      </c>
      <c r="AV53" s="22">
        <f>VLOOKUP($H53,'[1]Unit factor_selected'!$F$3:$AC$346,'[1]Unit factor_selected'!N$1,FALSE)</f>
        <v>1.6968609446120098E-2</v>
      </c>
      <c r="AW53" s="22">
        <f>VLOOKUP($H53,'[1]Unit factor_selected'!$F$3:$AC$346,'[1]Unit factor_selected'!O$1,FALSE)</f>
        <v>2.7405747398636201E-4</v>
      </c>
      <c r="AX53" s="21">
        <f>VLOOKUP($H53,'[1]Unit factor_selected'!$F$3:$AC$346,'[1]Unit factor_selected'!P$1,FALSE)</f>
        <v>0.45253492451686</v>
      </c>
      <c r="AY53" s="22">
        <f>VLOOKUP($H53,'[1]Unit factor_selected'!$F$3:$AC$346,'[1]Unit factor_selected'!Q$1,FALSE)</f>
        <v>2.48684596265452E-2</v>
      </c>
      <c r="AZ53" s="21">
        <f>VLOOKUP($H53,'[1]Unit factor_selected'!$F$3:$AC$346,'[1]Unit factor_selected'!R$1,FALSE)</f>
        <v>0.42508296115309102</v>
      </c>
      <c r="BA53" s="22">
        <f>VLOOKUP($H53,'[1]Unit factor_selected'!$F$3:$AC$346,'[1]Unit factor_selected'!S$1,FALSE)</f>
        <v>0.191914630710534</v>
      </c>
      <c r="BB53" s="22">
        <f>VLOOKUP($H53,'[1]Unit factor_selected'!$F$3:$AC$346,'[1]Unit factor_selected'!T$1,FALSE)</f>
        <v>8.9421744425186196E-3</v>
      </c>
      <c r="BC53" s="22">
        <f>VLOOKUP($H53,'[1]Unit factor_selected'!$F$3:$AC$346,'[1]Unit factor_selected'!U$1,FALSE)</f>
        <v>2.2227062220125101E-2</v>
      </c>
      <c r="BD53" s="22">
        <f>VLOOKUP($H53,'[1]Unit factor_selected'!$F$3:$AC$346,'[1]Unit factor_selected'!V$1,FALSE)</f>
        <v>2.0839885011706401E-5</v>
      </c>
      <c r="BE53" s="22">
        <f>VLOOKUP($H53,'[1]Unit factor_selected'!$F$3:$AC$346,'[1]Unit factor_selected'!W$1,FALSE)</f>
        <v>5.9720515722452502E-4</v>
      </c>
      <c r="BF53" s="22">
        <f>VLOOKUP($H53,'[1]Unit factor_selected'!$F$3:$AC$346,'[1]Unit factor_selected'!X$1,FALSE)</f>
        <v>9.57080591438114E-4</v>
      </c>
      <c r="BG53" s="22">
        <f>VLOOKUP($H53,'[1]Unit factor_selected'!$F$3:$AC$346,'[1]Unit factor_selected'!Y$1,FALSE)</f>
        <v>9.6987712976880503E-4</v>
      </c>
      <c r="BH53" s="22">
        <f>VLOOKUP($H53,'[1]Unit factor_selected'!$F$3:$AC$346,'[1]Unit factor_selected'!Z$1,FALSE)</f>
        <v>1.6228126937245899E-7</v>
      </c>
      <c r="BI53" s="22">
        <f>VLOOKUP($H53,'[1]Unit factor_selected'!$F$3:$AC$346,'[1]Unit factor_selected'!AA$1,FALSE)</f>
        <v>8.2713932894040601E-4</v>
      </c>
      <c r="BJ53" s="21">
        <f>VLOOKUP($H53,'[1]Unit factor_selected'!$F$3:$AC$346,'[1]Unit factor_selected'!AB$1,FALSE)</f>
        <v>0.51620363771325195</v>
      </c>
      <c r="BK53" s="99">
        <f>VLOOKUP($H53,'[1]Unit factor_selected'!$F$3:$AC$346,'[1]Unit factor_selected'!AC$1,FALSE)</f>
        <v>3.0323563137813099E-3</v>
      </c>
      <c r="BM53">
        <f t="shared" si="12"/>
        <v>0</v>
      </c>
    </row>
    <row r="54" spans="2:65" x14ac:dyDescent="0.2">
      <c r="B54" s="84"/>
      <c r="C54" s="63"/>
      <c r="D54" s="85"/>
      <c r="E54" s="100"/>
      <c r="F54" s="101"/>
      <c r="G54" s="102" t="str">
        <f t="shared" si="33"/>
        <v>RER</v>
      </c>
      <c r="H54" s="103">
        <f t="shared" si="33"/>
        <v>0</v>
      </c>
      <c r="I54" s="104">
        <f t="shared" si="33"/>
        <v>0</v>
      </c>
      <c r="J54" s="105"/>
      <c r="K54" s="106"/>
      <c r="L54" s="107"/>
      <c r="M54" s="107"/>
      <c r="N54" s="107"/>
      <c r="O54" s="107"/>
      <c r="P54" s="107"/>
      <c r="Q54" s="108"/>
      <c r="R54" s="107"/>
      <c r="S54" s="107"/>
      <c r="T54" s="107"/>
      <c r="U54" s="107"/>
      <c r="V54" s="107"/>
      <c r="W54" s="107"/>
      <c r="X54" s="107"/>
      <c r="Y54" s="108"/>
      <c r="Z54" s="109"/>
      <c r="AA54" s="110">
        <f t="shared" si="34"/>
        <v>0</v>
      </c>
      <c r="AB54" s="111">
        <f t="shared" si="32"/>
        <v>0</v>
      </c>
      <c r="AC54" s="111">
        <f t="shared" si="32"/>
        <v>0</v>
      </c>
      <c r="AD54" s="111">
        <f t="shared" si="32"/>
        <v>0</v>
      </c>
      <c r="AE54" s="111">
        <f t="shared" si="32"/>
        <v>0</v>
      </c>
      <c r="AF54" s="111">
        <f t="shared" si="32"/>
        <v>0</v>
      </c>
      <c r="AG54" s="58">
        <f t="shared" si="32"/>
        <v>0</v>
      </c>
      <c r="AH54" s="111">
        <f t="shared" si="32"/>
        <v>0</v>
      </c>
      <c r="AI54" s="111">
        <f t="shared" si="32"/>
        <v>0</v>
      </c>
      <c r="AJ54" s="111">
        <f t="shared" si="32"/>
        <v>0</v>
      </c>
      <c r="AK54" s="111">
        <f t="shared" si="32"/>
        <v>0</v>
      </c>
      <c r="AL54" s="111">
        <f t="shared" si="32"/>
        <v>0</v>
      </c>
      <c r="AM54" s="111">
        <f t="shared" si="32"/>
        <v>0</v>
      </c>
      <c r="AN54" s="111">
        <f t="shared" si="32"/>
        <v>0</v>
      </c>
      <c r="AO54" s="58">
        <f t="shared" si="32"/>
        <v>0</v>
      </c>
      <c r="AP54" s="112">
        <f t="shared" si="32"/>
        <v>0</v>
      </c>
      <c r="AQ54" s="113" t="str">
        <f>VLOOKUP($H54,'[1]Unit factor_selected'!$F$3:$AC$346,'[1]Unit factor_selected'!H$1,FALSE)</f>
        <v>kWh</v>
      </c>
      <c r="AR54" s="114">
        <f>VLOOKUP($H54,'[1]Unit factor_selected'!$F$3:$AC$346,'[1]Unit factor_selected'!J$1,FALSE)</f>
        <v>0.21957146944853601</v>
      </c>
      <c r="AS54" s="115">
        <f>VLOOKUP($H54,'[1]Unit factor_selected'!$F$3:$AC$346,'[1]Unit factor_selected'!K$1,FALSE)</f>
        <v>7.0862201970238701</v>
      </c>
      <c r="AT54" s="116">
        <f>VLOOKUP($H54,'[1]Unit factor_selected'!$F$3:$AC$346,'[1]Unit factor_selected'!L$1,FALSE)</f>
        <v>8.3772731763599921E-5</v>
      </c>
      <c r="AU54" s="117">
        <f>VLOOKUP($H54,'[1]Unit factor_selected'!$F$3:$AC$346,'[1]Unit factor_selected'!M$1,FALSE)</f>
        <v>6.70359680813368E-2</v>
      </c>
      <c r="AV54" s="116">
        <f>VLOOKUP($H54,'[1]Unit factor_selected'!$F$3:$AC$346,'[1]Unit factor_selected'!N$1,FALSE)</f>
        <v>1.4266749439454635E-2</v>
      </c>
      <c r="AW54" s="116">
        <f>VLOOKUP($H54,'[1]Unit factor_selected'!$F$3:$AC$346,'[1]Unit factor_selected'!O$1,FALSE)</f>
        <v>1.7149187688680467E-4</v>
      </c>
      <c r="AX54" s="117">
        <f>VLOOKUP($H54,'[1]Unit factor_selected'!$F$3:$AC$346,'[1]Unit factor_selected'!P$1,FALSE)</f>
        <v>0.22332948822621831</v>
      </c>
      <c r="AY54" s="116">
        <f>VLOOKUP($H54,'[1]Unit factor_selected'!$F$3:$AC$346,'[1]Unit factor_selected'!Q$1,FALSE)</f>
        <v>1.7528206718914665E-2</v>
      </c>
      <c r="AZ54" s="117">
        <f>VLOOKUP($H54,'[1]Unit factor_selected'!$F$3:$AC$346,'[1]Unit factor_selected'!R$1,FALSE)</f>
        <v>0.24292780895591501</v>
      </c>
      <c r="BA54" s="116">
        <f>VLOOKUP($H54,'[1]Unit factor_selected'!$F$3:$AC$346,'[1]Unit factor_selected'!S$1,FALSE)</f>
        <v>6.1311111138674372E-2</v>
      </c>
      <c r="BB54" s="116">
        <f>VLOOKUP($H54,'[1]Unit factor_selected'!$F$3:$AC$346,'[1]Unit factor_selected'!T$1,FALSE)</f>
        <v>8.6136377138703001E-3</v>
      </c>
      <c r="BC54" s="116">
        <f>VLOOKUP($H54,'[1]Unit factor_selected'!$F$3:$AC$346,'[1]Unit factor_selected'!U$1,FALSE)</f>
        <v>1.8263804873492769E-2</v>
      </c>
      <c r="BD54" s="116">
        <f>VLOOKUP($H54,'[1]Unit factor_selected'!$F$3:$AC$346,'[1]Unit factor_selected'!V$1,FALSE)</f>
        <v>1.2041369103710334E-5</v>
      </c>
      <c r="BE54" s="116">
        <f>VLOOKUP($H54,'[1]Unit factor_selected'!$F$3:$AC$346,'[1]Unit factor_selected'!W$1,FALSE)</f>
        <v>5.1752647425555532E-4</v>
      </c>
      <c r="BF54" s="116">
        <f>VLOOKUP($H54,'[1]Unit factor_selected'!$F$3:$AC$346,'[1]Unit factor_selected'!X$1,FALSE)</f>
        <v>9.5976832614757729E-5</v>
      </c>
      <c r="BG54" s="116">
        <f>VLOOKUP($H54,'[1]Unit factor_selected'!$F$3:$AC$346,'[1]Unit factor_selected'!Y$1,FALSE)</f>
        <v>1.0406939694266351E-4</v>
      </c>
      <c r="BH54" s="116">
        <f>VLOOKUP($H54,'[1]Unit factor_selected'!$F$3:$AC$346,'[1]Unit factor_selected'!Z$1,FALSE)</f>
        <v>1.4849161471338802E-7</v>
      </c>
      <c r="BI54" s="116">
        <f>VLOOKUP($H54,'[1]Unit factor_selected'!$F$3:$AC$346,'[1]Unit factor_selected'!AA$1,FALSE)</f>
        <v>1.9100570584220264E-4</v>
      </c>
      <c r="BJ54" s="117">
        <f>VLOOKUP($H54,'[1]Unit factor_selected'!$F$3:$AC$346,'[1]Unit factor_selected'!AB$1,FALSE)</f>
        <v>0.403963453734209</v>
      </c>
      <c r="BK54" s="118">
        <f>VLOOKUP($H54,'[1]Unit factor_selected'!$F$3:$AC$346,'[1]Unit factor_selected'!AC$1,FALSE)</f>
        <v>2.2325972022637624E-3</v>
      </c>
      <c r="BM54">
        <f t="shared" si="12"/>
        <v>0</v>
      </c>
    </row>
    <row r="55" spans="2:65" x14ac:dyDescent="0.2">
      <c r="B55" s="84"/>
      <c r="C55" s="63"/>
      <c r="D55" s="85"/>
      <c r="E55" s="62" t="str">
        <f>[1]LCI!D70</f>
        <v>Heat</v>
      </c>
      <c r="F55" s="65" t="str">
        <f>F30</f>
        <v>heat production, natural gas, at industrial furnace &gt;100kW | heat, district or industrial, natural gas | Cutoff</v>
      </c>
      <c r="G55" s="66" t="str">
        <f t="shared" si="33"/>
        <v>US</v>
      </c>
      <c r="H55" s="67" t="str">
        <f t="shared" si="33"/>
        <v>348b3b3e-3913-4d14-a18a-422487f6f063</v>
      </c>
      <c r="I55" s="68">
        <f t="shared" si="33"/>
        <v>1</v>
      </c>
      <c r="J55" s="69">
        <f>SUM(I55:I59)</f>
        <v>1</v>
      </c>
      <c r="K55" s="70">
        <v>0</v>
      </c>
      <c r="L55" s="71">
        <v>0</v>
      </c>
      <c r="M55" s="71">
        <v>0</v>
      </c>
      <c r="N55" s="71">
        <v>0</v>
      </c>
      <c r="O55" s="71">
        <v>0</v>
      </c>
      <c r="P55" s="71">
        <v>0</v>
      </c>
      <c r="Q55" s="72">
        <f>[1]LCI!$E70*'[1]EV proj_BAU'!AF$72</f>
        <v>7.150001376494548</v>
      </c>
      <c r="R55" s="71">
        <v>0</v>
      </c>
      <c r="S55" s="71">
        <v>0</v>
      </c>
      <c r="T55" s="71">
        <v>0</v>
      </c>
      <c r="U55" s="71">
        <v>0</v>
      </c>
      <c r="V55" s="71">
        <v>0</v>
      </c>
      <c r="W55" s="71">
        <v>0</v>
      </c>
      <c r="X55" s="71">
        <v>0</v>
      </c>
      <c r="Y55" s="72">
        <f>[1]LCI!$E70*'[1]EV proj_BAU'!AG$72</f>
        <v>14.562979227704245</v>
      </c>
      <c r="Z55" s="73">
        <v>0</v>
      </c>
      <c r="AA55" s="74">
        <f>$I55*K$55</f>
        <v>0</v>
      </c>
      <c r="AB55" s="75">
        <f t="shared" ref="AB55:AP59" si="35">$I55*L$55</f>
        <v>0</v>
      </c>
      <c r="AC55" s="75">
        <f t="shared" si="35"/>
        <v>0</v>
      </c>
      <c r="AD55" s="75">
        <f t="shared" si="35"/>
        <v>0</v>
      </c>
      <c r="AE55" s="75">
        <f t="shared" si="35"/>
        <v>0</v>
      </c>
      <c r="AF55" s="75">
        <f t="shared" si="35"/>
        <v>0</v>
      </c>
      <c r="AG55" s="76">
        <f t="shared" si="35"/>
        <v>7.150001376494548</v>
      </c>
      <c r="AH55" s="75">
        <f t="shared" si="35"/>
        <v>0</v>
      </c>
      <c r="AI55" s="75">
        <f t="shared" si="35"/>
        <v>0</v>
      </c>
      <c r="AJ55" s="75">
        <f t="shared" si="35"/>
        <v>0</v>
      </c>
      <c r="AK55" s="75">
        <f t="shared" si="35"/>
        <v>0</v>
      </c>
      <c r="AL55" s="75">
        <f t="shared" si="35"/>
        <v>0</v>
      </c>
      <c r="AM55" s="75">
        <f t="shared" si="35"/>
        <v>0</v>
      </c>
      <c r="AN55" s="75">
        <f t="shared" si="35"/>
        <v>0</v>
      </c>
      <c r="AO55" s="76">
        <f t="shared" si="35"/>
        <v>14.562979227704245</v>
      </c>
      <c r="AP55" s="77">
        <f t="shared" si="35"/>
        <v>0</v>
      </c>
      <c r="AQ55" s="78" t="str">
        <f>VLOOKUP($H55,'[1]Unit factor_selected'!$F$3:$AC$346,'[1]Unit factor_selected'!H$1,FALSE)</f>
        <v>MJ</v>
      </c>
      <c r="AR55" s="79">
        <f>VLOOKUP($H55,'[1]Unit factor_selected'!$F$3:$AC$346,'[1]Unit factor_selected'!J$1,FALSE)</f>
        <v>7.2094031587863094E-2</v>
      </c>
      <c r="AS55" s="80">
        <f>VLOOKUP($H55,'[1]Unit factor_selected'!$F$3:$AC$346,'[1]Unit factor_selected'!K$1,FALSE)</f>
        <v>1.1623922373923701</v>
      </c>
      <c r="AT55" s="81">
        <f>VLOOKUP($H55,'[1]Unit factor_selected'!$F$3:$AC$346,'[1]Unit factor_selected'!L$1,FALSE)</f>
        <v>2.0931598834842001E-5</v>
      </c>
      <c r="AU55" s="82">
        <f>VLOOKUP($H55,'[1]Unit factor_selected'!$F$3:$AC$346,'[1]Unit factor_selected'!M$1,FALSE)</f>
        <v>2.5321132153628099E-2</v>
      </c>
      <c r="AV55" s="81">
        <f>VLOOKUP($H55,'[1]Unit factor_selected'!$F$3:$AC$346,'[1]Unit factor_selected'!N$1,FALSE)</f>
        <v>1.6961817255031701E-4</v>
      </c>
      <c r="AW55" s="81">
        <f>VLOOKUP($H55,'[1]Unit factor_selected'!$F$3:$AC$346,'[1]Unit factor_selected'!O$1,FALSE)</f>
        <v>8.4553408816282301E-7</v>
      </c>
      <c r="AX55" s="82">
        <f>VLOOKUP($H55,'[1]Unit factor_selected'!$F$3:$AC$346,'[1]Unit factor_selected'!P$1,FALSE)</f>
        <v>7.3587134749462393E-2</v>
      </c>
      <c r="AY55" s="81">
        <f>VLOOKUP($H55,'[1]Unit factor_selected'!$F$3:$AC$346,'[1]Unit factor_selected'!Q$1,FALSE)</f>
        <v>4.5255056973978998E-4</v>
      </c>
      <c r="AZ55" s="82">
        <f>VLOOKUP($H55,'[1]Unit factor_selected'!$F$3:$AC$346,'[1]Unit factor_selected'!R$1,FALSE)</f>
        <v>3.2094938120077201E-3</v>
      </c>
      <c r="BA55" s="81">
        <f>VLOOKUP($H55,'[1]Unit factor_selected'!$F$3:$AC$346,'[1]Unit factor_selected'!S$1,FALSE)</f>
        <v>2.6225037052588201E-4</v>
      </c>
      <c r="BB55" s="81">
        <f>VLOOKUP($H55,'[1]Unit factor_selected'!$F$3:$AC$346,'[1]Unit factor_selected'!T$1,FALSE)</f>
        <v>2.2693752243180101E-5</v>
      </c>
      <c r="BC55" s="81">
        <f>VLOOKUP($H55,'[1]Unit factor_selected'!$F$3:$AC$346,'[1]Unit factor_selected'!U$1,FALSE)</f>
        <v>2.1284632193969801E-4</v>
      </c>
      <c r="BD55" s="81">
        <f>VLOOKUP($H55,'[1]Unit factor_selected'!$F$3:$AC$346,'[1]Unit factor_selected'!V$1,FALSE)</f>
        <v>2.4085315647483799E-7</v>
      </c>
      <c r="BE55" s="81">
        <f>VLOOKUP($H55,'[1]Unit factor_selected'!$F$3:$AC$346,'[1]Unit factor_selected'!W$1,FALSE)</f>
        <v>1.5759495571695601E-5</v>
      </c>
      <c r="BF55" s="81">
        <f>VLOOKUP($H55,'[1]Unit factor_selected'!$F$3:$AC$346,'[1]Unit factor_selected'!X$1,FALSE)</f>
        <v>4.1886391251840799E-5</v>
      </c>
      <c r="BG55" s="81">
        <f>VLOOKUP($H55,'[1]Unit factor_selected'!$F$3:$AC$346,'[1]Unit factor_selected'!Y$1,FALSE)</f>
        <v>4.4587043810290402E-5</v>
      </c>
      <c r="BH55" s="81">
        <f>VLOOKUP($H55,'[1]Unit factor_selected'!$F$3:$AC$346,'[1]Unit factor_selected'!Z$1,FALSE)</f>
        <v>1.33252968090072E-8</v>
      </c>
      <c r="BI55" s="81">
        <f>VLOOKUP($H55,'[1]Unit factor_selected'!$F$3:$AC$346,'[1]Unit factor_selected'!AA$1,FALSE)</f>
        <v>6.2351253446064903E-5</v>
      </c>
      <c r="BJ55" s="82">
        <f>VLOOKUP($H55,'[1]Unit factor_selected'!$F$3:$AC$346,'[1]Unit factor_selected'!AB$1,FALSE)</f>
        <v>4.1849833346856496E-3</v>
      </c>
      <c r="BK55" s="83">
        <f>VLOOKUP($H55,'[1]Unit factor_selected'!$F$3:$AC$346,'[1]Unit factor_selected'!AC$1,FALSE)</f>
        <v>1.71513863272773E-5</v>
      </c>
      <c r="BM55">
        <f t="shared" si="12"/>
        <v>0.51547242509026259</v>
      </c>
    </row>
    <row r="56" spans="2:65" x14ac:dyDescent="0.2">
      <c r="B56" s="84"/>
      <c r="C56" s="63"/>
      <c r="D56" s="85"/>
      <c r="E56" s="84"/>
      <c r="F56" s="86"/>
      <c r="G56" s="87" t="str">
        <f t="shared" si="33"/>
        <v>CN</v>
      </c>
      <c r="H56" s="35" t="str">
        <f t="shared" si="33"/>
        <v>94b37130-2d92-460f-afc2-f9d6895d0814</v>
      </c>
      <c r="I56" s="88">
        <f t="shared" si="33"/>
        <v>0</v>
      </c>
      <c r="J56" s="89"/>
      <c r="K56" s="90"/>
      <c r="L56" s="91"/>
      <c r="M56" s="91"/>
      <c r="N56" s="91"/>
      <c r="O56" s="91"/>
      <c r="P56" s="91"/>
      <c r="Q56" s="92"/>
      <c r="R56" s="91"/>
      <c r="S56" s="91"/>
      <c r="T56" s="91"/>
      <c r="U56" s="91"/>
      <c r="V56" s="91"/>
      <c r="W56" s="91"/>
      <c r="X56" s="91"/>
      <c r="Y56" s="92"/>
      <c r="Z56" s="93"/>
      <c r="AA56" s="94">
        <f t="shared" ref="AA56:AA59" si="36">$I56*K$55</f>
        <v>0</v>
      </c>
      <c r="AB56" s="4">
        <f t="shared" si="35"/>
        <v>0</v>
      </c>
      <c r="AC56" s="4">
        <f t="shared" si="35"/>
        <v>0</v>
      </c>
      <c r="AD56" s="4">
        <f t="shared" si="35"/>
        <v>0</v>
      </c>
      <c r="AE56" s="4">
        <f t="shared" si="35"/>
        <v>0</v>
      </c>
      <c r="AF56" s="4">
        <f t="shared" si="35"/>
        <v>0</v>
      </c>
      <c r="AG56" s="95">
        <f t="shared" si="35"/>
        <v>0</v>
      </c>
      <c r="AH56" s="4">
        <f t="shared" si="35"/>
        <v>0</v>
      </c>
      <c r="AI56" s="4">
        <f t="shared" si="35"/>
        <v>0</v>
      </c>
      <c r="AJ56" s="4">
        <f t="shared" si="35"/>
        <v>0</v>
      </c>
      <c r="AK56" s="4">
        <f t="shared" si="35"/>
        <v>0</v>
      </c>
      <c r="AL56" s="4">
        <f t="shared" si="35"/>
        <v>0</v>
      </c>
      <c r="AM56" s="4">
        <f t="shared" si="35"/>
        <v>0</v>
      </c>
      <c r="AN56" s="4">
        <f t="shared" si="35"/>
        <v>0</v>
      </c>
      <c r="AO56" s="95">
        <f t="shared" si="35"/>
        <v>0</v>
      </c>
      <c r="AP56" s="96">
        <f t="shared" si="35"/>
        <v>0</v>
      </c>
      <c r="AQ56" s="97" t="str">
        <f>VLOOKUP($H56,'[1]Unit factor_selected'!$F$3:$AC$346,'[1]Unit factor_selected'!H$1,FALSE)</f>
        <v>MJ</v>
      </c>
      <c r="AR56" s="98">
        <f>VLOOKUP($H56,'[1]Unit factor_selected'!$F$3:$AC$346,'[1]Unit factor_selected'!J$1,FALSE)</f>
        <v>6.7561703505123999E-2</v>
      </c>
      <c r="AS56" s="2">
        <f>VLOOKUP($H56,'[1]Unit factor_selected'!$F$3:$AC$346,'[1]Unit factor_selected'!K$1,FALSE)</f>
        <v>1.1286368642416</v>
      </c>
      <c r="AT56" s="22">
        <f>VLOOKUP($H56,'[1]Unit factor_selected'!$F$3:$AC$346,'[1]Unit factor_selected'!L$1,FALSE)</f>
        <v>1.34192652696239E-5</v>
      </c>
      <c r="AU56" s="21">
        <f>VLOOKUP($H56,'[1]Unit factor_selected'!$F$3:$AC$346,'[1]Unit factor_selected'!M$1,FALSE)</f>
        <v>2.46079777505234E-2</v>
      </c>
      <c r="AV56" s="22">
        <f>VLOOKUP($H56,'[1]Unit factor_selected'!$F$3:$AC$346,'[1]Unit factor_selected'!N$1,FALSE)</f>
        <v>1.3297703340276601E-4</v>
      </c>
      <c r="AW56" s="22">
        <f>VLOOKUP($H56,'[1]Unit factor_selected'!$F$3:$AC$346,'[1]Unit factor_selected'!O$1,FALSE)</f>
        <v>4.7544411438651503E-7</v>
      </c>
      <c r="AX56" s="21">
        <f>VLOOKUP($H56,'[1]Unit factor_selected'!$F$3:$AC$346,'[1]Unit factor_selected'!P$1,FALSE)</f>
        <v>6.8294048582825603E-2</v>
      </c>
      <c r="AY56" s="22">
        <f>VLOOKUP($H56,'[1]Unit factor_selected'!$F$3:$AC$346,'[1]Unit factor_selected'!Q$1,FALSE)</f>
        <v>3.04392105561114E-4</v>
      </c>
      <c r="AZ56" s="21">
        <f>VLOOKUP($H56,'[1]Unit factor_selected'!$F$3:$AC$346,'[1]Unit factor_selected'!R$1,FALSE)</f>
        <v>3.2654437525124198E-3</v>
      </c>
      <c r="BA56" s="22">
        <f>VLOOKUP($H56,'[1]Unit factor_selected'!$F$3:$AC$346,'[1]Unit factor_selected'!S$1,FALSE)</f>
        <v>2.0455474075815999E-4</v>
      </c>
      <c r="BB56" s="22">
        <f>VLOOKUP($H56,'[1]Unit factor_selected'!$F$3:$AC$346,'[1]Unit factor_selected'!T$1,FALSE)</f>
        <v>1.44714443289619E-5</v>
      </c>
      <c r="BC56" s="22">
        <f>VLOOKUP($H56,'[1]Unit factor_selected'!$F$3:$AC$346,'[1]Unit factor_selected'!U$1,FALSE)</f>
        <v>1.8673082475627399E-4</v>
      </c>
      <c r="BD56" s="22">
        <f>VLOOKUP($H56,'[1]Unit factor_selected'!$F$3:$AC$346,'[1]Unit factor_selected'!V$1,FALSE)</f>
        <v>1.1570836096670501E-7</v>
      </c>
      <c r="BE56" s="22">
        <f>VLOOKUP($H56,'[1]Unit factor_selected'!$F$3:$AC$346,'[1]Unit factor_selected'!W$1,FALSE)</f>
        <v>1.0657233038909801E-5</v>
      </c>
      <c r="BF56" s="22">
        <f>VLOOKUP($H56,'[1]Unit factor_selected'!$F$3:$AC$346,'[1]Unit factor_selected'!X$1,FALSE)</f>
        <v>3.8412323609695801E-5</v>
      </c>
      <c r="BG56" s="22">
        <f>VLOOKUP($H56,'[1]Unit factor_selected'!$F$3:$AC$346,'[1]Unit factor_selected'!Y$1,FALSE)</f>
        <v>4.1262791322937203E-5</v>
      </c>
      <c r="BH56" s="22">
        <f>VLOOKUP($H56,'[1]Unit factor_selected'!$F$3:$AC$346,'[1]Unit factor_selected'!Z$1,FALSE)</f>
        <v>6.9985129754833599E-9</v>
      </c>
      <c r="BI56" s="22">
        <f>VLOOKUP($H56,'[1]Unit factor_selected'!$F$3:$AC$346,'[1]Unit factor_selected'!AA$1,FALSE)</f>
        <v>3.97048683969412E-5</v>
      </c>
      <c r="BJ56" s="21">
        <f>VLOOKUP($H56,'[1]Unit factor_selected'!$F$3:$AC$346,'[1]Unit factor_selected'!AB$1,FALSE)</f>
        <v>3.8609525070636801E-3</v>
      </c>
      <c r="BK56" s="99">
        <f>VLOOKUP($H56,'[1]Unit factor_selected'!$F$3:$AC$346,'[1]Unit factor_selected'!AC$1,FALSE)</f>
        <v>7.9763357328164692E-6</v>
      </c>
      <c r="BM56">
        <f t="shared" si="12"/>
        <v>0</v>
      </c>
    </row>
    <row r="57" spans="2:65" x14ac:dyDescent="0.2">
      <c r="B57" s="84"/>
      <c r="C57" s="63"/>
      <c r="D57" s="85"/>
      <c r="E57" s="84"/>
      <c r="F57" s="86"/>
      <c r="G57" s="87" t="str">
        <f t="shared" si="33"/>
        <v>JP</v>
      </c>
      <c r="H57" s="35" t="str">
        <f t="shared" si="33"/>
        <v>4c970fa9-d056-405f-8871-64ebf0f37ffc</v>
      </c>
      <c r="I57" s="88">
        <f t="shared" si="33"/>
        <v>0</v>
      </c>
      <c r="J57" s="89"/>
      <c r="K57" s="90"/>
      <c r="L57" s="91"/>
      <c r="M57" s="91"/>
      <c r="N57" s="91"/>
      <c r="O57" s="91"/>
      <c r="P57" s="91"/>
      <c r="Q57" s="92"/>
      <c r="R57" s="91"/>
      <c r="S57" s="91"/>
      <c r="T57" s="91"/>
      <c r="U57" s="91"/>
      <c r="V57" s="91"/>
      <c r="W57" s="91"/>
      <c r="X57" s="91"/>
      <c r="Y57" s="92"/>
      <c r="Z57" s="93"/>
      <c r="AA57" s="94">
        <f t="shared" si="36"/>
        <v>0</v>
      </c>
      <c r="AB57" s="4">
        <f t="shared" si="35"/>
        <v>0</v>
      </c>
      <c r="AC57" s="4">
        <f t="shared" si="35"/>
        <v>0</v>
      </c>
      <c r="AD57" s="4">
        <f t="shared" si="35"/>
        <v>0</v>
      </c>
      <c r="AE57" s="4">
        <f t="shared" si="35"/>
        <v>0</v>
      </c>
      <c r="AF57" s="4">
        <f t="shared" si="35"/>
        <v>0</v>
      </c>
      <c r="AG57" s="95">
        <f t="shared" si="35"/>
        <v>0</v>
      </c>
      <c r="AH57" s="4">
        <f t="shared" si="35"/>
        <v>0</v>
      </c>
      <c r="AI57" s="4">
        <f t="shared" si="35"/>
        <v>0</v>
      </c>
      <c r="AJ57" s="4">
        <f t="shared" si="35"/>
        <v>0</v>
      </c>
      <c r="AK57" s="4">
        <f t="shared" si="35"/>
        <v>0</v>
      </c>
      <c r="AL57" s="4">
        <f t="shared" si="35"/>
        <v>0</v>
      </c>
      <c r="AM57" s="4">
        <f t="shared" si="35"/>
        <v>0</v>
      </c>
      <c r="AN57" s="4">
        <f t="shared" si="35"/>
        <v>0</v>
      </c>
      <c r="AO57" s="95">
        <f t="shared" si="35"/>
        <v>0</v>
      </c>
      <c r="AP57" s="96">
        <f t="shared" si="35"/>
        <v>0</v>
      </c>
      <c r="AQ57" s="97" t="str">
        <f>VLOOKUP($H57,'[1]Unit factor_selected'!$F$3:$AC$346,'[1]Unit factor_selected'!H$1,FALSE)</f>
        <v>MJ</v>
      </c>
      <c r="AR57" s="98">
        <f>VLOOKUP($H57,'[1]Unit factor_selected'!$F$3:$AC$346,'[1]Unit factor_selected'!J$1,FALSE)</f>
        <v>7.93512076278024E-2</v>
      </c>
      <c r="AS57" s="2">
        <f>VLOOKUP($H57,'[1]Unit factor_selected'!$F$3:$AC$346,'[1]Unit factor_selected'!K$1,FALSE)</f>
        <v>1.32276848359443</v>
      </c>
      <c r="AT57" s="22">
        <f>VLOOKUP($H57,'[1]Unit factor_selected'!$F$3:$AC$346,'[1]Unit factor_selected'!L$1,FALSE)</f>
        <v>3.1263415803588299E-5</v>
      </c>
      <c r="AU57" s="21">
        <f>VLOOKUP($H57,'[1]Unit factor_selected'!$F$3:$AC$346,'[1]Unit factor_selected'!M$1,FALSE)</f>
        <v>2.8641793027265099E-2</v>
      </c>
      <c r="AV57" s="22">
        <f>VLOOKUP($H57,'[1]Unit factor_selected'!$F$3:$AC$346,'[1]Unit factor_selected'!N$1,FALSE)</f>
        <v>4.5261992541638499E-4</v>
      </c>
      <c r="AW57" s="22">
        <f>VLOOKUP($H57,'[1]Unit factor_selected'!$F$3:$AC$346,'[1]Unit factor_selected'!O$1,FALSE)</f>
        <v>1.53309941271616E-6</v>
      </c>
      <c r="AX57" s="21">
        <f>VLOOKUP($H57,'[1]Unit factor_selected'!$F$3:$AC$346,'[1]Unit factor_selected'!P$1,FALSE)</f>
        <v>8.0566010804188806E-2</v>
      </c>
      <c r="AY57" s="22">
        <f>VLOOKUP($H57,'[1]Unit factor_selected'!$F$3:$AC$346,'[1]Unit factor_selected'!Q$1,FALSE)</f>
        <v>1.6155785489210201E-3</v>
      </c>
      <c r="AZ57" s="21">
        <f>VLOOKUP($H57,'[1]Unit factor_selected'!$F$3:$AC$346,'[1]Unit factor_selected'!R$1,FALSE)</f>
        <v>8.8357184081817308E-3</v>
      </c>
      <c r="BA57" s="22">
        <f>VLOOKUP($H57,'[1]Unit factor_selected'!$F$3:$AC$346,'[1]Unit factor_selected'!S$1,FALSE)</f>
        <v>4.2126662656830402E-4</v>
      </c>
      <c r="BB57" s="22">
        <f>VLOOKUP($H57,'[1]Unit factor_selected'!$F$3:$AC$346,'[1]Unit factor_selected'!T$1,FALSE)</f>
        <v>3.1856838700717401E-4</v>
      </c>
      <c r="BC57" s="22">
        <f>VLOOKUP($H57,'[1]Unit factor_selected'!$F$3:$AC$346,'[1]Unit factor_selected'!U$1,FALSE)</f>
        <v>5.9676567228942202E-4</v>
      </c>
      <c r="BD57" s="22">
        <f>VLOOKUP($H57,'[1]Unit factor_selected'!$F$3:$AC$346,'[1]Unit factor_selected'!V$1,FALSE)</f>
        <v>3.62731138567858E-7</v>
      </c>
      <c r="BE57" s="22">
        <f>VLOOKUP($H57,'[1]Unit factor_selected'!$F$3:$AC$346,'[1]Unit factor_selected'!W$1,FALSE)</f>
        <v>7.2609868172480204E-5</v>
      </c>
      <c r="BF57" s="22">
        <f>VLOOKUP($H57,'[1]Unit factor_selected'!$F$3:$AC$346,'[1]Unit factor_selected'!X$1,FALSE)</f>
        <v>7.5021780235330594E-5</v>
      </c>
      <c r="BG57" s="22">
        <f>VLOOKUP($H57,'[1]Unit factor_selected'!$F$3:$AC$346,'[1]Unit factor_selected'!Y$1,FALSE)</f>
        <v>7.92969361637094E-5</v>
      </c>
      <c r="BH57" s="22">
        <f>VLOOKUP($H57,'[1]Unit factor_selected'!$F$3:$AC$346,'[1]Unit factor_selected'!Z$1,FALSE)</f>
        <v>4.5492952877156298E-9</v>
      </c>
      <c r="BI57" s="22">
        <f>VLOOKUP($H57,'[1]Unit factor_selected'!$F$3:$AC$346,'[1]Unit factor_selected'!AA$1,FALSE)</f>
        <v>9.0580613030702498E-5</v>
      </c>
      <c r="BJ57" s="21">
        <f>VLOOKUP($H57,'[1]Unit factor_selected'!$F$3:$AC$346,'[1]Unit factor_selected'!AB$1,FALSE)</f>
        <v>2.86655183532433E-2</v>
      </c>
      <c r="BK57" s="99">
        <f>VLOOKUP($H57,'[1]Unit factor_selected'!$F$3:$AC$346,'[1]Unit factor_selected'!AC$1,FALSE)</f>
        <v>4.2197206111642398E-5</v>
      </c>
      <c r="BM57">
        <f t="shared" si="12"/>
        <v>0</v>
      </c>
    </row>
    <row r="58" spans="2:65" x14ac:dyDescent="0.2">
      <c r="B58" s="84"/>
      <c r="C58" s="63"/>
      <c r="D58" s="85"/>
      <c r="E58" s="84"/>
      <c r="F58" s="86"/>
      <c r="G58" s="87" t="str">
        <f t="shared" si="33"/>
        <v>KR</v>
      </c>
      <c r="H58" s="35" t="str">
        <f t="shared" si="33"/>
        <v>a3a7e5f6-7e8c-43a3-8d7a-39bd79efc2f9</v>
      </c>
      <c r="I58" s="88">
        <f t="shared" si="33"/>
        <v>0</v>
      </c>
      <c r="J58" s="89"/>
      <c r="K58" s="90"/>
      <c r="L58" s="91"/>
      <c r="M58" s="91"/>
      <c r="N58" s="91"/>
      <c r="O58" s="91"/>
      <c r="P58" s="91"/>
      <c r="Q58" s="92"/>
      <c r="R58" s="91"/>
      <c r="S58" s="91"/>
      <c r="T58" s="91"/>
      <c r="U58" s="91"/>
      <c r="V58" s="91"/>
      <c r="W58" s="91"/>
      <c r="X58" s="91"/>
      <c r="Y58" s="92"/>
      <c r="Z58" s="93"/>
      <c r="AA58" s="94">
        <f t="shared" si="36"/>
        <v>0</v>
      </c>
      <c r="AB58" s="4">
        <f t="shared" si="35"/>
        <v>0</v>
      </c>
      <c r="AC58" s="4">
        <f t="shared" si="35"/>
        <v>0</v>
      </c>
      <c r="AD58" s="4">
        <f t="shared" si="35"/>
        <v>0</v>
      </c>
      <c r="AE58" s="4">
        <f t="shared" si="35"/>
        <v>0</v>
      </c>
      <c r="AF58" s="4">
        <f t="shared" si="35"/>
        <v>0</v>
      </c>
      <c r="AG58" s="95">
        <f t="shared" si="35"/>
        <v>0</v>
      </c>
      <c r="AH58" s="4">
        <f t="shared" si="35"/>
        <v>0</v>
      </c>
      <c r="AI58" s="4">
        <f t="shared" si="35"/>
        <v>0</v>
      </c>
      <c r="AJ58" s="4">
        <f t="shared" si="35"/>
        <v>0</v>
      </c>
      <c r="AK58" s="4">
        <f t="shared" si="35"/>
        <v>0</v>
      </c>
      <c r="AL58" s="4">
        <f t="shared" si="35"/>
        <v>0</v>
      </c>
      <c r="AM58" s="4">
        <f t="shared" si="35"/>
        <v>0</v>
      </c>
      <c r="AN58" s="4">
        <f t="shared" si="35"/>
        <v>0</v>
      </c>
      <c r="AO58" s="95">
        <f t="shared" si="35"/>
        <v>0</v>
      </c>
      <c r="AP58" s="96">
        <f t="shared" si="35"/>
        <v>0</v>
      </c>
      <c r="AQ58" s="97" t="str">
        <f>VLOOKUP($H58,'[1]Unit factor_selected'!$F$3:$AC$346,'[1]Unit factor_selected'!H$1,FALSE)</f>
        <v>MJ</v>
      </c>
      <c r="AR58" s="98">
        <f>VLOOKUP($H58,'[1]Unit factor_selected'!$F$3:$AC$346,'[1]Unit factor_selected'!J$1,FALSE)</f>
        <v>6.7253809860047906E-2</v>
      </c>
      <c r="AS58" s="2">
        <f>VLOOKUP($H58,'[1]Unit factor_selected'!$F$3:$AC$346,'[1]Unit factor_selected'!K$1,FALSE)</f>
        <v>1.1294125052100501</v>
      </c>
      <c r="AT58" s="22">
        <f>VLOOKUP($H58,'[1]Unit factor_selected'!$F$3:$AC$346,'[1]Unit factor_selected'!L$1,FALSE)</f>
        <v>1.2795087764735001E-5</v>
      </c>
      <c r="AU58" s="21">
        <f>VLOOKUP($H58,'[1]Unit factor_selected'!$F$3:$AC$346,'[1]Unit factor_selected'!M$1,FALSE)</f>
        <v>2.4575331543782601E-2</v>
      </c>
      <c r="AV58" s="22">
        <f>VLOOKUP($H58,'[1]Unit factor_selected'!$F$3:$AC$346,'[1]Unit factor_selected'!N$1,FALSE)</f>
        <v>1.3506052312702401E-4</v>
      </c>
      <c r="AW58" s="22">
        <f>VLOOKUP($H58,'[1]Unit factor_selected'!$F$3:$AC$346,'[1]Unit factor_selected'!O$1,FALSE)</f>
        <v>6.5286606690765305E-7</v>
      </c>
      <c r="AX58" s="21">
        <f>VLOOKUP($H58,'[1]Unit factor_selected'!$F$3:$AC$346,'[1]Unit factor_selected'!P$1,FALSE)</f>
        <v>6.7967294629948397E-2</v>
      </c>
      <c r="AY58" s="22">
        <f>VLOOKUP($H58,'[1]Unit factor_selected'!$F$3:$AC$346,'[1]Unit factor_selected'!Q$1,FALSE)</f>
        <v>3.0695237695689098E-4</v>
      </c>
      <c r="AZ58" s="21">
        <f>VLOOKUP($H58,'[1]Unit factor_selected'!$F$3:$AC$346,'[1]Unit factor_selected'!R$1,FALSE)</f>
        <v>3.3629623399084999E-3</v>
      </c>
      <c r="BA58" s="22">
        <f>VLOOKUP($H58,'[1]Unit factor_selected'!$F$3:$AC$346,'[1]Unit factor_selected'!S$1,FALSE)</f>
        <v>3.1601268785079798E-4</v>
      </c>
      <c r="BB58" s="22">
        <f>VLOOKUP($H58,'[1]Unit factor_selected'!$F$3:$AC$346,'[1]Unit factor_selected'!T$1,FALSE)</f>
        <v>2.41154246765223E-5</v>
      </c>
      <c r="BC58" s="22">
        <f>VLOOKUP($H58,'[1]Unit factor_selected'!$F$3:$AC$346,'[1]Unit factor_selected'!U$1,FALSE)</f>
        <v>1.8980648163218099E-4</v>
      </c>
      <c r="BD58" s="22">
        <f>VLOOKUP($H58,'[1]Unit factor_selected'!$F$3:$AC$346,'[1]Unit factor_selected'!V$1,FALSE)</f>
        <v>1.2888913005812801E-7</v>
      </c>
      <c r="BE58" s="22">
        <f>VLOOKUP($H58,'[1]Unit factor_selected'!$F$3:$AC$346,'[1]Unit factor_selected'!W$1,FALSE)</f>
        <v>1.0828460730635399E-5</v>
      </c>
      <c r="BF58" s="22">
        <f>VLOOKUP($H58,'[1]Unit factor_selected'!$F$3:$AC$346,'[1]Unit factor_selected'!X$1,FALSE)</f>
        <v>3.7330935365714099E-5</v>
      </c>
      <c r="BG58" s="22">
        <f>VLOOKUP($H58,'[1]Unit factor_selected'!$F$3:$AC$346,'[1]Unit factor_selected'!Y$1,FALSE)</f>
        <v>4.0187916432751998E-5</v>
      </c>
      <c r="BH58" s="22">
        <f>VLOOKUP($H58,'[1]Unit factor_selected'!$F$3:$AC$346,'[1]Unit factor_selected'!Z$1,FALSE)</f>
        <v>6.9775474062308804E-9</v>
      </c>
      <c r="BI58" s="22">
        <f>VLOOKUP($H58,'[1]Unit factor_selected'!$F$3:$AC$346,'[1]Unit factor_selected'!AA$1,FALSE)</f>
        <v>3.7985140662090601E-5</v>
      </c>
      <c r="BJ58" s="21">
        <f>VLOOKUP($H58,'[1]Unit factor_selected'!$F$3:$AC$346,'[1]Unit factor_selected'!AB$1,FALSE)</f>
        <v>3.7708823359342602E-3</v>
      </c>
      <c r="BK58" s="99">
        <f>VLOOKUP($H58,'[1]Unit factor_selected'!$F$3:$AC$346,'[1]Unit factor_selected'!AC$1,FALSE)</f>
        <v>9.0492303943148604E-6</v>
      </c>
      <c r="BM58">
        <f t="shared" si="12"/>
        <v>0</v>
      </c>
    </row>
    <row r="59" spans="2:65" x14ac:dyDescent="0.2">
      <c r="B59" s="84"/>
      <c r="C59" s="63"/>
      <c r="D59" s="85"/>
      <c r="E59" s="100"/>
      <c r="F59" s="101"/>
      <c r="G59" s="102" t="str">
        <f t="shared" si="33"/>
        <v>RER</v>
      </c>
      <c r="H59" s="103" t="str">
        <f t="shared" si="33"/>
        <v>81f57f68-26a0-32eb-bdd1-6d68bf145cbf</v>
      </c>
      <c r="I59" s="104">
        <f t="shared" si="33"/>
        <v>0</v>
      </c>
      <c r="J59" s="105"/>
      <c r="K59" s="106"/>
      <c r="L59" s="107"/>
      <c r="M59" s="107"/>
      <c r="N59" s="107"/>
      <c r="O59" s="107"/>
      <c r="P59" s="107"/>
      <c r="Q59" s="108"/>
      <c r="R59" s="107"/>
      <c r="S59" s="107"/>
      <c r="T59" s="107"/>
      <c r="U59" s="107"/>
      <c r="V59" s="107"/>
      <c r="W59" s="107"/>
      <c r="X59" s="107"/>
      <c r="Y59" s="108"/>
      <c r="Z59" s="109"/>
      <c r="AA59" s="110">
        <f t="shared" si="36"/>
        <v>0</v>
      </c>
      <c r="AB59" s="111">
        <f t="shared" si="35"/>
        <v>0</v>
      </c>
      <c r="AC59" s="111">
        <f t="shared" si="35"/>
        <v>0</v>
      </c>
      <c r="AD59" s="111">
        <f t="shared" si="35"/>
        <v>0</v>
      </c>
      <c r="AE59" s="111">
        <f t="shared" si="35"/>
        <v>0</v>
      </c>
      <c r="AF59" s="111">
        <f t="shared" si="35"/>
        <v>0</v>
      </c>
      <c r="AG59" s="58">
        <f t="shared" si="35"/>
        <v>0</v>
      </c>
      <c r="AH59" s="111">
        <f t="shared" si="35"/>
        <v>0</v>
      </c>
      <c r="AI59" s="111">
        <f t="shared" si="35"/>
        <v>0</v>
      </c>
      <c r="AJ59" s="111">
        <f t="shared" si="35"/>
        <v>0</v>
      </c>
      <c r="AK59" s="111">
        <f t="shared" si="35"/>
        <v>0</v>
      </c>
      <c r="AL59" s="111">
        <f t="shared" si="35"/>
        <v>0</v>
      </c>
      <c r="AM59" s="111">
        <f t="shared" si="35"/>
        <v>0</v>
      </c>
      <c r="AN59" s="111">
        <f t="shared" si="35"/>
        <v>0</v>
      </c>
      <c r="AO59" s="58">
        <f t="shared" si="35"/>
        <v>0</v>
      </c>
      <c r="AP59" s="112">
        <f t="shared" si="35"/>
        <v>0</v>
      </c>
      <c r="AQ59" s="113" t="str">
        <f>VLOOKUP($H59,'[1]Unit factor_selected'!$F$3:$AC$346,'[1]Unit factor_selected'!H$1,FALSE)</f>
        <v>MJ</v>
      </c>
      <c r="AR59" s="114">
        <f>VLOOKUP($H59,'[1]Unit factor_selected'!$F$3:$AC$346,'[1]Unit factor_selected'!J$1,FALSE)</f>
        <v>7.0118048765538996E-2</v>
      </c>
      <c r="AS59" s="115">
        <f>VLOOKUP($H59,'[1]Unit factor_selected'!$F$3:$AC$346,'[1]Unit factor_selected'!K$1,FALSE)</f>
        <v>1.3497453408187099</v>
      </c>
      <c r="AT59" s="116">
        <f>VLOOKUP($H59,'[1]Unit factor_selected'!$F$3:$AC$346,'[1]Unit factor_selected'!L$1,FALSE)</f>
        <v>1.06301210372212E-5</v>
      </c>
      <c r="AU59" s="117">
        <f>VLOOKUP($H59,'[1]Unit factor_selected'!$F$3:$AC$346,'[1]Unit factor_selected'!M$1,FALSE)</f>
        <v>2.9385955179995399E-2</v>
      </c>
      <c r="AV59" s="116">
        <f>VLOOKUP($H59,'[1]Unit factor_selected'!$F$3:$AC$346,'[1]Unit factor_selected'!N$1,FALSE)</f>
        <v>1.0025233031106201E-4</v>
      </c>
      <c r="AW59" s="116">
        <f>VLOOKUP($H59,'[1]Unit factor_selected'!$F$3:$AC$346,'[1]Unit factor_selected'!O$1,FALSE)</f>
        <v>5.9555853283527898E-7</v>
      </c>
      <c r="AX59" s="117">
        <f>VLOOKUP($H59,'[1]Unit factor_selected'!$F$3:$AC$346,'[1]Unit factor_selected'!P$1,FALSE)</f>
        <v>7.0869144201546899E-2</v>
      </c>
      <c r="AY59" s="116">
        <f>VLOOKUP($H59,'[1]Unit factor_selected'!$F$3:$AC$346,'[1]Unit factor_selected'!Q$1,FALSE)</f>
        <v>4.5144039477974199E-4</v>
      </c>
      <c r="AZ59" s="117">
        <f>VLOOKUP($H59,'[1]Unit factor_selected'!$F$3:$AC$346,'[1]Unit factor_selected'!R$1,FALSE)</f>
        <v>1.5356028778998299E-3</v>
      </c>
      <c r="BA59" s="116">
        <f>VLOOKUP($H59,'[1]Unit factor_selected'!$F$3:$AC$346,'[1]Unit factor_selected'!S$1,FALSE)</f>
        <v>3.2455970565379699E-4</v>
      </c>
      <c r="BB59" s="116">
        <f>VLOOKUP($H59,'[1]Unit factor_selected'!$F$3:$AC$346,'[1]Unit factor_selected'!T$1,FALSE)</f>
        <v>3.01250376434892E-5</v>
      </c>
      <c r="BC59" s="116">
        <f>VLOOKUP($H59,'[1]Unit factor_selected'!$F$3:$AC$346,'[1]Unit factor_selected'!U$1,FALSE)</f>
        <v>2.66615630405421E-4</v>
      </c>
      <c r="BD59" s="116">
        <f>VLOOKUP($H59,'[1]Unit factor_selected'!$F$3:$AC$346,'[1]Unit factor_selected'!V$1,FALSE)</f>
        <v>6.0700632641943398E-8</v>
      </c>
      <c r="BE59" s="116">
        <f>VLOOKUP($H59,'[1]Unit factor_selected'!$F$3:$AC$346,'[1]Unit factor_selected'!W$1,FALSE)</f>
        <v>1.7662890886774801E-5</v>
      </c>
      <c r="BF59" s="116">
        <f>VLOOKUP($H59,'[1]Unit factor_selected'!$F$3:$AC$346,'[1]Unit factor_selected'!X$1,FALSE)</f>
        <v>3.2165862121886299E-5</v>
      </c>
      <c r="BG59" s="116">
        <f>VLOOKUP($H59,'[1]Unit factor_selected'!$F$3:$AC$346,'[1]Unit factor_selected'!Y$1,FALSE)</f>
        <v>3.4052642672935498E-5</v>
      </c>
      <c r="BH59" s="116">
        <f>VLOOKUP($H59,'[1]Unit factor_selected'!$F$3:$AC$346,'[1]Unit factor_selected'!Z$1,FALSE)</f>
        <v>1.6017502682224398E-8</v>
      </c>
      <c r="BI59" s="116">
        <f>VLOOKUP($H59,'[1]Unit factor_selected'!$F$3:$AC$346,'[1]Unit factor_selected'!AA$1,FALSE)</f>
        <v>3.0729154602136902E-5</v>
      </c>
      <c r="BJ59" s="117">
        <f>VLOOKUP($H59,'[1]Unit factor_selected'!$F$3:$AC$346,'[1]Unit factor_selected'!AB$1,FALSE)</f>
        <v>5.1457720294377004E-3</v>
      </c>
      <c r="BK59" s="118">
        <f>VLOOKUP($H59,'[1]Unit factor_selected'!$F$3:$AC$346,'[1]Unit factor_selected'!AC$1,FALSE)</f>
        <v>2.1648941226151601E-5</v>
      </c>
      <c r="BM59">
        <f t="shared" si="12"/>
        <v>0</v>
      </c>
    </row>
    <row r="60" spans="2:65" x14ac:dyDescent="0.2">
      <c r="B60" s="84"/>
      <c r="C60" s="63"/>
      <c r="D60" s="137"/>
      <c r="E60" s="113" t="str">
        <f>[1]LCI!D71</f>
        <v>PvP emission</v>
      </c>
      <c r="F60" s="131" t="str">
        <f>'[1]Unit factor_selected'!D341</f>
        <v>Waste treatment for PvP</v>
      </c>
      <c r="G60" s="102" t="str">
        <f>'[1]Unit factor_selected'!E341</f>
        <v>GLO</v>
      </c>
      <c r="H60" s="103" t="str">
        <f>'[1]Unit factor_selected'!F341</f>
        <v>097342bb-bb9e-4076-96d7-529a6136c7eb</v>
      </c>
      <c r="I60" s="104">
        <v>1</v>
      </c>
      <c r="J60" s="132">
        <f>I60</f>
        <v>1</v>
      </c>
      <c r="K60" s="133">
        <v>0</v>
      </c>
      <c r="L60" s="134">
        <v>0</v>
      </c>
      <c r="M60" s="134">
        <v>0</v>
      </c>
      <c r="N60" s="134">
        <v>0</v>
      </c>
      <c r="O60" s="134">
        <v>0</v>
      </c>
      <c r="P60" s="134">
        <v>0</v>
      </c>
      <c r="Q60" s="135">
        <f>[1]LCI!$E71*'[1]EV proj_BAU'!AF$72</f>
        <v>1.0392443861183938</v>
      </c>
      <c r="R60" s="134">
        <v>0</v>
      </c>
      <c r="S60" s="134">
        <v>0</v>
      </c>
      <c r="T60" s="134">
        <v>0</v>
      </c>
      <c r="U60" s="134">
        <v>0</v>
      </c>
      <c r="V60" s="134">
        <v>0</v>
      </c>
      <c r="W60" s="134">
        <v>0</v>
      </c>
      <c r="X60" s="134">
        <v>0</v>
      </c>
      <c r="Y60" s="135">
        <f>[1]LCI!$E71*'[1]EV proj_BAU'!AG$72</f>
        <v>2.1167120970500357</v>
      </c>
      <c r="Z60" s="136">
        <v>0</v>
      </c>
      <c r="AA60" s="110">
        <f>$I60*K60</f>
        <v>0</v>
      </c>
      <c r="AB60" s="111">
        <f t="shared" ref="AB60:AP63" si="37">$I60*L60</f>
        <v>0</v>
      </c>
      <c r="AC60" s="111">
        <f t="shared" si="37"/>
        <v>0</v>
      </c>
      <c r="AD60" s="111">
        <f t="shared" si="37"/>
        <v>0</v>
      </c>
      <c r="AE60" s="111">
        <f t="shared" si="37"/>
        <v>0</v>
      </c>
      <c r="AF60" s="111">
        <f t="shared" si="37"/>
        <v>0</v>
      </c>
      <c r="AG60" s="58">
        <f t="shared" si="37"/>
        <v>1.0392443861183938</v>
      </c>
      <c r="AH60" s="111">
        <f t="shared" si="37"/>
        <v>0</v>
      </c>
      <c r="AI60" s="111">
        <f t="shared" si="37"/>
        <v>0</v>
      </c>
      <c r="AJ60" s="111">
        <f t="shared" si="37"/>
        <v>0</v>
      </c>
      <c r="AK60" s="111">
        <f t="shared" si="37"/>
        <v>0</v>
      </c>
      <c r="AL60" s="111">
        <f t="shared" si="37"/>
        <v>0</v>
      </c>
      <c r="AM60" s="111">
        <f t="shared" si="37"/>
        <v>0</v>
      </c>
      <c r="AN60" s="111">
        <f t="shared" si="37"/>
        <v>0</v>
      </c>
      <c r="AO60" s="58">
        <f t="shared" si="37"/>
        <v>2.1167120970500357</v>
      </c>
      <c r="AP60" s="112">
        <f t="shared" si="37"/>
        <v>0</v>
      </c>
      <c r="AQ60" s="113" t="str">
        <f>VLOOKUP($H60,'[1]Unit factor_selected'!$F$3:$AC$346,'[1]Unit factor_selected'!H$1,FALSE)</f>
        <v>kg</v>
      </c>
      <c r="AR60" s="114">
        <f>VLOOKUP($H60,'[1]Unit factor_selected'!$F$3:$AC$346,'[1]Unit factor_selected'!J$1,FALSE)</f>
        <v>0</v>
      </c>
      <c r="AS60" s="115">
        <f>VLOOKUP($H60,'[1]Unit factor_selected'!$F$3:$AC$346,'[1]Unit factor_selected'!K$1,FALSE)</f>
        <v>0</v>
      </c>
      <c r="AT60" s="116">
        <f>VLOOKUP($H60,'[1]Unit factor_selected'!$F$3:$AC$346,'[1]Unit factor_selected'!L$1,FALSE)</f>
        <v>0</v>
      </c>
      <c r="AU60" s="117">
        <f>VLOOKUP($H60,'[1]Unit factor_selected'!$F$3:$AC$346,'[1]Unit factor_selected'!M$1,FALSE)</f>
        <v>0</v>
      </c>
      <c r="AV60" s="116">
        <f>VLOOKUP($H60,'[1]Unit factor_selected'!$F$3:$AC$346,'[1]Unit factor_selected'!N$1,FALSE)</f>
        <v>1.9073552699999999E-2</v>
      </c>
      <c r="AW60" s="116">
        <f>VLOOKUP($H60,'[1]Unit factor_selected'!$F$3:$AC$346,'[1]Unit factor_selected'!O$1,FALSE)</f>
        <v>0</v>
      </c>
      <c r="AX60" s="117">
        <f>VLOOKUP($H60,'[1]Unit factor_selected'!$F$3:$AC$346,'[1]Unit factor_selected'!P$1,FALSE)</f>
        <v>0</v>
      </c>
      <c r="AY60" s="116">
        <f>VLOOKUP($H60,'[1]Unit factor_selected'!$F$3:$AC$346,'[1]Unit factor_selected'!Q$1,FALSE)</f>
        <v>0</v>
      </c>
      <c r="AZ60" s="117">
        <f>VLOOKUP($H60,'[1]Unit factor_selected'!$F$3:$AC$346,'[1]Unit factor_selected'!R$1,FALSE)</f>
        <v>0</v>
      </c>
      <c r="BA60" s="116">
        <f>VLOOKUP($H60,'[1]Unit factor_selected'!$F$3:$AC$346,'[1]Unit factor_selected'!S$1,FALSE)</f>
        <v>0</v>
      </c>
      <c r="BB60" s="116">
        <f>VLOOKUP($H60,'[1]Unit factor_selected'!$F$3:$AC$346,'[1]Unit factor_selected'!T$1,FALSE)</f>
        <v>0</v>
      </c>
      <c r="BC60" s="116">
        <f>VLOOKUP($H60,'[1]Unit factor_selected'!$F$3:$AC$346,'[1]Unit factor_selected'!U$1,FALSE)</f>
        <v>4.5435149999999998E-4</v>
      </c>
      <c r="BD60" s="116">
        <f>VLOOKUP($H60,'[1]Unit factor_selected'!$F$3:$AC$346,'[1]Unit factor_selected'!V$1,FALSE)</f>
        <v>0</v>
      </c>
      <c r="BE60" s="116">
        <f>VLOOKUP($H60,'[1]Unit factor_selected'!$F$3:$AC$346,'[1]Unit factor_selected'!W$1,FALSE)</f>
        <v>0</v>
      </c>
      <c r="BF60" s="116">
        <f>VLOOKUP($H60,'[1]Unit factor_selected'!$F$3:$AC$346,'[1]Unit factor_selected'!X$1,FALSE)</f>
        <v>0</v>
      </c>
      <c r="BG60" s="116">
        <f>VLOOKUP($H60,'[1]Unit factor_selected'!$F$3:$AC$346,'[1]Unit factor_selected'!Y$1,FALSE)</f>
        <v>0</v>
      </c>
      <c r="BH60" s="116">
        <f>VLOOKUP($H60,'[1]Unit factor_selected'!$F$3:$AC$346,'[1]Unit factor_selected'!Z$1,FALSE)</f>
        <v>0</v>
      </c>
      <c r="BI60" s="116">
        <f>VLOOKUP($H60,'[1]Unit factor_selected'!$F$3:$AC$346,'[1]Unit factor_selected'!AA$1,FALSE)</f>
        <v>0</v>
      </c>
      <c r="BJ60" s="117">
        <f>VLOOKUP($H60,'[1]Unit factor_selected'!$F$3:$AC$346,'[1]Unit factor_selected'!AB$1,FALSE)</f>
        <v>4.3911185999999998E-2</v>
      </c>
      <c r="BK60" s="118">
        <f>VLOOKUP($H60,'[1]Unit factor_selected'!$F$3:$AC$346,'[1]Unit factor_selected'!AC$1,FALSE)</f>
        <v>0</v>
      </c>
      <c r="BM60">
        <f t="shared" si="12"/>
        <v>0</v>
      </c>
    </row>
    <row r="61" spans="2:65" x14ac:dyDescent="0.2">
      <c r="B61" s="84"/>
      <c r="C61" s="63"/>
      <c r="D61" s="138" t="str">
        <f>[1]LCI!C72</f>
        <v>HCl</v>
      </c>
      <c r="E61" s="139"/>
      <c r="F61" s="119" t="str">
        <f>'[1]Unit factor_selected'!D302</f>
        <v>market for hydrochloric acid, without water, in 30% solution state | hydrochloric acid, without water, in 30% solution state | Cutoff, U</v>
      </c>
      <c r="G61" s="66" t="str">
        <f>'[1]Unit factor_selected'!E302</f>
        <v>RoW</v>
      </c>
      <c r="H61" s="140" t="str">
        <f>'[1]Unit factor_selected'!F302</f>
        <v>89ed3c42-1153-3173-bafe-d088ea73e6cc</v>
      </c>
      <c r="I61" s="68">
        <v>1</v>
      </c>
      <c r="J61" s="120">
        <f>I61</f>
        <v>1</v>
      </c>
      <c r="K61" s="121">
        <v>0</v>
      </c>
      <c r="L61" s="122">
        <v>0</v>
      </c>
      <c r="M61" s="122">
        <v>0</v>
      </c>
      <c r="N61" s="122">
        <v>0</v>
      </c>
      <c r="O61" s="122">
        <v>0</v>
      </c>
      <c r="P61" s="122">
        <v>0</v>
      </c>
      <c r="Q61" s="123">
        <f>[1]LCI!$E72*'[1]EV proj_BAU'!AF$72</f>
        <v>30.517493878079815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3">
        <f>[1]LCI!$E72*'[1]EV proj_BAU'!AG$72</f>
        <v>62.157418722897873</v>
      </c>
      <c r="Z61" s="124">
        <v>0</v>
      </c>
      <c r="AA61" s="74">
        <f t="shared" ref="AA61:AA62" si="38">$I61*K61</f>
        <v>0</v>
      </c>
      <c r="AB61" s="75">
        <f t="shared" si="37"/>
        <v>0</v>
      </c>
      <c r="AC61" s="75">
        <f t="shared" si="37"/>
        <v>0</v>
      </c>
      <c r="AD61" s="75">
        <f t="shared" si="37"/>
        <v>0</v>
      </c>
      <c r="AE61" s="75">
        <f t="shared" si="37"/>
        <v>0</v>
      </c>
      <c r="AF61" s="75">
        <f t="shared" si="37"/>
        <v>0</v>
      </c>
      <c r="AG61" s="76">
        <f t="shared" si="37"/>
        <v>30.517493878079815</v>
      </c>
      <c r="AH61" s="75">
        <f t="shared" si="37"/>
        <v>0</v>
      </c>
      <c r="AI61" s="75">
        <f t="shared" si="37"/>
        <v>0</v>
      </c>
      <c r="AJ61" s="75">
        <f t="shared" si="37"/>
        <v>0</v>
      </c>
      <c r="AK61" s="75">
        <f t="shared" si="37"/>
        <v>0</v>
      </c>
      <c r="AL61" s="75">
        <f t="shared" si="37"/>
        <v>0</v>
      </c>
      <c r="AM61" s="75">
        <f t="shared" si="37"/>
        <v>0</v>
      </c>
      <c r="AN61" s="75">
        <f t="shared" si="37"/>
        <v>0</v>
      </c>
      <c r="AO61" s="76">
        <f t="shared" si="37"/>
        <v>62.157418722897873</v>
      </c>
      <c r="AP61" s="77">
        <f t="shared" si="37"/>
        <v>0</v>
      </c>
      <c r="AQ61" s="78" t="str">
        <f>VLOOKUP($H61,'[1]Unit factor_selected'!$F$3:$AC$346,'[1]Unit factor_selected'!H$1,FALSE)</f>
        <v>kg</v>
      </c>
      <c r="AR61" s="79">
        <f>VLOOKUP($H61,'[1]Unit factor_selected'!$F$3:$AC$346,'[1]Unit factor_selected'!J$1,FALSE)</f>
        <v>0.78859149299999998</v>
      </c>
      <c r="AS61" s="80">
        <f>VLOOKUP($H61,'[1]Unit factor_selected'!$F$3:$AC$346,'[1]Unit factor_selected'!K$1,FALSE)</f>
        <v>13.168249319999999</v>
      </c>
      <c r="AT61" s="81">
        <f>VLOOKUP($H61,'[1]Unit factor_selected'!$F$3:$AC$346,'[1]Unit factor_selected'!L$1,FALSE)</f>
        <v>2.064948E-3</v>
      </c>
      <c r="AU61" s="82">
        <f>VLOOKUP($H61,'[1]Unit factor_selected'!$F$3:$AC$346,'[1]Unit factor_selected'!M$1,FALSE)</f>
        <v>0.22514500600000001</v>
      </c>
      <c r="AV61" s="81">
        <f>VLOOKUP($H61,'[1]Unit factor_selected'!$F$3:$AC$346,'[1]Unit factor_selected'!N$1,FALSE)</f>
        <v>0.10193595699999999</v>
      </c>
      <c r="AW61" s="81">
        <f>VLOOKUP($H61,'[1]Unit factor_selected'!$F$3:$AC$346,'[1]Unit factor_selected'!O$1,FALSE)</f>
        <v>3.8016800000000001E-4</v>
      </c>
      <c r="AX61" s="82">
        <f>VLOOKUP($H61,'[1]Unit factor_selected'!$F$3:$AC$346,'[1]Unit factor_selected'!P$1,FALSE)</f>
        <v>0.802065951</v>
      </c>
      <c r="AY61" s="81">
        <f>VLOOKUP($H61,'[1]Unit factor_selected'!$F$3:$AC$346,'[1]Unit factor_selected'!Q$1,FALSE)</f>
        <v>6.9526096999999995E-2</v>
      </c>
      <c r="AZ61" s="82">
        <f>VLOOKUP($H61,'[1]Unit factor_selected'!$F$3:$AC$346,'[1]Unit factor_selected'!R$1,FALSE)</f>
        <v>1.9609882300000001</v>
      </c>
      <c r="BA61" s="81">
        <f>VLOOKUP($H61,'[1]Unit factor_selected'!$F$3:$AC$346,'[1]Unit factor_selected'!S$1,FALSE)</f>
        <v>7.5640887000000004E-2</v>
      </c>
      <c r="BB61" s="81">
        <f>VLOOKUP($H61,'[1]Unit factor_selected'!$F$3:$AC$346,'[1]Unit factor_selected'!T$1,FALSE)</f>
        <v>1.401615E-2</v>
      </c>
      <c r="BC61" s="81">
        <f>VLOOKUP($H61,'[1]Unit factor_selected'!$F$3:$AC$346,'[1]Unit factor_selected'!U$1,FALSE)</f>
        <v>0.13298373399999999</v>
      </c>
      <c r="BD61" s="81">
        <f>VLOOKUP($H61,'[1]Unit factor_selected'!$F$3:$AC$346,'[1]Unit factor_selected'!V$1,FALSE)</f>
        <v>3.8699999999999999E-5</v>
      </c>
      <c r="BE61" s="81">
        <f>VLOOKUP($H61,'[1]Unit factor_selected'!$F$3:$AC$346,'[1]Unit factor_selected'!W$1,FALSE)</f>
        <v>6.8800809999999997E-3</v>
      </c>
      <c r="BF61" s="81">
        <f>VLOOKUP($H61,'[1]Unit factor_selected'!$F$3:$AC$346,'[1]Unit factor_selected'!X$1,FALSE)</f>
        <v>1.9933669999999998E-3</v>
      </c>
      <c r="BG61" s="81">
        <f>VLOOKUP($H61,'[1]Unit factor_selected'!$F$3:$AC$346,'[1]Unit factor_selected'!Y$1,FALSE)</f>
        <v>2.0231569999999998E-3</v>
      </c>
      <c r="BH61" s="81">
        <f>VLOOKUP($H61,'[1]Unit factor_selected'!$F$3:$AC$346,'[1]Unit factor_selected'!Z$1,FALSE)</f>
        <v>6.7800000000000001E-7</v>
      </c>
      <c r="BI61" s="81">
        <f>VLOOKUP($H61,'[1]Unit factor_selected'!$F$3:$AC$346,'[1]Unit factor_selected'!AA$1,FALSE)</f>
        <v>4.1585169999999996E-3</v>
      </c>
      <c r="BJ61" s="82">
        <f>VLOOKUP($H61,'[1]Unit factor_selected'!$F$3:$AC$346,'[1]Unit factor_selected'!AB$1,FALSE)</f>
        <v>9.4626985599999998</v>
      </c>
      <c r="BK61" s="83">
        <f>VLOOKUP($H61,'[1]Unit factor_selected'!$F$3:$AC$346,'[1]Unit factor_selected'!AC$1,FALSE)</f>
        <v>2.0069692E-2</v>
      </c>
      <c r="BM61">
        <f t="shared" si="12"/>
        <v>24.065836059933321</v>
      </c>
    </row>
    <row r="62" spans="2:65" x14ac:dyDescent="0.2">
      <c r="B62" s="84"/>
      <c r="C62" s="63"/>
      <c r="D62" s="141" t="str">
        <f>[1]LCI!C73</f>
        <v>Ethanol</v>
      </c>
      <c r="E62" s="142"/>
      <c r="F62" s="125" t="str">
        <f>'[1]Unit factor_selected'!D303</f>
        <v>market for ethanol, without water, in 99.7% solution state, from ethylene | ethanol, without water, in 99.7% solution state, from ethylene | Cutoff, U</v>
      </c>
      <c r="G62" s="87" t="str">
        <f>'[1]Unit factor_selected'!E303</f>
        <v>RoW</v>
      </c>
      <c r="H62" s="34" t="str">
        <f>'[1]Unit factor_selected'!F303</f>
        <v>122143cd-5030-4d14-97c4-86432c983dcb</v>
      </c>
      <c r="I62" s="88">
        <v>1</v>
      </c>
      <c r="J62" s="126">
        <f t="shared" ref="J62:J63" si="39">I62</f>
        <v>1</v>
      </c>
      <c r="K62" s="127">
        <v>0</v>
      </c>
      <c r="L62" s="128">
        <v>0</v>
      </c>
      <c r="M62" s="128">
        <v>0</v>
      </c>
      <c r="N62" s="128">
        <v>0</v>
      </c>
      <c r="O62" s="128">
        <v>0</v>
      </c>
      <c r="P62" s="128">
        <v>0</v>
      </c>
      <c r="Q62" s="129">
        <f>[1]LCI!$E73*'[1]EV proj_BAU'!AF$72</f>
        <v>411.80471198507274</v>
      </c>
      <c r="R62" s="128">
        <v>0</v>
      </c>
      <c r="S62" s="128">
        <v>0</v>
      </c>
      <c r="T62" s="128">
        <v>0</v>
      </c>
      <c r="U62" s="128">
        <v>0</v>
      </c>
      <c r="V62" s="128">
        <v>0</v>
      </c>
      <c r="W62" s="128">
        <v>0</v>
      </c>
      <c r="X62" s="128">
        <v>0</v>
      </c>
      <c r="Y62" s="129">
        <f>[1]LCI!$E73*'[1]EV proj_BAU'!AG$72</f>
        <v>838.75556810725539</v>
      </c>
      <c r="Z62" s="130">
        <v>0</v>
      </c>
      <c r="AA62" s="94">
        <f t="shared" si="38"/>
        <v>0</v>
      </c>
      <c r="AB62" s="4">
        <f t="shared" si="37"/>
        <v>0</v>
      </c>
      <c r="AC62" s="4">
        <f t="shared" si="37"/>
        <v>0</v>
      </c>
      <c r="AD62" s="4">
        <f t="shared" si="37"/>
        <v>0</v>
      </c>
      <c r="AE62" s="4">
        <f t="shared" si="37"/>
        <v>0</v>
      </c>
      <c r="AF62" s="4">
        <f t="shared" si="37"/>
        <v>0</v>
      </c>
      <c r="AG62" s="95">
        <f t="shared" si="37"/>
        <v>411.80471198507274</v>
      </c>
      <c r="AH62" s="4">
        <f t="shared" si="37"/>
        <v>0</v>
      </c>
      <c r="AI62" s="4">
        <f t="shared" si="37"/>
        <v>0</v>
      </c>
      <c r="AJ62" s="4">
        <f t="shared" si="37"/>
        <v>0</v>
      </c>
      <c r="AK62" s="4">
        <f t="shared" si="37"/>
        <v>0</v>
      </c>
      <c r="AL62" s="4">
        <f t="shared" si="37"/>
        <v>0</v>
      </c>
      <c r="AM62" s="4">
        <f t="shared" si="37"/>
        <v>0</v>
      </c>
      <c r="AN62" s="4">
        <f t="shared" si="37"/>
        <v>0</v>
      </c>
      <c r="AO62" s="95">
        <f t="shared" si="37"/>
        <v>838.75556810725539</v>
      </c>
      <c r="AP62" s="96">
        <f t="shared" si="37"/>
        <v>0</v>
      </c>
      <c r="AQ62" s="97" t="str">
        <f>VLOOKUP($H62,'[1]Unit factor_selected'!$F$3:$AC$346,'[1]Unit factor_selected'!H$1,FALSE)</f>
        <v>kg</v>
      </c>
      <c r="AR62" s="98">
        <f>VLOOKUP($H62,'[1]Unit factor_selected'!$F$3:$AC$346,'[1]Unit factor_selected'!J$1,FALSE)</f>
        <v>1.8556386899999999</v>
      </c>
      <c r="AS62" s="2">
        <f>VLOOKUP($H62,'[1]Unit factor_selected'!$F$3:$AC$346,'[1]Unit factor_selected'!K$1,FALSE)</f>
        <v>52.983539090000001</v>
      </c>
      <c r="AT62" s="22">
        <f>VLOOKUP($H62,'[1]Unit factor_selected'!$F$3:$AC$346,'[1]Unit factor_selected'!L$1,FALSE)</f>
        <v>2.3208600000000001E-3</v>
      </c>
      <c r="AU62" s="21">
        <f>VLOOKUP($H62,'[1]Unit factor_selected'!$F$3:$AC$346,'[1]Unit factor_selected'!M$1,FALSE)</f>
        <v>1.12072566</v>
      </c>
      <c r="AV62" s="22">
        <f>VLOOKUP($H62,'[1]Unit factor_selected'!$F$3:$AC$346,'[1]Unit factor_selected'!N$1,FALSE)</f>
        <v>5.9869348000000003E-2</v>
      </c>
      <c r="AW62" s="22">
        <f>VLOOKUP($H62,'[1]Unit factor_selected'!$F$3:$AC$346,'[1]Unit factor_selected'!O$1,FALSE)</f>
        <v>1.0109839999999999E-3</v>
      </c>
      <c r="AX62" s="21">
        <f>VLOOKUP($H62,'[1]Unit factor_selected'!$F$3:$AC$346,'[1]Unit factor_selected'!P$1,FALSE)</f>
        <v>1.899753257</v>
      </c>
      <c r="AY62" s="22">
        <f>VLOOKUP($H62,'[1]Unit factor_selected'!$F$3:$AC$346,'[1]Unit factor_selected'!Q$1,FALSE)</f>
        <v>0.10318913</v>
      </c>
      <c r="AZ62" s="21">
        <f>VLOOKUP($H62,'[1]Unit factor_selected'!$F$3:$AC$346,'[1]Unit factor_selected'!R$1,FALSE)</f>
        <v>1.6482430109999999</v>
      </c>
      <c r="BA62" s="22">
        <f>VLOOKUP($H62,'[1]Unit factor_selected'!$F$3:$AC$346,'[1]Unit factor_selected'!S$1,FALSE)</f>
        <v>1.7634816000000001E-2</v>
      </c>
      <c r="BB62" s="22">
        <f>VLOOKUP($H62,'[1]Unit factor_selected'!$F$3:$AC$346,'[1]Unit factor_selected'!T$1,FALSE)</f>
        <v>1.5335855000000001E-2</v>
      </c>
      <c r="BC62" s="22">
        <f>VLOOKUP($H62,'[1]Unit factor_selected'!$F$3:$AC$346,'[1]Unit factor_selected'!U$1,FALSE)</f>
        <v>8.0065277000000004E-2</v>
      </c>
      <c r="BD62" s="22">
        <f>VLOOKUP($H62,'[1]Unit factor_selected'!$F$3:$AC$346,'[1]Unit factor_selected'!V$1,FALSE)</f>
        <v>4.6199999999999998E-5</v>
      </c>
      <c r="BE62" s="22">
        <f>VLOOKUP($H62,'[1]Unit factor_selected'!$F$3:$AC$346,'[1]Unit factor_selected'!W$1,FALSE)</f>
        <v>5.0638080000000004E-3</v>
      </c>
      <c r="BF62" s="22">
        <f>VLOOKUP($H62,'[1]Unit factor_selected'!$F$3:$AC$346,'[1]Unit factor_selected'!X$1,FALSE)</f>
        <v>5.0719889999999998E-3</v>
      </c>
      <c r="BG62" s="22">
        <f>VLOOKUP($H62,'[1]Unit factor_selected'!$F$3:$AC$346,'[1]Unit factor_selected'!Y$1,FALSE)</f>
        <v>5.477506E-3</v>
      </c>
      <c r="BH62" s="22">
        <f>VLOOKUP($H62,'[1]Unit factor_selected'!$F$3:$AC$346,'[1]Unit factor_selected'!Z$1,FALSE)</f>
        <v>4.9200000000000001E-7</v>
      </c>
      <c r="BI62" s="22">
        <f>VLOOKUP($H62,'[1]Unit factor_selected'!$F$3:$AC$346,'[1]Unit factor_selected'!AA$1,FALSE)</f>
        <v>6.9355160000000001E-3</v>
      </c>
      <c r="BJ62" s="21">
        <f>VLOOKUP($H62,'[1]Unit factor_selected'!$F$3:$AC$346,'[1]Unit factor_selected'!AB$1,FALSE)</f>
        <v>4.1972857479999996</v>
      </c>
      <c r="BK62" s="99">
        <f>VLOOKUP($H62,'[1]Unit factor_selected'!$F$3:$AC$346,'[1]Unit factor_selected'!AC$1,FALSE)</f>
        <v>1.2286726E-2</v>
      </c>
      <c r="BM62">
        <f t="shared" si="12"/>
        <v>764.1607562838077</v>
      </c>
    </row>
    <row r="63" spans="2:65" x14ac:dyDescent="0.2">
      <c r="B63" s="84"/>
      <c r="C63" s="63"/>
      <c r="D63" s="143" t="str">
        <f>E24</f>
        <v>Water</v>
      </c>
      <c r="E63" s="144"/>
      <c r="F63" s="131" t="str">
        <f>F24</f>
        <v>market for water, deionised | water, deionised | Cutoff</v>
      </c>
      <c r="G63" s="102" t="str">
        <f t="shared" ref="G63:H63" si="40">G24</f>
        <v>RoW</v>
      </c>
      <c r="H63" s="145" t="str">
        <f t="shared" si="40"/>
        <v>c6442abc-d373-4312-81f6-0ff420417cf0</v>
      </c>
      <c r="I63" s="104">
        <v>1</v>
      </c>
      <c r="J63" s="132">
        <f t="shared" si="39"/>
        <v>1</v>
      </c>
      <c r="K63" s="133">
        <v>0</v>
      </c>
      <c r="L63" s="134">
        <v>0</v>
      </c>
      <c r="M63" s="134">
        <v>0</v>
      </c>
      <c r="N63" s="134">
        <v>0</v>
      </c>
      <c r="O63" s="134">
        <v>0</v>
      </c>
      <c r="P63" s="134">
        <v>0</v>
      </c>
      <c r="Q63" s="135">
        <f>[1]LCI!$E74*'[1]EV proj_BAU'!AF$72</f>
        <v>3257.9486707679803</v>
      </c>
      <c r="R63" s="134">
        <v>0</v>
      </c>
      <c r="S63" s="134">
        <v>0</v>
      </c>
      <c r="T63" s="134">
        <v>0</v>
      </c>
      <c r="U63" s="134">
        <v>0</v>
      </c>
      <c r="V63" s="134">
        <v>0</v>
      </c>
      <c r="W63" s="134">
        <v>0</v>
      </c>
      <c r="X63" s="134">
        <v>0</v>
      </c>
      <c r="Y63" s="135">
        <f>[1]LCI!$E74*'[1]EV proj_BAU'!AG$72</f>
        <v>6635.7244312282864</v>
      </c>
      <c r="Z63" s="136">
        <v>0</v>
      </c>
      <c r="AA63" s="110">
        <f>$I63*K63</f>
        <v>0</v>
      </c>
      <c r="AB63" s="111">
        <f t="shared" si="37"/>
        <v>0</v>
      </c>
      <c r="AC63" s="111">
        <f t="shared" si="37"/>
        <v>0</v>
      </c>
      <c r="AD63" s="111">
        <f t="shared" si="37"/>
        <v>0</v>
      </c>
      <c r="AE63" s="111">
        <f t="shared" si="37"/>
        <v>0</v>
      </c>
      <c r="AF63" s="111">
        <f t="shared" si="37"/>
        <v>0</v>
      </c>
      <c r="AG63" s="58">
        <f t="shared" si="37"/>
        <v>3257.9486707679803</v>
      </c>
      <c r="AH63" s="111">
        <f t="shared" si="37"/>
        <v>0</v>
      </c>
      <c r="AI63" s="111">
        <f t="shared" si="37"/>
        <v>0</v>
      </c>
      <c r="AJ63" s="111">
        <f t="shared" si="37"/>
        <v>0</v>
      </c>
      <c r="AK63" s="111">
        <f t="shared" si="37"/>
        <v>0</v>
      </c>
      <c r="AL63" s="111">
        <f t="shared" si="37"/>
        <v>0</v>
      </c>
      <c r="AM63" s="111">
        <f t="shared" si="37"/>
        <v>0</v>
      </c>
      <c r="AN63" s="111">
        <f t="shared" si="37"/>
        <v>0</v>
      </c>
      <c r="AO63" s="58">
        <f t="shared" si="37"/>
        <v>6635.7244312282864</v>
      </c>
      <c r="AP63" s="112">
        <f t="shared" si="37"/>
        <v>0</v>
      </c>
      <c r="AQ63" s="113" t="str">
        <f>VLOOKUP($H63,'[1]Unit factor_selected'!$F$3:$AC$346,'[1]Unit factor_selected'!H$1,FALSE)</f>
        <v>kg</v>
      </c>
      <c r="AR63" s="114">
        <f>VLOOKUP($H63,'[1]Unit factor_selected'!$F$3:$AC$346,'[1]Unit factor_selected'!J$1,FALSE)</f>
        <v>4.2571267622259698E-4</v>
      </c>
      <c r="AS63" s="115">
        <f>VLOOKUP($H63,'[1]Unit factor_selected'!$F$3:$AC$346,'[1]Unit factor_selected'!K$1,FALSE)</f>
        <v>6.48946195686919E-3</v>
      </c>
      <c r="AT63" s="116">
        <f>VLOOKUP($H63,'[1]Unit factor_selected'!$F$3:$AC$346,'[1]Unit factor_selected'!L$1,FALSE)</f>
        <v>1.1092698812973899E-6</v>
      </c>
      <c r="AU63" s="117">
        <f>VLOOKUP($H63,'[1]Unit factor_selected'!$F$3:$AC$346,'[1]Unit factor_selected'!M$1,FALSE)</f>
        <v>1.1394992723131999E-4</v>
      </c>
      <c r="AV63" s="116">
        <f>VLOOKUP($H63,'[1]Unit factor_selected'!$F$3:$AC$346,'[1]Unit factor_selected'!N$1,FALSE)</f>
        <v>6.8365704307875896E-5</v>
      </c>
      <c r="AW63" s="116">
        <f>VLOOKUP($H63,'[1]Unit factor_selected'!$F$3:$AC$346,'[1]Unit factor_selected'!O$1,FALSE)</f>
        <v>1.79906171520512E-7</v>
      </c>
      <c r="AX63" s="117">
        <f>VLOOKUP($H63,'[1]Unit factor_selected'!$F$3:$AC$346,'[1]Unit factor_selected'!P$1,FALSE)</f>
        <v>4.3952804719695003E-4</v>
      </c>
      <c r="AY63" s="116">
        <f>VLOOKUP($H63,'[1]Unit factor_selected'!$F$3:$AC$346,'[1]Unit factor_selected'!Q$1,FALSE)</f>
        <v>5.6737364103710597E-5</v>
      </c>
      <c r="AZ63" s="117">
        <f>VLOOKUP($H63,'[1]Unit factor_selected'!$F$3:$AC$346,'[1]Unit factor_selected'!R$1,FALSE)</f>
        <v>1.32970873139239E-3</v>
      </c>
      <c r="BA63" s="116">
        <f>VLOOKUP($H63,'[1]Unit factor_selected'!$F$3:$AC$346,'[1]Unit factor_selected'!S$1,FALSE)</f>
        <v>3.4760267200734201E-5</v>
      </c>
      <c r="BB63" s="116">
        <f>VLOOKUP($H63,'[1]Unit factor_selected'!$F$3:$AC$346,'[1]Unit factor_selected'!T$1,FALSE)</f>
        <v>6.0564198406425102E-6</v>
      </c>
      <c r="BC63" s="116">
        <f>VLOOKUP($H63,'[1]Unit factor_selected'!$F$3:$AC$346,'[1]Unit factor_selected'!U$1,FALSE)</f>
        <v>8.9477717413739794E-5</v>
      </c>
      <c r="BD63" s="116">
        <f>VLOOKUP($H63,'[1]Unit factor_selected'!$F$3:$AC$346,'[1]Unit factor_selected'!V$1,FALSE)</f>
        <v>1.88087359738585E-8</v>
      </c>
      <c r="BE63" s="116">
        <f>VLOOKUP($H63,'[1]Unit factor_selected'!$F$3:$AC$346,'[1]Unit factor_selected'!W$1,FALSE)</f>
        <v>5.7983271368639196E-6</v>
      </c>
      <c r="BF63" s="116">
        <f>VLOOKUP($H63,'[1]Unit factor_selected'!$F$3:$AC$346,'[1]Unit factor_selected'!X$1,FALSE)</f>
        <v>9.5218533275460801E-7</v>
      </c>
      <c r="BG63" s="116">
        <f>VLOOKUP($H63,'[1]Unit factor_selected'!$F$3:$AC$346,'[1]Unit factor_selected'!Y$1,FALSE)</f>
        <v>9.6996271758255304E-7</v>
      </c>
      <c r="BH63" s="116">
        <f>VLOOKUP($H63,'[1]Unit factor_selected'!$F$3:$AC$346,'[1]Unit factor_selected'!Z$1,FALSE)</f>
        <v>4.4396307719268001E-10</v>
      </c>
      <c r="BI63" s="116">
        <f>VLOOKUP($H63,'[1]Unit factor_selected'!$F$3:$AC$346,'[1]Unit factor_selected'!AA$1,FALSE)</f>
        <v>2.6411763411821301E-6</v>
      </c>
      <c r="BJ63" s="117">
        <f>VLOOKUP($H63,'[1]Unit factor_selected'!$F$3:$AC$346,'[1]Unit factor_selected'!AB$1,FALSE)</f>
        <v>6.8588525265123003E-3</v>
      </c>
      <c r="BK63" s="118">
        <f>VLOOKUP($H63,'[1]Unit factor_selected'!$F$3:$AC$346,'[1]Unit factor_selected'!AC$1,FALSE)</f>
        <v>1.0462828172138599E-3</v>
      </c>
      <c r="BM63">
        <f t="shared" si="12"/>
        <v>1.3869500476284895</v>
      </c>
    </row>
    <row r="64" spans="2:65" x14ac:dyDescent="0.2">
      <c r="B64" s="84"/>
      <c r="C64" s="63"/>
      <c r="D64" s="64" t="str">
        <f>[1]LCI!C75</f>
        <v>Electricity</v>
      </c>
      <c r="E64" s="146"/>
      <c r="F64" s="65" t="str">
        <f>F25</f>
        <v>market for electricity, medium voltage | electricity, medium voltage | Cutoff</v>
      </c>
      <c r="G64" s="66" t="str">
        <f>G25</f>
        <v>US</v>
      </c>
      <c r="H64" s="140" t="str">
        <f>H25</f>
        <v>c8427d94-a0eb-34c5-b306-c01919d79911</v>
      </c>
      <c r="I64" s="68">
        <f>I50</f>
        <v>1</v>
      </c>
      <c r="J64" s="69">
        <f>SUM(I64:I68)</f>
        <v>1</v>
      </c>
      <c r="K64" s="70">
        <v>0</v>
      </c>
      <c r="L64" s="71">
        <v>0</v>
      </c>
      <c r="M64" s="71">
        <v>0</v>
      </c>
      <c r="N64" s="71">
        <v>0</v>
      </c>
      <c r="O64" s="71">
        <v>0</v>
      </c>
      <c r="P64" s="71">
        <v>0</v>
      </c>
      <c r="Q64" s="72">
        <f>[1]LCI!$E75*'[1]EV proj_BAU'!AF$72</f>
        <v>618.59784887999626</v>
      </c>
      <c r="R64" s="71">
        <v>0</v>
      </c>
      <c r="S64" s="71">
        <v>0</v>
      </c>
      <c r="T64" s="71">
        <v>0</v>
      </c>
      <c r="U64" s="71">
        <v>0</v>
      </c>
      <c r="V64" s="71">
        <v>0</v>
      </c>
      <c r="W64" s="71">
        <v>0</v>
      </c>
      <c r="X64" s="71">
        <v>0</v>
      </c>
      <c r="Y64" s="72">
        <f>[1]LCI!$E75*'[1]EV proj_BAU'!AG$72</f>
        <v>1259.9476768154973</v>
      </c>
      <c r="Z64" s="73">
        <v>0</v>
      </c>
      <c r="AA64" s="74">
        <f>$I64*K$64</f>
        <v>0</v>
      </c>
      <c r="AB64" s="75">
        <f t="shared" ref="AB64:AP68" si="41">$I64*L$64</f>
        <v>0</v>
      </c>
      <c r="AC64" s="75">
        <f t="shared" si="41"/>
        <v>0</v>
      </c>
      <c r="AD64" s="75">
        <f t="shared" si="41"/>
        <v>0</v>
      </c>
      <c r="AE64" s="75">
        <f t="shared" si="41"/>
        <v>0</v>
      </c>
      <c r="AF64" s="75">
        <f t="shared" si="41"/>
        <v>0</v>
      </c>
      <c r="AG64" s="76">
        <f t="shared" si="41"/>
        <v>618.59784887999626</v>
      </c>
      <c r="AH64" s="75">
        <f t="shared" si="41"/>
        <v>0</v>
      </c>
      <c r="AI64" s="75">
        <f t="shared" si="41"/>
        <v>0</v>
      </c>
      <c r="AJ64" s="75">
        <f t="shared" si="41"/>
        <v>0</v>
      </c>
      <c r="AK64" s="75">
        <f t="shared" si="41"/>
        <v>0</v>
      </c>
      <c r="AL64" s="75">
        <f t="shared" si="41"/>
        <v>0</v>
      </c>
      <c r="AM64" s="75">
        <f t="shared" si="41"/>
        <v>0</v>
      </c>
      <c r="AN64" s="75">
        <f t="shared" si="41"/>
        <v>0</v>
      </c>
      <c r="AO64" s="76">
        <f t="shared" si="41"/>
        <v>1259.9476768154973</v>
      </c>
      <c r="AP64" s="77">
        <f t="shared" si="41"/>
        <v>0</v>
      </c>
      <c r="AQ64" s="78" t="str">
        <f>VLOOKUP($H64,'[1]Unit factor_selected'!$F$3:$AC$346,'[1]Unit factor_selected'!H$1,FALSE)</f>
        <v>kWh</v>
      </c>
      <c r="AR64" s="79">
        <f>VLOOKUP($H64,'[1]Unit factor_selected'!$F$3:$AC$346,'[1]Unit factor_selected'!J$1,FALSE)</f>
        <v>0.51356071017077598</v>
      </c>
      <c r="AS64" s="80">
        <f>VLOOKUP($H64,'[1]Unit factor_selected'!$F$3:$AC$346,'[1]Unit factor_selected'!K$1,FALSE)</f>
        <v>9.7980290474973906</v>
      </c>
      <c r="AT64" s="81">
        <f>VLOOKUP($H64,'[1]Unit factor_selected'!$F$3:$AC$346,'[1]Unit factor_selected'!L$1,FALSE)</f>
        <v>1.05044535305605E-3</v>
      </c>
      <c r="AU64" s="82">
        <f>VLOOKUP($H64,'[1]Unit factor_selected'!$F$3:$AC$346,'[1]Unit factor_selected'!M$1,FALSE)</f>
        <v>0.14601518715266901</v>
      </c>
      <c r="AV64" s="81">
        <f>VLOOKUP($H64,'[1]Unit factor_selected'!$F$3:$AC$346,'[1]Unit factor_selected'!N$1,FALSE)</f>
        <v>1.5122761355858E-2</v>
      </c>
      <c r="AW64" s="81">
        <f>VLOOKUP($H64,'[1]Unit factor_selected'!$F$3:$AC$346,'[1]Unit factor_selected'!O$1,FALSE)</f>
        <v>2.91307908682079E-4</v>
      </c>
      <c r="AX64" s="82">
        <f>VLOOKUP($H64,'[1]Unit factor_selected'!$F$3:$AC$346,'[1]Unit factor_selected'!P$1,FALSE)</f>
        <v>0.52160712549542898</v>
      </c>
      <c r="AY64" s="81">
        <f>VLOOKUP($H64,'[1]Unit factor_selected'!$F$3:$AC$346,'[1]Unit factor_selected'!Q$1,FALSE)</f>
        <v>2.1702994608386102E-2</v>
      </c>
      <c r="AZ64" s="82">
        <f>VLOOKUP($H64,'[1]Unit factor_selected'!$F$3:$AC$346,'[1]Unit factor_selected'!R$1,FALSE)</f>
        <v>0.427624273036463</v>
      </c>
      <c r="BA64" s="81">
        <f>VLOOKUP($H64,'[1]Unit factor_selected'!$F$3:$AC$346,'[1]Unit factor_selected'!S$1,FALSE)</f>
        <v>0.10895212603589199</v>
      </c>
      <c r="BB64" s="81">
        <f>VLOOKUP($H64,'[1]Unit factor_selected'!$F$3:$AC$346,'[1]Unit factor_selected'!T$1,FALSE)</f>
        <v>2.4258290731627502E-3</v>
      </c>
      <c r="BC64" s="81">
        <f>VLOOKUP($H64,'[1]Unit factor_selected'!$F$3:$AC$346,'[1]Unit factor_selected'!U$1,FALSE)</f>
        <v>1.98844341438464E-2</v>
      </c>
      <c r="BD64" s="81">
        <f>VLOOKUP($H64,'[1]Unit factor_selected'!$F$3:$AC$346,'[1]Unit factor_selected'!V$1,FALSE)</f>
        <v>2.0768878749921599E-5</v>
      </c>
      <c r="BE64" s="81">
        <f>VLOOKUP($H64,'[1]Unit factor_selected'!$F$3:$AC$346,'[1]Unit factor_selected'!W$1,FALSE)</f>
        <v>4.20143039530467E-4</v>
      </c>
      <c r="BF64" s="81">
        <f>VLOOKUP($H64,'[1]Unit factor_selected'!$F$3:$AC$346,'[1]Unit factor_selected'!X$1,FALSE)</f>
        <v>5.9654327586961995E-4</v>
      </c>
      <c r="BG64" s="81">
        <f>VLOOKUP($H64,'[1]Unit factor_selected'!$F$3:$AC$346,'[1]Unit factor_selected'!Y$1,FALSE)</f>
        <v>6.0959721536207499E-4</v>
      </c>
      <c r="BH64" s="81">
        <f>VLOOKUP($H64,'[1]Unit factor_selected'!$F$3:$AC$346,'[1]Unit factor_selected'!Z$1,FALSE)</f>
        <v>1.9732399390914601E-7</v>
      </c>
      <c r="BI64" s="81">
        <f>VLOOKUP($H64,'[1]Unit factor_selected'!$F$3:$AC$346,'[1]Unit factor_selected'!AA$1,FALSE)</f>
        <v>1.1922869355695501E-3</v>
      </c>
      <c r="BJ64" s="82">
        <f>VLOOKUP($H64,'[1]Unit factor_selected'!$F$3:$AC$346,'[1]Unit factor_selected'!AB$1,FALSE)</f>
        <v>0.35959326900184702</v>
      </c>
      <c r="BK64" s="83">
        <f>VLOOKUP($H64,'[1]Unit factor_selected'!$F$3:$AC$346,'[1]Unit factor_selected'!AC$1,FALSE)</f>
        <v>4.1351653880876303E-3</v>
      </c>
      <c r="BM64">
        <f t="shared" si="12"/>
        <v>317.68755058092523</v>
      </c>
    </row>
    <row r="65" spans="2:65" x14ac:dyDescent="0.2">
      <c r="B65" s="84"/>
      <c r="C65" s="63"/>
      <c r="D65" s="85"/>
      <c r="E65" s="147"/>
      <c r="F65" s="86"/>
      <c r="G65" s="87" t="str">
        <f t="shared" ref="G65:H73" si="42">G26</f>
        <v>CN</v>
      </c>
      <c r="H65" s="34" t="str">
        <f t="shared" si="42"/>
        <v>2f8c8b91-331c-3e43-a127-1c812d3073f6</v>
      </c>
      <c r="I65" s="88">
        <f t="shared" ref="I65:I73" si="43">I51</f>
        <v>0</v>
      </c>
      <c r="J65" s="89"/>
      <c r="K65" s="90"/>
      <c r="L65" s="91"/>
      <c r="M65" s="91"/>
      <c r="N65" s="91"/>
      <c r="O65" s="91"/>
      <c r="P65" s="91"/>
      <c r="Q65" s="92"/>
      <c r="R65" s="91"/>
      <c r="S65" s="91"/>
      <c r="T65" s="91"/>
      <c r="U65" s="91"/>
      <c r="V65" s="91"/>
      <c r="W65" s="91"/>
      <c r="X65" s="91"/>
      <c r="Y65" s="92"/>
      <c r="Z65" s="93"/>
      <c r="AA65" s="94">
        <f t="shared" ref="AA65:AA68" si="44">$I65*K$64</f>
        <v>0</v>
      </c>
      <c r="AB65" s="4">
        <f t="shared" si="41"/>
        <v>0</v>
      </c>
      <c r="AC65" s="4">
        <f t="shared" si="41"/>
        <v>0</v>
      </c>
      <c r="AD65" s="4">
        <f t="shared" si="41"/>
        <v>0</v>
      </c>
      <c r="AE65" s="4">
        <f t="shared" si="41"/>
        <v>0</v>
      </c>
      <c r="AF65" s="4">
        <f t="shared" si="41"/>
        <v>0</v>
      </c>
      <c r="AG65" s="95">
        <f t="shared" si="41"/>
        <v>0</v>
      </c>
      <c r="AH65" s="4">
        <f t="shared" si="41"/>
        <v>0</v>
      </c>
      <c r="AI65" s="4">
        <f t="shared" si="41"/>
        <v>0</v>
      </c>
      <c r="AJ65" s="4">
        <f t="shared" si="41"/>
        <v>0</v>
      </c>
      <c r="AK65" s="4">
        <f t="shared" si="41"/>
        <v>0</v>
      </c>
      <c r="AL65" s="4">
        <f t="shared" si="41"/>
        <v>0</v>
      </c>
      <c r="AM65" s="4">
        <f t="shared" si="41"/>
        <v>0</v>
      </c>
      <c r="AN65" s="4">
        <f t="shared" si="41"/>
        <v>0</v>
      </c>
      <c r="AO65" s="95">
        <f t="shared" si="41"/>
        <v>0</v>
      </c>
      <c r="AP65" s="96">
        <f t="shared" si="41"/>
        <v>0</v>
      </c>
      <c r="AQ65" s="97" t="str">
        <f>VLOOKUP($H65,'[1]Unit factor_selected'!$F$3:$AC$346,'[1]Unit factor_selected'!H$1,FALSE)</f>
        <v>kWh</v>
      </c>
      <c r="AR65" s="98">
        <f>VLOOKUP($H65,'[1]Unit factor_selected'!$F$3:$AC$346,'[1]Unit factor_selected'!J$1,FALSE)</f>
        <v>0.68746296560428899</v>
      </c>
      <c r="AS65" s="2">
        <f>VLOOKUP($H65,'[1]Unit factor_selected'!$F$3:$AC$346,'[1]Unit factor_selected'!K$1,FALSE)</f>
        <v>9.7010033787044794</v>
      </c>
      <c r="AT65" s="22">
        <f>VLOOKUP($H65,'[1]Unit factor_selected'!$F$3:$AC$346,'[1]Unit factor_selected'!L$1,FALSE)</f>
        <v>9.9226057000681802E-4</v>
      </c>
      <c r="AU65" s="21">
        <f>VLOOKUP($H65,'[1]Unit factor_selected'!$F$3:$AC$346,'[1]Unit factor_selected'!M$1,FALSE)</f>
        <v>0.148842974490274</v>
      </c>
      <c r="AV65" s="22">
        <f>VLOOKUP($H65,'[1]Unit factor_selected'!$F$3:$AC$346,'[1]Unit factor_selected'!N$1,FALSE)</f>
        <v>1.4762475304844201E-2</v>
      </c>
      <c r="AW65" s="22">
        <f>VLOOKUP($H65,'[1]Unit factor_selected'!$F$3:$AC$346,'[1]Unit factor_selected'!O$1,FALSE)</f>
        <v>1.17912616833355E-4</v>
      </c>
      <c r="AX65" s="21">
        <f>VLOOKUP($H65,'[1]Unit factor_selected'!$F$3:$AC$346,'[1]Unit factor_selected'!P$1,FALSE)</f>
        <v>0.70661367936612995</v>
      </c>
      <c r="AY65" s="22">
        <f>VLOOKUP($H65,'[1]Unit factor_selected'!$F$3:$AC$346,'[1]Unit factor_selected'!Q$1,FALSE)</f>
        <v>2.2040527160046699E-2</v>
      </c>
      <c r="AZ65" s="21">
        <f>VLOOKUP($H65,'[1]Unit factor_selected'!$F$3:$AC$346,'[1]Unit factor_selected'!R$1,FALSE)</f>
        <v>0.33196991561305</v>
      </c>
      <c r="BA65" s="22">
        <f>VLOOKUP($H65,'[1]Unit factor_selected'!$F$3:$AC$346,'[1]Unit factor_selected'!S$1,FALSE)</f>
        <v>9.1474678776494595E-2</v>
      </c>
      <c r="BB65" s="22">
        <f>VLOOKUP($H65,'[1]Unit factor_selected'!$F$3:$AC$346,'[1]Unit factor_selected'!T$1,FALSE)</f>
        <v>1.11973114173334E-3</v>
      </c>
      <c r="BC65" s="22">
        <f>VLOOKUP($H65,'[1]Unit factor_selected'!$F$3:$AC$346,'[1]Unit factor_selected'!U$1,FALSE)</f>
        <v>1.90732781196748E-2</v>
      </c>
      <c r="BD65" s="22">
        <f>VLOOKUP($H65,'[1]Unit factor_selected'!$F$3:$AC$346,'[1]Unit factor_selected'!V$1,FALSE)</f>
        <v>9.2699226365137902E-6</v>
      </c>
      <c r="BE65" s="22">
        <f>VLOOKUP($H65,'[1]Unit factor_selected'!$F$3:$AC$346,'[1]Unit factor_selected'!W$1,FALSE)</f>
        <v>4.5105351350897501E-4</v>
      </c>
      <c r="BF65" s="22">
        <f>VLOOKUP($H65,'[1]Unit factor_selected'!$F$3:$AC$346,'[1]Unit factor_selected'!X$1,FALSE)</f>
        <v>1.8178025091641801E-3</v>
      </c>
      <c r="BG65" s="22">
        <f>VLOOKUP($H65,'[1]Unit factor_selected'!$F$3:$AC$346,'[1]Unit factor_selected'!Y$1,FALSE)</f>
        <v>1.82493150768991E-3</v>
      </c>
      <c r="BH65" s="22">
        <f>VLOOKUP($H65,'[1]Unit factor_selected'!$F$3:$AC$346,'[1]Unit factor_selected'!Z$1,FALSE)</f>
        <v>1.7392652392117499E-7</v>
      </c>
      <c r="BI65" s="22">
        <f>VLOOKUP($H65,'[1]Unit factor_selected'!$F$3:$AC$346,'[1]Unit factor_selected'!AA$1,FALSE)</f>
        <v>2.2210853876581099E-3</v>
      </c>
      <c r="BJ65" s="21">
        <f>VLOOKUP($H65,'[1]Unit factor_selected'!$F$3:$AC$346,'[1]Unit factor_selected'!AB$1,FALSE)</f>
        <v>0.60830408954433701</v>
      </c>
      <c r="BK65" s="99">
        <f>VLOOKUP($H65,'[1]Unit factor_selected'!$F$3:$AC$346,'[1]Unit factor_selected'!AC$1,FALSE)</f>
        <v>2.0768753694455902E-3</v>
      </c>
      <c r="BM65">
        <f t="shared" si="12"/>
        <v>0</v>
      </c>
    </row>
    <row r="66" spans="2:65" x14ac:dyDescent="0.2">
      <c r="B66" s="84"/>
      <c r="C66" s="63"/>
      <c r="D66" s="85"/>
      <c r="E66" s="147"/>
      <c r="F66" s="86"/>
      <c r="G66" s="87" t="str">
        <f t="shared" si="42"/>
        <v>JP</v>
      </c>
      <c r="H66" s="34" t="str">
        <f t="shared" si="42"/>
        <v>dc1099ef-8bc9-38e6-a899-4ebfe8b58820</v>
      </c>
      <c r="I66" s="88">
        <f t="shared" si="43"/>
        <v>0</v>
      </c>
      <c r="J66" s="89"/>
      <c r="K66" s="90"/>
      <c r="L66" s="91"/>
      <c r="M66" s="91"/>
      <c r="N66" s="91"/>
      <c r="O66" s="91"/>
      <c r="P66" s="91"/>
      <c r="Q66" s="92"/>
      <c r="R66" s="91"/>
      <c r="S66" s="91"/>
      <c r="T66" s="91"/>
      <c r="U66" s="91"/>
      <c r="V66" s="91"/>
      <c r="W66" s="91"/>
      <c r="X66" s="91"/>
      <c r="Y66" s="92"/>
      <c r="Z66" s="93"/>
      <c r="AA66" s="94">
        <f t="shared" si="44"/>
        <v>0</v>
      </c>
      <c r="AB66" s="4">
        <f t="shared" si="41"/>
        <v>0</v>
      </c>
      <c r="AC66" s="4">
        <f t="shared" si="41"/>
        <v>0</v>
      </c>
      <c r="AD66" s="4">
        <f t="shared" si="41"/>
        <v>0</v>
      </c>
      <c r="AE66" s="4">
        <f t="shared" si="41"/>
        <v>0</v>
      </c>
      <c r="AF66" s="4">
        <f t="shared" si="41"/>
        <v>0</v>
      </c>
      <c r="AG66" s="95">
        <f t="shared" si="41"/>
        <v>0</v>
      </c>
      <c r="AH66" s="4">
        <f t="shared" si="41"/>
        <v>0</v>
      </c>
      <c r="AI66" s="4">
        <f t="shared" si="41"/>
        <v>0</v>
      </c>
      <c r="AJ66" s="4">
        <f t="shared" si="41"/>
        <v>0</v>
      </c>
      <c r="AK66" s="4">
        <f t="shared" si="41"/>
        <v>0</v>
      </c>
      <c r="AL66" s="4">
        <f t="shared" si="41"/>
        <v>0</v>
      </c>
      <c r="AM66" s="4">
        <f t="shared" si="41"/>
        <v>0</v>
      </c>
      <c r="AN66" s="4">
        <f t="shared" si="41"/>
        <v>0</v>
      </c>
      <c r="AO66" s="95">
        <f t="shared" si="41"/>
        <v>0</v>
      </c>
      <c r="AP66" s="96">
        <f t="shared" si="41"/>
        <v>0</v>
      </c>
      <c r="AQ66" s="97" t="str">
        <f>VLOOKUP($H66,'[1]Unit factor_selected'!$F$3:$AC$346,'[1]Unit factor_selected'!H$1,FALSE)</f>
        <v>kWh</v>
      </c>
      <c r="AR66" s="98">
        <f>VLOOKUP($H66,'[1]Unit factor_selected'!$F$3:$AC$346,'[1]Unit factor_selected'!J$1,FALSE)</f>
        <v>0.41450650291678098</v>
      </c>
      <c r="AS66" s="2">
        <f>VLOOKUP($H66,'[1]Unit factor_selected'!$F$3:$AC$346,'[1]Unit factor_selected'!K$1,FALSE)</f>
        <v>8.3367300508058904</v>
      </c>
      <c r="AT66" s="22">
        <f>VLOOKUP($H66,'[1]Unit factor_selected'!$F$3:$AC$346,'[1]Unit factor_selected'!L$1,FALSE)</f>
        <v>4.70337261621905E-4</v>
      </c>
      <c r="AU66" s="21">
        <f>VLOOKUP($H66,'[1]Unit factor_selected'!$F$3:$AC$346,'[1]Unit factor_selected'!M$1,FALSE)</f>
        <v>0.111943226159109</v>
      </c>
      <c r="AV66" s="22">
        <f>VLOOKUP($H66,'[1]Unit factor_selected'!$F$3:$AC$346,'[1]Unit factor_selected'!N$1,FALSE)</f>
        <v>1.25811012052375E-2</v>
      </c>
      <c r="AW66" s="22">
        <f>VLOOKUP($H66,'[1]Unit factor_selected'!$F$3:$AC$346,'[1]Unit factor_selected'!O$1,FALSE)</f>
        <v>8.9372407623357496E-5</v>
      </c>
      <c r="AX66" s="21">
        <f>VLOOKUP($H66,'[1]Unit factor_selected'!$F$3:$AC$346,'[1]Unit factor_selected'!P$1,FALSE)</f>
        <v>0.42140331288079302</v>
      </c>
      <c r="AY66" s="22">
        <f>VLOOKUP($H66,'[1]Unit factor_selected'!$F$3:$AC$346,'[1]Unit factor_selected'!Q$1,FALSE)</f>
        <v>1.5137898085976299E-2</v>
      </c>
      <c r="AZ66" s="21">
        <f>VLOOKUP($H66,'[1]Unit factor_selected'!$F$3:$AC$346,'[1]Unit factor_selected'!R$1,FALSE)</f>
        <v>0.18211602628431001</v>
      </c>
      <c r="BA66" s="22">
        <f>VLOOKUP($H66,'[1]Unit factor_selected'!$F$3:$AC$346,'[1]Unit factor_selected'!S$1,FALSE)</f>
        <v>8.4793123170334994E-2</v>
      </c>
      <c r="BB66" s="22">
        <f>VLOOKUP($H66,'[1]Unit factor_selected'!$F$3:$AC$346,'[1]Unit factor_selected'!T$1,FALSE)</f>
        <v>4.9120726538256897E-3</v>
      </c>
      <c r="BC66" s="22">
        <f>VLOOKUP($H66,'[1]Unit factor_selected'!$F$3:$AC$346,'[1]Unit factor_selected'!U$1,FALSE)</f>
        <v>1.5984857458058499E-2</v>
      </c>
      <c r="BD66" s="22">
        <f>VLOOKUP($H66,'[1]Unit factor_selected'!$F$3:$AC$346,'[1]Unit factor_selected'!V$1,FALSE)</f>
        <v>7.9979898120999704E-6</v>
      </c>
      <c r="BE66" s="22">
        <f>VLOOKUP($H66,'[1]Unit factor_selected'!$F$3:$AC$346,'[1]Unit factor_selected'!W$1,FALSE)</f>
        <v>5.8183001950795903E-4</v>
      </c>
      <c r="BF66" s="22">
        <f>VLOOKUP($H66,'[1]Unit factor_selected'!$F$3:$AC$346,'[1]Unit factor_selected'!X$1,FALSE)</f>
        <v>7.4379576374734803E-4</v>
      </c>
      <c r="BG66" s="22">
        <f>VLOOKUP($H66,'[1]Unit factor_selected'!$F$3:$AC$346,'[1]Unit factor_selected'!Y$1,FALSE)</f>
        <v>7.5874089752607802E-4</v>
      </c>
      <c r="BH66" s="22">
        <f>VLOOKUP($H66,'[1]Unit factor_selected'!$F$3:$AC$346,'[1]Unit factor_selected'!Z$1,FALSE)</f>
        <v>1.3452291425765E-7</v>
      </c>
      <c r="BI66" s="22">
        <f>VLOOKUP($H66,'[1]Unit factor_selected'!$F$3:$AC$346,'[1]Unit factor_selected'!AA$1,FALSE)</f>
        <v>1.35594163646376E-3</v>
      </c>
      <c r="BJ66" s="21">
        <f>VLOOKUP($H66,'[1]Unit factor_selected'!$F$3:$AC$346,'[1]Unit factor_selected'!AB$1,FALSE)</f>
        <v>0.47061637305181098</v>
      </c>
      <c r="BK66" s="99">
        <f>VLOOKUP($H66,'[1]Unit factor_selected'!$F$3:$AC$346,'[1]Unit factor_selected'!AC$1,FALSE)</f>
        <v>1.6840278154762599E-3</v>
      </c>
      <c r="BM66">
        <f t="shared" si="12"/>
        <v>0</v>
      </c>
    </row>
    <row r="67" spans="2:65" x14ac:dyDescent="0.2">
      <c r="B67" s="84"/>
      <c r="C67" s="63"/>
      <c r="D67" s="85"/>
      <c r="E67" s="147"/>
      <c r="F67" s="86"/>
      <c r="G67" s="87" t="str">
        <f t="shared" si="42"/>
        <v>KR</v>
      </c>
      <c r="H67" s="34" t="str">
        <f t="shared" si="42"/>
        <v>2fcc8944-1021-3349-ace4-288efc955cd1</v>
      </c>
      <c r="I67" s="88">
        <f t="shared" si="43"/>
        <v>0</v>
      </c>
      <c r="J67" s="89"/>
      <c r="K67" s="90"/>
      <c r="L67" s="91"/>
      <c r="M67" s="91"/>
      <c r="N67" s="91"/>
      <c r="O67" s="91"/>
      <c r="P67" s="91"/>
      <c r="Q67" s="92"/>
      <c r="R67" s="91"/>
      <c r="S67" s="91"/>
      <c r="T67" s="91"/>
      <c r="U67" s="91"/>
      <c r="V67" s="91"/>
      <c r="W67" s="91"/>
      <c r="X67" s="91"/>
      <c r="Y67" s="92"/>
      <c r="Z67" s="93"/>
      <c r="AA67" s="94">
        <f t="shared" si="44"/>
        <v>0</v>
      </c>
      <c r="AB67" s="4">
        <f t="shared" si="41"/>
        <v>0</v>
      </c>
      <c r="AC67" s="4">
        <f t="shared" si="41"/>
        <v>0</v>
      </c>
      <c r="AD67" s="4">
        <f t="shared" si="41"/>
        <v>0</v>
      </c>
      <c r="AE67" s="4">
        <f t="shared" si="41"/>
        <v>0</v>
      </c>
      <c r="AF67" s="4">
        <f t="shared" si="41"/>
        <v>0</v>
      </c>
      <c r="AG67" s="95">
        <f t="shared" si="41"/>
        <v>0</v>
      </c>
      <c r="AH67" s="4">
        <f t="shared" si="41"/>
        <v>0</v>
      </c>
      <c r="AI67" s="4">
        <f t="shared" si="41"/>
        <v>0</v>
      </c>
      <c r="AJ67" s="4">
        <f t="shared" si="41"/>
        <v>0</v>
      </c>
      <c r="AK67" s="4">
        <f t="shared" si="41"/>
        <v>0</v>
      </c>
      <c r="AL67" s="4">
        <f t="shared" si="41"/>
        <v>0</v>
      </c>
      <c r="AM67" s="4">
        <f t="shared" si="41"/>
        <v>0</v>
      </c>
      <c r="AN67" s="4">
        <f t="shared" si="41"/>
        <v>0</v>
      </c>
      <c r="AO67" s="95">
        <f t="shared" si="41"/>
        <v>0</v>
      </c>
      <c r="AP67" s="96">
        <f t="shared" si="41"/>
        <v>0</v>
      </c>
      <c r="AQ67" s="97" t="str">
        <f>VLOOKUP($H67,'[1]Unit factor_selected'!$F$3:$AC$346,'[1]Unit factor_selected'!H$1,FALSE)</f>
        <v>kWh</v>
      </c>
      <c r="AR67" s="98">
        <f>VLOOKUP($H67,'[1]Unit factor_selected'!$F$3:$AC$346,'[1]Unit factor_selected'!J$1,FALSE)</f>
        <v>0.44882419692131298</v>
      </c>
      <c r="AS67" s="2">
        <f>VLOOKUP($H67,'[1]Unit factor_selected'!$F$3:$AC$346,'[1]Unit factor_selected'!K$1,FALSE)</f>
        <v>10.6797594704434</v>
      </c>
      <c r="AT67" s="22">
        <f>VLOOKUP($H67,'[1]Unit factor_selected'!$F$3:$AC$346,'[1]Unit factor_selected'!L$1,FALSE)</f>
        <v>4.9265264292420302E-4</v>
      </c>
      <c r="AU67" s="21">
        <f>VLOOKUP($H67,'[1]Unit factor_selected'!$F$3:$AC$346,'[1]Unit factor_selected'!M$1,FALSE)</f>
        <v>0.12623149246165999</v>
      </c>
      <c r="AV67" s="22">
        <f>VLOOKUP($H67,'[1]Unit factor_selected'!$F$3:$AC$346,'[1]Unit factor_selected'!N$1,FALSE)</f>
        <v>1.6968609446120098E-2</v>
      </c>
      <c r="AW67" s="22">
        <f>VLOOKUP($H67,'[1]Unit factor_selected'!$F$3:$AC$346,'[1]Unit factor_selected'!O$1,FALSE)</f>
        <v>2.7405747398636201E-4</v>
      </c>
      <c r="AX67" s="21">
        <f>VLOOKUP($H67,'[1]Unit factor_selected'!$F$3:$AC$346,'[1]Unit factor_selected'!P$1,FALSE)</f>
        <v>0.45253492451686</v>
      </c>
      <c r="AY67" s="22">
        <f>VLOOKUP($H67,'[1]Unit factor_selected'!$F$3:$AC$346,'[1]Unit factor_selected'!Q$1,FALSE)</f>
        <v>2.48684596265452E-2</v>
      </c>
      <c r="AZ67" s="21">
        <f>VLOOKUP($H67,'[1]Unit factor_selected'!$F$3:$AC$346,'[1]Unit factor_selected'!R$1,FALSE)</f>
        <v>0.42508296115309102</v>
      </c>
      <c r="BA67" s="22">
        <f>VLOOKUP($H67,'[1]Unit factor_selected'!$F$3:$AC$346,'[1]Unit factor_selected'!S$1,FALSE)</f>
        <v>0.191914630710534</v>
      </c>
      <c r="BB67" s="22">
        <f>VLOOKUP($H67,'[1]Unit factor_selected'!$F$3:$AC$346,'[1]Unit factor_selected'!T$1,FALSE)</f>
        <v>8.9421744425186196E-3</v>
      </c>
      <c r="BC67" s="22">
        <f>VLOOKUP($H67,'[1]Unit factor_selected'!$F$3:$AC$346,'[1]Unit factor_selected'!U$1,FALSE)</f>
        <v>2.2227062220125101E-2</v>
      </c>
      <c r="BD67" s="22">
        <f>VLOOKUP($H67,'[1]Unit factor_selected'!$F$3:$AC$346,'[1]Unit factor_selected'!V$1,FALSE)</f>
        <v>2.0839885011706401E-5</v>
      </c>
      <c r="BE67" s="22">
        <f>VLOOKUP($H67,'[1]Unit factor_selected'!$F$3:$AC$346,'[1]Unit factor_selected'!W$1,FALSE)</f>
        <v>5.9720515722452502E-4</v>
      </c>
      <c r="BF67" s="22">
        <f>VLOOKUP($H67,'[1]Unit factor_selected'!$F$3:$AC$346,'[1]Unit factor_selected'!X$1,FALSE)</f>
        <v>9.57080591438114E-4</v>
      </c>
      <c r="BG67" s="22">
        <f>VLOOKUP($H67,'[1]Unit factor_selected'!$F$3:$AC$346,'[1]Unit factor_selected'!Y$1,FALSE)</f>
        <v>9.6987712976880503E-4</v>
      </c>
      <c r="BH67" s="22">
        <f>VLOOKUP($H67,'[1]Unit factor_selected'!$F$3:$AC$346,'[1]Unit factor_selected'!Z$1,FALSE)</f>
        <v>1.6228126937245899E-7</v>
      </c>
      <c r="BI67" s="22">
        <f>VLOOKUP($H67,'[1]Unit factor_selected'!$F$3:$AC$346,'[1]Unit factor_selected'!AA$1,FALSE)</f>
        <v>8.2713932894040601E-4</v>
      </c>
      <c r="BJ67" s="21">
        <f>VLOOKUP($H67,'[1]Unit factor_selected'!$F$3:$AC$346,'[1]Unit factor_selected'!AB$1,FALSE)</f>
        <v>0.51620363771325195</v>
      </c>
      <c r="BK67" s="99">
        <f>VLOOKUP($H67,'[1]Unit factor_selected'!$F$3:$AC$346,'[1]Unit factor_selected'!AC$1,FALSE)</f>
        <v>3.0323563137813099E-3</v>
      </c>
      <c r="BM67">
        <f t="shared" si="12"/>
        <v>0</v>
      </c>
    </row>
    <row r="68" spans="2:65" x14ac:dyDescent="0.2">
      <c r="B68" s="84"/>
      <c r="C68" s="63"/>
      <c r="D68" s="137"/>
      <c r="E68" s="148"/>
      <c r="F68" s="101"/>
      <c r="G68" s="102" t="str">
        <f t="shared" si="42"/>
        <v>RER</v>
      </c>
      <c r="H68" s="145">
        <f t="shared" si="42"/>
        <v>0</v>
      </c>
      <c r="I68" s="104">
        <f t="shared" si="43"/>
        <v>0</v>
      </c>
      <c r="J68" s="105"/>
      <c r="K68" s="106"/>
      <c r="L68" s="107"/>
      <c r="M68" s="107"/>
      <c r="N68" s="107"/>
      <c r="O68" s="107"/>
      <c r="P68" s="107"/>
      <c r="Q68" s="108"/>
      <c r="R68" s="107"/>
      <c r="S68" s="107"/>
      <c r="T68" s="107"/>
      <c r="U68" s="107"/>
      <c r="V68" s="107"/>
      <c r="W68" s="107"/>
      <c r="X68" s="107"/>
      <c r="Y68" s="108"/>
      <c r="Z68" s="109"/>
      <c r="AA68" s="110">
        <f t="shared" si="44"/>
        <v>0</v>
      </c>
      <c r="AB68" s="111">
        <f t="shared" si="41"/>
        <v>0</v>
      </c>
      <c r="AC68" s="111">
        <f t="shared" si="41"/>
        <v>0</v>
      </c>
      <c r="AD68" s="111">
        <f t="shared" si="41"/>
        <v>0</v>
      </c>
      <c r="AE68" s="111">
        <f t="shared" si="41"/>
        <v>0</v>
      </c>
      <c r="AF68" s="111">
        <f t="shared" si="41"/>
        <v>0</v>
      </c>
      <c r="AG68" s="58">
        <f t="shared" si="41"/>
        <v>0</v>
      </c>
      <c r="AH68" s="111">
        <f t="shared" si="41"/>
        <v>0</v>
      </c>
      <c r="AI68" s="111">
        <f t="shared" si="41"/>
        <v>0</v>
      </c>
      <c r="AJ68" s="111">
        <f t="shared" si="41"/>
        <v>0</v>
      </c>
      <c r="AK68" s="111">
        <f t="shared" si="41"/>
        <v>0</v>
      </c>
      <c r="AL68" s="111">
        <f t="shared" si="41"/>
        <v>0</v>
      </c>
      <c r="AM68" s="111">
        <f t="shared" si="41"/>
        <v>0</v>
      </c>
      <c r="AN68" s="111">
        <f t="shared" si="41"/>
        <v>0</v>
      </c>
      <c r="AO68" s="58">
        <f t="shared" si="41"/>
        <v>0</v>
      </c>
      <c r="AP68" s="112">
        <f t="shared" si="41"/>
        <v>0</v>
      </c>
      <c r="AQ68" s="113" t="str">
        <f>VLOOKUP($H68,'[1]Unit factor_selected'!$F$3:$AC$346,'[1]Unit factor_selected'!H$1,FALSE)</f>
        <v>kWh</v>
      </c>
      <c r="AR68" s="114">
        <f>VLOOKUP($H68,'[1]Unit factor_selected'!$F$3:$AC$346,'[1]Unit factor_selected'!J$1,FALSE)</f>
        <v>0.21957146944853601</v>
      </c>
      <c r="AS68" s="115">
        <f>VLOOKUP($H68,'[1]Unit factor_selected'!$F$3:$AC$346,'[1]Unit factor_selected'!K$1,FALSE)</f>
        <v>7.0862201970238701</v>
      </c>
      <c r="AT68" s="116">
        <f>VLOOKUP($H68,'[1]Unit factor_selected'!$F$3:$AC$346,'[1]Unit factor_selected'!L$1,FALSE)</f>
        <v>8.3772731763599921E-5</v>
      </c>
      <c r="AU68" s="117">
        <f>VLOOKUP($H68,'[1]Unit factor_selected'!$F$3:$AC$346,'[1]Unit factor_selected'!M$1,FALSE)</f>
        <v>6.70359680813368E-2</v>
      </c>
      <c r="AV68" s="116">
        <f>VLOOKUP($H68,'[1]Unit factor_selected'!$F$3:$AC$346,'[1]Unit factor_selected'!N$1,FALSE)</f>
        <v>1.4266749439454635E-2</v>
      </c>
      <c r="AW68" s="116">
        <f>VLOOKUP($H68,'[1]Unit factor_selected'!$F$3:$AC$346,'[1]Unit factor_selected'!O$1,FALSE)</f>
        <v>1.7149187688680467E-4</v>
      </c>
      <c r="AX68" s="117">
        <f>VLOOKUP($H68,'[1]Unit factor_selected'!$F$3:$AC$346,'[1]Unit factor_selected'!P$1,FALSE)</f>
        <v>0.22332948822621831</v>
      </c>
      <c r="AY68" s="116">
        <f>VLOOKUP($H68,'[1]Unit factor_selected'!$F$3:$AC$346,'[1]Unit factor_selected'!Q$1,FALSE)</f>
        <v>1.7528206718914665E-2</v>
      </c>
      <c r="AZ68" s="117">
        <f>VLOOKUP($H68,'[1]Unit factor_selected'!$F$3:$AC$346,'[1]Unit factor_selected'!R$1,FALSE)</f>
        <v>0.24292780895591501</v>
      </c>
      <c r="BA68" s="116">
        <f>VLOOKUP($H68,'[1]Unit factor_selected'!$F$3:$AC$346,'[1]Unit factor_selected'!S$1,FALSE)</f>
        <v>6.1311111138674372E-2</v>
      </c>
      <c r="BB68" s="116">
        <f>VLOOKUP($H68,'[1]Unit factor_selected'!$F$3:$AC$346,'[1]Unit factor_selected'!T$1,FALSE)</f>
        <v>8.6136377138703001E-3</v>
      </c>
      <c r="BC68" s="116">
        <f>VLOOKUP($H68,'[1]Unit factor_selected'!$F$3:$AC$346,'[1]Unit factor_selected'!U$1,FALSE)</f>
        <v>1.8263804873492769E-2</v>
      </c>
      <c r="BD68" s="116">
        <f>VLOOKUP($H68,'[1]Unit factor_selected'!$F$3:$AC$346,'[1]Unit factor_selected'!V$1,FALSE)</f>
        <v>1.2041369103710334E-5</v>
      </c>
      <c r="BE68" s="116">
        <f>VLOOKUP($H68,'[1]Unit factor_selected'!$F$3:$AC$346,'[1]Unit factor_selected'!W$1,FALSE)</f>
        <v>5.1752647425555532E-4</v>
      </c>
      <c r="BF68" s="116">
        <f>VLOOKUP($H68,'[1]Unit factor_selected'!$F$3:$AC$346,'[1]Unit factor_selected'!X$1,FALSE)</f>
        <v>9.5976832614757729E-5</v>
      </c>
      <c r="BG68" s="116">
        <f>VLOOKUP($H68,'[1]Unit factor_selected'!$F$3:$AC$346,'[1]Unit factor_selected'!Y$1,FALSE)</f>
        <v>1.0406939694266351E-4</v>
      </c>
      <c r="BH68" s="116">
        <f>VLOOKUP($H68,'[1]Unit factor_selected'!$F$3:$AC$346,'[1]Unit factor_selected'!Z$1,FALSE)</f>
        <v>1.4849161471338802E-7</v>
      </c>
      <c r="BI68" s="116">
        <f>VLOOKUP($H68,'[1]Unit factor_selected'!$F$3:$AC$346,'[1]Unit factor_selected'!AA$1,FALSE)</f>
        <v>1.9100570584220264E-4</v>
      </c>
      <c r="BJ68" s="117">
        <f>VLOOKUP($H68,'[1]Unit factor_selected'!$F$3:$AC$346,'[1]Unit factor_selected'!AB$1,FALSE)</f>
        <v>0.403963453734209</v>
      </c>
      <c r="BK68" s="118">
        <f>VLOOKUP($H68,'[1]Unit factor_selected'!$F$3:$AC$346,'[1]Unit factor_selected'!AC$1,FALSE)</f>
        <v>2.2325972022637624E-3</v>
      </c>
      <c r="BM68">
        <f t="shared" si="12"/>
        <v>0</v>
      </c>
    </row>
    <row r="69" spans="2:65" x14ac:dyDescent="0.2">
      <c r="B69" s="84"/>
      <c r="C69" s="63"/>
      <c r="D69" s="64" t="str">
        <f>[1]LCI!C76</f>
        <v>Heat</v>
      </c>
      <c r="E69" s="146"/>
      <c r="F69" s="65" t="str">
        <f>F30</f>
        <v>heat production, natural gas, at industrial furnace &gt;100kW | heat, district or industrial, natural gas | Cutoff</v>
      </c>
      <c r="G69" s="66" t="str">
        <f t="shared" si="42"/>
        <v>US</v>
      </c>
      <c r="H69" s="140" t="str">
        <f>H30</f>
        <v>348b3b3e-3913-4d14-a18a-422487f6f063</v>
      </c>
      <c r="I69" s="68">
        <f t="shared" si="43"/>
        <v>1</v>
      </c>
      <c r="J69" s="69">
        <f>SUM(I69:I73)</f>
        <v>1</v>
      </c>
      <c r="K69" s="70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Q69" s="72">
        <f>[1]LCI!$E76*'[1]EV proj_BAU'!AF$72</f>
        <v>1859.0927351673488</v>
      </c>
      <c r="R69" s="71">
        <v>0</v>
      </c>
      <c r="S69" s="71">
        <v>0</v>
      </c>
      <c r="T69" s="71">
        <v>0</v>
      </c>
      <c r="U69" s="71">
        <v>0</v>
      </c>
      <c r="V69" s="71">
        <v>0</v>
      </c>
      <c r="W69" s="71">
        <v>0</v>
      </c>
      <c r="X69" s="71">
        <v>0</v>
      </c>
      <c r="Y69" s="72">
        <f>[1]LCI!$E76*'[1]EV proj_BAU'!AG$72</f>
        <v>3786.5627513895083</v>
      </c>
      <c r="Z69" s="73">
        <v>0</v>
      </c>
      <c r="AA69" s="74">
        <f>$I69*K$69</f>
        <v>0</v>
      </c>
      <c r="AB69" s="75">
        <f t="shared" ref="AB69:AP73" si="45">$I69*L$69</f>
        <v>0</v>
      </c>
      <c r="AC69" s="75">
        <f t="shared" si="45"/>
        <v>0</v>
      </c>
      <c r="AD69" s="75">
        <f t="shared" si="45"/>
        <v>0</v>
      </c>
      <c r="AE69" s="75">
        <f t="shared" si="45"/>
        <v>0</v>
      </c>
      <c r="AF69" s="75">
        <f t="shared" si="45"/>
        <v>0</v>
      </c>
      <c r="AG69" s="76">
        <f t="shared" si="45"/>
        <v>1859.0927351673488</v>
      </c>
      <c r="AH69" s="75">
        <f t="shared" si="45"/>
        <v>0</v>
      </c>
      <c r="AI69" s="75">
        <f t="shared" si="45"/>
        <v>0</v>
      </c>
      <c r="AJ69" s="75">
        <f t="shared" si="45"/>
        <v>0</v>
      </c>
      <c r="AK69" s="75">
        <f t="shared" si="45"/>
        <v>0</v>
      </c>
      <c r="AL69" s="75">
        <f t="shared" si="45"/>
        <v>0</v>
      </c>
      <c r="AM69" s="75">
        <f t="shared" si="45"/>
        <v>0</v>
      </c>
      <c r="AN69" s="75">
        <f t="shared" si="45"/>
        <v>0</v>
      </c>
      <c r="AO69" s="76">
        <f t="shared" si="45"/>
        <v>3786.5627513895083</v>
      </c>
      <c r="AP69" s="77">
        <f t="shared" si="45"/>
        <v>0</v>
      </c>
      <c r="AQ69" s="78" t="str">
        <f>VLOOKUP($H69,'[1]Unit factor_selected'!$F$3:$AC$346,'[1]Unit factor_selected'!H$1,FALSE)</f>
        <v>MJ</v>
      </c>
      <c r="AR69" s="79">
        <f>VLOOKUP($H69,'[1]Unit factor_selected'!$F$3:$AC$346,'[1]Unit factor_selected'!J$1,FALSE)</f>
        <v>7.2094031587863094E-2</v>
      </c>
      <c r="AS69" s="80">
        <f>VLOOKUP($H69,'[1]Unit factor_selected'!$F$3:$AC$346,'[1]Unit factor_selected'!K$1,FALSE)</f>
        <v>1.1623922373923701</v>
      </c>
      <c r="AT69" s="81">
        <f>VLOOKUP($H69,'[1]Unit factor_selected'!$F$3:$AC$346,'[1]Unit factor_selected'!L$1,FALSE)</f>
        <v>2.0931598834842001E-5</v>
      </c>
      <c r="AU69" s="82">
        <f>VLOOKUP($H69,'[1]Unit factor_selected'!$F$3:$AC$346,'[1]Unit factor_selected'!M$1,FALSE)</f>
        <v>2.5321132153628099E-2</v>
      </c>
      <c r="AV69" s="81">
        <f>VLOOKUP($H69,'[1]Unit factor_selected'!$F$3:$AC$346,'[1]Unit factor_selected'!N$1,FALSE)</f>
        <v>1.6961817255031701E-4</v>
      </c>
      <c r="AW69" s="81">
        <f>VLOOKUP($H69,'[1]Unit factor_selected'!$F$3:$AC$346,'[1]Unit factor_selected'!O$1,FALSE)</f>
        <v>8.4553408816282301E-7</v>
      </c>
      <c r="AX69" s="82">
        <f>VLOOKUP($H69,'[1]Unit factor_selected'!$F$3:$AC$346,'[1]Unit factor_selected'!P$1,FALSE)</f>
        <v>7.3587134749462393E-2</v>
      </c>
      <c r="AY69" s="81">
        <f>VLOOKUP($H69,'[1]Unit factor_selected'!$F$3:$AC$346,'[1]Unit factor_selected'!Q$1,FALSE)</f>
        <v>4.5255056973978998E-4</v>
      </c>
      <c r="AZ69" s="82">
        <f>VLOOKUP($H69,'[1]Unit factor_selected'!$F$3:$AC$346,'[1]Unit factor_selected'!R$1,FALSE)</f>
        <v>3.2094938120077201E-3</v>
      </c>
      <c r="BA69" s="81">
        <f>VLOOKUP($H69,'[1]Unit factor_selected'!$F$3:$AC$346,'[1]Unit factor_selected'!S$1,FALSE)</f>
        <v>2.6225037052588201E-4</v>
      </c>
      <c r="BB69" s="81">
        <f>VLOOKUP($H69,'[1]Unit factor_selected'!$F$3:$AC$346,'[1]Unit factor_selected'!T$1,FALSE)</f>
        <v>2.2693752243180101E-5</v>
      </c>
      <c r="BC69" s="81">
        <f>VLOOKUP($H69,'[1]Unit factor_selected'!$F$3:$AC$346,'[1]Unit factor_selected'!U$1,FALSE)</f>
        <v>2.1284632193969801E-4</v>
      </c>
      <c r="BD69" s="81">
        <f>VLOOKUP($H69,'[1]Unit factor_selected'!$F$3:$AC$346,'[1]Unit factor_selected'!V$1,FALSE)</f>
        <v>2.4085315647483799E-7</v>
      </c>
      <c r="BE69" s="81">
        <f>VLOOKUP($H69,'[1]Unit factor_selected'!$F$3:$AC$346,'[1]Unit factor_selected'!W$1,FALSE)</f>
        <v>1.5759495571695601E-5</v>
      </c>
      <c r="BF69" s="81">
        <f>VLOOKUP($H69,'[1]Unit factor_selected'!$F$3:$AC$346,'[1]Unit factor_selected'!X$1,FALSE)</f>
        <v>4.1886391251840799E-5</v>
      </c>
      <c r="BG69" s="81">
        <f>VLOOKUP($H69,'[1]Unit factor_selected'!$F$3:$AC$346,'[1]Unit factor_selected'!Y$1,FALSE)</f>
        <v>4.4587043810290402E-5</v>
      </c>
      <c r="BH69" s="81">
        <f>VLOOKUP($H69,'[1]Unit factor_selected'!$F$3:$AC$346,'[1]Unit factor_selected'!Z$1,FALSE)</f>
        <v>1.33252968090072E-8</v>
      </c>
      <c r="BI69" s="81">
        <f>VLOOKUP($H69,'[1]Unit factor_selected'!$F$3:$AC$346,'[1]Unit factor_selected'!AA$1,FALSE)</f>
        <v>6.2351253446064903E-5</v>
      </c>
      <c r="BJ69" s="82">
        <f>VLOOKUP($H69,'[1]Unit factor_selected'!$F$3:$AC$346,'[1]Unit factor_selected'!AB$1,FALSE)</f>
        <v>4.1849833346856496E-3</v>
      </c>
      <c r="BK69" s="83">
        <f>VLOOKUP($H69,'[1]Unit factor_selected'!$F$3:$AC$346,'[1]Unit factor_selected'!AC$1,FALSE)</f>
        <v>1.71513863272773E-5</v>
      </c>
      <c r="BM69">
        <f t="shared" si="12"/>
        <v>134.02949037392165</v>
      </c>
    </row>
    <row r="70" spans="2:65" x14ac:dyDescent="0.2">
      <c r="B70" s="84"/>
      <c r="C70" s="63"/>
      <c r="D70" s="85"/>
      <c r="E70" s="147"/>
      <c r="F70" s="86"/>
      <c r="G70" s="87" t="str">
        <f t="shared" si="42"/>
        <v>CN</v>
      </c>
      <c r="H70" s="34" t="str">
        <f t="shared" si="42"/>
        <v>94b37130-2d92-460f-afc2-f9d6895d0814</v>
      </c>
      <c r="I70" s="88">
        <f t="shared" si="43"/>
        <v>0</v>
      </c>
      <c r="J70" s="89"/>
      <c r="K70" s="90"/>
      <c r="L70" s="91"/>
      <c r="M70" s="91"/>
      <c r="N70" s="91"/>
      <c r="O70" s="91"/>
      <c r="P70" s="91"/>
      <c r="Q70" s="92"/>
      <c r="R70" s="91"/>
      <c r="S70" s="91"/>
      <c r="T70" s="91"/>
      <c r="U70" s="91"/>
      <c r="V70" s="91"/>
      <c r="W70" s="91"/>
      <c r="X70" s="91"/>
      <c r="Y70" s="92"/>
      <c r="Z70" s="93"/>
      <c r="AA70" s="94">
        <f t="shared" ref="AA70:AA73" si="46">$I70*K$69</f>
        <v>0</v>
      </c>
      <c r="AB70" s="4">
        <f t="shared" si="45"/>
        <v>0</v>
      </c>
      <c r="AC70" s="4">
        <f t="shared" si="45"/>
        <v>0</v>
      </c>
      <c r="AD70" s="4">
        <f t="shared" si="45"/>
        <v>0</v>
      </c>
      <c r="AE70" s="4">
        <f t="shared" si="45"/>
        <v>0</v>
      </c>
      <c r="AF70" s="4">
        <f t="shared" si="45"/>
        <v>0</v>
      </c>
      <c r="AG70" s="95">
        <f t="shared" si="45"/>
        <v>0</v>
      </c>
      <c r="AH70" s="4">
        <f t="shared" si="45"/>
        <v>0</v>
      </c>
      <c r="AI70" s="4">
        <f t="shared" si="45"/>
        <v>0</v>
      </c>
      <c r="AJ70" s="4">
        <f t="shared" si="45"/>
        <v>0</v>
      </c>
      <c r="AK70" s="4">
        <f t="shared" si="45"/>
        <v>0</v>
      </c>
      <c r="AL70" s="4">
        <f t="shared" si="45"/>
        <v>0</v>
      </c>
      <c r="AM70" s="4">
        <f t="shared" si="45"/>
        <v>0</v>
      </c>
      <c r="AN70" s="4">
        <f t="shared" si="45"/>
        <v>0</v>
      </c>
      <c r="AO70" s="95">
        <f t="shared" si="45"/>
        <v>0</v>
      </c>
      <c r="AP70" s="96">
        <f t="shared" si="45"/>
        <v>0</v>
      </c>
      <c r="AQ70" s="97" t="str">
        <f>VLOOKUP($H70,'[1]Unit factor_selected'!$F$3:$AC$346,'[1]Unit factor_selected'!H$1,FALSE)</f>
        <v>MJ</v>
      </c>
      <c r="AR70" s="98">
        <f>VLOOKUP($H70,'[1]Unit factor_selected'!$F$3:$AC$346,'[1]Unit factor_selected'!J$1,FALSE)</f>
        <v>6.7561703505123999E-2</v>
      </c>
      <c r="AS70" s="2">
        <f>VLOOKUP($H70,'[1]Unit factor_selected'!$F$3:$AC$346,'[1]Unit factor_selected'!K$1,FALSE)</f>
        <v>1.1286368642416</v>
      </c>
      <c r="AT70" s="22">
        <f>VLOOKUP($H70,'[1]Unit factor_selected'!$F$3:$AC$346,'[1]Unit factor_selected'!L$1,FALSE)</f>
        <v>1.34192652696239E-5</v>
      </c>
      <c r="AU70" s="21">
        <f>VLOOKUP($H70,'[1]Unit factor_selected'!$F$3:$AC$346,'[1]Unit factor_selected'!M$1,FALSE)</f>
        <v>2.46079777505234E-2</v>
      </c>
      <c r="AV70" s="22">
        <f>VLOOKUP($H70,'[1]Unit factor_selected'!$F$3:$AC$346,'[1]Unit factor_selected'!N$1,FALSE)</f>
        <v>1.3297703340276601E-4</v>
      </c>
      <c r="AW70" s="22">
        <f>VLOOKUP($H70,'[1]Unit factor_selected'!$F$3:$AC$346,'[1]Unit factor_selected'!O$1,FALSE)</f>
        <v>4.7544411438651503E-7</v>
      </c>
      <c r="AX70" s="21">
        <f>VLOOKUP($H70,'[1]Unit factor_selected'!$F$3:$AC$346,'[1]Unit factor_selected'!P$1,FALSE)</f>
        <v>6.8294048582825603E-2</v>
      </c>
      <c r="AY70" s="22">
        <f>VLOOKUP($H70,'[1]Unit factor_selected'!$F$3:$AC$346,'[1]Unit factor_selected'!Q$1,FALSE)</f>
        <v>3.04392105561114E-4</v>
      </c>
      <c r="AZ70" s="21">
        <f>VLOOKUP($H70,'[1]Unit factor_selected'!$F$3:$AC$346,'[1]Unit factor_selected'!R$1,FALSE)</f>
        <v>3.2654437525124198E-3</v>
      </c>
      <c r="BA70" s="22">
        <f>VLOOKUP($H70,'[1]Unit factor_selected'!$F$3:$AC$346,'[1]Unit factor_selected'!S$1,FALSE)</f>
        <v>2.0455474075815999E-4</v>
      </c>
      <c r="BB70" s="22">
        <f>VLOOKUP($H70,'[1]Unit factor_selected'!$F$3:$AC$346,'[1]Unit factor_selected'!T$1,FALSE)</f>
        <v>1.44714443289619E-5</v>
      </c>
      <c r="BC70" s="22">
        <f>VLOOKUP($H70,'[1]Unit factor_selected'!$F$3:$AC$346,'[1]Unit factor_selected'!U$1,FALSE)</f>
        <v>1.8673082475627399E-4</v>
      </c>
      <c r="BD70" s="22">
        <f>VLOOKUP($H70,'[1]Unit factor_selected'!$F$3:$AC$346,'[1]Unit factor_selected'!V$1,FALSE)</f>
        <v>1.1570836096670501E-7</v>
      </c>
      <c r="BE70" s="22">
        <f>VLOOKUP($H70,'[1]Unit factor_selected'!$F$3:$AC$346,'[1]Unit factor_selected'!W$1,FALSE)</f>
        <v>1.0657233038909801E-5</v>
      </c>
      <c r="BF70" s="22">
        <f>VLOOKUP($H70,'[1]Unit factor_selected'!$F$3:$AC$346,'[1]Unit factor_selected'!X$1,FALSE)</f>
        <v>3.8412323609695801E-5</v>
      </c>
      <c r="BG70" s="22">
        <f>VLOOKUP($H70,'[1]Unit factor_selected'!$F$3:$AC$346,'[1]Unit factor_selected'!Y$1,FALSE)</f>
        <v>4.1262791322937203E-5</v>
      </c>
      <c r="BH70" s="22">
        <f>VLOOKUP($H70,'[1]Unit factor_selected'!$F$3:$AC$346,'[1]Unit factor_selected'!Z$1,FALSE)</f>
        <v>6.9985129754833599E-9</v>
      </c>
      <c r="BI70" s="22">
        <f>VLOOKUP($H70,'[1]Unit factor_selected'!$F$3:$AC$346,'[1]Unit factor_selected'!AA$1,FALSE)</f>
        <v>3.97048683969412E-5</v>
      </c>
      <c r="BJ70" s="21">
        <f>VLOOKUP($H70,'[1]Unit factor_selected'!$F$3:$AC$346,'[1]Unit factor_selected'!AB$1,FALSE)</f>
        <v>3.8609525070636801E-3</v>
      </c>
      <c r="BK70" s="99">
        <f>VLOOKUP($H70,'[1]Unit factor_selected'!$F$3:$AC$346,'[1]Unit factor_selected'!AC$1,FALSE)</f>
        <v>7.9763357328164692E-6</v>
      </c>
      <c r="BM70">
        <f t="shared" si="12"/>
        <v>0</v>
      </c>
    </row>
    <row r="71" spans="2:65" x14ac:dyDescent="0.2">
      <c r="B71" s="84"/>
      <c r="C71" s="63"/>
      <c r="D71" s="85"/>
      <c r="E71" s="147"/>
      <c r="F71" s="86"/>
      <c r="G71" s="87" t="str">
        <f t="shared" si="42"/>
        <v>JP</v>
      </c>
      <c r="H71" s="34" t="str">
        <f t="shared" si="42"/>
        <v>4c970fa9-d056-405f-8871-64ebf0f37ffc</v>
      </c>
      <c r="I71" s="88">
        <f t="shared" si="43"/>
        <v>0</v>
      </c>
      <c r="J71" s="89"/>
      <c r="K71" s="90"/>
      <c r="L71" s="91"/>
      <c r="M71" s="91"/>
      <c r="N71" s="91"/>
      <c r="O71" s="91"/>
      <c r="P71" s="91"/>
      <c r="Q71" s="92"/>
      <c r="R71" s="91"/>
      <c r="S71" s="91"/>
      <c r="T71" s="91"/>
      <c r="U71" s="91"/>
      <c r="V71" s="91"/>
      <c r="W71" s="91"/>
      <c r="X71" s="91"/>
      <c r="Y71" s="92"/>
      <c r="Z71" s="93"/>
      <c r="AA71" s="94">
        <f t="shared" si="46"/>
        <v>0</v>
      </c>
      <c r="AB71" s="4">
        <f t="shared" si="45"/>
        <v>0</v>
      </c>
      <c r="AC71" s="4">
        <f t="shared" si="45"/>
        <v>0</v>
      </c>
      <c r="AD71" s="4">
        <f t="shared" si="45"/>
        <v>0</v>
      </c>
      <c r="AE71" s="4">
        <f t="shared" si="45"/>
        <v>0</v>
      </c>
      <c r="AF71" s="4">
        <f t="shared" si="45"/>
        <v>0</v>
      </c>
      <c r="AG71" s="95">
        <f t="shared" si="45"/>
        <v>0</v>
      </c>
      <c r="AH71" s="4">
        <f t="shared" si="45"/>
        <v>0</v>
      </c>
      <c r="AI71" s="4">
        <f t="shared" si="45"/>
        <v>0</v>
      </c>
      <c r="AJ71" s="4">
        <f t="shared" si="45"/>
        <v>0</v>
      </c>
      <c r="AK71" s="4">
        <f t="shared" si="45"/>
        <v>0</v>
      </c>
      <c r="AL71" s="4">
        <f t="shared" si="45"/>
        <v>0</v>
      </c>
      <c r="AM71" s="4">
        <f t="shared" si="45"/>
        <v>0</v>
      </c>
      <c r="AN71" s="4">
        <f t="shared" si="45"/>
        <v>0</v>
      </c>
      <c r="AO71" s="95">
        <f t="shared" si="45"/>
        <v>0</v>
      </c>
      <c r="AP71" s="96">
        <f t="shared" si="45"/>
        <v>0</v>
      </c>
      <c r="AQ71" s="97" t="str">
        <f>VLOOKUP($H71,'[1]Unit factor_selected'!$F$3:$AC$346,'[1]Unit factor_selected'!H$1,FALSE)</f>
        <v>MJ</v>
      </c>
      <c r="AR71" s="98">
        <f>VLOOKUP($H71,'[1]Unit factor_selected'!$F$3:$AC$346,'[1]Unit factor_selected'!J$1,FALSE)</f>
        <v>7.93512076278024E-2</v>
      </c>
      <c r="AS71" s="2">
        <f>VLOOKUP($H71,'[1]Unit factor_selected'!$F$3:$AC$346,'[1]Unit factor_selected'!K$1,FALSE)</f>
        <v>1.32276848359443</v>
      </c>
      <c r="AT71" s="22">
        <f>VLOOKUP($H71,'[1]Unit factor_selected'!$F$3:$AC$346,'[1]Unit factor_selected'!L$1,FALSE)</f>
        <v>3.1263415803588299E-5</v>
      </c>
      <c r="AU71" s="21">
        <f>VLOOKUP($H71,'[1]Unit factor_selected'!$F$3:$AC$346,'[1]Unit factor_selected'!M$1,FALSE)</f>
        <v>2.8641793027265099E-2</v>
      </c>
      <c r="AV71" s="22">
        <f>VLOOKUP($H71,'[1]Unit factor_selected'!$F$3:$AC$346,'[1]Unit factor_selected'!N$1,FALSE)</f>
        <v>4.5261992541638499E-4</v>
      </c>
      <c r="AW71" s="22">
        <f>VLOOKUP($H71,'[1]Unit factor_selected'!$F$3:$AC$346,'[1]Unit factor_selected'!O$1,FALSE)</f>
        <v>1.53309941271616E-6</v>
      </c>
      <c r="AX71" s="21">
        <f>VLOOKUP($H71,'[1]Unit factor_selected'!$F$3:$AC$346,'[1]Unit factor_selected'!P$1,FALSE)</f>
        <v>8.0566010804188806E-2</v>
      </c>
      <c r="AY71" s="22">
        <f>VLOOKUP($H71,'[1]Unit factor_selected'!$F$3:$AC$346,'[1]Unit factor_selected'!Q$1,FALSE)</f>
        <v>1.6155785489210201E-3</v>
      </c>
      <c r="AZ71" s="21">
        <f>VLOOKUP($H71,'[1]Unit factor_selected'!$F$3:$AC$346,'[1]Unit factor_selected'!R$1,FALSE)</f>
        <v>8.8357184081817308E-3</v>
      </c>
      <c r="BA71" s="22">
        <f>VLOOKUP($H71,'[1]Unit factor_selected'!$F$3:$AC$346,'[1]Unit factor_selected'!S$1,FALSE)</f>
        <v>4.2126662656830402E-4</v>
      </c>
      <c r="BB71" s="22">
        <f>VLOOKUP($H71,'[1]Unit factor_selected'!$F$3:$AC$346,'[1]Unit factor_selected'!T$1,FALSE)</f>
        <v>3.1856838700717401E-4</v>
      </c>
      <c r="BC71" s="22">
        <f>VLOOKUP($H71,'[1]Unit factor_selected'!$F$3:$AC$346,'[1]Unit factor_selected'!U$1,FALSE)</f>
        <v>5.9676567228942202E-4</v>
      </c>
      <c r="BD71" s="22">
        <f>VLOOKUP($H71,'[1]Unit factor_selected'!$F$3:$AC$346,'[1]Unit factor_selected'!V$1,FALSE)</f>
        <v>3.62731138567858E-7</v>
      </c>
      <c r="BE71" s="22">
        <f>VLOOKUP($H71,'[1]Unit factor_selected'!$F$3:$AC$346,'[1]Unit factor_selected'!W$1,FALSE)</f>
        <v>7.2609868172480204E-5</v>
      </c>
      <c r="BF71" s="22">
        <f>VLOOKUP($H71,'[1]Unit factor_selected'!$F$3:$AC$346,'[1]Unit factor_selected'!X$1,FALSE)</f>
        <v>7.5021780235330594E-5</v>
      </c>
      <c r="BG71" s="22">
        <f>VLOOKUP($H71,'[1]Unit factor_selected'!$F$3:$AC$346,'[1]Unit factor_selected'!Y$1,FALSE)</f>
        <v>7.92969361637094E-5</v>
      </c>
      <c r="BH71" s="22">
        <f>VLOOKUP($H71,'[1]Unit factor_selected'!$F$3:$AC$346,'[1]Unit factor_selected'!Z$1,FALSE)</f>
        <v>4.5492952877156298E-9</v>
      </c>
      <c r="BI71" s="22">
        <f>VLOOKUP($H71,'[1]Unit factor_selected'!$F$3:$AC$346,'[1]Unit factor_selected'!AA$1,FALSE)</f>
        <v>9.0580613030702498E-5</v>
      </c>
      <c r="BJ71" s="21">
        <f>VLOOKUP($H71,'[1]Unit factor_selected'!$F$3:$AC$346,'[1]Unit factor_selected'!AB$1,FALSE)</f>
        <v>2.86655183532433E-2</v>
      </c>
      <c r="BK71" s="99">
        <f>VLOOKUP($H71,'[1]Unit factor_selected'!$F$3:$AC$346,'[1]Unit factor_selected'!AC$1,FALSE)</f>
        <v>4.2197206111642398E-5</v>
      </c>
      <c r="BM71">
        <f t="shared" si="12"/>
        <v>0</v>
      </c>
    </row>
    <row r="72" spans="2:65" x14ac:dyDescent="0.2">
      <c r="B72" s="84"/>
      <c r="C72" s="63"/>
      <c r="D72" s="85"/>
      <c r="E72" s="147"/>
      <c r="F72" s="86"/>
      <c r="G72" s="87" t="str">
        <f t="shared" si="42"/>
        <v>KR</v>
      </c>
      <c r="H72" s="34" t="str">
        <f t="shared" si="42"/>
        <v>a3a7e5f6-7e8c-43a3-8d7a-39bd79efc2f9</v>
      </c>
      <c r="I72" s="88">
        <f t="shared" si="43"/>
        <v>0</v>
      </c>
      <c r="J72" s="89"/>
      <c r="K72" s="90"/>
      <c r="L72" s="91"/>
      <c r="M72" s="91"/>
      <c r="N72" s="91"/>
      <c r="O72" s="91"/>
      <c r="P72" s="91"/>
      <c r="Q72" s="92"/>
      <c r="R72" s="91"/>
      <c r="S72" s="91"/>
      <c r="T72" s="91"/>
      <c r="U72" s="91"/>
      <c r="V72" s="91"/>
      <c r="W72" s="91"/>
      <c r="X72" s="91"/>
      <c r="Y72" s="92"/>
      <c r="Z72" s="93"/>
      <c r="AA72" s="94">
        <f t="shared" si="46"/>
        <v>0</v>
      </c>
      <c r="AB72" s="4">
        <f t="shared" si="45"/>
        <v>0</v>
      </c>
      <c r="AC72" s="4">
        <f t="shared" si="45"/>
        <v>0</v>
      </c>
      <c r="AD72" s="4">
        <f t="shared" si="45"/>
        <v>0</v>
      </c>
      <c r="AE72" s="4">
        <f t="shared" si="45"/>
        <v>0</v>
      </c>
      <c r="AF72" s="4">
        <f t="shared" si="45"/>
        <v>0</v>
      </c>
      <c r="AG72" s="95">
        <f t="shared" si="45"/>
        <v>0</v>
      </c>
      <c r="AH72" s="4">
        <f t="shared" si="45"/>
        <v>0</v>
      </c>
      <c r="AI72" s="4">
        <f t="shared" si="45"/>
        <v>0</v>
      </c>
      <c r="AJ72" s="4">
        <f t="shared" si="45"/>
        <v>0</v>
      </c>
      <c r="AK72" s="4">
        <f t="shared" si="45"/>
        <v>0</v>
      </c>
      <c r="AL72" s="4">
        <f t="shared" si="45"/>
        <v>0</v>
      </c>
      <c r="AM72" s="4">
        <f t="shared" si="45"/>
        <v>0</v>
      </c>
      <c r="AN72" s="4">
        <f t="shared" si="45"/>
        <v>0</v>
      </c>
      <c r="AO72" s="95">
        <f t="shared" si="45"/>
        <v>0</v>
      </c>
      <c r="AP72" s="96">
        <f t="shared" si="45"/>
        <v>0</v>
      </c>
      <c r="AQ72" s="97" t="str">
        <f>VLOOKUP($H72,'[1]Unit factor_selected'!$F$3:$AC$346,'[1]Unit factor_selected'!H$1,FALSE)</f>
        <v>MJ</v>
      </c>
      <c r="AR72" s="98">
        <f>VLOOKUP($H72,'[1]Unit factor_selected'!$F$3:$AC$346,'[1]Unit factor_selected'!J$1,FALSE)</f>
        <v>6.7253809860047906E-2</v>
      </c>
      <c r="AS72" s="2">
        <f>VLOOKUP($H72,'[1]Unit factor_selected'!$F$3:$AC$346,'[1]Unit factor_selected'!K$1,FALSE)</f>
        <v>1.1294125052100501</v>
      </c>
      <c r="AT72" s="22">
        <f>VLOOKUP($H72,'[1]Unit factor_selected'!$F$3:$AC$346,'[1]Unit factor_selected'!L$1,FALSE)</f>
        <v>1.2795087764735001E-5</v>
      </c>
      <c r="AU72" s="21">
        <f>VLOOKUP($H72,'[1]Unit factor_selected'!$F$3:$AC$346,'[1]Unit factor_selected'!M$1,FALSE)</f>
        <v>2.4575331543782601E-2</v>
      </c>
      <c r="AV72" s="22">
        <f>VLOOKUP($H72,'[1]Unit factor_selected'!$F$3:$AC$346,'[1]Unit factor_selected'!N$1,FALSE)</f>
        <v>1.3506052312702401E-4</v>
      </c>
      <c r="AW72" s="22">
        <f>VLOOKUP($H72,'[1]Unit factor_selected'!$F$3:$AC$346,'[1]Unit factor_selected'!O$1,FALSE)</f>
        <v>6.5286606690765305E-7</v>
      </c>
      <c r="AX72" s="21">
        <f>VLOOKUP($H72,'[1]Unit factor_selected'!$F$3:$AC$346,'[1]Unit factor_selected'!P$1,FALSE)</f>
        <v>6.7967294629948397E-2</v>
      </c>
      <c r="AY72" s="22">
        <f>VLOOKUP($H72,'[1]Unit factor_selected'!$F$3:$AC$346,'[1]Unit factor_selected'!Q$1,FALSE)</f>
        <v>3.0695237695689098E-4</v>
      </c>
      <c r="AZ72" s="21">
        <f>VLOOKUP($H72,'[1]Unit factor_selected'!$F$3:$AC$346,'[1]Unit factor_selected'!R$1,FALSE)</f>
        <v>3.3629623399084999E-3</v>
      </c>
      <c r="BA72" s="22">
        <f>VLOOKUP($H72,'[1]Unit factor_selected'!$F$3:$AC$346,'[1]Unit factor_selected'!S$1,FALSE)</f>
        <v>3.1601268785079798E-4</v>
      </c>
      <c r="BB72" s="22">
        <f>VLOOKUP($H72,'[1]Unit factor_selected'!$F$3:$AC$346,'[1]Unit factor_selected'!T$1,FALSE)</f>
        <v>2.41154246765223E-5</v>
      </c>
      <c r="BC72" s="22">
        <f>VLOOKUP($H72,'[1]Unit factor_selected'!$F$3:$AC$346,'[1]Unit factor_selected'!U$1,FALSE)</f>
        <v>1.8980648163218099E-4</v>
      </c>
      <c r="BD72" s="22">
        <f>VLOOKUP($H72,'[1]Unit factor_selected'!$F$3:$AC$346,'[1]Unit factor_selected'!V$1,FALSE)</f>
        <v>1.2888913005812801E-7</v>
      </c>
      <c r="BE72" s="22">
        <f>VLOOKUP($H72,'[1]Unit factor_selected'!$F$3:$AC$346,'[1]Unit factor_selected'!W$1,FALSE)</f>
        <v>1.0828460730635399E-5</v>
      </c>
      <c r="BF72" s="22">
        <f>VLOOKUP($H72,'[1]Unit factor_selected'!$F$3:$AC$346,'[1]Unit factor_selected'!X$1,FALSE)</f>
        <v>3.7330935365714099E-5</v>
      </c>
      <c r="BG72" s="22">
        <f>VLOOKUP($H72,'[1]Unit factor_selected'!$F$3:$AC$346,'[1]Unit factor_selected'!Y$1,FALSE)</f>
        <v>4.0187916432751998E-5</v>
      </c>
      <c r="BH72" s="22">
        <f>VLOOKUP($H72,'[1]Unit factor_selected'!$F$3:$AC$346,'[1]Unit factor_selected'!Z$1,FALSE)</f>
        <v>6.9775474062308804E-9</v>
      </c>
      <c r="BI72" s="22">
        <f>VLOOKUP($H72,'[1]Unit factor_selected'!$F$3:$AC$346,'[1]Unit factor_selected'!AA$1,FALSE)</f>
        <v>3.7985140662090601E-5</v>
      </c>
      <c r="BJ72" s="21">
        <f>VLOOKUP($H72,'[1]Unit factor_selected'!$F$3:$AC$346,'[1]Unit factor_selected'!AB$1,FALSE)</f>
        <v>3.7708823359342602E-3</v>
      </c>
      <c r="BK72" s="99">
        <f>VLOOKUP($H72,'[1]Unit factor_selected'!$F$3:$AC$346,'[1]Unit factor_selected'!AC$1,FALSE)</f>
        <v>9.0492303943148604E-6</v>
      </c>
      <c r="BM72">
        <f t="shared" si="12"/>
        <v>0</v>
      </c>
    </row>
    <row r="73" spans="2:65" x14ac:dyDescent="0.2">
      <c r="B73" s="84"/>
      <c r="C73" s="63"/>
      <c r="D73" s="137"/>
      <c r="E73" s="148"/>
      <c r="F73" s="101"/>
      <c r="G73" s="102" t="str">
        <f t="shared" si="42"/>
        <v>RER</v>
      </c>
      <c r="H73" s="145" t="str">
        <f t="shared" si="42"/>
        <v>81f57f68-26a0-32eb-bdd1-6d68bf145cbf</v>
      </c>
      <c r="I73" s="104">
        <f t="shared" si="43"/>
        <v>0</v>
      </c>
      <c r="J73" s="105"/>
      <c r="K73" s="106"/>
      <c r="L73" s="107"/>
      <c r="M73" s="107"/>
      <c r="N73" s="107"/>
      <c r="O73" s="107"/>
      <c r="P73" s="107"/>
      <c r="Q73" s="108"/>
      <c r="R73" s="107"/>
      <c r="S73" s="107"/>
      <c r="T73" s="107"/>
      <c r="U73" s="107"/>
      <c r="V73" s="107"/>
      <c r="W73" s="107"/>
      <c r="X73" s="107"/>
      <c r="Y73" s="108"/>
      <c r="Z73" s="109"/>
      <c r="AA73" s="110">
        <f t="shared" si="46"/>
        <v>0</v>
      </c>
      <c r="AB73" s="111">
        <f t="shared" si="45"/>
        <v>0</v>
      </c>
      <c r="AC73" s="111">
        <f t="shared" si="45"/>
        <v>0</v>
      </c>
      <c r="AD73" s="111">
        <f t="shared" si="45"/>
        <v>0</v>
      </c>
      <c r="AE73" s="111">
        <f t="shared" si="45"/>
        <v>0</v>
      </c>
      <c r="AF73" s="111">
        <f t="shared" si="45"/>
        <v>0</v>
      </c>
      <c r="AG73" s="58">
        <f t="shared" si="45"/>
        <v>0</v>
      </c>
      <c r="AH73" s="111">
        <f t="shared" si="45"/>
        <v>0</v>
      </c>
      <c r="AI73" s="111">
        <f t="shared" si="45"/>
        <v>0</v>
      </c>
      <c r="AJ73" s="111">
        <f t="shared" si="45"/>
        <v>0</v>
      </c>
      <c r="AK73" s="111">
        <f t="shared" si="45"/>
        <v>0</v>
      </c>
      <c r="AL73" s="111">
        <f t="shared" si="45"/>
        <v>0</v>
      </c>
      <c r="AM73" s="111">
        <f t="shared" si="45"/>
        <v>0</v>
      </c>
      <c r="AN73" s="111">
        <f t="shared" si="45"/>
        <v>0</v>
      </c>
      <c r="AO73" s="58">
        <f t="shared" si="45"/>
        <v>0</v>
      </c>
      <c r="AP73" s="112">
        <f t="shared" si="45"/>
        <v>0</v>
      </c>
      <c r="AQ73" s="113" t="str">
        <f>VLOOKUP($H73,'[1]Unit factor_selected'!$F$3:$AC$346,'[1]Unit factor_selected'!H$1,FALSE)</f>
        <v>MJ</v>
      </c>
      <c r="AR73" s="114">
        <f>VLOOKUP($H73,'[1]Unit factor_selected'!$F$3:$AC$346,'[1]Unit factor_selected'!J$1,FALSE)</f>
        <v>7.0118048765538996E-2</v>
      </c>
      <c r="AS73" s="115">
        <f>VLOOKUP($H73,'[1]Unit factor_selected'!$F$3:$AC$346,'[1]Unit factor_selected'!K$1,FALSE)</f>
        <v>1.3497453408187099</v>
      </c>
      <c r="AT73" s="116">
        <f>VLOOKUP($H73,'[1]Unit factor_selected'!$F$3:$AC$346,'[1]Unit factor_selected'!L$1,FALSE)</f>
        <v>1.06301210372212E-5</v>
      </c>
      <c r="AU73" s="117">
        <f>VLOOKUP($H73,'[1]Unit factor_selected'!$F$3:$AC$346,'[1]Unit factor_selected'!M$1,FALSE)</f>
        <v>2.9385955179995399E-2</v>
      </c>
      <c r="AV73" s="116">
        <f>VLOOKUP($H73,'[1]Unit factor_selected'!$F$3:$AC$346,'[1]Unit factor_selected'!N$1,FALSE)</f>
        <v>1.0025233031106201E-4</v>
      </c>
      <c r="AW73" s="116">
        <f>VLOOKUP($H73,'[1]Unit factor_selected'!$F$3:$AC$346,'[1]Unit factor_selected'!O$1,FALSE)</f>
        <v>5.9555853283527898E-7</v>
      </c>
      <c r="AX73" s="117">
        <f>VLOOKUP($H73,'[1]Unit factor_selected'!$F$3:$AC$346,'[1]Unit factor_selected'!P$1,FALSE)</f>
        <v>7.0869144201546899E-2</v>
      </c>
      <c r="AY73" s="116">
        <f>VLOOKUP($H73,'[1]Unit factor_selected'!$F$3:$AC$346,'[1]Unit factor_selected'!Q$1,FALSE)</f>
        <v>4.5144039477974199E-4</v>
      </c>
      <c r="AZ73" s="117">
        <f>VLOOKUP($H73,'[1]Unit factor_selected'!$F$3:$AC$346,'[1]Unit factor_selected'!R$1,FALSE)</f>
        <v>1.5356028778998299E-3</v>
      </c>
      <c r="BA73" s="116">
        <f>VLOOKUP($H73,'[1]Unit factor_selected'!$F$3:$AC$346,'[1]Unit factor_selected'!S$1,FALSE)</f>
        <v>3.2455970565379699E-4</v>
      </c>
      <c r="BB73" s="116">
        <f>VLOOKUP($H73,'[1]Unit factor_selected'!$F$3:$AC$346,'[1]Unit factor_selected'!T$1,FALSE)</f>
        <v>3.01250376434892E-5</v>
      </c>
      <c r="BC73" s="116">
        <f>VLOOKUP($H73,'[1]Unit factor_selected'!$F$3:$AC$346,'[1]Unit factor_selected'!U$1,FALSE)</f>
        <v>2.66615630405421E-4</v>
      </c>
      <c r="BD73" s="116">
        <f>VLOOKUP($H73,'[1]Unit factor_selected'!$F$3:$AC$346,'[1]Unit factor_selected'!V$1,FALSE)</f>
        <v>6.0700632641943398E-8</v>
      </c>
      <c r="BE73" s="116">
        <f>VLOOKUP($H73,'[1]Unit factor_selected'!$F$3:$AC$346,'[1]Unit factor_selected'!W$1,FALSE)</f>
        <v>1.7662890886774801E-5</v>
      </c>
      <c r="BF73" s="116">
        <f>VLOOKUP($H73,'[1]Unit factor_selected'!$F$3:$AC$346,'[1]Unit factor_selected'!X$1,FALSE)</f>
        <v>3.2165862121886299E-5</v>
      </c>
      <c r="BG73" s="116">
        <f>VLOOKUP($H73,'[1]Unit factor_selected'!$F$3:$AC$346,'[1]Unit factor_selected'!Y$1,FALSE)</f>
        <v>3.4052642672935498E-5</v>
      </c>
      <c r="BH73" s="116">
        <f>VLOOKUP($H73,'[1]Unit factor_selected'!$F$3:$AC$346,'[1]Unit factor_selected'!Z$1,FALSE)</f>
        <v>1.6017502682224398E-8</v>
      </c>
      <c r="BI73" s="116">
        <f>VLOOKUP($H73,'[1]Unit factor_selected'!$F$3:$AC$346,'[1]Unit factor_selected'!AA$1,FALSE)</f>
        <v>3.0729154602136902E-5</v>
      </c>
      <c r="BJ73" s="117">
        <f>VLOOKUP($H73,'[1]Unit factor_selected'!$F$3:$AC$346,'[1]Unit factor_selected'!AB$1,FALSE)</f>
        <v>5.1457720294377004E-3</v>
      </c>
      <c r="BK73" s="118">
        <f>VLOOKUP($H73,'[1]Unit factor_selected'!$F$3:$AC$346,'[1]Unit factor_selected'!AC$1,FALSE)</f>
        <v>2.1648941226151601E-5</v>
      </c>
      <c r="BM73">
        <f t="shared" si="12"/>
        <v>0</v>
      </c>
    </row>
    <row r="74" spans="2:65" x14ac:dyDescent="0.2">
      <c r="B74" s="84"/>
      <c r="C74" s="63"/>
      <c r="D74" s="143" t="str">
        <f>[1]LCI!C77</f>
        <v>Wastewater, PV</v>
      </c>
      <c r="E74" s="144"/>
      <c r="F74" s="131" t="str">
        <f>'[1]Unit factor_selected'!D304</f>
        <v>market for wastewater from PV cell production | wastewater from PV cell production | Cutoff, U</v>
      </c>
      <c r="G74" s="102" t="str">
        <f>'[1]Unit factor_selected'!E304</f>
        <v>GLO</v>
      </c>
      <c r="H74" s="145" t="str">
        <f>'[1]Unit factor_selected'!F304</f>
        <v>6bd9e3d6-fe1d-3893-b071-a32500601791</v>
      </c>
      <c r="I74" s="104">
        <v>1</v>
      </c>
      <c r="J74" s="132">
        <f>I74</f>
        <v>1</v>
      </c>
      <c r="K74" s="133">
        <v>0</v>
      </c>
      <c r="L74" s="134">
        <v>0</v>
      </c>
      <c r="M74" s="134">
        <v>0</v>
      </c>
      <c r="N74" s="134">
        <v>0</v>
      </c>
      <c r="O74" s="134">
        <v>0</v>
      </c>
      <c r="P74" s="134">
        <v>0</v>
      </c>
      <c r="Q74" s="135">
        <f>[1]LCI!$E77*'[1]EV proj_BAU'!AF$72</f>
        <v>3.7280830359167775E-3</v>
      </c>
      <c r="R74" s="134">
        <v>0</v>
      </c>
      <c r="S74" s="134">
        <v>0</v>
      </c>
      <c r="T74" s="134">
        <v>0</v>
      </c>
      <c r="U74" s="134">
        <v>0</v>
      </c>
      <c r="V74" s="134">
        <v>0</v>
      </c>
      <c r="W74" s="134">
        <v>0</v>
      </c>
      <c r="X74" s="134">
        <v>0</v>
      </c>
      <c r="Y74" s="135">
        <f>[1]LCI!$E77*'[1]EV proj_BAU'!AG$72</f>
        <v>7.5932846656080648E-3</v>
      </c>
      <c r="Z74" s="136">
        <v>0</v>
      </c>
      <c r="AA74" s="110">
        <f>$I74*K$74</f>
        <v>0</v>
      </c>
      <c r="AB74" s="111">
        <f t="shared" ref="AB74:AP74" si="47">$I74*L$74</f>
        <v>0</v>
      </c>
      <c r="AC74" s="111">
        <f t="shared" si="47"/>
        <v>0</v>
      </c>
      <c r="AD74" s="111">
        <f t="shared" si="47"/>
        <v>0</v>
      </c>
      <c r="AE74" s="111">
        <f t="shared" si="47"/>
        <v>0</v>
      </c>
      <c r="AF74" s="111">
        <f t="shared" si="47"/>
        <v>0</v>
      </c>
      <c r="AG74" s="58">
        <f t="shared" si="47"/>
        <v>3.7280830359167775E-3</v>
      </c>
      <c r="AH74" s="111">
        <f t="shared" si="47"/>
        <v>0</v>
      </c>
      <c r="AI74" s="111">
        <f t="shared" si="47"/>
        <v>0</v>
      </c>
      <c r="AJ74" s="111">
        <f t="shared" si="47"/>
        <v>0</v>
      </c>
      <c r="AK74" s="111">
        <f t="shared" si="47"/>
        <v>0</v>
      </c>
      <c r="AL74" s="111">
        <f t="shared" si="47"/>
        <v>0</v>
      </c>
      <c r="AM74" s="111">
        <f t="shared" si="47"/>
        <v>0</v>
      </c>
      <c r="AN74" s="111">
        <f t="shared" si="47"/>
        <v>0</v>
      </c>
      <c r="AO74" s="58">
        <f t="shared" si="47"/>
        <v>7.5932846656080648E-3</v>
      </c>
      <c r="AP74" s="112">
        <f t="shared" si="47"/>
        <v>0</v>
      </c>
      <c r="AQ74" s="113" t="str">
        <f>VLOOKUP($H74,'[1]Unit factor_selected'!$F$3:$AC$346,'[1]Unit factor_selected'!H$1,FALSE)</f>
        <v>m3</v>
      </c>
      <c r="AR74" s="98">
        <f>VLOOKUP($H74,'[1]Unit factor_selected'!$F$3:$AC$346,'[1]Unit factor_selected'!J$1,FALSE)</f>
        <v>2.1547690500000001</v>
      </c>
      <c r="AS74" s="2">
        <f>VLOOKUP($H74,'[1]Unit factor_selected'!$F$3:$AC$346,'[1]Unit factor_selected'!K$1,FALSE)</f>
        <v>18.523703579999999</v>
      </c>
      <c r="AT74" s="22">
        <f>VLOOKUP($H74,'[1]Unit factor_selected'!$F$3:$AC$346,'[1]Unit factor_selected'!L$1,FALSE)</f>
        <v>2.8585680000000001E-3</v>
      </c>
      <c r="AU74" s="21">
        <f>VLOOKUP($H74,'[1]Unit factor_selected'!$F$3:$AC$346,'[1]Unit factor_selected'!M$1,FALSE)</f>
        <v>0.30752721999999999</v>
      </c>
      <c r="AV74" s="22">
        <f>VLOOKUP($H74,'[1]Unit factor_selected'!$F$3:$AC$346,'[1]Unit factor_selected'!N$1,FALSE)</f>
        <v>9.8026247999999996E-2</v>
      </c>
      <c r="AW74" s="22">
        <f>VLOOKUP($H74,'[1]Unit factor_selected'!$F$3:$AC$346,'[1]Unit factor_selected'!O$1,FALSE)</f>
        <v>1.3793975999999999E-2</v>
      </c>
      <c r="AX74" s="21">
        <f>VLOOKUP($H74,'[1]Unit factor_selected'!$F$3:$AC$346,'[1]Unit factor_selected'!P$1,FALSE)</f>
        <v>2.1983270209999999</v>
      </c>
      <c r="AY74" s="22">
        <f>VLOOKUP($H74,'[1]Unit factor_selected'!$F$3:$AC$346,'[1]Unit factor_selected'!Q$1,FALSE)</f>
        <v>0.19307491600000001</v>
      </c>
      <c r="AZ74" s="21">
        <f>VLOOKUP($H74,'[1]Unit factor_selected'!$F$3:$AC$346,'[1]Unit factor_selected'!R$1,FALSE)</f>
        <v>1.740419838</v>
      </c>
      <c r="BA74" s="22">
        <f>VLOOKUP($H74,'[1]Unit factor_selected'!$F$3:$AC$346,'[1]Unit factor_selected'!S$1,FALSE)</f>
        <v>0.12085474</v>
      </c>
      <c r="BB74" s="22">
        <f>VLOOKUP($H74,'[1]Unit factor_selected'!$F$3:$AC$346,'[1]Unit factor_selected'!T$1,FALSE)</f>
        <v>2.6924345999999998E-2</v>
      </c>
      <c r="BC74" s="22">
        <f>VLOOKUP($H74,'[1]Unit factor_selected'!$F$3:$AC$346,'[1]Unit factor_selected'!U$1,FALSE)</f>
        <v>0.12799413800000001</v>
      </c>
      <c r="BD74" s="22">
        <f>VLOOKUP($H74,'[1]Unit factor_selected'!$F$3:$AC$346,'[1]Unit factor_selected'!V$1,FALSE)</f>
        <v>3.811871E-2</v>
      </c>
      <c r="BE74" s="22">
        <f>VLOOKUP($H74,'[1]Unit factor_selected'!$F$3:$AC$346,'[1]Unit factor_selected'!W$1,FALSE)</f>
        <v>1.0717676000000001E-2</v>
      </c>
      <c r="BF74" s="22">
        <f>VLOOKUP($H74,'[1]Unit factor_selected'!$F$3:$AC$346,'[1]Unit factor_selected'!X$1,FALSE)</f>
        <v>4.2846639999999997E-3</v>
      </c>
      <c r="BG74" s="22">
        <f>VLOOKUP($H74,'[1]Unit factor_selected'!$F$3:$AC$346,'[1]Unit factor_selected'!Y$1,FALSE)</f>
        <v>4.3499159999999997E-3</v>
      </c>
      <c r="BH74" s="22">
        <f>VLOOKUP($H74,'[1]Unit factor_selected'!$F$3:$AC$346,'[1]Unit factor_selected'!Z$1,FALSE)</f>
        <v>5.3199999999999999E-6</v>
      </c>
      <c r="BI74" s="22">
        <f>VLOOKUP($H74,'[1]Unit factor_selected'!$F$3:$AC$346,'[1]Unit factor_selected'!AA$1,FALSE)</f>
        <v>5.916335E-3</v>
      </c>
      <c r="BJ74" s="21">
        <f>VLOOKUP($H74,'[1]Unit factor_selected'!$F$3:$AC$346,'[1]Unit factor_selected'!AB$1,FALSE)</f>
        <v>7.2676353870000003</v>
      </c>
      <c r="BK74" s="99">
        <f>VLOOKUP($H74,'[1]Unit factor_selected'!$F$3:$AC$346,'[1]Unit factor_selected'!AC$1,FALSE)</f>
        <v>-0.88631280899999998</v>
      </c>
      <c r="BM74">
        <f t="shared" si="12"/>
        <v>8.0331579416235109E-3</v>
      </c>
    </row>
    <row r="75" spans="2:65" s="1" customFormat="1" x14ac:dyDescent="0.2">
      <c r="B75" s="84"/>
      <c r="C75" s="63" t="s">
        <v>57</v>
      </c>
      <c r="D75" s="64" t="str">
        <f>[1]LCI!C31</f>
        <v>Cobalt</v>
      </c>
      <c r="E75" s="146"/>
      <c r="F75" s="149" t="s">
        <v>58</v>
      </c>
      <c r="G75" s="66" t="str">
        <f t="shared" ref="G75:G81" si="48">G123</f>
        <v>China</v>
      </c>
      <c r="H75" s="150"/>
      <c r="I75" s="68">
        <f>I123</f>
        <v>0</v>
      </c>
      <c r="J75" s="69">
        <f>SUM(I75:I81)</f>
        <v>1</v>
      </c>
      <c r="K75" s="151">
        <v>0</v>
      </c>
      <c r="L75" s="152">
        <v>0</v>
      </c>
      <c r="M75" s="152">
        <v>0</v>
      </c>
      <c r="N75" s="152">
        <v>0</v>
      </c>
      <c r="O75" s="152">
        <v>0</v>
      </c>
      <c r="P75" s="152">
        <v>0</v>
      </c>
      <c r="Q75" s="152">
        <v>0</v>
      </c>
      <c r="R75" s="72">
        <f>'[1]EV proj_BAU'!AJ$73*[1]LCI!$D31</f>
        <v>5.2094247957161686E-2</v>
      </c>
      <c r="S75" s="152">
        <v>0</v>
      </c>
      <c r="T75" s="152">
        <v>0</v>
      </c>
      <c r="U75" s="152">
        <v>0</v>
      </c>
      <c r="V75" s="152">
        <v>0</v>
      </c>
      <c r="W75" s="152">
        <v>0</v>
      </c>
      <c r="X75" s="152">
        <v>0</v>
      </c>
      <c r="Y75" s="152">
        <v>0</v>
      </c>
      <c r="Z75" s="153">
        <f>'[1]EV proj_BAU'!AK$73*[1]LCI!$D31</f>
        <v>0.10669833165244942</v>
      </c>
      <c r="AA75" s="154">
        <f>$I75*K$75</f>
        <v>0</v>
      </c>
      <c r="AB75" s="155">
        <f t="shared" ref="AB75:AP81" si="49">$I75*L$75</f>
        <v>0</v>
      </c>
      <c r="AC75" s="155">
        <f t="shared" si="49"/>
        <v>0</v>
      </c>
      <c r="AD75" s="155">
        <f t="shared" si="49"/>
        <v>0</v>
      </c>
      <c r="AE75" s="155">
        <f t="shared" si="49"/>
        <v>0</v>
      </c>
      <c r="AF75" s="155">
        <f t="shared" si="49"/>
        <v>0</v>
      </c>
      <c r="AG75" s="155">
        <f t="shared" si="49"/>
        <v>0</v>
      </c>
      <c r="AH75" s="76">
        <f t="shared" si="49"/>
        <v>0</v>
      </c>
      <c r="AI75" s="155">
        <f t="shared" si="49"/>
        <v>0</v>
      </c>
      <c r="AJ75" s="155">
        <f t="shared" si="49"/>
        <v>0</v>
      </c>
      <c r="AK75" s="155">
        <f t="shared" si="49"/>
        <v>0</v>
      </c>
      <c r="AL75" s="155">
        <f t="shared" si="49"/>
        <v>0</v>
      </c>
      <c r="AM75" s="155">
        <f t="shared" si="49"/>
        <v>0</v>
      </c>
      <c r="AN75" s="155">
        <f t="shared" si="49"/>
        <v>0</v>
      </c>
      <c r="AO75" s="155">
        <f t="shared" si="49"/>
        <v>0</v>
      </c>
      <c r="AP75" s="156">
        <f t="shared" si="49"/>
        <v>0</v>
      </c>
      <c r="AQ75" s="37" t="s">
        <v>56</v>
      </c>
      <c r="AR75" s="157">
        <f>[1]Use!Z198</f>
        <v>13.701483923416898</v>
      </c>
      <c r="AS75" s="158">
        <f>[1]Use!AA198</f>
        <v>228.88221637389663</v>
      </c>
      <c r="AT75" s="158">
        <f>[1]Use!AB198</f>
        <v>3.8702593001350517E-2</v>
      </c>
      <c r="AU75" s="158">
        <f>[1]Use!AC198</f>
        <v>3.9827109291221343</v>
      </c>
      <c r="AV75" s="158">
        <f>[1]Use!AD198</f>
        <v>1.2553503145497591</v>
      </c>
      <c r="AW75" s="158">
        <f>[1]Use!AE198</f>
        <v>4.0159194354626717E-3</v>
      </c>
      <c r="AX75" s="158">
        <f>[1]Use!AF198</f>
        <v>13.960354303658283</v>
      </c>
      <c r="AY75" s="158">
        <f>[1]Use!AG198</f>
        <v>0.89447157803243094</v>
      </c>
      <c r="AZ75" s="158">
        <f>[1]Use!AH198</f>
        <v>27.897826568681133</v>
      </c>
      <c r="BA75" s="158">
        <f>[1]Use!AI198</f>
        <v>1.2012328265951286</v>
      </c>
      <c r="BB75" s="158">
        <f>[1]Use!AJ198</f>
        <v>0.10114941088372627</v>
      </c>
      <c r="BC75" s="158">
        <f>[1]Use!AK198</f>
        <v>1.6493058386995409</v>
      </c>
      <c r="BD75" s="158">
        <f>[1]Use!AL198</f>
        <v>5.0277223252117784E-4</v>
      </c>
      <c r="BE75" s="158">
        <f>[1]Use!AM198</f>
        <v>5.9907624270615658</v>
      </c>
      <c r="BF75" s="158">
        <f>[1]Use!AN198</f>
        <v>5.1366637938017913E-2</v>
      </c>
      <c r="BG75" s="158">
        <f>[1]Use!AO198</f>
        <v>5.2151853175584767E-2</v>
      </c>
      <c r="BH75" s="158">
        <f>[1]Use!AP198</f>
        <v>8.3677920190252845E-6</v>
      </c>
      <c r="BI75" s="158">
        <f>[1]Use!AQ198</f>
        <v>7.9096777954502762E-2</v>
      </c>
      <c r="BJ75" s="158">
        <f>[1]Use!AR198</f>
        <v>114.83344842223762</v>
      </c>
      <c r="BK75" s="159">
        <f>[1]Use!AS198</f>
        <v>0.34978651836975438</v>
      </c>
      <c r="BM75"/>
    </row>
    <row r="76" spans="2:65" s="1" customFormat="1" x14ac:dyDescent="0.2">
      <c r="B76" s="84"/>
      <c r="C76" s="63"/>
      <c r="D76" s="85"/>
      <c r="E76" s="147"/>
      <c r="F76" s="160"/>
      <c r="G76" s="87" t="str">
        <f t="shared" si="48"/>
        <v>Finland</v>
      </c>
      <c r="H76" s="161"/>
      <c r="I76" s="88">
        <f>I124</f>
        <v>0</v>
      </c>
      <c r="J76" s="89"/>
      <c r="K76" s="162"/>
      <c r="L76" s="163"/>
      <c r="M76" s="163"/>
      <c r="N76" s="163"/>
      <c r="O76" s="163"/>
      <c r="P76" s="163"/>
      <c r="Q76" s="163"/>
      <c r="R76" s="92"/>
      <c r="S76" s="163"/>
      <c r="T76" s="163"/>
      <c r="U76" s="163"/>
      <c r="V76" s="163"/>
      <c r="W76" s="163"/>
      <c r="X76" s="163"/>
      <c r="Y76" s="163"/>
      <c r="Z76" s="164"/>
      <c r="AA76" s="165">
        <f t="shared" ref="AA76:AA81" si="50">$I76*K$75</f>
        <v>0</v>
      </c>
      <c r="AB76" s="166">
        <f t="shared" si="49"/>
        <v>0</v>
      </c>
      <c r="AC76" s="166">
        <f t="shared" si="49"/>
        <v>0</v>
      </c>
      <c r="AD76" s="166">
        <f t="shared" si="49"/>
        <v>0</v>
      </c>
      <c r="AE76" s="166">
        <f t="shared" si="49"/>
        <v>0</v>
      </c>
      <c r="AF76" s="166">
        <f t="shared" si="49"/>
        <v>0</v>
      </c>
      <c r="AG76" s="166">
        <f t="shared" si="49"/>
        <v>0</v>
      </c>
      <c r="AH76" s="95">
        <f t="shared" si="49"/>
        <v>0</v>
      </c>
      <c r="AI76" s="166">
        <f t="shared" si="49"/>
        <v>0</v>
      </c>
      <c r="AJ76" s="166">
        <f t="shared" si="49"/>
        <v>0</v>
      </c>
      <c r="AK76" s="166">
        <f t="shared" si="49"/>
        <v>0</v>
      </c>
      <c r="AL76" s="166">
        <f t="shared" si="49"/>
        <v>0</v>
      </c>
      <c r="AM76" s="166">
        <f t="shared" si="49"/>
        <v>0</v>
      </c>
      <c r="AN76" s="166">
        <f t="shared" si="49"/>
        <v>0</v>
      </c>
      <c r="AO76" s="166">
        <f t="shared" si="49"/>
        <v>0</v>
      </c>
      <c r="AP76" s="167">
        <f t="shared" si="49"/>
        <v>0</v>
      </c>
      <c r="AQ76" s="45" t="s">
        <v>56</v>
      </c>
      <c r="AR76" s="168">
        <f>[1]Use!Z200</f>
        <v>10.478995541881625</v>
      </c>
      <c r="AS76" s="169">
        <f>[1]Use!AA200</f>
        <v>232.98436836988103</v>
      </c>
      <c r="AT76" s="169">
        <f>[1]Use!AB200</f>
        <v>3.2303935055351708E-2</v>
      </c>
      <c r="AU76" s="169">
        <f>[1]Use!AC200</f>
        <v>3.4589436637717781</v>
      </c>
      <c r="AV76" s="169">
        <f>[1]Use!AD200</f>
        <v>0.58293666045723158</v>
      </c>
      <c r="AW76" s="169">
        <f>[1]Use!AE200</f>
        <v>2.8996338582605126E-3</v>
      </c>
      <c r="AX76" s="169">
        <f>[1]Use!AF200</f>
        <v>10.65032293474369</v>
      </c>
      <c r="AY76" s="169">
        <f>[1]Use!AG200</f>
        <v>0.71743066215501206</v>
      </c>
      <c r="AZ76" s="169">
        <f>[1]Use!AH200</f>
        <v>14.93169099536992</v>
      </c>
      <c r="BA76" s="169">
        <f>[1]Use!AI200</f>
        <v>2.5035019258663942</v>
      </c>
      <c r="BB76" s="169">
        <f>[1]Use!AJ200</f>
        <v>0.23714680968833973</v>
      </c>
      <c r="BC76" s="169">
        <f>[1]Use!AK200</f>
        <v>0.77823012450397056</v>
      </c>
      <c r="BD76" s="169">
        <f>[1]Use!AL200</f>
        <v>4.7756354004910772E-4</v>
      </c>
      <c r="BE76" s="169">
        <f>[1]Use!AM200</f>
        <v>5.9499027422959729</v>
      </c>
      <c r="BF76" s="169">
        <f>[1]Use!AN200</f>
        <v>3.6522394161168432E-2</v>
      </c>
      <c r="BG76" s="169">
        <f>[1]Use!AO200</f>
        <v>3.728334539839151E-2</v>
      </c>
      <c r="BH76" s="169">
        <f>[1]Use!AP200</f>
        <v>8.8202121895223008E-6</v>
      </c>
      <c r="BI76" s="169">
        <f>[1]Use!AQ200</f>
        <v>6.6470977384407812E-2</v>
      </c>
      <c r="BJ76" s="169">
        <f>[1]Use!AR200</f>
        <v>48.858330061795506</v>
      </c>
      <c r="BK76" s="170">
        <f>[1]Use!AS200</f>
        <v>0.39985411867869486</v>
      </c>
      <c r="BM76"/>
    </row>
    <row r="77" spans="2:65" s="1" customFormat="1" x14ac:dyDescent="0.2">
      <c r="B77" s="84"/>
      <c r="C77" s="63"/>
      <c r="D77" s="85"/>
      <c r="E77" s="147"/>
      <c r="F77" s="160"/>
      <c r="G77" s="87" t="str">
        <f t="shared" si="48"/>
        <v>Canada</v>
      </c>
      <c r="H77" s="161"/>
      <c r="I77" s="88">
        <f t="shared" ref="I77:I79" si="51">I125</f>
        <v>0</v>
      </c>
      <c r="J77" s="89"/>
      <c r="K77" s="162"/>
      <c r="L77" s="163"/>
      <c r="M77" s="163"/>
      <c r="N77" s="163"/>
      <c r="O77" s="163"/>
      <c r="P77" s="163"/>
      <c r="Q77" s="163"/>
      <c r="R77" s="92"/>
      <c r="S77" s="163"/>
      <c r="T77" s="163"/>
      <c r="U77" s="163"/>
      <c r="V77" s="163"/>
      <c r="W77" s="163"/>
      <c r="X77" s="163"/>
      <c r="Y77" s="163"/>
      <c r="Z77" s="164"/>
      <c r="AA77" s="165">
        <f t="shared" si="50"/>
        <v>0</v>
      </c>
      <c r="AB77" s="166">
        <f t="shared" si="49"/>
        <v>0</v>
      </c>
      <c r="AC77" s="166">
        <f t="shared" si="49"/>
        <v>0</v>
      </c>
      <c r="AD77" s="166">
        <f t="shared" si="49"/>
        <v>0</v>
      </c>
      <c r="AE77" s="166">
        <f t="shared" si="49"/>
        <v>0</v>
      </c>
      <c r="AF77" s="166">
        <f t="shared" si="49"/>
        <v>0</v>
      </c>
      <c r="AG77" s="166">
        <f t="shared" si="49"/>
        <v>0</v>
      </c>
      <c r="AH77" s="95">
        <f t="shared" si="49"/>
        <v>0</v>
      </c>
      <c r="AI77" s="166">
        <f t="shared" si="49"/>
        <v>0</v>
      </c>
      <c r="AJ77" s="166">
        <f t="shared" si="49"/>
        <v>0</v>
      </c>
      <c r="AK77" s="166">
        <f t="shared" si="49"/>
        <v>0</v>
      </c>
      <c r="AL77" s="166">
        <f t="shared" si="49"/>
        <v>0</v>
      </c>
      <c r="AM77" s="166">
        <f t="shared" si="49"/>
        <v>0</v>
      </c>
      <c r="AN77" s="166">
        <f t="shared" si="49"/>
        <v>0</v>
      </c>
      <c r="AO77" s="166">
        <f t="shared" si="49"/>
        <v>0</v>
      </c>
      <c r="AP77" s="167">
        <f t="shared" si="49"/>
        <v>0</v>
      </c>
      <c r="AQ77" s="45" t="s">
        <v>56</v>
      </c>
      <c r="AR77" s="168">
        <f>[1]Use!Z202</f>
        <v>10.64096093641446</v>
      </c>
      <c r="AS77" s="169">
        <f>[1]Use!AA202</f>
        <v>215.5845264391977</v>
      </c>
      <c r="AT77" s="169">
        <f>[1]Use!AB202</f>
        <v>3.4430520484525308E-2</v>
      </c>
      <c r="AU77" s="169">
        <f>[1]Use!AC202</f>
        <v>3.3756993487981726</v>
      </c>
      <c r="AV77" s="169">
        <f>[1]Use!AD202</f>
        <v>1.231557495148216</v>
      </c>
      <c r="AW77" s="169">
        <f>[1]Use!AE202</f>
        <v>4.591257055880398E-3</v>
      </c>
      <c r="AX77" s="169">
        <f>[1]Use!AF202</f>
        <v>10.786325645231095</v>
      </c>
      <c r="AY77" s="169">
        <f>[1]Use!AG202</f>
        <v>0.85262071139793405</v>
      </c>
      <c r="AZ77" s="169">
        <f>[1]Use!AH202</f>
        <v>27.445392412170179</v>
      </c>
      <c r="BA77" s="169">
        <f>[1]Use!AI202</f>
        <v>1.580058202118469</v>
      </c>
      <c r="BB77" s="169">
        <f>[1]Use!AJ202</f>
        <v>0.12811422599648861</v>
      </c>
      <c r="BC77" s="169">
        <f>[1]Use!AK202</f>
        <v>1.6191022025090107</v>
      </c>
      <c r="BD77" s="169">
        <f>[1]Use!AL202</f>
        <v>5.4087481052810568E-4</v>
      </c>
      <c r="BE77" s="169">
        <f>[1]Use!AM202</f>
        <v>5.9904851811410182</v>
      </c>
      <c r="BF77" s="169">
        <f>[1]Use!AN202</f>
        <v>4.2692010665113286E-2</v>
      </c>
      <c r="BG77" s="169">
        <f>[1]Use!AO202</f>
        <v>4.3440680098745098E-2</v>
      </c>
      <c r="BH77" s="169">
        <f>[1]Use!AP202</f>
        <v>8.1362076853353361E-6</v>
      </c>
      <c r="BI77" s="169">
        <f>[1]Use!AQ202</f>
        <v>7.0448233581525993E-2</v>
      </c>
      <c r="BJ77" s="169">
        <f>[1]Use!AR202</f>
        <v>112.93068281795277</v>
      </c>
      <c r="BK77" s="170">
        <f>[1]Use!AS202</f>
        <v>0.46216530964728852</v>
      </c>
    </row>
    <row r="78" spans="2:65" s="1" customFormat="1" x14ac:dyDescent="0.2">
      <c r="B78" s="84"/>
      <c r="C78" s="63"/>
      <c r="D78" s="85"/>
      <c r="E78" s="147"/>
      <c r="F78" s="160"/>
      <c r="G78" s="87" t="str">
        <f t="shared" si="48"/>
        <v>Norway</v>
      </c>
      <c r="H78" s="161"/>
      <c r="I78" s="88">
        <f t="shared" si="51"/>
        <v>0</v>
      </c>
      <c r="J78" s="89"/>
      <c r="K78" s="162"/>
      <c r="L78" s="163"/>
      <c r="M78" s="163"/>
      <c r="N78" s="163"/>
      <c r="O78" s="163"/>
      <c r="P78" s="163"/>
      <c r="Q78" s="163"/>
      <c r="R78" s="92"/>
      <c r="S78" s="163"/>
      <c r="T78" s="163"/>
      <c r="U78" s="163"/>
      <c r="V78" s="163"/>
      <c r="W78" s="163"/>
      <c r="X78" s="163"/>
      <c r="Y78" s="163"/>
      <c r="Z78" s="164"/>
      <c r="AA78" s="165">
        <f t="shared" si="50"/>
        <v>0</v>
      </c>
      <c r="AB78" s="166">
        <f t="shared" si="49"/>
        <v>0</v>
      </c>
      <c r="AC78" s="166">
        <f t="shared" si="49"/>
        <v>0</v>
      </c>
      <c r="AD78" s="166">
        <f t="shared" si="49"/>
        <v>0</v>
      </c>
      <c r="AE78" s="166">
        <f t="shared" si="49"/>
        <v>0</v>
      </c>
      <c r="AF78" s="166">
        <f t="shared" si="49"/>
        <v>0</v>
      </c>
      <c r="AG78" s="166">
        <f t="shared" si="49"/>
        <v>0</v>
      </c>
      <c r="AH78" s="95">
        <f t="shared" si="49"/>
        <v>0</v>
      </c>
      <c r="AI78" s="166">
        <f t="shared" si="49"/>
        <v>0</v>
      </c>
      <c r="AJ78" s="166">
        <f t="shared" si="49"/>
        <v>0</v>
      </c>
      <c r="AK78" s="166">
        <f t="shared" si="49"/>
        <v>0</v>
      </c>
      <c r="AL78" s="166">
        <f t="shared" si="49"/>
        <v>0</v>
      </c>
      <c r="AM78" s="166">
        <f t="shared" si="49"/>
        <v>0</v>
      </c>
      <c r="AN78" s="166">
        <f t="shared" si="49"/>
        <v>0</v>
      </c>
      <c r="AO78" s="166">
        <f t="shared" si="49"/>
        <v>0</v>
      </c>
      <c r="AP78" s="167">
        <f t="shared" si="49"/>
        <v>0</v>
      </c>
      <c r="AQ78" s="45" t="s">
        <v>56</v>
      </c>
      <c r="AR78" s="168">
        <f>[1]Use!Z204</f>
        <v>8.7746657560074475</v>
      </c>
      <c r="AS78" s="169">
        <f>[1]Use!AA204</f>
        <v>198.20179595011038</v>
      </c>
      <c r="AT78" s="169">
        <f>[1]Use!AB204</f>
        <v>3.0889823865044585E-2</v>
      </c>
      <c r="AU78" s="169">
        <f>[1]Use!AC204</f>
        <v>3.0591057649596003</v>
      </c>
      <c r="AV78" s="169">
        <f>[1]Use!AD204</f>
        <v>0.55211215729925534</v>
      </c>
      <c r="AW78" s="169">
        <f>[1]Use!AE204</f>
        <v>2.4551346096514577E-3</v>
      </c>
      <c r="AX78" s="169">
        <f>[1]Use!AF204</f>
        <v>8.8925511845999985</v>
      </c>
      <c r="AY78" s="169">
        <f>[1]Use!AG204</f>
        <v>0.67526134752236633</v>
      </c>
      <c r="AZ78" s="169">
        <f>[1]Use!AH204</f>
        <v>13.959441121539456</v>
      </c>
      <c r="BA78" s="169">
        <f>[1]Use!AI204</f>
        <v>0.95678245228951841</v>
      </c>
      <c r="BB78" s="169">
        <f>[1]Use!AJ204</f>
        <v>0.1194985555717179</v>
      </c>
      <c r="BC78" s="169">
        <f>[1]Use!AK204</f>
        <v>0.74176481879486367</v>
      </c>
      <c r="BD78" s="169">
        <f>[1]Use!AL204</f>
        <v>4.2028561890559941E-4</v>
      </c>
      <c r="BE78" s="169">
        <f>[1]Use!AM204</f>
        <v>5.9478995098788356</v>
      </c>
      <c r="BF78" s="169">
        <f>[1]Use!AN204</f>
        <v>3.5687125559147499E-2</v>
      </c>
      <c r="BG78" s="169">
        <f>[1]Use!AO204</f>
        <v>3.6326640159038449E-2</v>
      </c>
      <c r="BH78" s="169">
        <f>[1]Use!AP204</f>
        <v>7.5197419114624091E-6</v>
      </c>
      <c r="BI78" s="169">
        <f>[1]Use!AQ204</f>
        <v>6.431031091705032E-2</v>
      </c>
      <c r="BJ78" s="169">
        <f>[1]Use!AR204</f>
        <v>47.13027545826359</v>
      </c>
      <c r="BK78" s="170">
        <f>[1]Use!AS204</f>
        <v>0.52414199358271796</v>
      </c>
    </row>
    <row r="79" spans="2:65" s="1" customFormat="1" x14ac:dyDescent="0.2">
      <c r="B79" s="84"/>
      <c r="C79" s="63"/>
      <c r="D79" s="85"/>
      <c r="E79" s="147"/>
      <c r="F79" s="160"/>
      <c r="G79" s="87" t="str">
        <f t="shared" si="48"/>
        <v>KR</v>
      </c>
      <c r="H79" s="161"/>
      <c r="I79" s="88">
        <f t="shared" si="51"/>
        <v>0</v>
      </c>
      <c r="J79" s="89"/>
      <c r="K79" s="162"/>
      <c r="L79" s="163"/>
      <c r="M79" s="163"/>
      <c r="N79" s="163"/>
      <c r="O79" s="163"/>
      <c r="P79" s="163"/>
      <c r="Q79" s="163"/>
      <c r="R79" s="92"/>
      <c r="S79" s="163"/>
      <c r="T79" s="163"/>
      <c r="U79" s="163"/>
      <c r="V79" s="163"/>
      <c r="W79" s="163"/>
      <c r="X79" s="163"/>
      <c r="Y79" s="163"/>
      <c r="Z79" s="164"/>
      <c r="AA79" s="165">
        <f t="shared" si="50"/>
        <v>0</v>
      </c>
      <c r="AB79" s="166">
        <f t="shared" si="49"/>
        <v>0</v>
      </c>
      <c r="AC79" s="166">
        <f t="shared" si="49"/>
        <v>0</v>
      </c>
      <c r="AD79" s="166">
        <f t="shared" si="49"/>
        <v>0</v>
      </c>
      <c r="AE79" s="166">
        <f t="shared" si="49"/>
        <v>0</v>
      </c>
      <c r="AF79" s="166">
        <f t="shared" si="49"/>
        <v>0</v>
      </c>
      <c r="AG79" s="166">
        <f t="shared" si="49"/>
        <v>0</v>
      </c>
      <c r="AH79" s="95">
        <f t="shared" si="49"/>
        <v>0</v>
      </c>
      <c r="AI79" s="166">
        <f t="shared" si="49"/>
        <v>0</v>
      </c>
      <c r="AJ79" s="166">
        <f t="shared" si="49"/>
        <v>0</v>
      </c>
      <c r="AK79" s="166">
        <f t="shared" si="49"/>
        <v>0</v>
      </c>
      <c r="AL79" s="166">
        <f t="shared" si="49"/>
        <v>0</v>
      </c>
      <c r="AM79" s="166">
        <f t="shared" si="49"/>
        <v>0</v>
      </c>
      <c r="AN79" s="166">
        <f t="shared" si="49"/>
        <v>0</v>
      </c>
      <c r="AO79" s="166">
        <f t="shared" si="49"/>
        <v>0</v>
      </c>
      <c r="AP79" s="167">
        <f t="shared" si="49"/>
        <v>0</v>
      </c>
      <c r="AQ79" s="45" t="s">
        <v>56</v>
      </c>
      <c r="AR79" s="168">
        <f>[1]Use!Z206</f>
        <v>12.234084506550674</v>
      </c>
      <c r="AS79" s="169">
        <f>[1]Use!AA206</f>
        <v>234.8989810323547</v>
      </c>
      <c r="AT79" s="169">
        <f>[1]Use!AB206</f>
        <v>3.5630188857735681E-2</v>
      </c>
      <c r="AU79" s="169">
        <f>[1]Use!AC206</f>
        <v>3.8436837921672877</v>
      </c>
      <c r="AV79" s="169">
        <f>[1]Use!AD206</f>
        <v>1.2689176828585149</v>
      </c>
      <c r="AW79" s="169">
        <f>[1]Use!AE206</f>
        <v>4.9763942379460408E-3</v>
      </c>
      <c r="AX79" s="169">
        <f>[1]Use!AF206</f>
        <v>12.398016804469641</v>
      </c>
      <c r="AY79" s="169">
        <f>[1]Use!AG206</f>
        <v>0.91186579537672896</v>
      </c>
      <c r="AZ79" s="169">
        <f>[1]Use!AH206</f>
        <v>28.470603961931722</v>
      </c>
      <c r="BA79" s="169">
        <f>[1]Use!AI206</f>
        <v>1.818666411652452</v>
      </c>
      <c r="BB79" s="169">
        <f>[1]Use!AJ206</f>
        <v>0.14924782451864252</v>
      </c>
      <c r="BC79" s="169">
        <f>[1]Use!AK206</f>
        <v>1.6687019180538991</v>
      </c>
      <c r="BD79" s="169">
        <f>[1]Use!AL206</f>
        <v>5.7393476034465465E-4</v>
      </c>
      <c r="BE79" s="169">
        <f>[1]Use!AM206</f>
        <v>5.9916607636351369</v>
      </c>
      <c r="BF79" s="169">
        <f>[1]Use!AN206</f>
        <v>4.607267696461987E-2</v>
      </c>
      <c r="BG79" s="169">
        <f>[1]Use!AO206</f>
        <v>4.6892735523625904E-2</v>
      </c>
      <c r="BH79" s="169">
        <f>[1]Use!AP206</f>
        <v>8.296386666466442E-6</v>
      </c>
      <c r="BI79" s="169">
        <f>[1]Use!AQ206</f>
        <v>7.0524950434210532E-2</v>
      </c>
      <c r="BJ79" s="169">
        <f>[1]Use!AR206</f>
        <v>114.26712407784589</v>
      </c>
      <c r="BK79" s="170">
        <f>[1]Use!AS206</f>
        <v>0.35566876532647612</v>
      </c>
    </row>
    <row r="80" spans="2:65" s="1" customFormat="1" x14ac:dyDescent="0.2">
      <c r="B80" s="84"/>
      <c r="C80" s="63"/>
      <c r="D80" s="85"/>
      <c r="E80" s="147"/>
      <c r="F80" s="160"/>
      <c r="G80" s="87" t="str">
        <f t="shared" si="48"/>
        <v>US</v>
      </c>
      <c r="H80" s="161"/>
      <c r="I80" s="88">
        <f>I128</f>
        <v>1</v>
      </c>
      <c r="J80" s="89"/>
      <c r="K80" s="162"/>
      <c r="L80" s="163"/>
      <c r="M80" s="163"/>
      <c r="N80" s="163"/>
      <c r="O80" s="163"/>
      <c r="P80" s="163"/>
      <c r="Q80" s="163"/>
      <c r="R80" s="92"/>
      <c r="S80" s="163"/>
      <c r="T80" s="163"/>
      <c r="U80" s="163"/>
      <c r="V80" s="163"/>
      <c r="W80" s="163"/>
      <c r="X80" s="163"/>
      <c r="Y80" s="163"/>
      <c r="Z80" s="164"/>
      <c r="AA80" s="165">
        <f t="shared" si="50"/>
        <v>0</v>
      </c>
      <c r="AB80" s="166">
        <f t="shared" si="49"/>
        <v>0</v>
      </c>
      <c r="AC80" s="166">
        <f t="shared" si="49"/>
        <v>0</v>
      </c>
      <c r="AD80" s="166">
        <f t="shared" si="49"/>
        <v>0</v>
      </c>
      <c r="AE80" s="166">
        <f t="shared" si="49"/>
        <v>0</v>
      </c>
      <c r="AF80" s="166">
        <f t="shared" si="49"/>
        <v>0</v>
      </c>
      <c r="AG80" s="166">
        <f t="shared" si="49"/>
        <v>0</v>
      </c>
      <c r="AH80" s="95">
        <f t="shared" si="49"/>
        <v>5.2094247957161686E-2</v>
      </c>
      <c r="AI80" s="166">
        <f t="shared" si="49"/>
        <v>0</v>
      </c>
      <c r="AJ80" s="166">
        <f t="shared" si="49"/>
        <v>0</v>
      </c>
      <c r="AK80" s="166">
        <f t="shared" si="49"/>
        <v>0</v>
      </c>
      <c r="AL80" s="166">
        <f t="shared" si="49"/>
        <v>0</v>
      </c>
      <c r="AM80" s="166">
        <f t="shared" si="49"/>
        <v>0</v>
      </c>
      <c r="AN80" s="166">
        <f t="shared" si="49"/>
        <v>0</v>
      </c>
      <c r="AO80" s="166">
        <f t="shared" si="49"/>
        <v>0</v>
      </c>
      <c r="AP80" s="167">
        <f t="shared" si="49"/>
        <v>0.10669833165244942</v>
      </c>
      <c r="AQ80" s="45" t="s">
        <v>56</v>
      </c>
      <c r="AR80" s="168">
        <f>[1]Use!Z218</f>
        <v>8.5584816139417157</v>
      </c>
      <c r="AS80" s="169">
        <f>[1]Use!AA218</f>
        <v>149.89457566592026</v>
      </c>
      <c r="AT80" s="169">
        <f>[1]Use!AB218</f>
        <v>2.6671383759867873E-2</v>
      </c>
      <c r="AU80" s="169">
        <f>[1]Use!AC218</f>
        <v>2.6283372502739843</v>
      </c>
      <c r="AV80" s="169">
        <f>[1]Use!AD218</f>
        <v>1.4853579329080837</v>
      </c>
      <c r="AW80" s="169">
        <f>[1]Use!AE218</f>
        <v>4.4629765931312078E-3</v>
      </c>
      <c r="AX80" s="169">
        <f>[1]Use!AF218</f>
        <v>8.7094187578858779</v>
      </c>
      <c r="AY80" s="169">
        <f>[1]Use!AG218</f>
        <v>0.74452381197057615</v>
      </c>
      <c r="AZ80" s="169">
        <f>[1]Use!AH218</f>
        <v>30.463239855121508</v>
      </c>
      <c r="BA80" s="169">
        <f>[1]Use!AI218</f>
        <v>0.84638681941088945</v>
      </c>
      <c r="BB80" s="169">
        <f>[1]Use!AJ218</f>
        <v>0.10011930583314131</v>
      </c>
      <c r="BC80" s="169">
        <f>[1]Use!AK218</f>
        <v>1.9457277310135039</v>
      </c>
      <c r="BD80" s="169">
        <f>[1]Use!AL218</f>
        <v>1.4965940460665019E-3</v>
      </c>
      <c r="BE80" s="169">
        <f>[1]Use!AM218</f>
        <v>1.1062536094340261</v>
      </c>
      <c r="BF80" s="169">
        <f>[1]Use!AN218</f>
        <v>2.2284611130779924E-2</v>
      </c>
      <c r="BG80" s="169">
        <f>[1]Use!AO218</f>
        <v>2.2869028384569209E-2</v>
      </c>
      <c r="BH80" s="169">
        <f>[1]Use!AP218</f>
        <v>4.9246429412041528E-6</v>
      </c>
      <c r="BI80" s="169">
        <f>[1]Use!AQ218</f>
        <v>6.2490646195320035E-2</v>
      </c>
      <c r="BJ80" s="169">
        <f>[1]Use!AR218</f>
        <v>153.95666817737566</v>
      </c>
      <c r="BK80" s="170">
        <f>[1]Use!AS218</f>
        <v>0.26343748869635752</v>
      </c>
    </row>
    <row r="81" spans="2:63" s="1" customFormat="1" x14ac:dyDescent="0.2">
      <c r="B81" s="84"/>
      <c r="C81" s="63"/>
      <c r="D81" s="137"/>
      <c r="E81" s="148"/>
      <c r="F81" s="171"/>
      <c r="G81" s="102" t="str">
        <f t="shared" si="48"/>
        <v>Japan</v>
      </c>
      <c r="H81" s="172"/>
      <c r="I81" s="104">
        <f>I129</f>
        <v>0</v>
      </c>
      <c r="J81" s="105"/>
      <c r="K81" s="173"/>
      <c r="L81" s="174"/>
      <c r="M81" s="174"/>
      <c r="N81" s="174"/>
      <c r="O81" s="174"/>
      <c r="P81" s="174"/>
      <c r="Q81" s="174"/>
      <c r="R81" s="108"/>
      <c r="S81" s="174"/>
      <c r="T81" s="174"/>
      <c r="U81" s="174"/>
      <c r="V81" s="174"/>
      <c r="W81" s="174"/>
      <c r="X81" s="174"/>
      <c r="Y81" s="174"/>
      <c r="Z81" s="175"/>
      <c r="AA81" s="176">
        <f t="shared" si="50"/>
        <v>0</v>
      </c>
      <c r="AB81" s="177">
        <f t="shared" si="49"/>
        <v>0</v>
      </c>
      <c r="AC81" s="177">
        <f t="shared" si="49"/>
        <v>0</v>
      </c>
      <c r="AD81" s="177">
        <f t="shared" si="49"/>
        <v>0</v>
      </c>
      <c r="AE81" s="177">
        <f t="shared" si="49"/>
        <v>0</v>
      </c>
      <c r="AF81" s="177">
        <f t="shared" si="49"/>
        <v>0</v>
      </c>
      <c r="AG81" s="177">
        <f t="shared" si="49"/>
        <v>0</v>
      </c>
      <c r="AH81" s="58">
        <f t="shared" si="49"/>
        <v>0</v>
      </c>
      <c r="AI81" s="177">
        <f t="shared" si="49"/>
        <v>0</v>
      </c>
      <c r="AJ81" s="177">
        <f t="shared" si="49"/>
        <v>0</v>
      </c>
      <c r="AK81" s="177">
        <f t="shared" si="49"/>
        <v>0</v>
      </c>
      <c r="AL81" s="177">
        <f t="shared" si="49"/>
        <v>0</v>
      </c>
      <c r="AM81" s="177">
        <f t="shared" si="49"/>
        <v>0</v>
      </c>
      <c r="AN81" s="177">
        <f t="shared" si="49"/>
        <v>0</v>
      </c>
      <c r="AO81" s="177">
        <f t="shared" si="49"/>
        <v>0</v>
      </c>
      <c r="AP81" s="178">
        <f t="shared" si="49"/>
        <v>0</v>
      </c>
      <c r="AQ81" s="179" t="s">
        <v>56</v>
      </c>
      <c r="AR81" s="180">
        <f>[1]Use!Z226</f>
        <v>11.856237337465679</v>
      </c>
      <c r="AS81" s="181">
        <f>[1]Use!AA226</f>
        <v>217.20436689795937</v>
      </c>
      <c r="AT81" s="181">
        <f>[1]Use!AB226</f>
        <v>3.501147425494594E-2</v>
      </c>
      <c r="AU81" s="181">
        <f>[1]Use!AC226</f>
        <v>3.701373923039593</v>
      </c>
      <c r="AV81" s="181">
        <f>[1]Use!AD226</f>
        <v>1.2519568121322873</v>
      </c>
      <c r="AW81" s="181">
        <f>[1]Use!AE226</f>
        <v>3.8328247898480119E-3</v>
      </c>
      <c r="AX81" s="181">
        <f>[1]Use!AF226</f>
        <v>12.038016759250803</v>
      </c>
      <c r="AY81" s="181">
        <f>[1]Use!AG226</f>
        <v>0.84627002453394651</v>
      </c>
      <c r="AZ81" s="181">
        <f>[1]Use!AH226</f>
        <v>27.084273596479473</v>
      </c>
      <c r="BA81" s="181">
        <f>[1]Use!AI226</f>
        <v>1.1424885984592648</v>
      </c>
      <c r="BB81" s="181">
        <f>[1]Use!AJ226</f>
        <v>0.12386278332498296</v>
      </c>
      <c r="BC81" s="181">
        <f>[1]Use!AK226</f>
        <v>1.643199406058478</v>
      </c>
      <c r="BD81" s="181">
        <f>[1]Use!AL226</f>
        <v>5.3578724699056073E-4</v>
      </c>
      <c r="BE81" s="181">
        <f>[1]Use!AM226</f>
        <v>5.781743214083666</v>
      </c>
      <c r="BF81" s="181">
        <f>[1]Use!AN226</f>
        <v>4.3820622897168073E-2</v>
      </c>
      <c r="BG81" s="181">
        <f>[1]Use!AO226</f>
        <v>4.4643552618651737E-2</v>
      </c>
      <c r="BH81" s="181">
        <f>[1]Use!AP226</f>
        <v>7.9763722559368585E-6</v>
      </c>
      <c r="BI81" s="181">
        <f>[1]Use!AQ226</f>
        <v>7.3314662721431542E-2</v>
      </c>
      <c r="BJ81" s="181">
        <f>[1]Use!AR226</f>
        <v>115.72318811518682</v>
      </c>
      <c r="BK81" s="182">
        <f>[1]Use!AS226</f>
        <v>0.34335152910875927</v>
      </c>
    </row>
    <row r="82" spans="2:63" x14ac:dyDescent="0.2">
      <c r="B82" s="84"/>
      <c r="C82" s="63"/>
      <c r="D82" s="64" t="str">
        <f>[1]LCI!C32</f>
        <v>Silica sand</v>
      </c>
      <c r="E82" s="146"/>
      <c r="F82" s="119" t="str">
        <f>'[1]Unit factor_selected'!D320</f>
        <v>market for silica sand | silica sand | Cutoff, U</v>
      </c>
      <c r="G82" s="66" t="str">
        <f>'[1]Unit factor_selected'!E320</f>
        <v>GLO</v>
      </c>
      <c r="H82" s="140" t="str">
        <f>'[1]Unit factor_selected'!F320</f>
        <v>c2e83761-ac38-3388-be0c-a428550d0702</v>
      </c>
      <c r="I82" s="68">
        <v>1</v>
      </c>
      <c r="J82" s="120">
        <f>I82</f>
        <v>1</v>
      </c>
      <c r="K82" s="121">
        <v>0</v>
      </c>
      <c r="L82" s="122">
        <v>0</v>
      </c>
      <c r="M82" s="122">
        <v>0</v>
      </c>
      <c r="N82" s="122">
        <v>0</v>
      </c>
      <c r="O82" s="122">
        <v>0</v>
      </c>
      <c r="P82" s="122">
        <v>0</v>
      </c>
      <c r="Q82" s="122">
        <v>0</v>
      </c>
      <c r="R82" s="123">
        <f>'[1]EV proj_BAU'!AJ$73*[1]LCI!$D32</f>
        <v>3.5567009253558561E-3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83">
        <f>'[1]EV proj_BAU'!AK$73*[1]LCI!$D32</f>
        <v>7.2847592546927582E-3</v>
      </c>
      <c r="AA82" s="74">
        <f>$I82*K82</f>
        <v>0</v>
      </c>
      <c r="AB82" s="75">
        <f t="shared" ref="AB82:AP90" si="52">$I82*L82</f>
        <v>0</v>
      </c>
      <c r="AC82" s="75">
        <f t="shared" si="52"/>
        <v>0</v>
      </c>
      <c r="AD82" s="75">
        <f t="shared" si="52"/>
        <v>0</v>
      </c>
      <c r="AE82" s="75">
        <f t="shared" si="52"/>
        <v>0</v>
      </c>
      <c r="AF82" s="75">
        <f t="shared" si="52"/>
        <v>0</v>
      </c>
      <c r="AG82" s="75">
        <f t="shared" si="52"/>
        <v>0</v>
      </c>
      <c r="AH82" s="76">
        <f t="shared" si="52"/>
        <v>3.5567009253558561E-3</v>
      </c>
      <c r="AI82" s="75">
        <f t="shared" si="52"/>
        <v>0</v>
      </c>
      <c r="AJ82" s="75">
        <f t="shared" si="52"/>
        <v>0</v>
      </c>
      <c r="AK82" s="75">
        <f t="shared" si="52"/>
        <v>0</v>
      </c>
      <c r="AL82" s="75">
        <f t="shared" si="52"/>
        <v>0</v>
      </c>
      <c r="AM82" s="75">
        <f t="shared" si="52"/>
        <v>0</v>
      </c>
      <c r="AN82" s="75">
        <f t="shared" si="52"/>
        <v>0</v>
      </c>
      <c r="AO82" s="75">
        <f t="shared" si="52"/>
        <v>0</v>
      </c>
      <c r="AP82" s="156">
        <f t="shared" si="52"/>
        <v>7.2847592546927582E-3</v>
      </c>
      <c r="AQ82" s="78" t="str">
        <f>VLOOKUP($H82,'[1]Unit factor_selected'!$F$3:$AC$346,'[1]Unit factor_selected'!H$1,FALSE)</f>
        <v>kg</v>
      </c>
      <c r="AR82" s="98">
        <f>VLOOKUP($H82,'[1]Unit factor_selected'!$F$3:$AC$346,'[1]Unit factor_selected'!J$1,FALSE)</f>
        <v>4.249327E-2</v>
      </c>
      <c r="AS82" s="2">
        <f>VLOOKUP($H82,'[1]Unit factor_selected'!$F$3:$AC$346,'[1]Unit factor_selected'!K$1,FALSE)</f>
        <v>0.54513425400000004</v>
      </c>
      <c r="AT82" s="22">
        <f>VLOOKUP($H82,'[1]Unit factor_selected'!$F$3:$AC$346,'[1]Unit factor_selected'!L$1,FALSE)</f>
        <v>8.81E-5</v>
      </c>
      <c r="AU82" s="21">
        <f>VLOOKUP($H82,'[1]Unit factor_selected'!$F$3:$AC$346,'[1]Unit factor_selected'!M$1,FALSE)</f>
        <v>1.0780967000000001E-2</v>
      </c>
      <c r="AV82" s="22">
        <f>VLOOKUP($H82,'[1]Unit factor_selected'!$F$3:$AC$346,'[1]Unit factor_selected'!N$1,FALSE)</f>
        <v>7.7039700000000003E-4</v>
      </c>
      <c r="AW82" s="22">
        <f>VLOOKUP($H82,'[1]Unit factor_selected'!$F$3:$AC$346,'[1]Unit factor_selected'!O$1,FALSE)</f>
        <v>7.8499999999999994E-6</v>
      </c>
      <c r="AX82" s="21">
        <f>VLOOKUP($H82,'[1]Unit factor_selected'!$F$3:$AC$346,'[1]Unit factor_selected'!P$1,FALSE)</f>
        <v>4.2947282000000003E-2</v>
      </c>
      <c r="AY82" s="22">
        <f>VLOOKUP($H82,'[1]Unit factor_selected'!$F$3:$AC$346,'[1]Unit factor_selected'!Q$1,FALSE)</f>
        <v>1.606215E-3</v>
      </c>
      <c r="AZ82" s="21">
        <f>VLOOKUP($H82,'[1]Unit factor_selected'!$F$3:$AC$346,'[1]Unit factor_selected'!R$1,FALSE)</f>
        <v>3.0687149E-2</v>
      </c>
      <c r="BA82" s="22">
        <f>VLOOKUP($H82,'[1]Unit factor_selected'!$F$3:$AC$346,'[1]Unit factor_selected'!S$1,FALSE)</f>
        <v>5.47636E-4</v>
      </c>
      <c r="BB82" s="22">
        <f>VLOOKUP($H82,'[1]Unit factor_selected'!$F$3:$AC$346,'[1]Unit factor_selected'!T$1,FALSE)</f>
        <v>1.2011739E-2</v>
      </c>
      <c r="BC82" s="22">
        <f>VLOOKUP($H82,'[1]Unit factor_selected'!$F$3:$AC$346,'[1]Unit factor_selected'!U$1,FALSE)</f>
        <v>1.1899619999999999E-3</v>
      </c>
      <c r="BD82" s="22">
        <f>VLOOKUP($H82,'[1]Unit factor_selected'!$F$3:$AC$346,'[1]Unit factor_selected'!V$1,FALSE)</f>
        <v>1.4500000000000001E-6</v>
      </c>
      <c r="BE82" s="22">
        <f>VLOOKUP($H82,'[1]Unit factor_selected'!$F$3:$AC$346,'[1]Unit factor_selected'!W$1,FALSE)</f>
        <v>5.9299999999999998E-5</v>
      </c>
      <c r="BF82" s="22">
        <f>VLOOKUP($H82,'[1]Unit factor_selected'!$F$3:$AC$346,'[1]Unit factor_selected'!X$1,FALSE)</f>
        <v>2.11805E-4</v>
      </c>
      <c r="BG82" s="22">
        <f>VLOOKUP($H82,'[1]Unit factor_selected'!$F$3:$AC$346,'[1]Unit factor_selected'!Y$1,FALSE)</f>
        <v>2.15429E-4</v>
      </c>
      <c r="BH82" s="22">
        <f>VLOOKUP($H82,'[1]Unit factor_selected'!$F$3:$AC$346,'[1]Unit factor_selected'!Z$1,FALSE)</f>
        <v>1.6800000000000002E-8</v>
      </c>
      <c r="BI82" s="22">
        <f>VLOOKUP($H82,'[1]Unit factor_selected'!$F$3:$AC$346,'[1]Unit factor_selected'!AA$1,FALSE)</f>
        <v>2.13246E-4</v>
      </c>
      <c r="BJ82" s="21">
        <f>VLOOKUP($H82,'[1]Unit factor_selected'!$F$3:$AC$346,'[1]Unit factor_selected'!AB$1,FALSE)</f>
        <v>0.28210303599999997</v>
      </c>
      <c r="BK82" s="99">
        <f>VLOOKUP($H82,'[1]Unit factor_selected'!$F$3:$AC$346,'[1]Unit factor_selected'!AC$1,FALSE)</f>
        <v>3.6904800000000002E-4</v>
      </c>
    </row>
    <row r="83" spans="2:63" x14ac:dyDescent="0.2">
      <c r="B83" s="84"/>
      <c r="C83" s="63"/>
      <c r="D83" s="85" t="str">
        <f>[1]LCI!C33</f>
        <v>Hydrochloric acid (HCl)</v>
      </c>
      <c r="E83" s="147"/>
      <c r="F83" s="125" t="str">
        <f>'[1]Unit factor_selected'!D302</f>
        <v>market for hydrochloric acid, without water, in 30% solution state | hydrochloric acid, without water, in 30% solution state | Cutoff, U</v>
      </c>
      <c r="G83" s="87" t="str">
        <f>'[1]Unit factor_selected'!E302</f>
        <v>RoW</v>
      </c>
      <c r="H83" s="34" t="str">
        <f>'[1]Unit factor_selected'!F302</f>
        <v>89ed3c42-1153-3173-bafe-d088ea73e6cc</v>
      </c>
      <c r="I83" s="88">
        <v>1</v>
      </c>
      <c r="J83" s="126">
        <f>I83</f>
        <v>1</v>
      </c>
      <c r="K83" s="127">
        <v>0</v>
      </c>
      <c r="L83" s="128">
        <v>0</v>
      </c>
      <c r="M83" s="128">
        <v>0</v>
      </c>
      <c r="N83" s="128">
        <v>0</v>
      </c>
      <c r="O83" s="128">
        <v>0</v>
      </c>
      <c r="P83" s="128">
        <v>0</v>
      </c>
      <c r="Q83" s="128">
        <v>0</v>
      </c>
      <c r="R83" s="129">
        <f>'[1]EV proj_BAU'!AJ$73*[1]LCI!$D33</f>
        <v>1.0686417917926997E-2</v>
      </c>
      <c r="S83" s="128">
        <v>0</v>
      </c>
      <c r="T83" s="128">
        <v>0</v>
      </c>
      <c r="U83" s="128">
        <v>0</v>
      </c>
      <c r="V83" s="128">
        <v>0</v>
      </c>
      <c r="W83" s="128">
        <v>0</v>
      </c>
      <c r="X83" s="128">
        <v>0</v>
      </c>
      <c r="Y83" s="128">
        <v>0</v>
      </c>
      <c r="Z83" s="184">
        <f>'[1]EV proj_BAU'!AK$73*[1]LCI!$D33</f>
        <v>2.1887694090934658E-2</v>
      </c>
      <c r="AA83" s="94">
        <f t="shared" ref="AA83:AA90" si="53">$I83*K83</f>
        <v>0</v>
      </c>
      <c r="AB83" s="4">
        <f t="shared" si="52"/>
        <v>0</v>
      </c>
      <c r="AC83" s="4">
        <f t="shared" si="52"/>
        <v>0</v>
      </c>
      <c r="AD83" s="4">
        <f t="shared" si="52"/>
        <v>0</v>
      </c>
      <c r="AE83" s="4">
        <f t="shared" si="52"/>
        <v>0</v>
      </c>
      <c r="AF83" s="4">
        <f t="shared" si="52"/>
        <v>0</v>
      </c>
      <c r="AG83" s="4">
        <f t="shared" si="52"/>
        <v>0</v>
      </c>
      <c r="AH83" s="95">
        <f t="shared" si="52"/>
        <v>1.0686417917926997E-2</v>
      </c>
      <c r="AI83" s="4">
        <f t="shared" si="52"/>
        <v>0</v>
      </c>
      <c r="AJ83" s="4">
        <f t="shared" si="52"/>
        <v>0</v>
      </c>
      <c r="AK83" s="4">
        <f t="shared" si="52"/>
        <v>0</v>
      </c>
      <c r="AL83" s="4">
        <f t="shared" si="52"/>
        <v>0</v>
      </c>
      <c r="AM83" s="4">
        <f t="shared" si="52"/>
        <v>0</v>
      </c>
      <c r="AN83" s="4">
        <f t="shared" si="52"/>
        <v>0</v>
      </c>
      <c r="AO83" s="4">
        <f t="shared" si="52"/>
        <v>0</v>
      </c>
      <c r="AP83" s="167">
        <f t="shared" si="52"/>
        <v>2.1887694090934658E-2</v>
      </c>
      <c r="AQ83" s="97" t="str">
        <f>VLOOKUP($H83,'[1]Unit factor_selected'!$F$3:$AC$346,'[1]Unit factor_selected'!H$1,FALSE)</f>
        <v>kg</v>
      </c>
      <c r="AR83" s="98">
        <f>VLOOKUP($H83,'[1]Unit factor_selected'!$F$3:$AC$346,'[1]Unit factor_selected'!J$1,FALSE)</f>
        <v>0.78859149299999998</v>
      </c>
      <c r="AS83" s="2">
        <f>VLOOKUP($H83,'[1]Unit factor_selected'!$F$3:$AC$346,'[1]Unit factor_selected'!K$1,FALSE)</f>
        <v>13.168249319999999</v>
      </c>
      <c r="AT83" s="22">
        <f>VLOOKUP($H83,'[1]Unit factor_selected'!$F$3:$AC$346,'[1]Unit factor_selected'!L$1,FALSE)</f>
        <v>2.064948E-3</v>
      </c>
      <c r="AU83" s="21">
        <f>VLOOKUP($H83,'[1]Unit factor_selected'!$F$3:$AC$346,'[1]Unit factor_selected'!M$1,FALSE)</f>
        <v>0.22514500600000001</v>
      </c>
      <c r="AV83" s="22">
        <f>VLOOKUP($H83,'[1]Unit factor_selected'!$F$3:$AC$346,'[1]Unit factor_selected'!N$1,FALSE)</f>
        <v>0.10193595699999999</v>
      </c>
      <c r="AW83" s="22">
        <f>VLOOKUP($H83,'[1]Unit factor_selected'!$F$3:$AC$346,'[1]Unit factor_selected'!O$1,FALSE)</f>
        <v>3.8016800000000001E-4</v>
      </c>
      <c r="AX83" s="21">
        <f>VLOOKUP($H83,'[1]Unit factor_selected'!$F$3:$AC$346,'[1]Unit factor_selected'!P$1,FALSE)</f>
        <v>0.802065951</v>
      </c>
      <c r="AY83" s="22">
        <f>VLOOKUP($H83,'[1]Unit factor_selected'!$F$3:$AC$346,'[1]Unit factor_selected'!Q$1,FALSE)</f>
        <v>6.9526096999999995E-2</v>
      </c>
      <c r="AZ83" s="21">
        <f>VLOOKUP($H83,'[1]Unit factor_selected'!$F$3:$AC$346,'[1]Unit factor_selected'!R$1,FALSE)</f>
        <v>1.9609882300000001</v>
      </c>
      <c r="BA83" s="22">
        <f>VLOOKUP($H83,'[1]Unit factor_selected'!$F$3:$AC$346,'[1]Unit factor_selected'!S$1,FALSE)</f>
        <v>7.5640887000000004E-2</v>
      </c>
      <c r="BB83" s="22">
        <f>VLOOKUP($H83,'[1]Unit factor_selected'!$F$3:$AC$346,'[1]Unit factor_selected'!T$1,FALSE)</f>
        <v>1.401615E-2</v>
      </c>
      <c r="BC83" s="22">
        <f>VLOOKUP($H83,'[1]Unit factor_selected'!$F$3:$AC$346,'[1]Unit factor_selected'!U$1,FALSE)</f>
        <v>0.13298373399999999</v>
      </c>
      <c r="BD83" s="22">
        <f>VLOOKUP($H83,'[1]Unit factor_selected'!$F$3:$AC$346,'[1]Unit factor_selected'!V$1,FALSE)</f>
        <v>3.8699999999999999E-5</v>
      </c>
      <c r="BE83" s="22">
        <f>VLOOKUP($H83,'[1]Unit factor_selected'!$F$3:$AC$346,'[1]Unit factor_selected'!W$1,FALSE)</f>
        <v>6.8800809999999997E-3</v>
      </c>
      <c r="BF83" s="22">
        <f>VLOOKUP($H83,'[1]Unit factor_selected'!$F$3:$AC$346,'[1]Unit factor_selected'!X$1,FALSE)</f>
        <v>1.9933669999999998E-3</v>
      </c>
      <c r="BG83" s="22">
        <f>VLOOKUP($H83,'[1]Unit factor_selected'!$F$3:$AC$346,'[1]Unit factor_selected'!Y$1,FALSE)</f>
        <v>2.0231569999999998E-3</v>
      </c>
      <c r="BH83" s="22">
        <f>VLOOKUP($H83,'[1]Unit factor_selected'!$F$3:$AC$346,'[1]Unit factor_selected'!Z$1,FALSE)</f>
        <v>6.7800000000000001E-7</v>
      </c>
      <c r="BI83" s="22">
        <f>VLOOKUP($H83,'[1]Unit factor_selected'!$F$3:$AC$346,'[1]Unit factor_selected'!AA$1,FALSE)</f>
        <v>4.1585169999999996E-3</v>
      </c>
      <c r="BJ83" s="21">
        <f>VLOOKUP($H83,'[1]Unit factor_selected'!$F$3:$AC$346,'[1]Unit factor_selected'!AB$1,FALSE)</f>
        <v>9.4626985599999998</v>
      </c>
      <c r="BK83" s="99">
        <f>VLOOKUP($H83,'[1]Unit factor_selected'!$F$3:$AC$346,'[1]Unit factor_selected'!AC$1,FALSE)</f>
        <v>2.0069692E-2</v>
      </c>
    </row>
    <row r="84" spans="2:63" x14ac:dyDescent="0.2">
      <c r="B84" s="84"/>
      <c r="C84" s="63"/>
      <c r="D84" s="85" t="str">
        <f>[1]LCI!C34</f>
        <v>Carbon monoxide (CO)</v>
      </c>
      <c r="E84" s="147"/>
      <c r="F84" s="125" t="str">
        <f>'[1]Unit factor_selected'!D329</f>
        <v>market for carbon monoxide | carbon monoxide | Cutoff, U</v>
      </c>
      <c r="G84" s="87" t="str">
        <f>'[1]Unit factor_selected'!E329</f>
        <v>RoW</v>
      </c>
      <c r="H84" s="34" t="str">
        <f>'[1]Unit factor_selected'!F329</f>
        <v>4824fd12-f1ad-39e1-8479-e9c4eefe76bb</v>
      </c>
      <c r="I84" s="88">
        <v>1</v>
      </c>
      <c r="J84" s="126">
        <f t="shared" ref="J84:J90" si="54">I84</f>
        <v>1</v>
      </c>
      <c r="K84" s="127">
        <v>0</v>
      </c>
      <c r="L84" s="128">
        <v>0</v>
      </c>
      <c r="M84" s="128">
        <v>0</v>
      </c>
      <c r="N84" s="128">
        <v>0</v>
      </c>
      <c r="O84" s="128">
        <v>0</v>
      </c>
      <c r="P84" s="128">
        <v>0</v>
      </c>
      <c r="Q84" s="128">
        <v>0</v>
      </c>
      <c r="R84" s="129">
        <f>'[1]EV proj_BAU'!AJ$73*[1]LCI!$D34</f>
        <v>9.5176174702592533</v>
      </c>
      <c r="S84" s="128">
        <v>0</v>
      </c>
      <c r="T84" s="128">
        <v>0</v>
      </c>
      <c r="U84" s="128">
        <v>0</v>
      </c>
      <c r="V84" s="128">
        <v>0</v>
      </c>
      <c r="W84" s="128">
        <v>0</v>
      </c>
      <c r="X84" s="128">
        <v>0</v>
      </c>
      <c r="Y84" s="128">
        <v>0</v>
      </c>
      <c r="Z84" s="184">
        <f>'[1]EV proj_BAU'!AK$73*[1]LCI!$D34</f>
        <v>19.493781851269823</v>
      </c>
      <c r="AA84" s="94">
        <f t="shared" si="53"/>
        <v>0</v>
      </c>
      <c r="AB84" s="4">
        <f t="shared" si="52"/>
        <v>0</v>
      </c>
      <c r="AC84" s="4">
        <f t="shared" si="52"/>
        <v>0</v>
      </c>
      <c r="AD84" s="4">
        <f t="shared" si="52"/>
        <v>0</v>
      </c>
      <c r="AE84" s="4">
        <f t="shared" si="52"/>
        <v>0</v>
      </c>
      <c r="AF84" s="4">
        <f t="shared" si="52"/>
        <v>0</v>
      </c>
      <c r="AG84" s="4">
        <f t="shared" si="52"/>
        <v>0</v>
      </c>
      <c r="AH84" s="95">
        <f t="shared" si="52"/>
        <v>9.5176174702592533</v>
      </c>
      <c r="AI84" s="4">
        <f t="shared" si="52"/>
        <v>0</v>
      </c>
      <c r="AJ84" s="4">
        <f t="shared" si="52"/>
        <v>0</v>
      </c>
      <c r="AK84" s="4">
        <f t="shared" si="52"/>
        <v>0</v>
      </c>
      <c r="AL84" s="4">
        <f t="shared" si="52"/>
        <v>0</v>
      </c>
      <c r="AM84" s="4">
        <f t="shared" si="52"/>
        <v>0</v>
      </c>
      <c r="AN84" s="4">
        <f t="shared" si="52"/>
        <v>0</v>
      </c>
      <c r="AO84" s="4">
        <f t="shared" si="52"/>
        <v>0</v>
      </c>
      <c r="AP84" s="167">
        <f t="shared" si="52"/>
        <v>19.493781851269823</v>
      </c>
      <c r="AQ84" s="97" t="str">
        <f>VLOOKUP($H84,'[1]Unit factor_selected'!$F$3:$AC$346,'[1]Unit factor_selected'!H$1,FALSE)</f>
        <v>kg</v>
      </c>
      <c r="AR84" s="98">
        <f>VLOOKUP($H84,'[1]Unit factor_selected'!$F$3:$AC$346,'[1]Unit factor_selected'!J$1,FALSE)</f>
        <v>1.7539447269999999</v>
      </c>
      <c r="AS84" s="2">
        <f>VLOOKUP($H84,'[1]Unit factor_selected'!$F$3:$AC$346,'[1]Unit factor_selected'!K$1,FALSE)</f>
        <v>56.644718529999999</v>
      </c>
      <c r="AT84" s="22">
        <f>VLOOKUP($H84,'[1]Unit factor_selected'!$F$3:$AC$346,'[1]Unit factor_selected'!L$1,FALSE)</f>
        <v>4.1665560000000001E-3</v>
      </c>
      <c r="AU84" s="21">
        <f>VLOOKUP($H84,'[1]Unit factor_selected'!$F$3:$AC$346,'[1]Unit factor_selected'!M$1,FALSE)</f>
        <v>1.098848249</v>
      </c>
      <c r="AV84" s="22">
        <f>VLOOKUP($H84,'[1]Unit factor_selected'!$F$3:$AC$346,'[1]Unit factor_selected'!N$1,FALSE)</f>
        <v>7.1425714000000001E-2</v>
      </c>
      <c r="AW84" s="22">
        <f>VLOOKUP($H84,'[1]Unit factor_selected'!$F$3:$AC$346,'[1]Unit factor_selected'!O$1,FALSE)</f>
        <v>6.8695099999999999E-4</v>
      </c>
      <c r="AX84" s="21">
        <f>VLOOKUP($H84,'[1]Unit factor_selected'!$F$3:$AC$346,'[1]Unit factor_selected'!P$1,FALSE)</f>
        <v>1.7830104410000001</v>
      </c>
      <c r="AY84" s="22">
        <f>VLOOKUP($H84,'[1]Unit factor_selected'!$F$3:$AC$346,'[1]Unit factor_selected'!Q$1,FALSE)</f>
        <v>9.1728334999999994E-2</v>
      </c>
      <c r="AZ84" s="21">
        <f>VLOOKUP($H84,'[1]Unit factor_selected'!$F$3:$AC$346,'[1]Unit factor_selected'!R$1,FALSE)</f>
        <v>1.628947666</v>
      </c>
      <c r="BA84" s="22">
        <f>VLOOKUP($H84,'[1]Unit factor_selected'!$F$3:$AC$346,'[1]Unit factor_selected'!S$1,FALSE)</f>
        <v>0.19362759700000001</v>
      </c>
      <c r="BB84" s="22">
        <f>VLOOKUP($H84,'[1]Unit factor_selected'!$F$3:$AC$346,'[1]Unit factor_selected'!T$1,FALSE)</f>
        <v>1.4220996E-2</v>
      </c>
      <c r="BC84" s="22">
        <f>VLOOKUP($H84,'[1]Unit factor_selected'!$F$3:$AC$346,'[1]Unit factor_selected'!U$1,FALSE)</f>
        <v>9.4777765999999999E-2</v>
      </c>
      <c r="BD84" s="22">
        <f>VLOOKUP($H84,'[1]Unit factor_selected'!$F$3:$AC$346,'[1]Unit factor_selected'!V$1,FALSE)</f>
        <v>5.0300000000000003E-5</v>
      </c>
      <c r="BE84" s="22">
        <f>VLOOKUP($H84,'[1]Unit factor_selected'!$F$3:$AC$346,'[1]Unit factor_selected'!W$1,FALSE)</f>
        <v>3.9983070000000004E-3</v>
      </c>
      <c r="BF84" s="22">
        <f>VLOOKUP($H84,'[1]Unit factor_selected'!$F$3:$AC$346,'[1]Unit factor_selected'!X$1,FALSE)</f>
        <v>4.4531359999999999E-3</v>
      </c>
      <c r="BG84" s="22">
        <f>VLOOKUP($H84,'[1]Unit factor_selected'!$F$3:$AC$346,'[1]Unit factor_selected'!Y$1,FALSE)</f>
        <v>4.5621180000000004E-3</v>
      </c>
      <c r="BH84" s="22">
        <f>VLOOKUP($H84,'[1]Unit factor_selected'!$F$3:$AC$346,'[1]Unit factor_selected'!Z$1,FALSE)</f>
        <v>1.11E-6</v>
      </c>
      <c r="BI84" s="22">
        <f>VLOOKUP($H84,'[1]Unit factor_selected'!$F$3:$AC$346,'[1]Unit factor_selected'!AA$1,FALSE)</f>
        <v>7.2054440000000001E-3</v>
      </c>
      <c r="BJ84" s="21">
        <f>VLOOKUP($H84,'[1]Unit factor_selected'!$F$3:$AC$346,'[1]Unit factor_selected'!AB$1,FALSE)</f>
        <v>4.7202559040000001</v>
      </c>
      <c r="BK84" s="99">
        <f>VLOOKUP($H84,'[1]Unit factor_selected'!$F$3:$AC$346,'[1]Unit factor_selected'!AC$1,FALSE)</f>
        <v>1.1369326000000001E-2</v>
      </c>
    </row>
    <row r="85" spans="2:63" x14ac:dyDescent="0.2">
      <c r="B85" s="84"/>
      <c r="C85" s="63"/>
      <c r="D85" s="85" t="str">
        <f>[1]LCI!C35</f>
        <v>Ethoxylated alcohols</v>
      </c>
      <c r="E85" s="147"/>
      <c r="F85" s="125" t="str">
        <f>'[1]Unit factor_selected'!D330</f>
        <v>market for ethoxylated alcohol (AE11) | ethoxylated alcohol (AE11) | Cutoff, U</v>
      </c>
      <c r="G85" s="87" t="str">
        <f>'[1]Unit factor_selected'!E330</f>
        <v>RoW</v>
      </c>
      <c r="H85" s="34" t="str">
        <f>'[1]Unit factor_selected'!F330</f>
        <v>be1d3337-1dcf-3294-9ced-ee30f8ed36be</v>
      </c>
      <c r="I85" s="88">
        <v>1</v>
      </c>
      <c r="J85" s="126">
        <f t="shared" si="54"/>
        <v>1</v>
      </c>
      <c r="K85" s="127">
        <v>0</v>
      </c>
      <c r="L85" s="128">
        <v>0</v>
      </c>
      <c r="M85" s="128">
        <v>0</v>
      </c>
      <c r="N85" s="128">
        <v>0</v>
      </c>
      <c r="O85" s="128">
        <v>0</v>
      </c>
      <c r="P85" s="128">
        <v>0</v>
      </c>
      <c r="Q85" s="128">
        <v>0</v>
      </c>
      <c r="R85" s="129">
        <f>'[1]EV proj_BAU'!AJ$73*[1]LCI!$D35</f>
        <v>9.1919509236031607E-2</v>
      </c>
      <c r="S85" s="128">
        <v>0</v>
      </c>
      <c r="T85" s="128">
        <v>0</v>
      </c>
      <c r="U85" s="128">
        <v>0</v>
      </c>
      <c r="V85" s="128">
        <v>0</v>
      </c>
      <c r="W85" s="128">
        <v>0</v>
      </c>
      <c r="X85" s="128">
        <v>0</v>
      </c>
      <c r="Y85" s="128">
        <v>0</v>
      </c>
      <c r="Z85" s="184">
        <f>'[1]EV proj_BAU'!AK$73*[1]LCI!$D35</f>
        <v>0.18826758550889447</v>
      </c>
      <c r="AA85" s="94">
        <f t="shared" si="53"/>
        <v>0</v>
      </c>
      <c r="AB85" s="4">
        <f t="shared" si="52"/>
        <v>0</v>
      </c>
      <c r="AC85" s="4">
        <f t="shared" si="52"/>
        <v>0</v>
      </c>
      <c r="AD85" s="4">
        <f t="shared" si="52"/>
        <v>0</v>
      </c>
      <c r="AE85" s="4">
        <f t="shared" si="52"/>
        <v>0</v>
      </c>
      <c r="AF85" s="4">
        <f t="shared" si="52"/>
        <v>0</v>
      </c>
      <c r="AG85" s="4">
        <f t="shared" si="52"/>
        <v>0</v>
      </c>
      <c r="AH85" s="95">
        <f t="shared" si="52"/>
        <v>9.1919509236031607E-2</v>
      </c>
      <c r="AI85" s="4">
        <f t="shared" si="52"/>
        <v>0</v>
      </c>
      <c r="AJ85" s="4">
        <f t="shared" si="52"/>
        <v>0</v>
      </c>
      <c r="AK85" s="4">
        <f t="shared" si="52"/>
        <v>0</v>
      </c>
      <c r="AL85" s="4">
        <f t="shared" si="52"/>
        <v>0</v>
      </c>
      <c r="AM85" s="4">
        <f t="shared" si="52"/>
        <v>0</v>
      </c>
      <c r="AN85" s="4">
        <f t="shared" si="52"/>
        <v>0</v>
      </c>
      <c r="AO85" s="4">
        <f t="shared" si="52"/>
        <v>0</v>
      </c>
      <c r="AP85" s="167">
        <f t="shared" si="52"/>
        <v>0.18826758550889447</v>
      </c>
      <c r="AQ85" s="97" t="str">
        <f>VLOOKUP($H85,'[1]Unit factor_selected'!$F$3:$AC$346,'[1]Unit factor_selected'!H$1,FALSE)</f>
        <v>kg</v>
      </c>
      <c r="AR85" s="98">
        <f>VLOOKUP($H85,'[1]Unit factor_selected'!$F$3:$AC$346,'[1]Unit factor_selected'!J$1,FALSE)</f>
        <v>2.854131862</v>
      </c>
      <c r="AS85" s="2">
        <f>VLOOKUP($H85,'[1]Unit factor_selected'!$F$3:$AC$346,'[1]Unit factor_selected'!K$1,FALSE)</f>
        <v>74.223111919999994</v>
      </c>
      <c r="AT85" s="22">
        <f>VLOOKUP($H85,'[1]Unit factor_selected'!$F$3:$AC$346,'[1]Unit factor_selected'!L$1,FALSE)</f>
        <v>3.2956729999999998E-3</v>
      </c>
      <c r="AU85" s="21">
        <f>VLOOKUP($H85,'[1]Unit factor_selected'!$F$3:$AC$346,'[1]Unit factor_selected'!M$1,FALSE)</f>
        <v>1.0434809190000001</v>
      </c>
      <c r="AV85" s="22">
        <f>VLOOKUP($H85,'[1]Unit factor_selected'!$F$3:$AC$346,'[1]Unit factor_selected'!N$1,FALSE)</f>
        <v>9.6632300000000004E-2</v>
      </c>
      <c r="AW85" s="22">
        <f>VLOOKUP($H85,'[1]Unit factor_selected'!$F$3:$AC$346,'[1]Unit factor_selected'!O$1,FALSE)</f>
        <v>4.6819800000000002E-4</v>
      </c>
      <c r="AX85" s="21">
        <f>VLOOKUP($H85,'[1]Unit factor_selected'!$F$3:$AC$346,'[1]Unit factor_selected'!P$1,FALSE)</f>
        <v>2.952409501</v>
      </c>
      <c r="AY85" s="22">
        <f>VLOOKUP($H85,'[1]Unit factor_selected'!$F$3:$AC$346,'[1]Unit factor_selected'!Q$1,FALSE)</f>
        <v>0.101872104</v>
      </c>
      <c r="AZ85" s="21">
        <f>VLOOKUP($H85,'[1]Unit factor_selected'!$F$3:$AC$346,'[1]Unit factor_selected'!R$1,FALSE)</f>
        <v>1.7746976699999999</v>
      </c>
      <c r="BA85" s="22">
        <f>VLOOKUP($H85,'[1]Unit factor_selected'!$F$3:$AC$346,'[1]Unit factor_selected'!S$1,FALSE)</f>
        <v>8.9145526000000003E-2</v>
      </c>
      <c r="BB85" s="22">
        <f>VLOOKUP($H85,'[1]Unit factor_selected'!$F$3:$AC$346,'[1]Unit factor_selected'!T$1,FALSE)</f>
        <v>0.535911413</v>
      </c>
      <c r="BC85" s="22">
        <f>VLOOKUP($H85,'[1]Unit factor_selected'!$F$3:$AC$346,'[1]Unit factor_selected'!U$1,FALSE)</f>
        <v>0.125490451</v>
      </c>
      <c r="BD85" s="22">
        <f>VLOOKUP($H85,'[1]Unit factor_selected'!$F$3:$AC$346,'[1]Unit factor_selected'!V$1,FALSE)</f>
        <v>1.245108E-3</v>
      </c>
      <c r="BE85" s="22">
        <f>VLOOKUP($H85,'[1]Unit factor_selected'!$F$3:$AC$346,'[1]Unit factor_selected'!W$1,FALSE)</f>
        <v>6.9501500000000004E-3</v>
      </c>
      <c r="BF85" s="22">
        <f>VLOOKUP($H85,'[1]Unit factor_selected'!$F$3:$AC$346,'[1]Unit factor_selected'!X$1,FALSE)</f>
        <v>5.5336889999999996E-3</v>
      </c>
      <c r="BG85" s="22">
        <f>VLOOKUP($H85,'[1]Unit factor_selected'!$F$3:$AC$346,'[1]Unit factor_selected'!Y$1,FALSE)</f>
        <v>6.2650409999999998E-3</v>
      </c>
      <c r="BH85" s="22">
        <f>VLOOKUP($H85,'[1]Unit factor_selected'!$F$3:$AC$346,'[1]Unit factor_selected'!Z$1,FALSE)</f>
        <v>3.14E-6</v>
      </c>
      <c r="BI85" s="22">
        <f>VLOOKUP($H85,'[1]Unit factor_selected'!$F$3:$AC$346,'[1]Unit factor_selected'!AA$1,FALSE)</f>
        <v>7.737524E-3</v>
      </c>
      <c r="BJ85" s="21">
        <f>VLOOKUP($H85,'[1]Unit factor_selected'!$F$3:$AC$346,'[1]Unit factor_selected'!AB$1,FALSE)</f>
        <v>8.6227585130000008</v>
      </c>
      <c r="BK85" s="99">
        <f>VLOOKUP($H85,'[1]Unit factor_selected'!$F$3:$AC$346,'[1]Unit factor_selected'!AC$1,FALSE)</f>
        <v>3.4574475E-2</v>
      </c>
    </row>
    <row r="86" spans="2:63" x14ac:dyDescent="0.2">
      <c r="B86" s="84"/>
      <c r="C86" s="63"/>
      <c r="D86" s="85" t="str">
        <f>[1]LCI!C36</f>
        <v>Molybdenum</v>
      </c>
      <c r="E86" s="147"/>
      <c r="F86" s="125" t="str">
        <f>'[1]Unit factor_selected'!D331</f>
        <v>market for molybdenum | molybdenum | Cutoff, U</v>
      </c>
      <c r="G86" s="87" t="str">
        <f>'[1]Unit factor_selected'!E331</f>
        <v>GLO</v>
      </c>
      <c r="H86" s="34" t="str">
        <f>'[1]Unit factor_selected'!F331</f>
        <v>bd423d23-52fe-32b8-bc6e-e2ed1c44f7e2</v>
      </c>
      <c r="I86" s="88">
        <v>1</v>
      </c>
      <c r="J86" s="126">
        <f t="shared" si="54"/>
        <v>1</v>
      </c>
      <c r="K86" s="127">
        <v>0</v>
      </c>
      <c r="L86" s="128">
        <v>0</v>
      </c>
      <c r="M86" s="128">
        <v>0</v>
      </c>
      <c r="N86" s="128">
        <v>0</v>
      </c>
      <c r="O86" s="128">
        <v>0</v>
      </c>
      <c r="P86" s="128">
        <v>0</v>
      </c>
      <c r="Q86" s="128">
        <v>0</v>
      </c>
      <c r="R86" s="129">
        <f>'[1]EV proj_BAU'!AJ$73*[1]LCI!$D36</f>
        <v>5.2094247957161686E-2</v>
      </c>
      <c r="S86" s="128">
        <v>0</v>
      </c>
      <c r="T86" s="128">
        <v>0</v>
      </c>
      <c r="U86" s="128">
        <v>0</v>
      </c>
      <c r="V86" s="128">
        <v>0</v>
      </c>
      <c r="W86" s="128">
        <v>0</v>
      </c>
      <c r="X86" s="128">
        <v>0</v>
      </c>
      <c r="Y86" s="128">
        <v>0</v>
      </c>
      <c r="Z86" s="184">
        <f>'[1]EV proj_BAU'!AK$73*[1]LCI!$D36</f>
        <v>0.10669833165244942</v>
      </c>
      <c r="AA86" s="94">
        <f t="shared" si="53"/>
        <v>0</v>
      </c>
      <c r="AB86" s="4">
        <f t="shared" si="52"/>
        <v>0</v>
      </c>
      <c r="AC86" s="4">
        <f t="shared" si="52"/>
        <v>0</v>
      </c>
      <c r="AD86" s="4">
        <f t="shared" si="52"/>
        <v>0</v>
      </c>
      <c r="AE86" s="4">
        <f t="shared" si="52"/>
        <v>0</v>
      </c>
      <c r="AF86" s="4">
        <f t="shared" si="52"/>
        <v>0</v>
      </c>
      <c r="AG86" s="4">
        <f t="shared" si="52"/>
        <v>0</v>
      </c>
      <c r="AH86" s="95">
        <f t="shared" si="52"/>
        <v>5.2094247957161686E-2</v>
      </c>
      <c r="AI86" s="4">
        <f t="shared" si="52"/>
        <v>0</v>
      </c>
      <c r="AJ86" s="4">
        <f t="shared" si="52"/>
        <v>0</v>
      </c>
      <c r="AK86" s="4">
        <f t="shared" si="52"/>
        <v>0</v>
      </c>
      <c r="AL86" s="4">
        <f t="shared" si="52"/>
        <v>0</v>
      </c>
      <c r="AM86" s="4">
        <f t="shared" si="52"/>
        <v>0</v>
      </c>
      <c r="AN86" s="4">
        <f t="shared" si="52"/>
        <v>0</v>
      </c>
      <c r="AO86" s="4">
        <f t="shared" si="52"/>
        <v>0</v>
      </c>
      <c r="AP86" s="167">
        <f t="shared" si="52"/>
        <v>0.10669833165244942</v>
      </c>
      <c r="AQ86" s="97" t="str">
        <f>VLOOKUP($H86,'[1]Unit factor_selected'!$F$3:$AC$346,'[1]Unit factor_selected'!H$1,FALSE)</f>
        <v>kg</v>
      </c>
      <c r="AR86" s="98">
        <f>VLOOKUP($H86,'[1]Unit factor_selected'!$F$3:$AC$346,'[1]Unit factor_selected'!J$1,FALSE)</f>
        <v>15.04672744</v>
      </c>
      <c r="AS86" s="2">
        <f>VLOOKUP($H86,'[1]Unit factor_selected'!$F$3:$AC$346,'[1]Unit factor_selected'!K$1,FALSE)</f>
        <v>225.71273439999999</v>
      </c>
      <c r="AT86" s="22">
        <f>VLOOKUP($H86,'[1]Unit factor_selected'!$F$3:$AC$346,'[1]Unit factor_selected'!L$1,FALSE)</f>
        <v>0.102307683</v>
      </c>
      <c r="AU86" s="21">
        <f>VLOOKUP($H86,'[1]Unit factor_selected'!$F$3:$AC$346,'[1]Unit factor_selected'!M$1,FALSE)</f>
        <v>3.7595616449999998</v>
      </c>
      <c r="AV86" s="22">
        <f>VLOOKUP($H86,'[1]Unit factor_selected'!$F$3:$AC$346,'[1]Unit factor_selected'!N$1,FALSE)</f>
        <v>115.5186454</v>
      </c>
      <c r="AW86" s="22">
        <f>VLOOKUP($H86,'[1]Unit factor_selected'!$F$3:$AC$346,'[1]Unit factor_selected'!O$1,FALSE)</f>
        <v>0.137065926</v>
      </c>
      <c r="AX86" s="21">
        <f>VLOOKUP($H86,'[1]Unit factor_selected'!$F$3:$AC$346,'[1]Unit factor_selected'!P$1,FALSE)</f>
        <v>15.34534463</v>
      </c>
      <c r="AY86" s="22">
        <f>VLOOKUP($H86,'[1]Unit factor_selected'!$F$3:$AC$346,'[1]Unit factor_selected'!Q$1,FALSE)</f>
        <v>7.1059494570000004</v>
      </c>
      <c r="AZ86" s="21">
        <f>VLOOKUP($H86,'[1]Unit factor_selected'!$F$3:$AC$346,'[1]Unit factor_selected'!R$1,FALSE)</f>
        <v>1142.7150429999999</v>
      </c>
      <c r="BA86" s="22">
        <f>VLOOKUP($H86,'[1]Unit factor_selected'!$F$3:$AC$346,'[1]Unit factor_selected'!S$1,FALSE)</f>
        <v>1.167935586</v>
      </c>
      <c r="BB86" s="22">
        <f>VLOOKUP($H86,'[1]Unit factor_selected'!$F$3:$AC$346,'[1]Unit factor_selected'!T$1,FALSE)</f>
        <v>-3.6119233589999999</v>
      </c>
      <c r="BC86" s="22">
        <f>VLOOKUP($H86,'[1]Unit factor_selected'!$F$3:$AC$346,'[1]Unit factor_selected'!U$1,FALSE)</f>
        <v>143.48144379999999</v>
      </c>
      <c r="BD86" s="22">
        <f>VLOOKUP($H86,'[1]Unit factor_selected'!$F$3:$AC$346,'[1]Unit factor_selected'!V$1,FALSE)</f>
        <v>2.4750969999999999E-3</v>
      </c>
      <c r="BE86" s="22">
        <f>VLOOKUP($H86,'[1]Unit factor_selected'!$F$3:$AC$346,'[1]Unit factor_selected'!W$1,FALSE)</f>
        <v>10.5303567</v>
      </c>
      <c r="BF86" s="22">
        <f>VLOOKUP($H86,'[1]Unit factor_selected'!$F$3:$AC$346,'[1]Unit factor_selected'!X$1,FALSE)</f>
        <v>0.193271423</v>
      </c>
      <c r="BG86" s="22">
        <f>VLOOKUP($H86,'[1]Unit factor_selected'!$F$3:$AC$346,'[1]Unit factor_selected'!Y$1,FALSE)</f>
        <v>0.19689047800000001</v>
      </c>
      <c r="BH86" s="22">
        <f>VLOOKUP($H86,'[1]Unit factor_selected'!$F$3:$AC$346,'[1]Unit factor_selected'!Z$1,FALSE)</f>
        <v>2.6599999999999999E-5</v>
      </c>
      <c r="BI86" s="22">
        <f>VLOOKUP($H86,'[1]Unit factor_selected'!$F$3:$AC$346,'[1]Unit factor_selected'!AA$1,FALSE)</f>
        <v>0.18477582100000001</v>
      </c>
      <c r="BJ86" s="21">
        <f>VLOOKUP($H86,'[1]Unit factor_selected'!$F$3:$AC$346,'[1]Unit factor_selected'!AB$1,FALSE)</f>
        <v>604.12189539999997</v>
      </c>
      <c r="BK86" s="99">
        <f>VLOOKUP($H86,'[1]Unit factor_selected'!$F$3:$AC$346,'[1]Unit factor_selected'!AC$1,FALSE)</f>
        <v>0.52472655800000001</v>
      </c>
    </row>
    <row r="87" spans="2:63" x14ac:dyDescent="0.2">
      <c r="B87" s="84"/>
      <c r="C87" s="63"/>
      <c r="D87" s="85" t="str">
        <f>[1]LCI!C37</f>
        <v>Monoethanolamine</v>
      </c>
      <c r="E87" s="147"/>
      <c r="F87" s="125" t="str">
        <f>'[1]Unit factor_selected'!D312</f>
        <v>market for monoethanolamine | monoethanolamine | Cutoff, U</v>
      </c>
      <c r="G87" s="87" t="str">
        <f>'[1]Unit factor_selected'!E312</f>
        <v>GLO</v>
      </c>
      <c r="H87" s="34" t="str">
        <f>'[1]Unit factor_selected'!F312</f>
        <v>aa867459-9ce4-38eb-99d3-ab0dc00eb866</v>
      </c>
      <c r="I87" s="88">
        <v>1</v>
      </c>
      <c r="J87" s="126">
        <f t="shared" si="54"/>
        <v>1</v>
      </c>
      <c r="K87" s="127">
        <v>0</v>
      </c>
      <c r="L87" s="128">
        <v>0</v>
      </c>
      <c r="M87" s="128">
        <v>0</v>
      </c>
      <c r="N87" s="128">
        <v>0</v>
      </c>
      <c r="O87" s="128">
        <v>0</v>
      </c>
      <c r="P87" s="128">
        <v>0</v>
      </c>
      <c r="Q87" s="128">
        <v>0</v>
      </c>
      <c r="R87" s="129">
        <f>'[1]EV proj_BAU'!AJ$73*[1]LCI!$D37</f>
        <v>2.341222856828281E-2</v>
      </c>
      <c r="S87" s="128">
        <v>0</v>
      </c>
      <c r="T87" s="128">
        <v>0</v>
      </c>
      <c r="U87" s="128">
        <v>0</v>
      </c>
      <c r="V87" s="128">
        <v>0</v>
      </c>
      <c r="W87" s="128">
        <v>0</v>
      </c>
      <c r="X87" s="128">
        <v>0</v>
      </c>
      <c r="Y87" s="128">
        <v>0</v>
      </c>
      <c r="Z87" s="184">
        <f>'[1]EV proj_BAU'!AK$73*[1]LCI!$D37</f>
        <v>4.7952429038917922E-2</v>
      </c>
      <c r="AA87" s="94">
        <f t="shared" si="53"/>
        <v>0</v>
      </c>
      <c r="AB87" s="4">
        <f t="shared" si="52"/>
        <v>0</v>
      </c>
      <c r="AC87" s="4">
        <f t="shared" si="52"/>
        <v>0</v>
      </c>
      <c r="AD87" s="4">
        <f t="shared" si="52"/>
        <v>0</v>
      </c>
      <c r="AE87" s="4">
        <f t="shared" si="52"/>
        <v>0</v>
      </c>
      <c r="AF87" s="4">
        <f t="shared" si="52"/>
        <v>0</v>
      </c>
      <c r="AG87" s="4">
        <f t="shared" si="52"/>
        <v>0</v>
      </c>
      <c r="AH87" s="95">
        <f t="shared" si="52"/>
        <v>2.341222856828281E-2</v>
      </c>
      <c r="AI87" s="4">
        <f t="shared" si="52"/>
        <v>0</v>
      </c>
      <c r="AJ87" s="4">
        <f t="shared" si="52"/>
        <v>0</v>
      </c>
      <c r="AK87" s="4">
        <f t="shared" si="52"/>
        <v>0</v>
      </c>
      <c r="AL87" s="4">
        <f t="shared" si="52"/>
        <v>0</v>
      </c>
      <c r="AM87" s="4">
        <f t="shared" si="52"/>
        <v>0</v>
      </c>
      <c r="AN87" s="4">
        <f t="shared" si="52"/>
        <v>0</v>
      </c>
      <c r="AO87" s="4">
        <f t="shared" si="52"/>
        <v>0</v>
      </c>
      <c r="AP87" s="167">
        <f t="shared" si="52"/>
        <v>4.7952429038917922E-2</v>
      </c>
      <c r="AQ87" s="97" t="str">
        <f>VLOOKUP($H87,'[1]Unit factor_selected'!$F$3:$AC$346,'[1]Unit factor_selected'!H$1,FALSE)</f>
        <v>kg</v>
      </c>
      <c r="AR87" s="98">
        <f>VLOOKUP($H87,'[1]Unit factor_selected'!$F$3:$AC$346,'[1]Unit factor_selected'!J$1,FALSE)</f>
        <v>3.0309501920000002</v>
      </c>
      <c r="AS87" s="2">
        <f>VLOOKUP($H87,'[1]Unit factor_selected'!$F$3:$AC$346,'[1]Unit factor_selected'!K$1,FALSE)</f>
        <v>72.13429386</v>
      </c>
      <c r="AT87" s="22">
        <f>VLOOKUP($H87,'[1]Unit factor_selected'!$F$3:$AC$346,'[1]Unit factor_selected'!L$1,FALSE)</f>
        <v>3.1682310000000001E-3</v>
      </c>
      <c r="AU87" s="21">
        <f>VLOOKUP($H87,'[1]Unit factor_selected'!$F$3:$AC$346,'[1]Unit factor_selected'!M$1,FALSE)</f>
        <v>1.4393797989999999</v>
      </c>
      <c r="AV87" s="22">
        <f>VLOOKUP($H87,'[1]Unit factor_selected'!$F$3:$AC$346,'[1]Unit factor_selected'!N$1,FALSE)</f>
        <v>9.7490814999999995E-2</v>
      </c>
      <c r="AW87" s="22">
        <f>VLOOKUP($H87,'[1]Unit factor_selected'!$F$3:$AC$346,'[1]Unit factor_selected'!O$1,FALSE)</f>
        <v>6.1500900000000002E-4</v>
      </c>
      <c r="AX87" s="21">
        <f>VLOOKUP($H87,'[1]Unit factor_selected'!$F$3:$AC$346,'[1]Unit factor_selected'!P$1,FALSE)</f>
        <v>3.0951824719999999</v>
      </c>
      <c r="AY87" s="22">
        <f>VLOOKUP($H87,'[1]Unit factor_selected'!$F$3:$AC$346,'[1]Unit factor_selected'!Q$1,FALSE)</f>
        <v>0.127738869</v>
      </c>
      <c r="AZ87" s="21">
        <f>VLOOKUP($H87,'[1]Unit factor_selected'!$F$3:$AC$346,'[1]Unit factor_selected'!R$1,FALSE)</f>
        <v>1.9497432640000001</v>
      </c>
      <c r="BA87" s="22">
        <f>VLOOKUP($H87,'[1]Unit factor_selected'!$F$3:$AC$346,'[1]Unit factor_selected'!S$1,FALSE)</f>
        <v>0.15384599099999999</v>
      </c>
      <c r="BB87" s="22">
        <f>VLOOKUP($H87,'[1]Unit factor_selected'!$F$3:$AC$346,'[1]Unit factor_selected'!T$1,FALSE)</f>
        <v>2.1852755000000001E-2</v>
      </c>
      <c r="BC87" s="22">
        <f>VLOOKUP($H87,'[1]Unit factor_selected'!$F$3:$AC$346,'[1]Unit factor_selected'!U$1,FALSE)</f>
        <v>0.127960825</v>
      </c>
      <c r="BD87" s="22">
        <f>VLOOKUP($H87,'[1]Unit factor_selected'!$F$3:$AC$346,'[1]Unit factor_selected'!V$1,FALSE)</f>
        <v>2.8040859999999999E-3</v>
      </c>
      <c r="BE87" s="22">
        <f>VLOOKUP($H87,'[1]Unit factor_selected'!$F$3:$AC$346,'[1]Unit factor_selected'!W$1,FALSE)</f>
        <v>7.2874639999999996E-3</v>
      </c>
      <c r="BF87" s="22">
        <f>VLOOKUP($H87,'[1]Unit factor_selected'!$F$3:$AC$346,'[1]Unit factor_selected'!X$1,FALSE)</f>
        <v>4.8932910000000001E-3</v>
      </c>
      <c r="BG87" s="22">
        <f>VLOOKUP($H87,'[1]Unit factor_selected'!$F$3:$AC$346,'[1]Unit factor_selected'!Y$1,FALSE)</f>
        <v>5.179637E-3</v>
      </c>
      <c r="BH87" s="22">
        <f>VLOOKUP($H87,'[1]Unit factor_selected'!$F$3:$AC$346,'[1]Unit factor_selected'!Z$1,FALSE)</f>
        <v>5.4600000000000005E-7</v>
      </c>
      <c r="BI87" s="22">
        <f>VLOOKUP($H87,'[1]Unit factor_selected'!$F$3:$AC$346,'[1]Unit factor_selected'!AA$1,FALSE)</f>
        <v>7.8437530000000002E-3</v>
      </c>
      <c r="BJ87" s="21">
        <f>VLOOKUP($H87,'[1]Unit factor_selected'!$F$3:$AC$346,'[1]Unit factor_selected'!AB$1,FALSE)</f>
        <v>7.6531138050000003</v>
      </c>
      <c r="BK87" s="99">
        <f>VLOOKUP($H87,'[1]Unit factor_selected'!$F$3:$AC$346,'[1]Unit factor_selected'!AC$1,FALSE)</f>
        <v>4.7998121999999997E-2</v>
      </c>
    </row>
    <row r="88" spans="2:63" x14ac:dyDescent="0.2">
      <c r="B88" s="84"/>
      <c r="C88" s="63"/>
      <c r="D88" s="85" t="str">
        <f>[1]LCI!C38</f>
        <v>Oxygen</v>
      </c>
      <c r="E88" s="147"/>
      <c r="F88" s="125" t="str">
        <f>LCIA_result!F135</f>
        <v>market for oxygen, liquid | oxygen, liquid | Cutoff</v>
      </c>
      <c r="G88" s="87" t="str">
        <f>LCIA_result!G135</f>
        <v>RoW</v>
      </c>
      <c r="H88" s="34" t="str">
        <f>LCIA_result!H135</f>
        <v>fa036bed-ef0c-3049-bc93-44ec873efa87</v>
      </c>
      <c r="I88" s="88">
        <v>1</v>
      </c>
      <c r="J88" s="126">
        <f t="shared" si="54"/>
        <v>1</v>
      </c>
      <c r="K88" s="127">
        <v>0</v>
      </c>
      <c r="L88" s="128">
        <v>0</v>
      </c>
      <c r="M88" s="128">
        <v>0</v>
      </c>
      <c r="N88" s="128">
        <v>0</v>
      </c>
      <c r="O88" s="128">
        <v>0</v>
      </c>
      <c r="P88" s="128">
        <v>0</v>
      </c>
      <c r="Q88" s="128">
        <v>0</v>
      </c>
      <c r="R88" s="129">
        <f>'[1]EV proj_BAU'!AJ$73*[1]LCI!$D38</f>
        <v>2.4684809633318396E-2</v>
      </c>
      <c r="S88" s="128">
        <v>0</v>
      </c>
      <c r="T88" s="128">
        <v>0</v>
      </c>
      <c r="U88" s="128">
        <v>0</v>
      </c>
      <c r="V88" s="128">
        <v>0</v>
      </c>
      <c r="W88" s="128">
        <v>0</v>
      </c>
      <c r="X88" s="128">
        <v>0</v>
      </c>
      <c r="Y88" s="128">
        <v>0</v>
      </c>
      <c r="Z88" s="184">
        <f>'[1]EV proj_BAU'!AK$73*[1]LCI!$D38</f>
        <v>5.0558902533716255E-2</v>
      </c>
      <c r="AA88" s="94">
        <f t="shared" si="53"/>
        <v>0</v>
      </c>
      <c r="AB88" s="4">
        <f t="shared" si="52"/>
        <v>0</v>
      </c>
      <c r="AC88" s="4">
        <f t="shared" si="52"/>
        <v>0</v>
      </c>
      <c r="AD88" s="4">
        <f t="shared" si="52"/>
        <v>0</v>
      </c>
      <c r="AE88" s="4">
        <f t="shared" si="52"/>
        <v>0</v>
      </c>
      <c r="AF88" s="4">
        <f t="shared" si="52"/>
        <v>0</v>
      </c>
      <c r="AG88" s="4">
        <f t="shared" si="52"/>
        <v>0</v>
      </c>
      <c r="AH88" s="95">
        <f t="shared" si="52"/>
        <v>2.4684809633318396E-2</v>
      </c>
      <c r="AI88" s="4">
        <f t="shared" si="52"/>
        <v>0</v>
      </c>
      <c r="AJ88" s="4">
        <f t="shared" si="52"/>
        <v>0</v>
      </c>
      <c r="AK88" s="4">
        <f t="shared" si="52"/>
        <v>0</v>
      </c>
      <c r="AL88" s="4">
        <f t="shared" si="52"/>
        <v>0</v>
      </c>
      <c r="AM88" s="4">
        <f t="shared" si="52"/>
        <v>0</v>
      </c>
      <c r="AN88" s="4">
        <f t="shared" si="52"/>
        <v>0</v>
      </c>
      <c r="AO88" s="4">
        <f t="shared" si="52"/>
        <v>0</v>
      </c>
      <c r="AP88" s="167">
        <f t="shared" si="52"/>
        <v>5.0558902533716255E-2</v>
      </c>
      <c r="AQ88" s="97" t="str">
        <f>VLOOKUP($H88,'[1]Unit factor_selected'!$F$3:$AC$346,'[1]Unit factor_selected'!H$1,FALSE)</f>
        <v>kg</v>
      </c>
      <c r="AR88" s="98">
        <f>VLOOKUP($H88,'[1]Unit factor_selected'!$F$3:$AC$346,'[1]Unit factor_selected'!J$1,FALSE)</f>
        <v>0.914493403926673</v>
      </c>
      <c r="AS88" s="2">
        <f>VLOOKUP($H88,'[1]Unit factor_selected'!$F$3:$AC$346,'[1]Unit factor_selected'!K$1,FALSE)</f>
        <v>14.779374300708101</v>
      </c>
      <c r="AT88" s="22">
        <f>VLOOKUP($H88,'[1]Unit factor_selected'!$F$3:$AC$346,'[1]Unit factor_selected'!L$1,FALSE)</f>
        <v>2.0493684799615299E-3</v>
      </c>
      <c r="AU88" s="21">
        <f>VLOOKUP($H88,'[1]Unit factor_selected'!$F$3:$AC$346,'[1]Unit factor_selected'!M$1,FALSE)</f>
        <v>0.243765345833445</v>
      </c>
      <c r="AV88" s="22">
        <f>VLOOKUP($H88,'[1]Unit factor_selected'!$F$3:$AC$346,'[1]Unit factor_selected'!N$1,FALSE)</f>
        <v>2.27941614633848E-2</v>
      </c>
      <c r="AW88" s="22">
        <f>VLOOKUP($H88,'[1]Unit factor_selected'!$F$3:$AC$346,'[1]Unit factor_selected'!O$1,FALSE)</f>
        <v>3.8024540708178801E-4</v>
      </c>
      <c r="AX88" s="21">
        <f>VLOOKUP($H88,'[1]Unit factor_selected'!$F$3:$AC$346,'[1]Unit factor_selected'!P$1,FALSE)</f>
        <v>0.92906892128224705</v>
      </c>
      <c r="AY88" s="22">
        <f>VLOOKUP($H88,'[1]Unit factor_selected'!$F$3:$AC$346,'[1]Unit factor_selected'!Q$1,FALSE)</f>
        <v>3.5809439678605497E-2</v>
      </c>
      <c r="AZ88" s="21">
        <f>VLOOKUP($H88,'[1]Unit factor_selected'!$F$3:$AC$346,'[1]Unit factor_selected'!R$1,FALSE)</f>
        <v>0.655505527352502</v>
      </c>
      <c r="BA88" s="22">
        <f>VLOOKUP($H88,'[1]Unit factor_selected'!$F$3:$AC$346,'[1]Unit factor_selected'!S$1,FALSE)</f>
        <v>0.10460820162428799</v>
      </c>
      <c r="BB88" s="22">
        <f>VLOOKUP($H88,'[1]Unit factor_selected'!$F$3:$AC$346,'[1]Unit factor_selected'!T$1,FALSE)</f>
        <v>4.5647500292037803E-3</v>
      </c>
      <c r="BC88" s="22">
        <f>VLOOKUP($H88,'[1]Unit factor_selected'!$F$3:$AC$346,'[1]Unit factor_selected'!U$1,FALSE)</f>
        <v>3.0169543017816498E-2</v>
      </c>
      <c r="BD88" s="22">
        <f>VLOOKUP($H88,'[1]Unit factor_selected'!$F$3:$AC$346,'[1]Unit factor_selected'!V$1,FALSE)</f>
        <v>2.8032293797923E-5</v>
      </c>
      <c r="BE88" s="22">
        <f>VLOOKUP($H88,'[1]Unit factor_selected'!$F$3:$AC$346,'[1]Unit factor_selected'!W$1,FALSE)</f>
        <v>6.1626138781631498E-4</v>
      </c>
      <c r="BF88" s="22">
        <f>VLOOKUP($H88,'[1]Unit factor_selected'!$F$3:$AC$346,'[1]Unit factor_selected'!X$1,FALSE)</f>
        <v>1.9562440447556E-3</v>
      </c>
      <c r="BG88" s="22">
        <f>VLOOKUP($H88,'[1]Unit factor_selected'!$F$3:$AC$346,'[1]Unit factor_selected'!Y$1,FALSE)</f>
        <v>1.9743549714387599E-3</v>
      </c>
      <c r="BH88" s="22">
        <f>VLOOKUP($H88,'[1]Unit factor_selected'!$F$3:$AC$346,'[1]Unit factor_selected'!Z$1,FALSE)</f>
        <v>3.5566715053367098E-7</v>
      </c>
      <c r="BI88" s="22">
        <f>VLOOKUP($H88,'[1]Unit factor_selected'!$F$3:$AC$346,'[1]Unit factor_selected'!AA$1,FALSE)</f>
        <v>2.9693243766324802E-3</v>
      </c>
      <c r="BJ88" s="21">
        <f>VLOOKUP($H88,'[1]Unit factor_selected'!$F$3:$AC$346,'[1]Unit factor_selected'!AB$1,FALSE)</f>
        <v>0.93309838584633797</v>
      </c>
      <c r="BK88" s="99">
        <f>VLOOKUP($H88,'[1]Unit factor_selected'!$F$3:$AC$346,'[1]Unit factor_selected'!AC$1,FALSE)</f>
        <v>2.7098009779650298E-2</v>
      </c>
    </row>
    <row r="89" spans="2:63" x14ac:dyDescent="0.2">
      <c r="B89" s="84"/>
      <c r="C89" s="63"/>
      <c r="D89" s="85" t="str">
        <f>[1]LCI!C39</f>
        <v>Sodium hydroxide</v>
      </c>
      <c r="E89" s="147"/>
      <c r="F89" s="125" t="str">
        <f>F133</f>
        <v>market for sodium hydroxide, without water, in 50% solution state | sodium hydroxide, without water, in 50% solution state | Cutoff</v>
      </c>
      <c r="G89" s="87" t="str">
        <f t="shared" ref="G89:H89" si="55">G133</f>
        <v>GLO</v>
      </c>
      <c r="H89" s="34" t="str">
        <f t="shared" si="55"/>
        <v>a89225aa-159f-3501-91c4-86d31259be56</v>
      </c>
      <c r="I89" s="88">
        <v>1</v>
      </c>
      <c r="J89" s="126">
        <f t="shared" si="54"/>
        <v>1</v>
      </c>
      <c r="K89" s="127">
        <v>0</v>
      </c>
      <c r="L89" s="128">
        <v>0</v>
      </c>
      <c r="M89" s="128">
        <v>0</v>
      </c>
      <c r="N89" s="128">
        <v>0</v>
      </c>
      <c r="O89" s="128">
        <v>0</v>
      </c>
      <c r="P89" s="128">
        <v>0</v>
      </c>
      <c r="Q89" s="128">
        <v>0</v>
      </c>
      <c r="R89" s="129">
        <f>'[1]EV proj_BAU'!AJ$73*[1]LCI!$D39</f>
        <v>5.0022224941014007E-2</v>
      </c>
      <c r="S89" s="128">
        <v>0</v>
      </c>
      <c r="T89" s="128">
        <v>0</v>
      </c>
      <c r="U89" s="128">
        <v>0</v>
      </c>
      <c r="V89" s="128">
        <v>0</v>
      </c>
      <c r="W89" s="128">
        <v>0</v>
      </c>
      <c r="X89" s="128">
        <v>0</v>
      </c>
      <c r="Y89" s="128">
        <v>0</v>
      </c>
      <c r="Z89" s="184">
        <f>'[1]EV proj_BAU'!AK$73*[1]LCI!$D39</f>
        <v>0.10245445814168805</v>
      </c>
      <c r="AA89" s="94">
        <f t="shared" si="53"/>
        <v>0</v>
      </c>
      <c r="AB89" s="4">
        <f t="shared" si="52"/>
        <v>0</v>
      </c>
      <c r="AC89" s="4">
        <f t="shared" si="52"/>
        <v>0</v>
      </c>
      <c r="AD89" s="4">
        <f t="shared" si="52"/>
        <v>0</v>
      </c>
      <c r="AE89" s="4">
        <f t="shared" si="52"/>
        <v>0</v>
      </c>
      <c r="AF89" s="4">
        <f t="shared" si="52"/>
        <v>0</v>
      </c>
      <c r="AG89" s="4">
        <f t="shared" si="52"/>
        <v>0</v>
      </c>
      <c r="AH89" s="95">
        <f t="shared" si="52"/>
        <v>5.0022224941014007E-2</v>
      </c>
      <c r="AI89" s="4">
        <f t="shared" si="52"/>
        <v>0</v>
      </c>
      <c r="AJ89" s="4">
        <f t="shared" si="52"/>
        <v>0</v>
      </c>
      <c r="AK89" s="4">
        <f t="shared" si="52"/>
        <v>0</v>
      </c>
      <c r="AL89" s="4">
        <f t="shared" si="52"/>
        <v>0</v>
      </c>
      <c r="AM89" s="4">
        <f t="shared" si="52"/>
        <v>0</v>
      </c>
      <c r="AN89" s="4">
        <f t="shared" si="52"/>
        <v>0</v>
      </c>
      <c r="AO89" s="4">
        <f t="shared" si="52"/>
        <v>0</v>
      </c>
      <c r="AP89" s="167">
        <f t="shared" si="52"/>
        <v>0.10245445814168805</v>
      </c>
      <c r="AQ89" s="97" t="str">
        <f>VLOOKUP($H89,'[1]Unit factor_selected'!$F$3:$AC$346,'[1]Unit factor_selected'!H$1,FALSE)</f>
        <v>kg</v>
      </c>
      <c r="AR89" s="98">
        <f>VLOOKUP($H89,'[1]Unit factor_selected'!$F$3:$AC$346,'[1]Unit factor_selected'!J$1,FALSE)</f>
        <v>1.0940259881613299</v>
      </c>
      <c r="AS89" s="2">
        <f>VLOOKUP($H89,'[1]Unit factor_selected'!$F$3:$AC$346,'[1]Unit factor_selected'!K$1,FALSE)</f>
        <v>18.514234198527902</v>
      </c>
      <c r="AT89" s="22">
        <f>VLOOKUP($H89,'[1]Unit factor_selected'!$F$3:$AC$346,'[1]Unit factor_selected'!L$1,FALSE)</f>
        <v>2.3914949401721598E-3</v>
      </c>
      <c r="AU89" s="21">
        <f>VLOOKUP($H89,'[1]Unit factor_selected'!$F$3:$AC$346,'[1]Unit factor_selected'!M$1,FALSE)</f>
        <v>0.291103448862708</v>
      </c>
      <c r="AV89" s="22">
        <f>VLOOKUP($H89,'[1]Unit factor_selected'!$F$3:$AC$346,'[1]Unit factor_selected'!N$1,FALSE)</f>
        <v>6.9720092486345198E-2</v>
      </c>
      <c r="AW89" s="22">
        <f>VLOOKUP($H89,'[1]Unit factor_selected'!$F$3:$AC$346,'[1]Unit factor_selected'!O$1,FALSE)</f>
        <v>4.9774969382123605E-4</v>
      </c>
      <c r="AX89" s="21">
        <f>VLOOKUP($H89,'[1]Unit factor_selected'!$F$3:$AC$346,'[1]Unit factor_selected'!P$1,FALSE)</f>
        <v>1.1105252246898401</v>
      </c>
      <c r="AY89" s="22">
        <f>VLOOKUP($H89,'[1]Unit factor_selected'!$F$3:$AC$346,'[1]Unit factor_selected'!Q$1,FALSE)</f>
        <v>7.7535553937423396E-2</v>
      </c>
      <c r="AZ89" s="21">
        <f>VLOOKUP($H89,'[1]Unit factor_selected'!$F$3:$AC$346,'[1]Unit factor_selected'!R$1,FALSE)</f>
        <v>1.45632777744032</v>
      </c>
      <c r="BA89" s="22">
        <f>VLOOKUP($H89,'[1]Unit factor_selected'!$F$3:$AC$346,'[1]Unit factor_selected'!S$1,FALSE)</f>
        <v>0.15253335833350801</v>
      </c>
      <c r="BB89" s="22">
        <f>VLOOKUP($H89,'[1]Unit factor_selected'!$F$3:$AC$346,'[1]Unit factor_selected'!T$1,FALSE)</f>
        <v>1.73834625498934E-2</v>
      </c>
      <c r="BC89" s="22">
        <f>VLOOKUP($H89,'[1]Unit factor_selected'!$F$3:$AC$346,'[1]Unit factor_selected'!U$1,FALSE)</f>
        <v>9.1487363137936595E-2</v>
      </c>
      <c r="BD89" s="22">
        <f>VLOOKUP($H89,'[1]Unit factor_selected'!$F$3:$AC$346,'[1]Unit factor_selected'!V$1,FALSE)</f>
        <v>5.9482256650990002E-5</v>
      </c>
      <c r="BE89" s="22">
        <f>VLOOKUP($H89,'[1]Unit factor_selected'!$F$3:$AC$346,'[1]Unit factor_selected'!W$1,FALSE)</f>
        <v>4.4251824550031E-3</v>
      </c>
      <c r="BF89" s="22">
        <f>VLOOKUP($H89,'[1]Unit factor_selected'!$F$3:$AC$346,'[1]Unit factor_selected'!X$1,FALSE)</f>
        <v>2.7543835043433999E-3</v>
      </c>
      <c r="BG89" s="22">
        <f>VLOOKUP($H89,'[1]Unit factor_selected'!$F$3:$AC$346,'[1]Unit factor_selected'!Y$1,FALSE)</f>
        <v>2.7893399814862998E-3</v>
      </c>
      <c r="BH89" s="22">
        <f>VLOOKUP($H89,'[1]Unit factor_selected'!$F$3:$AC$346,'[1]Unit factor_selected'!Z$1,FALSE)</f>
        <v>1.35903671286348E-6</v>
      </c>
      <c r="BI89" s="22">
        <f>VLOOKUP($H89,'[1]Unit factor_selected'!$F$3:$AC$346,'[1]Unit factor_selected'!AA$1,FALSE)</f>
        <v>3.9736261066172004E-3</v>
      </c>
      <c r="BJ89" s="21">
        <f>VLOOKUP($H89,'[1]Unit factor_selected'!$F$3:$AC$346,'[1]Unit factor_selected'!AB$1,FALSE)</f>
        <v>5.71423690242578</v>
      </c>
      <c r="BK89" s="99">
        <f>VLOOKUP($H89,'[1]Unit factor_selected'!$F$3:$AC$346,'[1]Unit factor_selected'!AC$1,FALSE)</f>
        <v>3.40279533072693E-2</v>
      </c>
    </row>
    <row r="90" spans="2:63" x14ac:dyDescent="0.2">
      <c r="B90" s="84"/>
      <c r="C90" s="63"/>
      <c r="D90" s="137" t="str">
        <f>[1]LCI!C40</f>
        <v>Water</v>
      </c>
      <c r="E90" s="148"/>
      <c r="F90" s="131" t="str">
        <f t="shared" ref="F90:H100" si="56">F49</f>
        <v>market for water, deionised | water, deionised | Cutoff</v>
      </c>
      <c r="G90" s="102" t="str">
        <f t="shared" si="56"/>
        <v>RoW</v>
      </c>
      <c r="H90" s="145" t="str">
        <f t="shared" si="56"/>
        <v>c6442abc-d373-4312-81f6-0ff420417cf0</v>
      </c>
      <c r="I90" s="104">
        <v>1</v>
      </c>
      <c r="J90" s="132">
        <f t="shared" si="54"/>
        <v>1</v>
      </c>
      <c r="K90" s="133">
        <v>0</v>
      </c>
      <c r="L90" s="134">
        <v>0</v>
      </c>
      <c r="M90" s="134">
        <v>0</v>
      </c>
      <c r="N90" s="134">
        <v>0</v>
      </c>
      <c r="O90" s="134">
        <v>0</v>
      </c>
      <c r="P90" s="134">
        <v>0</v>
      </c>
      <c r="Q90" s="134">
        <v>0</v>
      </c>
      <c r="R90" s="135">
        <f>'[1]EV proj_BAU'!AJ$73*[1]LCI!$D40</f>
        <v>1.9601990338431405</v>
      </c>
      <c r="S90" s="134">
        <v>0</v>
      </c>
      <c r="T90" s="134">
        <v>0</v>
      </c>
      <c r="U90" s="134">
        <v>0</v>
      </c>
      <c r="V90" s="134">
        <v>0</v>
      </c>
      <c r="W90" s="134">
        <v>0</v>
      </c>
      <c r="X90" s="134">
        <v>0</v>
      </c>
      <c r="Y90" s="134">
        <v>0</v>
      </c>
      <c r="Z90" s="185">
        <f>'[1]EV proj_BAU'!AK$73*[1]LCI!$D40</f>
        <v>4.0148380064876878</v>
      </c>
      <c r="AA90" s="110">
        <f t="shared" si="53"/>
        <v>0</v>
      </c>
      <c r="AB90" s="111">
        <f t="shared" si="52"/>
        <v>0</v>
      </c>
      <c r="AC90" s="111">
        <f t="shared" si="52"/>
        <v>0</v>
      </c>
      <c r="AD90" s="111">
        <f t="shared" si="52"/>
        <v>0</v>
      </c>
      <c r="AE90" s="111">
        <f t="shared" si="52"/>
        <v>0</v>
      </c>
      <c r="AF90" s="111">
        <f t="shared" si="52"/>
        <v>0</v>
      </c>
      <c r="AG90" s="111">
        <f t="shared" si="52"/>
        <v>0</v>
      </c>
      <c r="AH90" s="58">
        <f t="shared" si="52"/>
        <v>1.9601990338431405</v>
      </c>
      <c r="AI90" s="111">
        <f t="shared" si="52"/>
        <v>0</v>
      </c>
      <c r="AJ90" s="111">
        <f t="shared" si="52"/>
        <v>0</v>
      </c>
      <c r="AK90" s="111">
        <f t="shared" si="52"/>
        <v>0</v>
      </c>
      <c r="AL90" s="111">
        <f t="shared" si="52"/>
        <v>0</v>
      </c>
      <c r="AM90" s="111">
        <f t="shared" si="52"/>
        <v>0</v>
      </c>
      <c r="AN90" s="111">
        <f t="shared" si="52"/>
        <v>0</v>
      </c>
      <c r="AO90" s="111">
        <f t="shared" si="52"/>
        <v>0</v>
      </c>
      <c r="AP90" s="178">
        <f t="shared" si="52"/>
        <v>4.0148380064876878</v>
      </c>
      <c r="AQ90" s="113" t="str">
        <f>VLOOKUP($H90,'[1]Unit factor_selected'!$F$3:$AC$346,'[1]Unit factor_selected'!H$1,FALSE)</f>
        <v>kg</v>
      </c>
      <c r="AR90" s="114">
        <f>VLOOKUP($H90,'[1]Unit factor_selected'!$F$3:$AC$346,'[1]Unit factor_selected'!J$1,FALSE)</f>
        <v>4.2571267622259698E-4</v>
      </c>
      <c r="AS90" s="115">
        <f>VLOOKUP($H90,'[1]Unit factor_selected'!$F$3:$AC$346,'[1]Unit factor_selected'!K$1,FALSE)</f>
        <v>6.48946195686919E-3</v>
      </c>
      <c r="AT90" s="116">
        <f>VLOOKUP($H90,'[1]Unit factor_selected'!$F$3:$AC$346,'[1]Unit factor_selected'!L$1,FALSE)</f>
        <v>1.1092698812973899E-6</v>
      </c>
      <c r="AU90" s="117">
        <f>VLOOKUP($H90,'[1]Unit factor_selected'!$F$3:$AC$346,'[1]Unit factor_selected'!M$1,FALSE)</f>
        <v>1.1394992723131999E-4</v>
      </c>
      <c r="AV90" s="116">
        <f>VLOOKUP($H90,'[1]Unit factor_selected'!$F$3:$AC$346,'[1]Unit factor_selected'!N$1,FALSE)</f>
        <v>6.8365704307875896E-5</v>
      </c>
      <c r="AW90" s="116">
        <f>VLOOKUP($H90,'[1]Unit factor_selected'!$F$3:$AC$346,'[1]Unit factor_selected'!O$1,FALSE)</f>
        <v>1.79906171520512E-7</v>
      </c>
      <c r="AX90" s="117">
        <f>VLOOKUP($H90,'[1]Unit factor_selected'!$F$3:$AC$346,'[1]Unit factor_selected'!P$1,FALSE)</f>
        <v>4.3952804719695003E-4</v>
      </c>
      <c r="AY90" s="116">
        <f>VLOOKUP($H90,'[1]Unit factor_selected'!$F$3:$AC$346,'[1]Unit factor_selected'!Q$1,FALSE)</f>
        <v>5.6737364103710597E-5</v>
      </c>
      <c r="AZ90" s="117">
        <f>VLOOKUP($H90,'[1]Unit factor_selected'!$F$3:$AC$346,'[1]Unit factor_selected'!R$1,FALSE)</f>
        <v>1.32970873139239E-3</v>
      </c>
      <c r="BA90" s="116">
        <f>VLOOKUP($H90,'[1]Unit factor_selected'!$F$3:$AC$346,'[1]Unit factor_selected'!S$1,FALSE)</f>
        <v>3.4760267200734201E-5</v>
      </c>
      <c r="BB90" s="116">
        <f>VLOOKUP($H90,'[1]Unit factor_selected'!$F$3:$AC$346,'[1]Unit factor_selected'!T$1,FALSE)</f>
        <v>6.0564198406425102E-6</v>
      </c>
      <c r="BC90" s="116">
        <f>VLOOKUP($H90,'[1]Unit factor_selected'!$F$3:$AC$346,'[1]Unit factor_selected'!U$1,FALSE)</f>
        <v>8.9477717413739794E-5</v>
      </c>
      <c r="BD90" s="116">
        <f>VLOOKUP($H90,'[1]Unit factor_selected'!$F$3:$AC$346,'[1]Unit factor_selected'!V$1,FALSE)</f>
        <v>1.88087359738585E-8</v>
      </c>
      <c r="BE90" s="116">
        <f>VLOOKUP($H90,'[1]Unit factor_selected'!$F$3:$AC$346,'[1]Unit factor_selected'!W$1,FALSE)</f>
        <v>5.7983271368639196E-6</v>
      </c>
      <c r="BF90" s="116">
        <f>VLOOKUP($H90,'[1]Unit factor_selected'!$F$3:$AC$346,'[1]Unit factor_selected'!X$1,FALSE)</f>
        <v>9.5218533275460801E-7</v>
      </c>
      <c r="BG90" s="116">
        <f>VLOOKUP($H90,'[1]Unit factor_selected'!$F$3:$AC$346,'[1]Unit factor_selected'!Y$1,FALSE)</f>
        <v>9.6996271758255304E-7</v>
      </c>
      <c r="BH90" s="116">
        <f>VLOOKUP($H90,'[1]Unit factor_selected'!$F$3:$AC$346,'[1]Unit factor_selected'!Z$1,FALSE)</f>
        <v>4.4396307719268001E-10</v>
      </c>
      <c r="BI90" s="116">
        <f>VLOOKUP($H90,'[1]Unit factor_selected'!$F$3:$AC$346,'[1]Unit factor_selected'!AA$1,FALSE)</f>
        <v>2.6411763411821301E-6</v>
      </c>
      <c r="BJ90" s="117">
        <f>VLOOKUP($H90,'[1]Unit factor_selected'!$F$3:$AC$346,'[1]Unit factor_selected'!AB$1,FALSE)</f>
        <v>6.8588525265123003E-3</v>
      </c>
      <c r="BK90" s="118">
        <f>VLOOKUP($H90,'[1]Unit factor_selected'!$F$3:$AC$346,'[1]Unit factor_selected'!AC$1,FALSE)</f>
        <v>1.0462828172138599E-3</v>
      </c>
    </row>
    <row r="91" spans="2:63" x14ac:dyDescent="0.2">
      <c r="B91" s="84"/>
      <c r="C91" s="63"/>
      <c r="D91" s="64" t="str">
        <f>[1]LCI!C41</f>
        <v>Electricity</v>
      </c>
      <c r="E91" s="146"/>
      <c r="F91" s="65" t="str">
        <f t="shared" si="56"/>
        <v>market for electricity, medium voltage | electricity, medium voltage | Cutoff</v>
      </c>
      <c r="G91" s="66" t="str">
        <f t="shared" si="56"/>
        <v>US</v>
      </c>
      <c r="H91" s="140" t="str">
        <f t="shared" si="56"/>
        <v>c8427d94-a0eb-34c5-b306-c01919d79911</v>
      </c>
      <c r="I91" s="68">
        <f>I64</f>
        <v>1</v>
      </c>
      <c r="J91" s="69">
        <f>SUM(I91:I95)</f>
        <v>1</v>
      </c>
      <c r="K91" s="70">
        <v>0</v>
      </c>
      <c r="L91" s="71">
        <v>0</v>
      </c>
      <c r="M91" s="71">
        <v>0</v>
      </c>
      <c r="N91" s="71">
        <v>0</v>
      </c>
      <c r="O91" s="71">
        <v>0</v>
      </c>
      <c r="P91" s="71">
        <v>0</v>
      </c>
      <c r="Q91" s="71">
        <v>0</v>
      </c>
      <c r="R91" s="72">
        <f>'[1]EV proj_BAU'!AJ$73*[1]LCI!$D41</f>
        <v>1.0604842208629846</v>
      </c>
      <c r="S91" s="71">
        <v>0</v>
      </c>
      <c r="T91" s="71">
        <v>0</v>
      </c>
      <c r="U91" s="71">
        <v>0</v>
      </c>
      <c r="V91" s="71">
        <v>0</v>
      </c>
      <c r="W91" s="71">
        <v>0</v>
      </c>
      <c r="X91" s="71">
        <v>0</v>
      </c>
      <c r="Y91" s="71">
        <v>0</v>
      </c>
      <c r="Z91" s="153">
        <f>'[1]EV proj_BAU'!AK$73*[1]LCI!$D41</f>
        <v>2.1720612456652719</v>
      </c>
      <c r="AA91" s="74">
        <f>$I91*K$91</f>
        <v>0</v>
      </c>
      <c r="AB91" s="75">
        <f t="shared" ref="AB91:AP95" si="57">$I91*L$91</f>
        <v>0</v>
      </c>
      <c r="AC91" s="75">
        <f t="shared" si="57"/>
        <v>0</v>
      </c>
      <c r="AD91" s="75">
        <f t="shared" si="57"/>
        <v>0</v>
      </c>
      <c r="AE91" s="75">
        <f t="shared" si="57"/>
        <v>0</v>
      </c>
      <c r="AF91" s="75">
        <f t="shared" si="57"/>
        <v>0</v>
      </c>
      <c r="AG91" s="75">
        <f t="shared" si="57"/>
        <v>0</v>
      </c>
      <c r="AH91" s="76">
        <f t="shared" si="57"/>
        <v>1.0604842208629846</v>
      </c>
      <c r="AI91" s="75">
        <f t="shared" si="57"/>
        <v>0</v>
      </c>
      <c r="AJ91" s="75">
        <f t="shared" si="57"/>
        <v>0</v>
      </c>
      <c r="AK91" s="75">
        <f t="shared" si="57"/>
        <v>0</v>
      </c>
      <c r="AL91" s="75">
        <f t="shared" si="57"/>
        <v>0</v>
      </c>
      <c r="AM91" s="75">
        <f t="shared" si="57"/>
        <v>0</v>
      </c>
      <c r="AN91" s="75">
        <f t="shared" si="57"/>
        <v>0</v>
      </c>
      <c r="AO91" s="75">
        <f t="shared" si="57"/>
        <v>0</v>
      </c>
      <c r="AP91" s="156">
        <f t="shared" si="57"/>
        <v>2.1720612456652719</v>
      </c>
      <c r="AQ91" s="78" t="str">
        <f>VLOOKUP($H91,'[1]Unit factor_selected'!$F$3:$AC$346,'[1]Unit factor_selected'!H$1,FALSE)</f>
        <v>kWh</v>
      </c>
      <c r="AR91" s="79">
        <f>VLOOKUP($H91,'[1]Unit factor_selected'!$F$3:$AC$346,'[1]Unit factor_selected'!J$1,FALSE)</f>
        <v>0.51356071017077598</v>
      </c>
      <c r="AS91" s="80">
        <f>VLOOKUP($H91,'[1]Unit factor_selected'!$F$3:$AC$346,'[1]Unit factor_selected'!K$1,FALSE)</f>
        <v>9.7980290474973906</v>
      </c>
      <c r="AT91" s="81">
        <f>VLOOKUP($H91,'[1]Unit factor_selected'!$F$3:$AC$346,'[1]Unit factor_selected'!L$1,FALSE)</f>
        <v>1.05044535305605E-3</v>
      </c>
      <c r="AU91" s="82">
        <f>VLOOKUP($H91,'[1]Unit factor_selected'!$F$3:$AC$346,'[1]Unit factor_selected'!M$1,FALSE)</f>
        <v>0.14601518715266901</v>
      </c>
      <c r="AV91" s="81">
        <f>VLOOKUP($H91,'[1]Unit factor_selected'!$F$3:$AC$346,'[1]Unit factor_selected'!N$1,FALSE)</f>
        <v>1.5122761355858E-2</v>
      </c>
      <c r="AW91" s="81">
        <f>VLOOKUP($H91,'[1]Unit factor_selected'!$F$3:$AC$346,'[1]Unit factor_selected'!O$1,FALSE)</f>
        <v>2.91307908682079E-4</v>
      </c>
      <c r="AX91" s="82">
        <f>VLOOKUP($H91,'[1]Unit factor_selected'!$F$3:$AC$346,'[1]Unit factor_selected'!P$1,FALSE)</f>
        <v>0.52160712549542898</v>
      </c>
      <c r="AY91" s="81">
        <f>VLOOKUP($H91,'[1]Unit factor_selected'!$F$3:$AC$346,'[1]Unit factor_selected'!Q$1,FALSE)</f>
        <v>2.1702994608386102E-2</v>
      </c>
      <c r="AZ91" s="82">
        <f>VLOOKUP($H91,'[1]Unit factor_selected'!$F$3:$AC$346,'[1]Unit factor_selected'!R$1,FALSE)</f>
        <v>0.427624273036463</v>
      </c>
      <c r="BA91" s="81">
        <f>VLOOKUP($H91,'[1]Unit factor_selected'!$F$3:$AC$346,'[1]Unit factor_selected'!S$1,FALSE)</f>
        <v>0.10895212603589199</v>
      </c>
      <c r="BB91" s="81">
        <f>VLOOKUP($H91,'[1]Unit factor_selected'!$F$3:$AC$346,'[1]Unit factor_selected'!T$1,FALSE)</f>
        <v>2.4258290731627502E-3</v>
      </c>
      <c r="BC91" s="81">
        <f>VLOOKUP($H91,'[1]Unit factor_selected'!$F$3:$AC$346,'[1]Unit factor_selected'!U$1,FALSE)</f>
        <v>1.98844341438464E-2</v>
      </c>
      <c r="BD91" s="81">
        <f>VLOOKUP($H91,'[1]Unit factor_selected'!$F$3:$AC$346,'[1]Unit factor_selected'!V$1,FALSE)</f>
        <v>2.0768878749921599E-5</v>
      </c>
      <c r="BE91" s="81">
        <f>VLOOKUP($H91,'[1]Unit factor_selected'!$F$3:$AC$346,'[1]Unit factor_selected'!W$1,FALSE)</f>
        <v>4.20143039530467E-4</v>
      </c>
      <c r="BF91" s="81">
        <f>VLOOKUP($H91,'[1]Unit factor_selected'!$F$3:$AC$346,'[1]Unit factor_selected'!X$1,FALSE)</f>
        <v>5.9654327586961995E-4</v>
      </c>
      <c r="BG91" s="81">
        <f>VLOOKUP($H91,'[1]Unit factor_selected'!$F$3:$AC$346,'[1]Unit factor_selected'!Y$1,FALSE)</f>
        <v>6.0959721536207499E-4</v>
      </c>
      <c r="BH91" s="81">
        <f>VLOOKUP($H91,'[1]Unit factor_selected'!$F$3:$AC$346,'[1]Unit factor_selected'!Z$1,FALSE)</f>
        <v>1.9732399390914601E-7</v>
      </c>
      <c r="BI91" s="81">
        <f>VLOOKUP($H91,'[1]Unit factor_selected'!$F$3:$AC$346,'[1]Unit factor_selected'!AA$1,FALSE)</f>
        <v>1.1922869355695501E-3</v>
      </c>
      <c r="BJ91" s="82">
        <f>VLOOKUP($H91,'[1]Unit factor_selected'!$F$3:$AC$346,'[1]Unit factor_selected'!AB$1,FALSE)</f>
        <v>0.35959326900184702</v>
      </c>
      <c r="BK91" s="83">
        <f>VLOOKUP($H91,'[1]Unit factor_selected'!$F$3:$AC$346,'[1]Unit factor_selected'!AC$1,FALSE)</f>
        <v>4.1351653880876303E-3</v>
      </c>
    </row>
    <row r="92" spans="2:63" x14ac:dyDescent="0.2">
      <c r="B92" s="84"/>
      <c r="C92" s="63"/>
      <c r="D92" s="85"/>
      <c r="E92" s="147"/>
      <c r="F92" s="86"/>
      <c r="G92" s="87" t="str">
        <f t="shared" si="56"/>
        <v>CN</v>
      </c>
      <c r="H92" s="34" t="str">
        <f t="shared" si="56"/>
        <v>2f8c8b91-331c-3e43-a127-1c812d3073f6</v>
      </c>
      <c r="I92" s="88">
        <f t="shared" ref="I92:I100" si="58">I65</f>
        <v>0</v>
      </c>
      <c r="J92" s="89"/>
      <c r="K92" s="90"/>
      <c r="L92" s="91"/>
      <c r="M92" s="91"/>
      <c r="N92" s="91"/>
      <c r="O92" s="91"/>
      <c r="P92" s="91"/>
      <c r="Q92" s="91"/>
      <c r="R92" s="92"/>
      <c r="S92" s="91"/>
      <c r="T92" s="91"/>
      <c r="U92" s="91"/>
      <c r="V92" s="91"/>
      <c r="W92" s="91"/>
      <c r="X92" s="91"/>
      <c r="Y92" s="91"/>
      <c r="Z92" s="164"/>
      <c r="AA92" s="94">
        <f t="shared" ref="AA92:AA95" si="59">$I92*K$91</f>
        <v>0</v>
      </c>
      <c r="AB92" s="4">
        <f t="shared" si="57"/>
        <v>0</v>
      </c>
      <c r="AC92" s="4">
        <f t="shared" si="57"/>
        <v>0</v>
      </c>
      <c r="AD92" s="4">
        <f t="shared" si="57"/>
        <v>0</v>
      </c>
      <c r="AE92" s="4">
        <f t="shared" si="57"/>
        <v>0</v>
      </c>
      <c r="AF92" s="4">
        <f t="shared" si="57"/>
        <v>0</v>
      </c>
      <c r="AG92" s="4">
        <f t="shared" si="57"/>
        <v>0</v>
      </c>
      <c r="AH92" s="95">
        <f t="shared" si="57"/>
        <v>0</v>
      </c>
      <c r="AI92" s="4">
        <f t="shared" si="57"/>
        <v>0</v>
      </c>
      <c r="AJ92" s="4">
        <f t="shared" si="57"/>
        <v>0</v>
      </c>
      <c r="AK92" s="4">
        <f t="shared" si="57"/>
        <v>0</v>
      </c>
      <c r="AL92" s="4">
        <f t="shared" si="57"/>
        <v>0</v>
      </c>
      <c r="AM92" s="4">
        <f t="shared" si="57"/>
        <v>0</v>
      </c>
      <c r="AN92" s="4">
        <f t="shared" si="57"/>
        <v>0</v>
      </c>
      <c r="AO92" s="4">
        <f t="shared" si="57"/>
        <v>0</v>
      </c>
      <c r="AP92" s="167">
        <f t="shared" si="57"/>
        <v>0</v>
      </c>
      <c r="AQ92" s="97" t="str">
        <f>VLOOKUP($H92,'[1]Unit factor_selected'!$F$3:$AC$346,'[1]Unit factor_selected'!H$1,FALSE)</f>
        <v>kWh</v>
      </c>
      <c r="AR92" s="98">
        <f>VLOOKUP($H92,'[1]Unit factor_selected'!$F$3:$AC$346,'[1]Unit factor_selected'!J$1,FALSE)</f>
        <v>0.68746296560428899</v>
      </c>
      <c r="AS92" s="2">
        <f>VLOOKUP($H92,'[1]Unit factor_selected'!$F$3:$AC$346,'[1]Unit factor_selected'!K$1,FALSE)</f>
        <v>9.7010033787044794</v>
      </c>
      <c r="AT92" s="22">
        <f>VLOOKUP($H92,'[1]Unit factor_selected'!$F$3:$AC$346,'[1]Unit factor_selected'!L$1,FALSE)</f>
        <v>9.9226057000681802E-4</v>
      </c>
      <c r="AU92" s="21">
        <f>VLOOKUP($H92,'[1]Unit factor_selected'!$F$3:$AC$346,'[1]Unit factor_selected'!M$1,FALSE)</f>
        <v>0.148842974490274</v>
      </c>
      <c r="AV92" s="22">
        <f>VLOOKUP($H92,'[1]Unit factor_selected'!$F$3:$AC$346,'[1]Unit factor_selected'!N$1,FALSE)</f>
        <v>1.4762475304844201E-2</v>
      </c>
      <c r="AW92" s="22">
        <f>VLOOKUP($H92,'[1]Unit factor_selected'!$F$3:$AC$346,'[1]Unit factor_selected'!O$1,FALSE)</f>
        <v>1.17912616833355E-4</v>
      </c>
      <c r="AX92" s="21">
        <f>VLOOKUP($H92,'[1]Unit factor_selected'!$F$3:$AC$346,'[1]Unit factor_selected'!P$1,FALSE)</f>
        <v>0.70661367936612995</v>
      </c>
      <c r="AY92" s="22">
        <f>VLOOKUP($H92,'[1]Unit factor_selected'!$F$3:$AC$346,'[1]Unit factor_selected'!Q$1,FALSE)</f>
        <v>2.2040527160046699E-2</v>
      </c>
      <c r="AZ92" s="21">
        <f>VLOOKUP($H92,'[1]Unit factor_selected'!$F$3:$AC$346,'[1]Unit factor_selected'!R$1,FALSE)</f>
        <v>0.33196991561305</v>
      </c>
      <c r="BA92" s="22">
        <f>VLOOKUP($H92,'[1]Unit factor_selected'!$F$3:$AC$346,'[1]Unit factor_selected'!S$1,FALSE)</f>
        <v>9.1474678776494595E-2</v>
      </c>
      <c r="BB92" s="22">
        <f>VLOOKUP($H92,'[1]Unit factor_selected'!$F$3:$AC$346,'[1]Unit factor_selected'!T$1,FALSE)</f>
        <v>1.11973114173334E-3</v>
      </c>
      <c r="BC92" s="22">
        <f>VLOOKUP($H92,'[1]Unit factor_selected'!$F$3:$AC$346,'[1]Unit factor_selected'!U$1,FALSE)</f>
        <v>1.90732781196748E-2</v>
      </c>
      <c r="BD92" s="22">
        <f>VLOOKUP($H92,'[1]Unit factor_selected'!$F$3:$AC$346,'[1]Unit factor_selected'!V$1,FALSE)</f>
        <v>9.2699226365137902E-6</v>
      </c>
      <c r="BE92" s="22">
        <f>VLOOKUP($H92,'[1]Unit factor_selected'!$F$3:$AC$346,'[1]Unit factor_selected'!W$1,FALSE)</f>
        <v>4.5105351350897501E-4</v>
      </c>
      <c r="BF92" s="22">
        <f>VLOOKUP($H92,'[1]Unit factor_selected'!$F$3:$AC$346,'[1]Unit factor_selected'!X$1,FALSE)</f>
        <v>1.8178025091641801E-3</v>
      </c>
      <c r="BG92" s="22">
        <f>VLOOKUP($H92,'[1]Unit factor_selected'!$F$3:$AC$346,'[1]Unit factor_selected'!Y$1,FALSE)</f>
        <v>1.82493150768991E-3</v>
      </c>
      <c r="BH92" s="22">
        <f>VLOOKUP($H92,'[1]Unit factor_selected'!$F$3:$AC$346,'[1]Unit factor_selected'!Z$1,FALSE)</f>
        <v>1.7392652392117499E-7</v>
      </c>
      <c r="BI92" s="22">
        <f>VLOOKUP($H92,'[1]Unit factor_selected'!$F$3:$AC$346,'[1]Unit factor_selected'!AA$1,FALSE)</f>
        <v>2.2210853876581099E-3</v>
      </c>
      <c r="BJ92" s="21">
        <f>VLOOKUP($H92,'[1]Unit factor_selected'!$F$3:$AC$346,'[1]Unit factor_selected'!AB$1,FALSE)</f>
        <v>0.60830408954433701</v>
      </c>
      <c r="BK92" s="99">
        <f>VLOOKUP($H92,'[1]Unit factor_selected'!$F$3:$AC$346,'[1]Unit factor_selected'!AC$1,FALSE)</f>
        <v>2.0768753694455902E-3</v>
      </c>
    </row>
    <row r="93" spans="2:63" x14ac:dyDescent="0.2">
      <c r="B93" s="84"/>
      <c r="C93" s="63"/>
      <c r="D93" s="85"/>
      <c r="E93" s="147"/>
      <c r="F93" s="86"/>
      <c r="G93" s="87" t="str">
        <f t="shared" si="56"/>
        <v>JP</v>
      </c>
      <c r="H93" s="34" t="str">
        <f t="shared" si="56"/>
        <v>dc1099ef-8bc9-38e6-a899-4ebfe8b58820</v>
      </c>
      <c r="I93" s="88">
        <f t="shared" si="58"/>
        <v>0</v>
      </c>
      <c r="J93" s="89"/>
      <c r="K93" s="90"/>
      <c r="L93" s="91"/>
      <c r="M93" s="91"/>
      <c r="N93" s="91"/>
      <c r="O93" s="91"/>
      <c r="P93" s="91"/>
      <c r="Q93" s="91"/>
      <c r="R93" s="92"/>
      <c r="S93" s="91"/>
      <c r="T93" s="91"/>
      <c r="U93" s="91"/>
      <c r="V93" s="91"/>
      <c r="W93" s="91"/>
      <c r="X93" s="91"/>
      <c r="Y93" s="91"/>
      <c r="Z93" s="164"/>
      <c r="AA93" s="94">
        <f t="shared" si="59"/>
        <v>0</v>
      </c>
      <c r="AB93" s="4">
        <f t="shared" si="57"/>
        <v>0</v>
      </c>
      <c r="AC93" s="4">
        <f t="shared" si="57"/>
        <v>0</v>
      </c>
      <c r="AD93" s="4">
        <f t="shared" si="57"/>
        <v>0</v>
      </c>
      <c r="AE93" s="4">
        <f t="shared" si="57"/>
        <v>0</v>
      </c>
      <c r="AF93" s="4">
        <f t="shared" si="57"/>
        <v>0</v>
      </c>
      <c r="AG93" s="4">
        <f t="shared" si="57"/>
        <v>0</v>
      </c>
      <c r="AH93" s="95">
        <f t="shared" si="57"/>
        <v>0</v>
      </c>
      <c r="AI93" s="4">
        <f t="shared" si="57"/>
        <v>0</v>
      </c>
      <c r="AJ93" s="4">
        <f t="shared" si="57"/>
        <v>0</v>
      </c>
      <c r="AK93" s="4">
        <f t="shared" si="57"/>
        <v>0</v>
      </c>
      <c r="AL93" s="4">
        <f t="shared" si="57"/>
        <v>0</v>
      </c>
      <c r="AM93" s="4">
        <f t="shared" si="57"/>
        <v>0</v>
      </c>
      <c r="AN93" s="4">
        <f t="shared" si="57"/>
        <v>0</v>
      </c>
      <c r="AO93" s="4">
        <f t="shared" si="57"/>
        <v>0</v>
      </c>
      <c r="AP93" s="167">
        <f t="shared" si="57"/>
        <v>0</v>
      </c>
      <c r="AQ93" s="97" t="str">
        <f>VLOOKUP($H93,'[1]Unit factor_selected'!$F$3:$AC$346,'[1]Unit factor_selected'!H$1,FALSE)</f>
        <v>kWh</v>
      </c>
      <c r="AR93" s="98">
        <f>VLOOKUP($H93,'[1]Unit factor_selected'!$F$3:$AC$346,'[1]Unit factor_selected'!J$1,FALSE)</f>
        <v>0.41450650291678098</v>
      </c>
      <c r="AS93" s="2">
        <f>VLOOKUP($H93,'[1]Unit factor_selected'!$F$3:$AC$346,'[1]Unit factor_selected'!K$1,FALSE)</f>
        <v>8.3367300508058904</v>
      </c>
      <c r="AT93" s="22">
        <f>VLOOKUP($H93,'[1]Unit factor_selected'!$F$3:$AC$346,'[1]Unit factor_selected'!L$1,FALSE)</f>
        <v>4.70337261621905E-4</v>
      </c>
      <c r="AU93" s="21">
        <f>VLOOKUP($H93,'[1]Unit factor_selected'!$F$3:$AC$346,'[1]Unit factor_selected'!M$1,FALSE)</f>
        <v>0.111943226159109</v>
      </c>
      <c r="AV93" s="22">
        <f>VLOOKUP($H93,'[1]Unit factor_selected'!$F$3:$AC$346,'[1]Unit factor_selected'!N$1,FALSE)</f>
        <v>1.25811012052375E-2</v>
      </c>
      <c r="AW93" s="22">
        <f>VLOOKUP($H93,'[1]Unit factor_selected'!$F$3:$AC$346,'[1]Unit factor_selected'!O$1,FALSE)</f>
        <v>8.9372407623357496E-5</v>
      </c>
      <c r="AX93" s="21">
        <f>VLOOKUP($H93,'[1]Unit factor_selected'!$F$3:$AC$346,'[1]Unit factor_selected'!P$1,FALSE)</f>
        <v>0.42140331288079302</v>
      </c>
      <c r="AY93" s="22">
        <f>VLOOKUP($H93,'[1]Unit factor_selected'!$F$3:$AC$346,'[1]Unit factor_selected'!Q$1,FALSE)</f>
        <v>1.5137898085976299E-2</v>
      </c>
      <c r="AZ93" s="21">
        <f>VLOOKUP($H93,'[1]Unit factor_selected'!$F$3:$AC$346,'[1]Unit factor_selected'!R$1,FALSE)</f>
        <v>0.18211602628431001</v>
      </c>
      <c r="BA93" s="22">
        <f>VLOOKUP($H93,'[1]Unit factor_selected'!$F$3:$AC$346,'[1]Unit factor_selected'!S$1,FALSE)</f>
        <v>8.4793123170334994E-2</v>
      </c>
      <c r="BB93" s="22">
        <f>VLOOKUP($H93,'[1]Unit factor_selected'!$F$3:$AC$346,'[1]Unit factor_selected'!T$1,FALSE)</f>
        <v>4.9120726538256897E-3</v>
      </c>
      <c r="BC93" s="22">
        <f>VLOOKUP($H93,'[1]Unit factor_selected'!$F$3:$AC$346,'[1]Unit factor_selected'!U$1,FALSE)</f>
        <v>1.5984857458058499E-2</v>
      </c>
      <c r="BD93" s="22">
        <f>VLOOKUP($H93,'[1]Unit factor_selected'!$F$3:$AC$346,'[1]Unit factor_selected'!V$1,FALSE)</f>
        <v>7.9979898120999704E-6</v>
      </c>
      <c r="BE93" s="22">
        <f>VLOOKUP($H93,'[1]Unit factor_selected'!$F$3:$AC$346,'[1]Unit factor_selected'!W$1,FALSE)</f>
        <v>5.8183001950795903E-4</v>
      </c>
      <c r="BF93" s="22">
        <f>VLOOKUP($H93,'[1]Unit factor_selected'!$F$3:$AC$346,'[1]Unit factor_selected'!X$1,FALSE)</f>
        <v>7.4379576374734803E-4</v>
      </c>
      <c r="BG93" s="22">
        <f>VLOOKUP($H93,'[1]Unit factor_selected'!$F$3:$AC$346,'[1]Unit factor_selected'!Y$1,FALSE)</f>
        <v>7.5874089752607802E-4</v>
      </c>
      <c r="BH93" s="22">
        <f>VLOOKUP($H93,'[1]Unit factor_selected'!$F$3:$AC$346,'[1]Unit factor_selected'!Z$1,FALSE)</f>
        <v>1.3452291425765E-7</v>
      </c>
      <c r="BI93" s="22">
        <f>VLOOKUP($H93,'[1]Unit factor_selected'!$F$3:$AC$346,'[1]Unit factor_selected'!AA$1,FALSE)</f>
        <v>1.35594163646376E-3</v>
      </c>
      <c r="BJ93" s="21">
        <f>VLOOKUP($H93,'[1]Unit factor_selected'!$F$3:$AC$346,'[1]Unit factor_selected'!AB$1,FALSE)</f>
        <v>0.47061637305181098</v>
      </c>
      <c r="BK93" s="99">
        <f>VLOOKUP($H93,'[1]Unit factor_selected'!$F$3:$AC$346,'[1]Unit factor_selected'!AC$1,FALSE)</f>
        <v>1.6840278154762599E-3</v>
      </c>
    </row>
    <row r="94" spans="2:63" x14ac:dyDescent="0.2">
      <c r="B94" s="84"/>
      <c r="C94" s="63"/>
      <c r="D94" s="85"/>
      <c r="E94" s="147"/>
      <c r="F94" s="86"/>
      <c r="G94" s="87" t="str">
        <f t="shared" si="56"/>
        <v>KR</v>
      </c>
      <c r="H94" s="34" t="str">
        <f t="shared" si="56"/>
        <v>2fcc8944-1021-3349-ace4-288efc955cd1</v>
      </c>
      <c r="I94" s="88">
        <f t="shared" si="58"/>
        <v>0</v>
      </c>
      <c r="J94" s="89"/>
      <c r="K94" s="90"/>
      <c r="L94" s="91"/>
      <c r="M94" s="91"/>
      <c r="N94" s="91"/>
      <c r="O94" s="91"/>
      <c r="P94" s="91"/>
      <c r="Q94" s="91"/>
      <c r="R94" s="92"/>
      <c r="S94" s="91"/>
      <c r="T94" s="91"/>
      <c r="U94" s="91"/>
      <c r="V94" s="91"/>
      <c r="W94" s="91"/>
      <c r="X94" s="91"/>
      <c r="Y94" s="91"/>
      <c r="Z94" s="164"/>
      <c r="AA94" s="94">
        <f t="shared" si="59"/>
        <v>0</v>
      </c>
      <c r="AB94" s="4">
        <f t="shared" si="57"/>
        <v>0</v>
      </c>
      <c r="AC94" s="4">
        <f t="shared" si="57"/>
        <v>0</v>
      </c>
      <c r="AD94" s="4">
        <f t="shared" si="57"/>
        <v>0</v>
      </c>
      <c r="AE94" s="4">
        <f t="shared" si="57"/>
        <v>0</v>
      </c>
      <c r="AF94" s="4">
        <f t="shared" si="57"/>
        <v>0</v>
      </c>
      <c r="AG94" s="4">
        <f t="shared" si="57"/>
        <v>0</v>
      </c>
      <c r="AH94" s="95">
        <f t="shared" si="57"/>
        <v>0</v>
      </c>
      <c r="AI94" s="4">
        <f t="shared" si="57"/>
        <v>0</v>
      </c>
      <c r="AJ94" s="4">
        <f t="shared" si="57"/>
        <v>0</v>
      </c>
      <c r="AK94" s="4">
        <f t="shared" si="57"/>
        <v>0</v>
      </c>
      <c r="AL94" s="4">
        <f t="shared" si="57"/>
        <v>0</v>
      </c>
      <c r="AM94" s="4">
        <f t="shared" si="57"/>
        <v>0</v>
      </c>
      <c r="AN94" s="4">
        <f t="shared" si="57"/>
        <v>0</v>
      </c>
      <c r="AO94" s="4">
        <f t="shared" si="57"/>
        <v>0</v>
      </c>
      <c r="AP94" s="167">
        <f t="shared" si="57"/>
        <v>0</v>
      </c>
      <c r="AQ94" s="97" t="str">
        <f>VLOOKUP($H94,'[1]Unit factor_selected'!$F$3:$AC$346,'[1]Unit factor_selected'!H$1,FALSE)</f>
        <v>kWh</v>
      </c>
      <c r="AR94" s="98">
        <f>VLOOKUP($H94,'[1]Unit factor_selected'!$F$3:$AC$346,'[1]Unit factor_selected'!J$1,FALSE)</f>
        <v>0.44882419692131298</v>
      </c>
      <c r="AS94" s="2">
        <f>VLOOKUP($H94,'[1]Unit factor_selected'!$F$3:$AC$346,'[1]Unit factor_selected'!K$1,FALSE)</f>
        <v>10.6797594704434</v>
      </c>
      <c r="AT94" s="22">
        <f>VLOOKUP($H94,'[1]Unit factor_selected'!$F$3:$AC$346,'[1]Unit factor_selected'!L$1,FALSE)</f>
        <v>4.9265264292420302E-4</v>
      </c>
      <c r="AU94" s="21">
        <f>VLOOKUP($H94,'[1]Unit factor_selected'!$F$3:$AC$346,'[1]Unit factor_selected'!M$1,FALSE)</f>
        <v>0.12623149246165999</v>
      </c>
      <c r="AV94" s="22">
        <f>VLOOKUP($H94,'[1]Unit factor_selected'!$F$3:$AC$346,'[1]Unit factor_selected'!N$1,FALSE)</f>
        <v>1.6968609446120098E-2</v>
      </c>
      <c r="AW94" s="22">
        <f>VLOOKUP($H94,'[1]Unit factor_selected'!$F$3:$AC$346,'[1]Unit factor_selected'!O$1,FALSE)</f>
        <v>2.7405747398636201E-4</v>
      </c>
      <c r="AX94" s="21">
        <f>VLOOKUP($H94,'[1]Unit factor_selected'!$F$3:$AC$346,'[1]Unit factor_selected'!P$1,FALSE)</f>
        <v>0.45253492451686</v>
      </c>
      <c r="AY94" s="22">
        <f>VLOOKUP($H94,'[1]Unit factor_selected'!$F$3:$AC$346,'[1]Unit factor_selected'!Q$1,FALSE)</f>
        <v>2.48684596265452E-2</v>
      </c>
      <c r="AZ94" s="21">
        <f>VLOOKUP($H94,'[1]Unit factor_selected'!$F$3:$AC$346,'[1]Unit factor_selected'!R$1,FALSE)</f>
        <v>0.42508296115309102</v>
      </c>
      <c r="BA94" s="22">
        <f>VLOOKUP($H94,'[1]Unit factor_selected'!$F$3:$AC$346,'[1]Unit factor_selected'!S$1,FALSE)</f>
        <v>0.191914630710534</v>
      </c>
      <c r="BB94" s="22">
        <f>VLOOKUP($H94,'[1]Unit factor_selected'!$F$3:$AC$346,'[1]Unit factor_selected'!T$1,FALSE)</f>
        <v>8.9421744425186196E-3</v>
      </c>
      <c r="BC94" s="22">
        <f>VLOOKUP($H94,'[1]Unit factor_selected'!$F$3:$AC$346,'[1]Unit factor_selected'!U$1,FALSE)</f>
        <v>2.2227062220125101E-2</v>
      </c>
      <c r="BD94" s="22">
        <f>VLOOKUP($H94,'[1]Unit factor_selected'!$F$3:$AC$346,'[1]Unit factor_selected'!V$1,FALSE)</f>
        <v>2.0839885011706401E-5</v>
      </c>
      <c r="BE94" s="22">
        <f>VLOOKUP($H94,'[1]Unit factor_selected'!$F$3:$AC$346,'[1]Unit factor_selected'!W$1,FALSE)</f>
        <v>5.9720515722452502E-4</v>
      </c>
      <c r="BF94" s="22">
        <f>VLOOKUP($H94,'[1]Unit factor_selected'!$F$3:$AC$346,'[1]Unit factor_selected'!X$1,FALSE)</f>
        <v>9.57080591438114E-4</v>
      </c>
      <c r="BG94" s="22">
        <f>VLOOKUP($H94,'[1]Unit factor_selected'!$F$3:$AC$346,'[1]Unit factor_selected'!Y$1,FALSE)</f>
        <v>9.6987712976880503E-4</v>
      </c>
      <c r="BH94" s="22">
        <f>VLOOKUP($H94,'[1]Unit factor_selected'!$F$3:$AC$346,'[1]Unit factor_selected'!Z$1,FALSE)</f>
        <v>1.6228126937245899E-7</v>
      </c>
      <c r="BI94" s="22">
        <f>VLOOKUP($H94,'[1]Unit factor_selected'!$F$3:$AC$346,'[1]Unit factor_selected'!AA$1,FALSE)</f>
        <v>8.2713932894040601E-4</v>
      </c>
      <c r="BJ94" s="21">
        <f>VLOOKUP($H94,'[1]Unit factor_selected'!$F$3:$AC$346,'[1]Unit factor_selected'!AB$1,FALSE)</f>
        <v>0.51620363771325195</v>
      </c>
      <c r="BK94" s="99">
        <f>VLOOKUP($H94,'[1]Unit factor_selected'!$F$3:$AC$346,'[1]Unit factor_selected'!AC$1,FALSE)</f>
        <v>3.0323563137813099E-3</v>
      </c>
    </row>
    <row r="95" spans="2:63" x14ac:dyDescent="0.2">
      <c r="B95" s="84"/>
      <c r="C95" s="63"/>
      <c r="D95" s="137"/>
      <c r="E95" s="148"/>
      <c r="F95" s="101"/>
      <c r="G95" s="102" t="str">
        <f t="shared" si="56"/>
        <v>RER</v>
      </c>
      <c r="H95" s="145">
        <f t="shared" si="56"/>
        <v>0</v>
      </c>
      <c r="I95" s="104">
        <f t="shared" si="58"/>
        <v>0</v>
      </c>
      <c r="J95" s="105"/>
      <c r="K95" s="106"/>
      <c r="L95" s="107"/>
      <c r="M95" s="107"/>
      <c r="N95" s="107"/>
      <c r="O95" s="107"/>
      <c r="P95" s="107"/>
      <c r="Q95" s="107"/>
      <c r="R95" s="108"/>
      <c r="S95" s="107"/>
      <c r="T95" s="107"/>
      <c r="U95" s="107"/>
      <c r="V95" s="107"/>
      <c r="W95" s="107"/>
      <c r="X95" s="107"/>
      <c r="Y95" s="107"/>
      <c r="Z95" s="175"/>
      <c r="AA95" s="110">
        <f t="shared" si="59"/>
        <v>0</v>
      </c>
      <c r="AB95" s="111">
        <f t="shared" si="57"/>
        <v>0</v>
      </c>
      <c r="AC95" s="111">
        <f t="shared" si="57"/>
        <v>0</v>
      </c>
      <c r="AD95" s="111">
        <f t="shared" si="57"/>
        <v>0</v>
      </c>
      <c r="AE95" s="111">
        <f t="shared" si="57"/>
        <v>0</v>
      </c>
      <c r="AF95" s="111">
        <f t="shared" si="57"/>
        <v>0</v>
      </c>
      <c r="AG95" s="111">
        <f t="shared" si="57"/>
        <v>0</v>
      </c>
      <c r="AH95" s="58">
        <f t="shared" si="57"/>
        <v>0</v>
      </c>
      <c r="AI95" s="111">
        <f t="shared" si="57"/>
        <v>0</v>
      </c>
      <c r="AJ95" s="111">
        <f t="shared" si="57"/>
        <v>0</v>
      </c>
      <c r="AK95" s="111">
        <f t="shared" si="57"/>
        <v>0</v>
      </c>
      <c r="AL95" s="111">
        <f t="shared" si="57"/>
        <v>0</v>
      </c>
      <c r="AM95" s="111">
        <f t="shared" si="57"/>
        <v>0</v>
      </c>
      <c r="AN95" s="111">
        <f t="shared" si="57"/>
        <v>0</v>
      </c>
      <c r="AO95" s="111">
        <f t="shared" si="57"/>
        <v>0</v>
      </c>
      <c r="AP95" s="178">
        <f t="shared" si="57"/>
        <v>0</v>
      </c>
      <c r="AQ95" s="113" t="str">
        <f>VLOOKUP($H95,'[1]Unit factor_selected'!$F$3:$AC$346,'[1]Unit factor_selected'!H$1,FALSE)</f>
        <v>kWh</v>
      </c>
      <c r="AR95" s="114">
        <f>VLOOKUP($H95,'[1]Unit factor_selected'!$F$3:$AC$346,'[1]Unit factor_selected'!J$1,FALSE)</f>
        <v>0.21957146944853601</v>
      </c>
      <c r="AS95" s="115">
        <f>VLOOKUP($H95,'[1]Unit factor_selected'!$F$3:$AC$346,'[1]Unit factor_selected'!K$1,FALSE)</f>
        <v>7.0862201970238701</v>
      </c>
      <c r="AT95" s="116">
        <f>VLOOKUP($H95,'[1]Unit factor_selected'!$F$3:$AC$346,'[1]Unit factor_selected'!L$1,FALSE)</f>
        <v>8.3772731763599921E-5</v>
      </c>
      <c r="AU95" s="117">
        <f>VLOOKUP($H95,'[1]Unit factor_selected'!$F$3:$AC$346,'[1]Unit factor_selected'!M$1,FALSE)</f>
        <v>6.70359680813368E-2</v>
      </c>
      <c r="AV95" s="116">
        <f>VLOOKUP($H95,'[1]Unit factor_selected'!$F$3:$AC$346,'[1]Unit factor_selected'!N$1,FALSE)</f>
        <v>1.4266749439454635E-2</v>
      </c>
      <c r="AW95" s="116">
        <f>VLOOKUP($H95,'[1]Unit factor_selected'!$F$3:$AC$346,'[1]Unit factor_selected'!O$1,FALSE)</f>
        <v>1.7149187688680467E-4</v>
      </c>
      <c r="AX95" s="117">
        <f>VLOOKUP($H95,'[1]Unit factor_selected'!$F$3:$AC$346,'[1]Unit factor_selected'!P$1,FALSE)</f>
        <v>0.22332948822621831</v>
      </c>
      <c r="AY95" s="116">
        <f>VLOOKUP($H95,'[1]Unit factor_selected'!$F$3:$AC$346,'[1]Unit factor_selected'!Q$1,FALSE)</f>
        <v>1.7528206718914665E-2</v>
      </c>
      <c r="AZ95" s="117">
        <f>VLOOKUP($H95,'[1]Unit factor_selected'!$F$3:$AC$346,'[1]Unit factor_selected'!R$1,FALSE)</f>
        <v>0.24292780895591501</v>
      </c>
      <c r="BA95" s="116">
        <f>VLOOKUP($H95,'[1]Unit factor_selected'!$F$3:$AC$346,'[1]Unit factor_selected'!S$1,FALSE)</f>
        <v>6.1311111138674372E-2</v>
      </c>
      <c r="BB95" s="116">
        <f>VLOOKUP($H95,'[1]Unit factor_selected'!$F$3:$AC$346,'[1]Unit factor_selected'!T$1,FALSE)</f>
        <v>8.6136377138703001E-3</v>
      </c>
      <c r="BC95" s="116">
        <f>VLOOKUP($H95,'[1]Unit factor_selected'!$F$3:$AC$346,'[1]Unit factor_selected'!U$1,FALSE)</f>
        <v>1.8263804873492769E-2</v>
      </c>
      <c r="BD95" s="116">
        <f>VLOOKUP($H95,'[1]Unit factor_selected'!$F$3:$AC$346,'[1]Unit factor_selected'!V$1,FALSE)</f>
        <v>1.2041369103710334E-5</v>
      </c>
      <c r="BE95" s="116">
        <f>VLOOKUP($H95,'[1]Unit factor_selected'!$F$3:$AC$346,'[1]Unit factor_selected'!W$1,FALSE)</f>
        <v>5.1752647425555532E-4</v>
      </c>
      <c r="BF95" s="116">
        <f>VLOOKUP($H95,'[1]Unit factor_selected'!$F$3:$AC$346,'[1]Unit factor_selected'!X$1,FALSE)</f>
        <v>9.5976832614757729E-5</v>
      </c>
      <c r="BG95" s="116">
        <f>VLOOKUP($H95,'[1]Unit factor_selected'!$F$3:$AC$346,'[1]Unit factor_selected'!Y$1,FALSE)</f>
        <v>1.0406939694266351E-4</v>
      </c>
      <c r="BH95" s="116">
        <f>VLOOKUP($H95,'[1]Unit factor_selected'!$F$3:$AC$346,'[1]Unit factor_selected'!Z$1,FALSE)</f>
        <v>1.4849161471338802E-7</v>
      </c>
      <c r="BI95" s="116">
        <f>VLOOKUP($H95,'[1]Unit factor_selected'!$F$3:$AC$346,'[1]Unit factor_selected'!AA$1,FALSE)</f>
        <v>1.9100570584220264E-4</v>
      </c>
      <c r="BJ95" s="117">
        <f>VLOOKUP($H95,'[1]Unit factor_selected'!$F$3:$AC$346,'[1]Unit factor_selected'!AB$1,FALSE)</f>
        <v>0.403963453734209</v>
      </c>
      <c r="BK95" s="118">
        <f>VLOOKUP($H95,'[1]Unit factor_selected'!$F$3:$AC$346,'[1]Unit factor_selected'!AC$1,FALSE)</f>
        <v>2.2325972022637624E-3</v>
      </c>
    </row>
    <row r="96" spans="2:63" x14ac:dyDescent="0.2">
      <c r="B96" s="84"/>
      <c r="C96" s="63"/>
      <c r="D96" s="64" t="str">
        <f>[1]LCI!C42</f>
        <v>Heat</v>
      </c>
      <c r="E96" s="146"/>
      <c r="F96" s="65" t="str">
        <f>F55</f>
        <v>heat production, natural gas, at industrial furnace &gt;100kW | heat, district or industrial, natural gas | Cutoff</v>
      </c>
      <c r="G96" s="66" t="str">
        <f t="shared" si="56"/>
        <v>US</v>
      </c>
      <c r="H96" s="140" t="str">
        <f t="shared" si="56"/>
        <v>348b3b3e-3913-4d14-a18a-422487f6f063</v>
      </c>
      <c r="I96" s="68">
        <f t="shared" si="58"/>
        <v>1</v>
      </c>
      <c r="J96" s="69">
        <f>SUM(I96:I100)</f>
        <v>1</v>
      </c>
      <c r="K96" s="70">
        <v>0</v>
      </c>
      <c r="L96" s="71">
        <v>0</v>
      </c>
      <c r="M96" s="71">
        <v>0</v>
      </c>
      <c r="N96" s="71">
        <v>0</v>
      </c>
      <c r="O96" s="71">
        <v>0</v>
      </c>
      <c r="P96" s="71">
        <v>0</v>
      </c>
      <c r="Q96" s="71">
        <v>0</v>
      </c>
      <c r="R96" s="72">
        <f>'[1]EV proj_BAU'!AJ$73*[1]LCI!$D42</f>
        <v>94.774659061431962</v>
      </c>
      <c r="S96" s="71">
        <v>0</v>
      </c>
      <c r="T96" s="71">
        <v>0</v>
      </c>
      <c r="U96" s="71">
        <v>0</v>
      </c>
      <c r="V96" s="71">
        <v>0</v>
      </c>
      <c r="W96" s="71">
        <v>0</v>
      </c>
      <c r="X96" s="71">
        <v>0</v>
      </c>
      <c r="Y96" s="71">
        <v>0</v>
      </c>
      <c r="Z96" s="153">
        <f>'[1]EV proj_BAU'!AK$73*[1]LCI!$D42</f>
        <v>194.11544270876252</v>
      </c>
      <c r="AA96" s="74">
        <f>$I96*K$96</f>
        <v>0</v>
      </c>
      <c r="AB96" s="75">
        <f t="shared" ref="AB96:AP100" si="60">$I96*L$96</f>
        <v>0</v>
      </c>
      <c r="AC96" s="75">
        <f t="shared" si="60"/>
        <v>0</v>
      </c>
      <c r="AD96" s="75">
        <f t="shared" si="60"/>
        <v>0</v>
      </c>
      <c r="AE96" s="75">
        <f t="shared" si="60"/>
        <v>0</v>
      </c>
      <c r="AF96" s="75">
        <f t="shared" si="60"/>
        <v>0</v>
      </c>
      <c r="AG96" s="75">
        <f t="shared" si="60"/>
        <v>0</v>
      </c>
      <c r="AH96" s="76">
        <f t="shared" si="60"/>
        <v>94.774659061431962</v>
      </c>
      <c r="AI96" s="75">
        <f t="shared" si="60"/>
        <v>0</v>
      </c>
      <c r="AJ96" s="75">
        <f t="shared" si="60"/>
        <v>0</v>
      </c>
      <c r="AK96" s="75">
        <f t="shared" si="60"/>
        <v>0</v>
      </c>
      <c r="AL96" s="75">
        <f t="shared" si="60"/>
        <v>0</v>
      </c>
      <c r="AM96" s="75">
        <f t="shared" si="60"/>
        <v>0</v>
      </c>
      <c r="AN96" s="75">
        <f t="shared" si="60"/>
        <v>0</v>
      </c>
      <c r="AO96" s="75">
        <f t="shared" si="60"/>
        <v>0</v>
      </c>
      <c r="AP96" s="156">
        <f t="shared" si="60"/>
        <v>194.11544270876252</v>
      </c>
      <c r="AQ96" s="78" t="str">
        <f>VLOOKUP($H96,'[1]Unit factor_selected'!$F$3:$AC$346,'[1]Unit factor_selected'!H$1,FALSE)</f>
        <v>MJ</v>
      </c>
      <c r="AR96" s="79">
        <f>VLOOKUP($H96,'[1]Unit factor_selected'!$F$3:$AC$346,'[1]Unit factor_selected'!J$1,FALSE)</f>
        <v>7.2094031587863094E-2</v>
      </c>
      <c r="AS96" s="80">
        <f>VLOOKUP($H96,'[1]Unit factor_selected'!$F$3:$AC$346,'[1]Unit factor_selected'!K$1,FALSE)</f>
        <v>1.1623922373923701</v>
      </c>
      <c r="AT96" s="81">
        <f>VLOOKUP($H96,'[1]Unit factor_selected'!$F$3:$AC$346,'[1]Unit factor_selected'!L$1,FALSE)</f>
        <v>2.0931598834842001E-5</v>
      </c>
      <c r="AU96" s="82">
        <f>VLOOKUP($H96,'[1]Unit factor_selected'!$F$3:$AC$346,'[1]Unit factor_selected'!M$1,FALSE)</f>
        <v>2.5321132153628099E-2</v>
      </c>
      <c r="AV96" s="81">
        <f>VLOOKUP($H96,'[1]Unit factor_selected'!$F$3:$AC$346,'[1]Unit factor_selected'!N$1,FALSE)</f>
        <v>1.6961817255031701E-4</v>
      </c>
      <c r="AW96" s="81">
        <f>VLOOKUP($H96,'[1]Unit factor_selected'!$F$3:$AC$346,'[1]Unit factor_selected'!O$1,FALSE)</f>
        <v>8.4553408816282301E-7</v>
      </c>
      <c r="AX96" s="82">
        <f>VLOOKUP($H96,'[1]Unit factor_selected'!$F$3:$AC$346,'[1]Unit factor_selected'!P$1,FALSE)</f>
        <v>7.3587134749462393E-2</v>
      </c>
      <c r="AY96" s="81">
        <f>VLOOKUP($H96,'[1]Unit factor_selected'!$F$3:$AC$346,'[1]Unit factor_selected'!Q$1,FALSE)</f>
        <v>4.5255056973978998E-4</v>
      </c>
      <c r="AZ96" s="82">
        <f>VLOOKUP($H96,'[1]Unit factor_selected'!$F$3:$AC$346,'[1]Unit factor_selected'!R$1,FALSE)</f>
        <v>3.2094938120077201E-3</v>
      </c>
      <c r="BA96" s="81">
        <f>VLOOKUP($H96,'[1]Unit factor_selected'!$F$3:$AC$346,'[1]Unit factor_selected'!S$1,FALSE)</f>
        <v>2.6225037052588201E-4</v>
      </c>
      <c r="BB96" s="81">
        <f>VLOOKUP($H96,'[1]Unit factor_selected'!$F$3:$AC$346,'[1]Unit factor_selected'!T$1,FALSE)</f>
        <v>2.2693752243180101E-5</v>
      </c>
      <c r="BC96" s="81">
        <f>VLOOKUP($H96,'[1]Unit factor_selected'!$F$3:$AC$346,'[1]Unit factor_selected'!U$1,FALSE)</f>
        <v>2.1284632193969801E-4</v>
      </c>
      <c r="BD96" s="81">
        <f>VLOOKUP($H96,'[1]Unit factor_selected'!$F$3:$AC$346,'[1]Unit factor_selected'!V$1,FALSE)</f>
        <v>2.4085315647483799E-7</v>
      </c>
      <c r="BE96" s="81">
        <f>VLOOKUP($H96,'[1]Unit factor_selected'!$F$3:$AC$346,'[1]Unit factor_selected'!W$1,FALSE)</f>
        <v>1.5759495571695601E-5</v>
      </c>
      <c r="BF96" s="81">
        <f>VLOOKUP($H96,'[1]Unit factor_selected'!$F$3:$AC$346,'[1]Unit factor_selected'!X$1,FALSE)</f>
        <v>4.1886391251840799E-5</v>
      </c>
      <c r="BG96" s="81">
        <f>VLOOKUP($H96,'[1]Unit factor_selected'!$F$3:$AC$346,'[1]Unit factor_selected'!Y$1,FALSE)</f>
        <v>4.4587043810290402E-5</v>
      </c>
      <c r="BH96" s="81">
        <f>VLOOKUP($H96,'[1]Unit factor_selected'!$F$3:$AC$346,'[1]Unit factor_selected'!Z$1,FALSE)</f>
        <v>1.33252968090072E-8</v>
      </c>
      <c r="BI96" s="81">
        <f>VLOOKUP($H96,'[1]Unit factor_selected'!$F$3:$AC$346,'[1]Unit factor_selected'!AA$1,FALSE)</f>
        <v>6.2351253446064903E-5</v>
      </c>
      <c r="BJ96" s="82">
        <f>VLOOKUP($H96,'[1]Unit factor_selected'!$F$3:$AC$346,'[1]Unit factor_selected'!AB$1,FALSE)</f>
        <v>4.1849833346856496E-3</v>
      </c>
      <c r="BK96" s="83">
        <f>VLOOKUP($H96,'[1]Unit factor_selected'!$F$3:$AC$346,'[1]Unit factor_selected'!AC$1,FALSE)</f>
        <v>1.71513863272773E-5</v>
      </c>
    </row>
    <row r="97" spans="2:63" x14ac:dyDescent="0.2">
      <c r="B97" s="84"/>
      <c r="C97" s="63"/>
      <c r="D97" s="85"/>
      <c r="E97" s="147"/>
      <c r="F97" s="86"/>
      <c r="G97" s="87" t="str">
        <f t="shared" si="56"/>
        <v>CN</v>
      </c>
      <c r="H97" s="34" t="str">
        <f t="shared" si="56"/>
        <v>94b37130-2d92-460f-afc2-f9d6895d0814</v>
      </c>
      <c r="I97" s="88">
        <f t="shared" si="58"/>
        <v>0</v>
      </c>
      <c r="J97" s="89"/>
      <c r="K97" s="90"/>
      <c r="L97" s="91"/>
      <c r="M97" s="91"/>
      <c r="N97" s="91"/>
      <c r="O97" s="91"/>
      <c r="P97" s="91"/>
      <c r="Q97" s="91"/>
      <c r="R97" s="92"/>
      <c r="S97" s="91"/>
      <c r="T97" s="91"/>
      <c r="U97" s="91"/>
      <c r="V97" s="91"/>
      <c r="W97" s="91"/>
      <c r="X97" s="91"/>
      <c r="Y97" s="91"/>
      <c r="Z97" s="164"/>
      <c r="AA97" s="94">
        <f t="shared" ref="AA97:AA99" si="61">$I97*K$96</f>
        <v>0</v>
      </c>
      <c r="AB97" s="4">
        <f t="shared" si="60"/>
        <v>0</v>
      </c>
      <c r="AC97" s="4">
        <f t="shared" si="60"/>
        <v>0</v>
      </c>
      <c r="AD97" s="4">
        <f t="shared" si="60"/>
        <v>0</v>
      </c>
      <c r="AE97" s="4">
        <f t="shared" si="60"/>
        <v>0</v>
      </c>
      <c r="AF97" s="4">
        <f t="shared" si="60"/>
        <v>0</v>
      </c>
      <c r="AG97" s="4">
        <f t="shared" si="60"/>
        <v>0</v>
      </c>
      <c r="AH97" s="95">
        <f t="shared" si="60"/>
        <v>0</v>
      </c>
      <c r="AI97" s="4">
        <f t="shared" si="60"/>
        <v>0</v>
      </c>
      <c r="AJ97" s="4">
        <f t="shared" si="60"/>
        <v>0</v>
      </c>
      <c r="AK97" s="4">
        <f t="shared" si="60"/>
        <v>0</v>
      </c>
      <c r="AL97" s="4">
        <f t="shared" si="60"/>
        <v>0</v>
      </c>
      <c r="AM97" s="4">
        <f t="shared" si="60"/>
        <v>0</v>
      </c>
      <c r="AN97" s="4">
        <f t="shared" si="60"/>
        <v>0</v>
      </c>
      <c r="AO97" s="4">
        <f t="shared" si="60"/>
        <v>0</v>
      </c>
      <c r="AP97" s="167">
        <f t="shared" si="60"/>
        <v>0</v>
      </c>
      <c r="AQ97" s="97" t="str">
        <f>VLOOKUP($H97,'[1]Unit factor_selected'!$F$3:$AC$346,'[1]Unit factor_selected'!H$1,FALSE)</f>
        <v>MJ</v>
      </c>
      <c r="AR97" s="98">
        <f>VLOOKUP($H97,'[1]Unit factor_selected'!$F$3:$AC$346,'[1]Unit factor_selected'!J$1,FALSE)</f>
        <v>6.7561703505123999E-2</v>
      </c>
      <c r="AS97" s="2">
        <f>VLOOKUP($H97,'[1]Unit factor_selected'!$F$3:$AC$346,'[1]Unit factor_selected'!K$1,FALSE)</f>
        <v>1.1286368642416</v>
      </c>
      <c r="AT97" s="22">
        <f>VLOOKUP($H97,'[1]Unit factor_selected'!$F$3:$AC$346,'[1]Unit factor_selected'!L$1,FALSE)</f>
        <v>1.34192652696239E-5</v>
      </c>
      <c r="AU97" s="21">
        <f>VLOOKUP($H97,'[1]Unit factor_selected'!$F$3:$AC$346,'[1]Unit factor_selected'!M$1,FALSE)</f>
        <v>2.46079777505234E-2</v>
      </c>
      <c r="AV97" s="22">
        <f>VLOOKUP($H97,'[1]Unit factor_selected'!$F$3:$AC$346,'[1]Unit factor_selected'!N$1,FALSE)</f>
        <v>1.3297703340276601E-4</v>
      </c>
      <c r="AW97" s="22">
        <f>VLOOKUP($H97,'[1]Unit factor_selected'!$F$3:$AC$346,'[1]Unit factor_selected'!O$1,FALSE)</f>
        <v>4.7544411438651503E-7</v>
      </c>
      <c r="AX97" s="21">
        <f>VLOOKUP($H97,'[1]Unit factor_selected'!$F$3:$AC$346,'[1]Unit factor_selected'!P$1,FALSE)</f>
        <v>6.8294048582825603E-2</v>
      </c>
      <c r="AY97" s="22">
        <f>VLOOKUP($H97,'[1]Unit factor_selected'!$F$3:$AC$346,'[1]Unit factor_selected'!Q$1,FALSE)</f>
        <v>3.04392105561114E-4</v>
      </c>
      <c r="AZ97" s="21">
        <f>VLOOKUP($H97,'[1]Unit factor_selected'!$F$3:$AC$346,'[1]Unit factor_selected'!R$1,FALSE)</f>
        <v>3.2654437525124198E-3</v>
      </c>
      <c r="BA97" s="22">
        <f>VLOOKUP($H97,'[1]Unit factor_selected'!$F$3:$AC$346,'[1]Unit factor_selected'!S$1,FALSE)</f>
        <v>2.0455474075815999E-4</v>
      </c>
      <c r="BB97" s="22">
        <f>VLOOKUP($H97,'[1]Unit factor_selected'!$F$3:$AC$346,'[1]Unit factor_selected'!T$1,FALSE)</f>
        <v>1.44714443289619E-5</v>
      </c>
      <c r="BC97" s="22">
        <f>VLOOKUP($H97,'[1]Unit factor_selected'!$F$3:$AC$346,'[1]Unit factor_selected'!U$1,FALSE)</f>
        <v>1.8673082475627399E-4</v>
      </c>
      <c r="BD97" s="22">
        <f>VLOOKUP($H97,'[1]Unit factor_selected'!$F$3:$AC$346,'[1]Unit factor_selected'!V$1,FALSE)</f>
        <v>1.1570836096670501E-7</v>
      </c>
      <c r="BE97" s="22">
        <f>VLOOKUP($H97,'[1]Unit factor_selected'!$F$3:$AC$346,'[1]Unit factor_selected'!W$1,FALSE)</f>
        <v>1.0657233038909801E-5</v>
      </c>
      <c r="BF97" s="22">
        <f>VLOOKUP($H97,'[1]Unit factor_selected'!$F$3:$AC$346,'[1]Unit factor_selected'!X$1,FALSE)</f>
        <v>3.8412323609695801E-5</v>
      </c>
      <c r="BG97" s="22">
        <f>VLOOKUP($H97,'[1]Unit factor_selected'!$F$3:$AC$346,'[1]Unit factor_selected'!Y$1,FALSE)</f>
        <v>4.1262791322937203E-5</v>
      </c>
      <c r="BH97" s="22">
        <f>VLOOKUP($H97,'[1]Unit factor_selected'!$F$3:$AC$346,'[1]Unit factor_selected'!Z$1,FALSE)</f>
        <v>6.9985129754833599E-9</v>
      </c>
      <c r="BI97" s="22">
        <f>VLOOKUP($H97,'[1]Unit factor_selected'!$F$3:$AC$346,'[1]Unit factor_selected'!AA$1,FALSE)</f>
        <v>3.97048683969412E-5</v>
      </c>
      <c r="BJ97" s="21">
        <f>VLOOKUP($H97,'[1]Unit factor_selected'!$F$3:$AC$346,'[1]Unit factor_selected'!AB$1,FALSE)</f>
        <v>3.8609525070636801E-3</v>
      </c>
      <c r="BK97" s="99">
        <f>VLOOKUP($H97,'[1]Unit factor_selected'!$F$3:$AC$346,'[1]Unit factor_selected'!AC$1,FALSE)</f>
        <v>7.9763357328164692E-6</v>
      </c>
    </row>
    <row r="98" spans="2:63" x14ac:dyDescent="0.2">
      <c r="B98" s="84"/>
      <c r="C98" s="63"/>
      <c r="D98" s="85"/>
      <c r="E98" s="147"/>
      <c r="F98" s="86"/>
      <c r="G98" s="87" t="str">
        <f t="shared" si="56"/>
        <v>JP</v>
      </c>
      <c r="H98" s="34" t="str">
        <f t="shared" si="56"/>
        <v>4c970fa9-d056-405f-8871-64ebf0f37ffc</v>
      </c>
      <c r="I98" s="88">
        <f t="shared" si="58"/>
        <v>0</v>
      </c>
      <c r="J98" s="89"/>
      <c r="K98" s="90"/>
      <c r="L98" s="91"/>
      <c r="M98" s="91"/>
      <c r="N98" s="91"/>
      <c r="O98" s="91"/>
      <c r="P98" s="91"/>
      <c r="Q98" s="91"/>
      <c r="R98" s="92"/>
      <c r="S98" s="91"/>
      <c r="T98" s="91"/>
      <c r="U98" s="91"/>
      <c r="V98" s="91"/>
      <c r="W98" s="91"/>
      <c r="X98" s="91"/>
      <c r="Y98" s="91"/>
      <c r="Z98" s="164"/>
      <c r="AA98" s="94">
        <f t="shared" si="61"/>
        <v>0</v>
      </c>
      <c r="AB98" s="4">
        <f t="shared" si="60"/>
        <v>0</v>
      </c>
      <c r="AC98" s="4">
        <f t="shared" si="60"/>
        <v>0</v>
      </c>
      <c r="AD98" s="4">
        <f t="shared" si="60"/>
        <v>0</v>
      </c>
      <c r="AE98" s="4">
        <f t="shared" si="60"/>
        <v>0</v>
      </c>
      <c r="AF98" s="4">
        <f t="shared" si="60"/>
        <v>0</v>
      </c>
      <c r="AG98" s="4">
        <f t="shared" si="60"/>
        <v>0</v>
      </c>
      <c r="AH98" s="95">
        <f t="shared" si="60"/>
        <v>0</v>
      </c>
      <c r="AI98" s="4">
        <f t="shared" si="60"/>
        <v>0</v>
      </c>
      <c r="AJ98" s="4">
        <f t="shared" si="60"/>
        <v>0</v>
      </c>
      <c r="AK98" s="4">
        <f t="shared" si="60"/>
        <v>0</v>
      </c>
      <c r="AL98" s="4">
        <f t="shared" si="60"/>
        <v>0</v>
      </c>
      <c r="AM98" s="4">
        <f t="shared" si="60"/>
        <v>0</v>
      </c>
      <c r="AN98" s="4">
        <f t="shared" si="60"/>
        <v>0</v>
      </c>
      <c r="AO98" s="4">
        <f t="shared" si="60"/>
        <v>0</v>
      </c>
      <c r="AP98" s="167">
        <f t="shared" si="60"/>
        <v>0</v>
      </c>
      <c r="AQ98" s="97" t="str">
        <f>VLOOKUP($H98,'[1]Unit factor_selected'!$F$3:$AC$346,'[1]Unit factor_selected'!H$1,FALSE)</f>
        <v>MJ</v>
      </c>
      <c r="AR98" s="98">
        <f>VLOOKUP($H98,'[1]Unit factor_selected'!$F$3:$AC$346,'[1]Unit factor_selected'!J$1,FALSE)</f>
        <v>7.93512076278024E-2</v>
      </c>
      <c r="AS98" s="2">
        <f>VLOOKUP($H98,'[1]Unit factor_selected'!$F$3:$AC$346,'[1]Unit factor_selected'!K$1,FALSE)</f>
        <v>1.32276848359443</v>
      </c>
      <c r="AT98" s="22">
        <f>VLOOKUP($H98,'[1]Unit factor_selected'!$F$3:$AC$346,'[1]Unit factor_selected'!L$1,FALSE)</f>
        <v>3.1263415803588299E-5</v>
      </c>
      <c r="AU98" s="21">
        <f>VLOOKUP($H98,'[1]Unit factor_selected'!$F$3:$AC$346,'[1]Unit factor_selected'!M$1,FALSE)</f>
        <v>2.8641793027265099E-2</v>
      </c>
      <c r="AV98" s="22">
        <f>VLOOKUP($H98,'[1]Unit factor_selected'!$F$3:$AC$346,'[1]Unit factor_selected'!N$1,FALSE)</f>
        <v>4.5261992541638499E-4</v>
      </c>
      <c r="AW98" s="22">
        <f>VLOOKUP($H98,'[1]Unit factor_selected'!$F$3:$AC$346,'[1]Unit factor_selected'!O$1,FALSE)</f>
        <v>1.53309941271616E-6</v>
      </c>
      <c r="AX98" s="21">
        <f>VLOOKUP($H98,'[1]Unit factor_selected'!$F$3:$AC$346,'[1]Unit factor_selected'!P$1,FALSE)</f>
        <v>8.0566010804188806E-2</v>
      </c>
      <c r="AY98" s="22">
        <f>VLOOKUP($H98,'[1]Unit factor_selected'!$F$3:$AC$346,'[1]Unit factor_selected'!Q$1,FALSE)</f>
        <v>1.6155785489210201E-3</v>
      </c>
      <c r="AZ98" s="21">
        <f>VLOOKUP($H98,'[1]Unit factor_selected'!$F$3:$AC$346,'[1]Unit factor_selected'!R$1,FALSE)</f>
        <v>8.8357184081817308E-3</v>
      </c>
      <c r="BA98" s="22">
        <f>VLOOKUP($H98,'[1]Unit factor_selected'!$F$3:$AC$346,'[1]Unit factor_selected'!S$1,FALSE)</f>
        <v>4.2126662656830402E-4</v>
      </c>
      <c r="BB98" s="22">
        <f>VLOOKUP($H98,'[1]Unit factor_selected'!$F$3:$AC$346,'[1]Unit factor_selected'!T$1,FALSE)</f>
        <v>3.1856838700717401E-4</v>
      </c>
      <c r="BC98" s="22">
        <f>VLOOKUP($H98,'[1]Unit factor_selected'!$F$3:$AC$346,'[1]Unit factor_selected'!U$1,FALSE)</f>
        <v>5.9676567228942202E-4</v>
      </c>
      <c r="BD98" s="22">
        <f>VLOOKUP($H98,'[1]Unit factor_selected'!$F$3:$AC$346,'[1]Unit factor_selected'!V$1,FALSE)</f>
        <v>3.62731138567858E-7</v>
      </c>
      <c r="BE98" s="22">
        <f>VLOOKUP($H98,'[1]Unit factor_selected'!$F$3:$AC$346,'[1]Unit factor_selected'!W$1,FALSE)</f>
        <v>7.2609868172480204E-5</v>
      </c>
      <c r="BF98" s="22">
        <f>VLOOKUP($H98,'[1]Unit factor_selected'!$F$3:$AC$346,'[1]Unit factor_selected'!X$1,FALSE)</f>
        <v>7.5021780235330594E-5</v>
      </c>
      <c r="BG98" s="22">
        <f>VLOOKUP($H98,'[1]Unit factor_selected'!$F$3:$AC$346,'[1]Unit factor_selected'!Y$1,FALSE)</f>
        <v>7.92969361637094E-5</v>
      </c>
      <c r="BH98" s="22">
        <f>VLOOKUP($H98,'[1]Unit factor_selected'!$F$3:$AC$346,'[1]Unit factor_selected'!Z$1,FALSE)</f>
        <v>4.5492952877156298E-9</v>
      </c>
      <c r="BI98" s="22">
        <f>VLOOKUP($H98,'[1]Unit factor_selected'!$F$3:$AC$346,'[1]Unit factor_selected'!AA$1,FALSE)</f>
        <v>9.0580613030702498E-5</v>
      </c>
      <c r="BJ98" s="21">
        <f>VLOOKUP($H98,'[1]Unit factor_selected'!$F$3:$AC$346,'[1]Unit factor_selected'!AB$1,FALSE)</f>
        <v>2.86655183532433E-2</v>
      </c>
      <c r="BK98" s="99">
        <f>VLOOKUP($H98,'[1]Unit factor_selected'!$F$3:$AC$346,'[1]Unit factor_selected'!AC$1,FALSE)</f>
        <v>4.2197206111642398E-5</v>
      </c>
    </row>
    <row r="99" spans="2:63" x14ac:dyDescent="0.2">
      <c r="B99" s="84"/>
      <c r="C99" s="63"/>
      <c r="D99" s="85"/>
      <c r="E99" s="147"/>
      <c r="F99" s="86"/>
      <c r="G99" s="87" t="str">
        <f t="shared" si="56"/>
        <v>KR</v>
      </c>
      <c r="H99" s="34" t="str">
        <f t="shared" si="56"/>
        <v>a3a7e5f6-7e8c-43a3-8d7a-39bd79efc2f9</v>
      </c>
      <c r="I99" s="88">
        <f t="shared" si="58"/>
        <v>0</v>
      </c>
      <c r="J99" s="89"/>
      <c r="K99" s="90"/>
      <c r="L99" s="91"/>
      <c r="M99" s="91"/>
      <c r="N99" s="91"/>
      <c r="O99" s="91"/>
      <c r="P99" s="91"/>
      <c r="Q99" s="91"/>
      <c r="R99" s="92"/>
      <c r="S99" s="91"/>
      <c r="T99" s="91"/>
      <c r="U99" s="91"/>
      <c r="V99" s="91"/>
      <c r="W99" s="91"/>
      <c r="X99" s="91"/>
      <c r="Y99" s="91"/>
      <c r="Z99" s="164"/>
      <c r="AA99" s="94">
        <f t="shared" si="61"/>
        <v>0</v>
      </c>
      <c r="AB99" s="4">
        <f t="shared" si="60"/>
        <v>0</v>
      </c>
      <c r="AC99" s="4">
        <f t="shared" si="60"/>
        <v>0</v>
      </c>
      <c r="AD99" s="4">
        <f t="shared" si="60"/>
        <v>0</v>
      </c>
      <c r="AE99" s="4">
        <f t="shared" si="60"/>
        <v>0</v>
      </c>
      <c r="AF99" s="4">
        <f t="shared" si="60"/>
        <v>0</v>
      </c>
      <c r="AG99" s="4">
        <f t="shared" si="60"/>
        <v>0</v>
      </c>
      <c r="AH99" s="95">
        <f t="shared" si="60"/>
        <v>0</v>
      </c>
      <c r="AI99" s="4">
        <f t="shared" si="60"/>
        <v>0</v>
      </c>
      <c r="AJ99" s="4">
        <f t="shared" si="60"/>
        <v>0</v>
      </c>
      <c r="AK99" s="4">
        <f t="shared" si="60"/>
        <v>0</v>
      </c>
      <c r="AL99" s="4">
        <f t="shared" si="60"/>
        <v>0</v>
      </c>
      <c r="AM99" s="4">
        <f t="shared" si="60"/>
        <v>0</v>
      </c>
      <c r="AN99" s="4">
        <f t="shared" si="60"/>
        <v>0</v>
      </c>
      <c r="AO99" s="4">
        <f t="shared" si="60"/>
        <v>0</v>
      </c>
      <c r="AP99" s="167">
        <f t="shared" si="60"/>
        <v>0</v>
      </c>
      <c r="AQ99" s="97" t="str">
        <f>VLOOKUP($H99,'[1]Unit factor_selected'!$F$3:$AC$346,'[1]Unit factor_selected'!H$1,FALSE)</f>
        <v>MJ</v>
      </c>
      <c r="AR99" s="98">
        <f>VLOOKUP($H99,'[1]Unit factor_selected'!$F$3:$AC$346,'[1]Unit factor_selected'!J$1,FALSE)</f>
        <v>6.7253809860047906E-2</v>
      </c>
      <c r="AS99" s="2">
        <f>VLOOKUP($H99,'[1]Unit factor_selected'!$F$3:$AC$346,'[1]Unit factor_selected'!K$1,FALSE)</f>
        <v>1.1294125052100501</v>
      </c>
      <c r="AT99" s="22">
        <f>VLOOKUP($H99,'[1]Unit factor_selected'!$F$3:$AC$346,'[1]Unit factor_selected'!L$1,FALSE)</f>
        <v>1.2795087764735001E-5</v>
      </c>
      <c r="AU99" s="21">
        <f>VLOOKUP($H99,'[1]Unit factor_selected'!$F$3:$AC$346,'[1]Unit factor_selected'!M$1,FALSE)</f>
        <v>2.4575331543782601E-2</v>
      </c>
      <c r="AV99" s="22">
        <f>VLOOKUP($H99,'[1]Unit factor_selected'!$F$3:$AC$346,'[1]Unit factor_selected'!N$1,FALSE)</f>
        <v>1.3506052312702401E-4</v>
      </c>
      <c r="AW99" s="22">
        <f>VLOOKUP($H99,'[1]Unit factor_selected'!$F$3:$AC$346,'[1]Unit factor_selected'!O$1,FALSE)</f>
        <v>6.5286606690765305E-7</v>
      </c>
      <c r="AX99" s="21">
        <f>VLOOKUP($H99,'[1]Unit factor_selected'!$F$3:$AC$346,'[1]Unit factor_selected'!P$1,FALSE)</f>
        <v>6.7967294629948397E-2</v>
      </c>
      <c r="AY99" s="22">
        <f>VLOOKUP($H99,'[1]Unit factor_selected'!$F$3:$AC$346,'[1]Unit factor_selected'!Q$1,FALSE)</f>
        <v>3.0695237695689098E-4</v>
      </c>
      <c r="AZ99" s="21">
        <f>VLOOKUP($H99,'[1]Unit factor_selected'!$F$3:$AC$346,'[1]Unit factor_selected'!R$1,FALSE)</f>
        <v>3.3629623399084999E-3</v>
      </c>
      <c r="BA99" s="22">
        <f>VLOOKUP($H99,'[1]Unit factor_selected'!$F$3:$AC$346,'[1]Unit factor_selected'!S$1,FALSE)</f>
        <v>3.1601268785079798E-4</v>
      </c>
      <c r="BB99" s="22">
        <f>VLOOKUP($H99,'[1]Unit factor_selected'!$F$3:$AC$346,'[1]Unit factor_selected'!T$1,FALSE)</f>
        <v>2.41154246765223E-5</v>
      </c>
      <c r="BC99" s="22">
        <f>VLOOKUP($H99,'[1]Unit factor_selected'!$F$3:$AC$346,'[1]Unit factor_selected'!U$1,FALSE)</f>
        <v>1.8980648163218099E-4</v>
      </c>
      <c r="BD99" s="22">
        <f>VLOOKUP($H99,'[1]Unit factor_selected'!$F$3:$AC$346,'[1]Unit factor_selected'!V$1,FALSE)</f>
        <v>1.2888913005812801E-7</v>
      </c>
      <c r="BE99" s="22">
        <f>VLOOKUP($H99,'[1]Unit factor_selected'!$F$3:$AC$346,'[1]Unit factor_selected'!W$1,FALSE)</f>
        <v>1.0828460730635399E-5</v>
      </c>
      <c r="BF99" s="22">
        <f>VLOOKUP($H99,'[1]Unit factor_selected'!$F$3:$AC$346,'[1]Unit factor_selected'!X$1,FALSE)</f>
        <v>3.7330935365714099E-5</v>
      </c>
      <c r="BG99" s="22">
        <f>VLOOKUP($H99,'[1]Unit factor_selected'!$F$3:$AC$346,'[1]Unit factor_selected'!Y$1,FALSE)</f>
        <v>4.0187916432751998E-5</v>
      </c>
      <c r="BH99" s="22">
        <f>VLOOKUP($H99,'[1]Unit factor_selected'!$F$3:$AC$346,'[1]Unit factor_selected'!Z$1,FALSE)</f>
        <v>6.9775474062308804E-9</v>
      </c>
      <c r="BI99" s="22">
        <f>VLOOKUP($H99,'[1]Unit factor_selected'!$F$3:$AC$346,'[1]Unit factor_selected'!AA$1,FALSE)</f>
        <v>3.7985140662090601E-5</v>
      </c>
      <c r="BJ99" s="21">
        <f>VLOOKUP($H99,'[1]Unit factor_selected'!$F$3:$AC$346,'[1]Unit factor_selected'!AB$1,FALSE)</f>
        <v>3.7708823359342602E-3</v>
      </c>
      <c r="BK99" s="99">
        <f>VLOOKUP($H99,'[1]Unit factor_selected'!$F$3:$AC$346,'[1]Unit factor_selected'!AC$1,FALSE)</f>
        <v>9.0492303943148604E-6</v>
      </c>
    </row>
    <row r="100" spans="2:63" x14ac:dyDescent="0.2">
      <c r="B100" s="84"/>
      <c r="C100" s="63"/>
      <c r="D100" s="137"/>
      <c r="E100" s="148"/>
      <c r="F100" s="101"/>
      <c r="G100" s="102" t="str">
        <f t="shared" si="56"/>
        <v>RER</v>
      </c>
      <c r="H100" s="145" t="str">
        <f t="shared" si="56"/>
        <v>81f57f68-26a0-32eb-bdd1-6d68bf145cbf</v>
      </c>
      <c r="I100" s="104">
        <f t="shared" si="58"/>
        <v>0</v>
      </c>
      <c r="J100" s="105"/>
      <c r="K100" s="106"/>
      <c r="L100" s="107"/>
      <c r="M100" s="107"/>
      <c r="N100" s="107"/>
      <c r="O100" s="107"/>
      <c r="P100" s="107"/>
      <c r="Q100" s="107"/>
      <c r="R100" s="108"/>
      <c r="S100" s="107"/>
      <c r="T100" s="107"/>
      <c r="U100" s="107"/>
      <c r="V100" s="107"/>
      <c r="W100" s="107"/>
      <c r="X100" s="107"/>
      <c r="Y100" s="107"/>
      <c r="Z100" s="175"/>
      <c r="AA100" s="110">
        <f>$I100*K$96</f>
        <v>0</v>
      </c>
      <c r="AB100" s="111">
        <f t="shared" si="60"/>
        <v>0</v>
      </c>
      <c r="AC100" s="111">
        <f t="shared" si="60"/>
        <v>0</v>
      </c>
      <c r="AD100" s="111">
        <f t="shared" si="60"/>
        <v>0</v>
      </c>
      <c r="AE100" s="111">
        <f t="shared" si="60"/>
        <v>0</v>
      </c>
      <c r="AF100" s="111">
        <f t="shared" si="60"/>
        <v>0</v>
      </c>
      <c r="AG100" s="111">
        <f t="shared" si="60"/>
        <v>0</v>
      </c>
      <c r="AH100" s="58">
        <f t="shared" si="60"/>
        <v>0</v>
      </c>
      <c r="AI100" s="111">
        <f t="shared" si="60"/>
        <v>0</v>
      </c>
      <c r="AJ100" s="111">
        <f t="shared" si="60"/>
        <v>0</v>
      </c>
      <c r="AK100" s="111">
        <f t="shared" si="60"/>
        <v>0</v>
      </c>
      <c r="AL100" s="111">
        <f t="shared" si="60"/>
        <v>0</v>
      </c>
      <c r="AM100" s="111">
        <f t="shared" si="60"/>
        <v>0</v>
      </c>
      <c r="AN100" s="111">
        <f t="shared" si="60"/>
        <v>0</v>
      </c>
      <c r="AO100" s="111">
        <f t="shared" si="60"/>
        <v>0</v>
      </c>
      <c r="AP100" s="178">
        <f t="shared" si="60"/>
        <v>0</v>
      </c>
      <c r="AQ100" s="113" t="str">
        <f>VLOOKUP($H100,'[1]Unit factor_selected'!$F$3:$AC$346,'[1]Unit factor_selected'!H$1,FALSE)</f>
        <v>MJ</v>
      </c>
      <c r="AR100" s="114">
        <f>VLOOKUP($H100,'[1]Unit factor_selected'!$F$3:$AC$346,'[1]Unit factor_selected'!J$1,FALSE)</f>
        <v>7.0118048765538996E-2</v>
      </c>
      <c r="AS100" s="115">
        <f>VLOOKUP($H100,'[1]Unit factor_selected'!$F$3:$AC$346,'[1]Unit factor_selected'!K$1,FALSE)</f>
        <v>1.3497453408187099</v>
      </c>
      <c r="AT100" s="116">
        <f>VLOOKUP($H100,'[1]Unit factor_selected'!$F$3:$AC$346,'[1]Unit factor_selected'!L$1,FALSE)</f>
        <v>1.06301210372212E-5</v>
      </c>
      <c r="AU100" s="117">
        <f>VLOOKUP($H100,'[1]Unit factor_selected'!$F$3:$AC$346,'[1]Unit factor_selected'!M$1,FALSE)</f>
        <v>2.9385955179995399E-2</v>
      </c>
      <c r="AV100" s="116">
        <f>VLOOKUP($H100,'[1]Unit factor_selected'!$F$3:$AC$346,'[1]Unit factor_selected'!N$1,FALSE)</f>
        <v>1.0025233031106201E-4</v>
      </c>
      <c r="AW100" s="116">
        <f>VLOOKUP($H100,'[1]Unit factor_selected'!$F$3:$AC$346,'[1]Unit factor_selected'!O$1,FALSE)</f>
        <v>5.9555853283527898E-7</v>
      </c>
      <c r="AX100" s="117">
        <f>VLOOKUP($H100,'[1]Unit factor_selected'!$F$3:$AC$346,'[1]Unit factor_selected'!P$1,FALSE)</f>
        <v>7.0869144201546899E-2</v>
      </c>
      <c r="AY100" s="116">
        <f>VLOOKUP($H100,'[1]Unit factor_selected'!$F$3:$AC$346,'[1]Unit factor_selected'!Q$1,FALSE)</f>
        <v>4.5144039477974199E-4</v>
      </c>
      <c r="AZ100" s="117">
        <f>VLOOKUP($H100,'[1]Unit factor_selected'!$F$3:$AC$346,'[1]Unit factor_selected'!R$1,FALSE)</f>
        <v>1.5356028778998299E-3</v>
      </c>
      <c r="BA100" s="116">
        <f>VLOOKUP($H100,'[1]Unit factor_selected'!$F$3:$AC$346,'[1]Unit factor_selected'!S$1,FALSE)</f>
        <v>3.2455970565379699E-4</v>
      </c>
      <c r="BB100" s="116">
        <f>VLOOKUP($H100,'[1]Unit factor_selected'!$F$3:$AC$346,'[1]Unit factor_selected'!T$1,FALSE)</f>
        <v>3.01250376434892E-5</v>
      </c>
      <c r="BC100" s="116">
        <f>VLOOKUP($H100,'[1]Unit factor_selected'!$F$3:$AC$346,'[1]Unit factor_selected'!U$1,FALSE)</f>
        <v>2.66615630405421E-4</v>
      </c>
      <c r="BD100" s="116">
        <f>VLOOKUP($H100,'[1]Unit factor_selected'!$F$3:$AC$346,'[1]Unit factor_selected'!V$1,FALSE)</f>
        <v>6.0700632641943398E-8</v>
      </c>
      <c r="BE100" s="116">
        <f>VLOOKUP($H100,'[1]Unit factor_selected'!$F$3:$AC$346,'[1]Unit factor_selected'!W$1,FALSE)</f>
        <v>1.7662890886774801E-5</v>
      </c>
      <c r="BF100" s="116">
        <f>VLOOKUP($H100,'[1]Unit factor_selected'!$F$3:$AC$346,'[1]Unit factor_selected'!X$1,FALSE)</f>
        <v>3.2165862121886299E-5</v>
      </c>
      <c r="BG100" s="116">
        <f>VLOOKUP($H100,'[1]Unit factor_selected'!$F$3:$AC$346,'[1]Unit factor_selected'!Y$1,FALSE)</f>
        <v>3.4052642672935498E-5</v>
      </c>
      <c r="BH100" s="116">
        <f>VLOOKUP($H100,'[1]Unit factor_selected'!$F$3:$AC$346,'[1]Unit factor_selected'!Z$1,FALSE)</f>
        <v>1.6017502682224398E-8</v>
      </c>
      <c r="BI100" s="116">
        <f>VLOOKUP($H100,'[1]Unit factor_selected'!$F$3:$AC$346,'[1]Unit factor_selected'!AA$1,FALSE)</f>
        <v>3.0729154602136902E-5</v>
      </c>
      <c r="BJ100" s="117">
        <f>VLOOKUP($H100,'[1]Unit factor_selected'!$F$3:$AC$346,'[1]Unit factor_selected'!AB$1,FALSE)</f>
        <v>5.1457720294377004E-3</v>
      </c>
      <c r="BK100" s="118">
        <f>VLOOKUP($H100,'[1]Unit factor_selected'!$F$3:$AC$346,'[1]Unit factor_selected'!AC$1,FALSE)</f>
        <v>2.1648941226151601E-5</v>
      </c>
    </row>
    <row r="101" spans="2:63" x14ac:dyDescent="0.2">
      <c r="B101" s="84"/>
      <c r="C101" s="63"/>
      <c r="D101" s="85" t="str">
        <f>[1]LCI!C43</f>
        <v>Wastewater</v>
      </c>
      <c r="E101" s="147"/>
      <c r="F101" s="125" t="str">
        <f>'[1]Unit factor_selected'!D332</f>
        <v>market for sewage sludge | sewage sludge | Cutoff, U</v>
      </c>
      <c r="G101" s="87" t="str">
        <f>'[1]Unit factor_selected'!E332</f>
        <v>RoW</v>
      </c>
      <c r="H101" s="34" t="str">
        <f>'[1]Unit factor_selected'!F332</f>
        <v>1c183ca1-5719-474f-bd16-ec4cd1fc0a3d</v>
      </c>
      <c r="I101" s="88">
        <v>1</v>
      </c>
      <c r="J101" s="126">
        <f>I101</f>
        <v>1</v>
      </c>
      <c r="K101" s="127">
        <v>0</v>
      </c>
      <c r="L101" s="128">
        <v>0</v>
      </c>
      <c r="M101" s="128">
        <v>0</v>
      </c>
      <c r="N101" s="128">
        <v>0</v>
      </c>
      <c r="O101" s="128">
        <v>0</v>
      </c>
      <c r="P101" s="128">
        <v>0</v>
      </c>
      <c r="Q101" s="128">
        <v>0</v>
      </c>
      <c r="R101" s="129">
        <f>'[1]EV proj_BAU'!AJ$73*[1]LCI!$D43</f>
        <v>0.71292275383153592</v>
      </c>
      <c r="S101" s="128">
        <v>0</v>
      </c>
      <c r="T101" s="128">
        <v>0</v>
      </c>
      <c r="U101" s="128">
        <v>0</v>
      </c>
      <c r="V101" s="128">
        <v>0</v>
      </c>
      <c r="W101" s="128">
        <v>0</v>
      </c>
      <c r="X101" s="128">
        <v>0</v>
      </c>
      <c r="Y101" s="128">
        <v>0</v>
      </c>
      <c r="Z101" s="184">
        <f>'[1]EV proj_BAU'!AK$73*[1]LCI!$D43</f>
        <v>1.4601932346436213</v>
      </c>
      <c r="AA101" s="94">
        <f>$I101*K101</f>
        <v>0</v>
      </c>
      <c r="AB101" s="4">
        <f t="shared" ref="AB101:AP104" si="62">$I101*L101</f>
        <v>0</v>
      </c>
      <c r="AC101" s="4">
        <f t="shared" si="62"/>
        <v>0</v>
      </c>
      <c r="AD101" s="4">
        <f t="shared" si="62"/>
        <v>0</v>
      </c>
      <c r="AE101" s="4">
        <f t="shared" si="62"/>
        <v>0</v>
      </c>
      <c r="AF101" s="4">
        <f t="shared" si="62"/>
        <v>0</v>
      </c>
      <c r="AG101" s="4">
        <f t="shared" si="62"/>
        <v>0</v>
      </c>
      <c r="AH101" s="95">
        <f t="shared" si="62"/>
        <v>0.71292275383153592</v>
      </c>
      <c r="AI101" s="4">
        <f t="shared" si="62"/>
        <v>0</v>
      </c>
      <c r="AJ101" s="4">
        <f t="shared" si="62"/>
        <v>0</v>
      </c>
      <c r="AK101" s="4">
        <f t="shared" si="62"/>
        <v>0</v>
      </c>
      <c r="AL101" s="4">
        <f t="shared" si="62"/>
        <v>0</v>
      </c>
      <c r="AM101" s="4">
        <f t="shared" si="62"/>
        <v>0</v>
      </c>
      <c r="AN101" s="4">
        <f t="shared" si="62"/>
        <v>0</v>
      </c>
      <c r="AO101" s="4">
        <f t="shared" si="62"/>
        <v>0</v>
      </c>
      <c r="AP101" s="167">
        <f t="shared" si="62"/>
        <v>1.4601932346436213</v>
      </c>
      <c r="AQ101" s="97" t="str">
        <f>VLOOKUP($H101,'[1]Unit factor_selected'!$F$3:$AC$346,'[1]Unit factor_selected'!H$1,FALSE)</f>
        <v>m3</v>
      </c>
      <c r="AR101" s="98">
        <f>VLOOKUP($H101,'[1]Unit factor_selected'!$F$3:$AC$346,'[1]Unit factor_selected'!J$1,FALSE)</f>
        <v>7.1614702269999997</v>
      </c>
      <c r="AS101" s="2">
        <f>VLOOKUP($H101,'[1]Unit factor_selected'!$F$3:$AC$346,'[1]Unit factor_selected'!K$1,FALSE)</f>
        <v>98.872757210000003</v>
      </c>
      <c r="AT101" s="22">
        <f>VLOOKUP($H101,'[1]Unit factor_selected'!$F$3:$AC$346,'[1]Unit factor_selected'!L$1,FALSE)</f>
        <v>6.6668049999999996E-3</v>
      </c>
      <c r="AU101" s="21">
        <f>VLOOKUP($H101,'[1]Unit factor_selected'!$F$3:$AC$346,'[1]Unit factor_selected'!M$1,FALSE)</f>
        <v>1.8505745389999999</v>
      </c>
      <c r="AV101" s="22">
        <f>VLOOKUP($H101,'[1]Unit factor_selected'!$F$3:$AC$346,'[1]Unit factor_selected'!N$1,FALSE)</f>
        <v>0.200269635</v>
      </c>
      <c r="AW101" s="22">
        <f>VLOOKUP($H101,'[1]Unit factor_selected'!$F$3:$AC$346,'[1]Unit factor_selected'!O$1,FALSE)</f>
        <v>1.2829180000000001E-3</v>
      </c>
      <c r="AX101" s="21">
        <f>VLOOKUP($H101,'[1]Unit factor_selected'!$F$3:$AC$346,'[1]Unit factor_selected'!P$1,FALSE)</f>
        <v>7.6026173090000002</v>
      </c>
      <c r="AY101" s="22">
        <f>VLOOKUP($H101,'[1]Unit factor_selected'!$F$3:$AC$346,'[1]Unit factor_selected'!Q$1,FALSE)</f>
        <v>0.194665328</v>
      </c>
      <c r="AZ101" s="21">
        <f>VLOOKUP($H101,'[1]Unit factor_selected'!$F$3:$AC$346,'[1]Unit factor_selected'!R$1,FALSE)</f>
        <v>2.8399783260000002</v>
      </c>
      <c r="BA101" s="22">
        <f>VLOOKUP($H101,'[1]Unit factor_selected'!$F$3:$AC$346,'[1]Unit factor_selected'!S$1,FALSE)</f>
        <v>0.41945648400000002</v>
      </c>
      <c r="BB101" s="22">
        <f>VLOOKUP($H101,'[1]Unit factor_selected'!$F$3:$AC$346,'[1]Unit factor_selected'!T$1,FALSE)</f>
        <v>6.0491145000000003E-2</v>
      </c>
      <c r="BC101" s="22">
        <f>VLOOKUP($H101,'[1]Unit factor_selected'!$F$3:$AC$346,'[1]Unit factor_selected'!U$1,FALSE)</f>
        <v>0.25549287999999998</v>
      </c>
      <c r="BD101" s="22">
        <f>VLOOKUP($H101,'[1]Unit factor_selected'!$F$3:$AC$346,'[1]Unit factor_selected'!V$1,FALSE)</f>
        <v>1.04886E-4</v>
      </c>
      <c r="BE101" s="22">
        <f>VLOOKUP($H101,'[1]Unit factor_selected'!$F$3:$AC$346,'[1]Unit factor_selected'!W$1,FALSE)</f>
        <v>1.1224158999999999E-2</v>
      </c>
      <c r="BF101" s="22">
        <f>VLOOKUP($H101,'[1]Unit factor_selected'!$F$3:$AC$346,'[1]Unit factor_selected'!X$1,FALSE)</f>
        <v>7.2626499999999998E-3</v>
      </c>
      <c r="BG101" s="22">
        <f>VLOOKUP($H101,'[1]Unit factor_selected'!$F$3:$AC$346,'[1]Unit factor_selected'!Y$1,FALSE)</f>
        <v>7.4534470000000002E-3</v>
      </c>
      <c r="BH101" s="22">
        <f>VLOOKUP($H101,'[1]Unit factor_selected'!$F$3:$AC$346,'[1]Unit factor_selected'!Z$1,FALSE)</f>
        <v>2.79E-6</v>
      </c>
      <c r="BI101" s="22">
        <f>VLOOKUP($H101,'[1]Unit factor_selected'!$F$3:$AC$346,'[1]Unit factor_selected'!AA$1,FALSE)</f>
        <v>1.1038116000000001E-2</v>
      </c>
      <c r="BJ101" s="21">
        <f>VLOOKUP($H101,'[1]Unit factor_selected'!$F$3:$AC$346,'[1]Unit factor_selected'!AB$1,FALSE)</f>
        <v>7.682057575</v>
      </c>
      <c r="BK101" s="99">
        <f>VLOOKUP($H101,'[1]Unit factor_selected'!$F$3:$AC$346,'[1]Unit factor_selected'!AC$1,FALSE)</f>
        <v>3.0311106000000001E-2</v>
      </c>
    </row>
    <row r="102" spans="2:63" x14ac:dyDescent="0.2">
      <c r="B102" s="84"/>
      <c r="C102" s="63"/>
      <c r="D102" s="85" t="str">
        <f>[1]LCI!C44</f>
        <v>Hazardous waste</v>
      </c>
      <c r="E102" s="147"/>
      <c r="F102" s="125" t="str">
        <f>'[1]Unit factor_selected'!D325</f>
        <v>treatment of spent solvent mixture, hazardous waste incineration | spent solvent mixture | Cutoff, U</v>
      </c>
      <c r="G102" s="87" t="str">
        <f>'[1]Unit factor_selected'!E325</f>
        <v>RoW</v>
      </c>
      <c r="H102" s="34" t="str">
        <f>'[1]Unit factor_selected'!F325</f>
        <v>42cb8897-4071-32e8-975d-a0d0c31c21c4</v>
      </c>
      <c r="I102" s="88">
        <v>1</v>
      </c>
      <c r="J102" s="126">
        <f>I102</f>
        <v>1</v>
      </c>
      <c r="K102" s="127">
        <v>0</v>
      </c>
      <c r="L102" s="128">
        <v>0</v>
      </c>
      <c r="M102" s="128">
        <v>0</v>
      </c>
      <c r="N102" s="128">
        <v>0</v>
      </c>
      <c r="O102" s="128">
        <v>0</v>
      </c>
      <c r="P102" s="128">
        <v>0</v>
      </c>
      <c r="Q102" s="128">
        <v>0</v>
      </c>
      <c r="R102" s="129">
        <f>'[1]EV proj_BAU'!AJ$73*[1]LCI!$D44</f>
        <v>2.341222856828281E-2</v>
      </c>
      <c r="S102" s="128">
        <v>0</v>
      </c>
      <c r="T102" s="128">
        <v>0</v>
      </c>
      <c r="U102" s="128">
        <v>0</v>
      </c>
      <c r="V102" s="128">
        <v>0</v>
      </c>
      <c r="W102" s="128">
        <v>0</v>
      </c>
      <c r="X102" s="128">
        <v>0</v>
      </c>
      <c r="Y102" s="128">
        <v>0</v>
      </c>
      <c r="Z102" s="184">
        <f>'[1]EV proj_BAU'!AK$73*[1]LCI!$D44</f>
        <v>4.7952429038917922E-2</v>
      </c>
      <c r="AA102" s="94">
        <f t="shared" ref="AA102:AA103" si="63">$I102*K102</f>
        <v>0</v>
      </c>
      <c r="AB102" s="4">
        <f t="shared" si="62"/>
        <v>0</v>
      </c>
      <c r="AC102" s="4">
        <f t="shared" si="62"/>
        <v>0</v>
      </c>
      <c r="AD102" s="4">
        <f t="shared" si="62"/>
        <v>0</v>
      </c>
      <c r="AE102" s="4">
        <f t="shared" si="62"/>
        <v>0</v>
      </c>
      <c r="AF102" s="4">
        <f t="shared" si="62"/>
        <v>0</v>
      </c>
      <c r="AG102" s="4">
        <f t="shared" si="62"/>
        <v>0</v>
      </c>
      <c r="AH102" s="95">
        <f t="shared" si="62"/>
        <v>2.341222856828281E-2</v>
      </c>
      <c r="AI102" s="4">
        <f t="shared" si="62"/>
        <v>0</v>
      </c>
      <c r="AJ102" s="4">
        <f t="shared" si="62"/>
        <v>0</v>
      </c>
      <c r="AK102" s="4">
        <f t="shared" si="62"/>
        <v>0</v>
      </c>
      <c r="AL102" s="4">
        <f t="shared" si="62"/>
        <v>0</v>
      </c>
      <c r="AM102" s="4">
        <f t="shared" si="62"/>
        <v>0</v>
      </c>
      <c r="AN102" s="4">
        <f t="shared" si="62"/>
        <v>0</v>
      </c>
      <c r="AO102" s="4">
        <f t="shared" si="62"/>
        <v>0</v>
      </c>
      <c r="AP102" s="167">
        <f t="shared" si="62"/>
        <v>4.7952429038917922E-2</v>
      </c>
      <c r="AQ102" s="97" t="str">
        <f>VLOOKUP($H102,'[1]Unit factor_selected'!$F$3:$AC$346,'[1]Unit factor_selected'!H$1,FALSE)</f>
        <v>kg</v>
      </c>
      <c r="AR102" s="98">
        <f>VLOOKUP($H102,'[1]Unit factor_selected'!$F$3:$AC$346,'[1]Unit factor_selected'!J$1,FALSE)</f>
        <v>1.9624210989999999</v>
      </c>
      <c r="AS102" s="2">
        <f>VLOOKUP($H102,'[1]Unit factor_selected'!$F$3:$AC$346,'[1]Unit factor_selected'!K$1,FALSE)</f>
        <v>3.1329685760000001</v>
      </c>
      <c r="AT102" s="22">
        <f>VLOOKUP($H102,'[1]Unit factor_selected'!$F$3:$AC$346,'[1]Unit factor_selected'!L$1,FALSE)</f>
        <v>3.2232099999999998E-4</v>
      </c>
      <c r="AU102" s="21">
        <f>VLOOKUP($H102,'[1]Unit factor_selected'!$F$3:$AC$346,'[1]Unit factor_selected'!M$1,FALSE)</f>
        <v>6.2159803999999999E-2</v>
      </c>
      <c r="AV102" s="22">
        <f>VLOOKUP($H102,'[1]Unit factor_selected'!$F$3:$AC$346,'[1]Unit factor_selected'!N$1,FALSE)</f>
        <v>5.5838440000000001E-3</v>
      </c>
      <c r="AW102" s="22">
        <f>VLOOKUP($H102,'[1]Unit factor_selected'!$F$3:$AC$346,'[1]Unit factor_selected'!O$1,FALSE)</f>
        <v>2.7422299999999998E-4</v>
      </c>
      <c r="AX102" s="21">
        <f>VLOOKUP($H102,'[1]Unit factor_selected'!$F$3:$AC$346,'[1]Unit factor_selected'!P$1,FALSE)</f>
        <v>1.965291428</v>
      </c>
      <c r="AY102" s="22">
        <f>VLOOKUP($H102,'[1]Unit factor_selected'!$F$3:$AC$346,'[1]Unit factor_selected'!Q$1,FALSE)</f>
        <v>1.2566693E-2</v>
      </c>
      <c r="AZ102" s="21">
        <f>VLOOKUP($H102,'[1]Unit factor_selected'!$F$3:$AC$346,'[1]Unit factor_selected'!R$1,FALSE)</f>
        <v>0.13457923999999999</v>
      </c>
      <c r="BA102" s="22">
        <f>VLOOKUP($H102,'[1]Unit factor_selected'!$F$3:$AC$346,'[1]Unit factor_selected'!S$1,FALSE)</f>
        <v>8.8754539999999996E-3</v>
      </c>
      <c r="BB102" s="22">
        <f>VLOOKUP($H102,'[1]Unit factor_selected'!$F$3:$AC$346,'[1]Unit factor_selected'!T$1,FALSE)</f>
        <v>2.0673829999999999E-3</v>
      </c>
      <c r="BC102" s="22">
        <f>VLOOKUP($H102,'[1]Unit factor_selected'!$F$3:$AC$346,'[1]Unit factor_selected'!U$1,FALSE)</f>
        <v>7.5143329999999998E-3</v>
      </c>
      <c r="BD102" s="22">
        <f>VLOOKUP($H102,'[1]Unit factor_selected'!$F$3:$AC$346,'[1]Unit factor_selected'!V$1,FALSE)</f>
        <v>3.7599999999999999E-5</v>
      </c>
      <c r="BE102" s="22">
        <f>VLOOKUP($H102,'[1]Unit factor_selected'!$F$3:$AC$346,'[1]Unit factor_selected'!W$1,FALSE)</f>
        <v>5.9894199999999999E-4</v>
      </c>
      <c r="BF102" s="22">
        <f>VLOOKUP($H102,'[1]Unit factor_selected'!$F$3:$AC$346,'[1]Unit factor_selected'!X$1,FALSE)</f>
        <v>7.8458300000000005E-4</v>
      </c>
      <c r="BG102" s="22">
        <f>VLOOKUP($H102,'[1]Unit factor_selected'!$F$3:$AC$346,'[1]Unit factor_selected'!Y$1,FALSE)</f>
        <v>7.92953E-4</v>
      </c>
      <c r="BH102" s="22">
        <f>VLOOKUP($H102,'[1]Unit factor_selected'!$F$3:$AC$346,'[1]Unit factor_selected'!Z$1,FALSE)</f>
        <v>5.2099999999999997E-7</v>
      </c>
      <c r="BI102" s="22">
        <f>VLOOKUP($H102,'[1]Unit factor_selected'!$F$3:$AC$346,'[1]Unit factor_selected'!AA$1,FALSE)</f>
        <v>7.1150599999999999E-4</v>
      </c>
      <c r="BJ102" s="21">
        <f>VLOOKUP($H102,'[1]Unit factor_selected'!$F$3:$AC$346,'[1]Unit factor_selected'!AB$1,FALSE)</f>
        <v>0.47500002000000002</v>
      </c>
      <c r="BK102" s="99">
        <f>VLOOKUP($H102,'[1]Unit factor_selected'!$F$3:$AC$346,'[1]Unit factor_selected'!AC$1,FALSE)</f>
        <v>2.5981469999999999E-3</v>
      </c>
    </row>
    <row r="103" spans="2:63" x14ac:dyDescent="0.2">
      <c r="B103" s="84"/>
      <c r="C103" s="63"/>
      <c r="D103" s="85" t="str">
        <f>[1]LCI!C45</f>
        <v>Inert chemical waste</v>
      </c>
      <c r="E103" s="147"/>
      <c r="F103" s="125" t="str">
        <f>'[1]Unit factor_selected'!D333</f>
        <v>treatment of inert waste, inert material landfill | inert waste, for final disposal | Cutoff, U</v>
      </c>
      <c r="G103" s="87" t="str">
        <f>'[1]Unit factor_selected'!E333</f>
        <v>RoW</v>
      </c>
      <c r="H103" s="34" t="str">
        <f>'[1]Unit factor_selected'!F333</f>
        <v>09bd20fe-9311-3ac6-930f-bd5c1dfbcab9</v>
      </c>
      <c r="I103" s="88">
        <v>1</v>
      </c>
      <c r="J103" s="126">
        <f t="shared" ref="J103:J104" si="64">I103</f>
        <v>1</v>
      </c>
      <c r="K103" s="127">
        <v>0</v>
      </c>
      <c r="L103" s="128">
        <v>0</v>
      </c>
      <c r="M103" s="128">
        <v>0</v>
      </c>
      <c r="N103" s="128">
        <v>0</v>
      </c>
      <c r="O103" s="128">
        <v>0</v>
      </c>
      <c r="P103" s="128">
        <v>0</v>
      </c>
      <c r="Q103" s="128">
        <v>0</v>
      </c>
      <c r="R103" s="129">
        <f>'[1]EV proj_BAU'!AJ$73*[1]LCI!$D45</f>
        <v>0.43729474725831652</v>
      </c>
      <c r="S103" s="128">
        <v>0</v>
      </c>
      <c r="T103" s="128">
        <v>0</v>
      </c>
      <c r="U103" s="128">
        <v>0</v>
      </c>
      <c r="V103" s="128">
        <v>0</v>
      </c>
      <c r="W103" s="128">
        <v>0</v>
      </c>
      <c r="X103" s="128">
        <v>0</v>
      </c>
      <c r="Y103" s="128">
        <v>0</v>
      </c>
      <c r="Z103" s="184">
        <f>'[1]EV proj_BAU'!AK$73*[1]LCI!$D45</f>
        <v>0.89565780873178891</v>
      </c>
      <c r="AA103" s="94">
        <f t="shared" si="63"/>
        <v>0</v>
      </c>
      <c r="AB103" s="4">
        <f t="shared" si="62"/>
        <v>0</v>
      </c>
      <c r="AC103" s="4">
        <f t="shared" si="62"/>
        <v>0</v>
      </c>
      <c r="AD103" s="4">
        <f t="shared" si="62"/>
        <v>0</v>
      </c>
      <c r="AE103" s="4">
        <f t="shared" si="62"/>
        <v>0</v>
      </c>
      <c r="AF103" s="4">
        <f t="shared" si="62"/>
        <v>0</v>
      </c>
      <c r="AG103" s="4">
        <f t="shared" si="62"/>
        <v>0</v>
      </c>
      <c r="AH103" s="95">
        <f t="shared" si="62"/>
        <v>0.43729474725831652</v>
      </c>
      <c r="AI103" s="4">
        <f t="shared" si="62"/>
        <v>0</v>
      </c>
      <c r="AJ103" s="4">
        <f t="shared" si="62"/>
        <v>0</v>
      </c>
      <c r="AK103" s="4">
        <f t="shared" si="62"/>
        <v>0</v>
      </c>
      <c r="AL103" s="4">
        <f t="shared" si="62"/>
        <v>0</v>
      </c>
      <c r="AM103" s="4">
        <f t="shared" si="62"/>
        <v>0</v>
      </c>
      <c r="AN103" s="4">
        <f t="shared" si="62"/>
        <v>0</v>
      </c>
      <c r="AO103" s="4">
        <f t="shared" si="62"/>
        <v>0</v>
      </c>
      <c r="AP103" s="167">
        <f t="shared" si="62"/>
        <v>0.89565780873178891</v>
      </c>
      <c r="AQ103" s="97" t="str">
        <f>VLOOKUP($H103,'[1]Unit factor_selected'!$F$3:$AC$346,'[1]Unit factor_selected'!H$1,FALSE)</f>
        <v>kg</v>
      </c>
      <c r="AR103" s="98">
        <f>VLOOKUP($H103,'[1]Unit factor_selected'!$F$3:$AC$346,'[1]Unit factor_selected'!J$1,FALSE)</f>
        <v>5.0988479999999996E-3</v>
      </c>
      <c r="AS103" s="2">
        <f>VLOOKUP($H103,'[1]Unit factor_selected'!$F$3:$AC$346,'[1]Unit factor_selected'!K$1,FALSE)</f>
        <v>0.15713993900000001</v>
      </c>
      <c r="AT103" s="22">
        <f>VLOOKUP($H103,'[1]Unit factor_selected'!$F$3:$AC$346,'[1]Unit factor_selected'!L$1,FALSE)</f>
        <v>1.2799999999999999E-5</v>
      </c>
      <c r="AU103" s="21">
        <f>VLOOKUP($H103,'[1]Unit factor_selected'!$F$3:$AC$346,'[1]Unit factor_selected'!M$1,FALSE)</f>
        <v>3.3653300000000001E-3</v>
      </c>
      <c r="AV103" s="22">
        <f>VLOOKUP($H103,'[1]Unit factor_selected'!$F$3:$AC$346,'[1]Unit factor_selected'!N$1,FALSE)</f>
        <v>6.9200000000000002E-5</v>
      </c>
      <c r="AW103" s="22">
        <f>VLOOKUP($H103,'[1]Unit factor_selected'!$F$3:$AC$346,'[1]Unit factor_selected'!O$1,FALSE)</f>
        <v>4.3000000000000001E-7</v>
      </c>
      <c r="AX103" s="21">
        <f>VLOOKUP($H103,'[1]Unit factor_selected'!$F$3:$AC$346,'[1]Unit factor_selected'!P$1,FALSE)</f>
        <v>5.1434669999999997E-3</v>
      </c>
      <c r="AY103" s="22">
        <f>VLOOKUP($H103,'[1]Unit factor_selected'!$F$3:$AC$346,'[1]Unit factor_selected'!Q$1,FALSE)</f>
        <v>2.4514200000000001E-4</v>
      </c>
      <c r="AZ103" s="21">
        <f>VLOOKUP($H103,'[1]Unit factor_selected'!$F$3:$AC$346,'[1]Unit factor_selected'!R$1,FALSE)</f>
        <v>1.774308E-3</v>
      </c>
      <c r="BA103" s="22">
        <f>VLOOKUP($H103,'[1]Unit factor_selected'!$F$3:$AC$346,'[1]Unit factor_selected'!S$1,FALSE)</f>
        <v>1.4025999999999999E-4</v>
      </c>
      <c r="BB103" s="22">
        <f>VLOOKUP($H103,'[1]Unit factor_selected'!$F$3:$AC$346,'[1]Unit factor_selected'!T$1,FALSE)</f>
        <v>1.79063E-4</v>
      </c>
      <c r="BC103" s="22">
        <f>VLOOKUP($H103,'[1]Unit factor_selected'!$F$3:$AC$346,'[1]Unit factor_selected'!U$1,FALSE)</f>
        <v>1.04285E-4</v>
      </c>
      <c r="BD103" s="22">
        <f>VLOOKUP($H103,'[1]Unit factor_selected'!$F$3:$AC$346,'[1]Unit factor_selected'!V$1,FALSE)</f>
        <v>4.5699999999999999E-8</v>
      </c>
      <c r="BE103" s="22">
        <f>VLOOKUP($H103,'[1]Unit factor_selected'!$F$3:$AC$346,'[1]Unit factor_selected'!W$1,FALSE)</f>
        <v>1.08E-5</v>
      </c>
      <c r="BF103" s="22">
        <f>VLOOKUP($H103,'[1]Unit factor_selected'!$F$3:$AC$346,'[1]Unit factor_selected'!X$1,FALSE)</f>
        <v>4.5099999999999998E-5</v>
      </c>
      <c r="BG103" s="22">
        <f>VLOOKUP($H103,'[1]Unit factor_selected'!$F$3:$AC$346,'[1]Unit factor_selected'!Y$1,FALSE)</f>
        <v>4.6E-5</v>
      </c>
      <c r="BH103" s="22">
        <f>VLOOKUP($H103,'[1]Unit factor_selected'!$F$3:$AC$346,'[1]Unit factor_selected'!Z$1,FALSE)</f>
        <v>3.7799999999999998E-9</v>
      </c>
      <c r="BI103" s="22">
        <f>VLOOKUP($H103,'[1]Unit factor_selected'!$F$3:$AC$346,'[1]Unit factor_selected'!AA$1,FALSE)</f>
        <v>2.8200000000000001E-5</v>
      </c>
      <c r="BJ103" s="21">
        <f>VLOOKUP($H103,'[1]Unit factor_selected'!$F$3:$AC$346,'[1]Unit factor_selected'!AB$1,FALSE)</f>
        <v>1.7728150000000002E-2</v>
      </c>
      <c r="BK103" s="99">
        <f>VLOOKUP($H103,'[1]Unit factor_selected'!$F$3:$AC$346,'[1]Unit factor_selected'!AC$1,FALSE)</f>
        <v>1.5747999999999999E-4</v>
      </c>
    </row>
    <row r="104" spans="2:63" x14ac:dyDescent="0.2">
      <c r="B104" s="84"/>
      <c r="C104" s="63"/>
      <c r="D104" s="137" t="str">
        <f>E45</f>
        <v>Emitted CO2</v>
      </c>
      <c r="E104" s="148"/>
      <c r="F104" s="131"/>
      <c r="G104" s="102"/>
      <c r="H104" s="103"/>
      <c r="I104" s="88">
        <v>1</v>
      </c>
      <c r="J104" s="132">
        <f t="shared" si="64"/>
        <v>1</v>
      </c>
      <c r="K104" s="133">
        <v>0</v>
      </c>
      <c r="L104" s="134">
        <v>0</v>
      </c>
      <c r="M104" s="134">
        <v>0</v>
      </c>
      <c r="N104" s="134">
        <v>0</v>
      </c>
      <c r="O104" s="134">
        <v>0</v>
      </c>
      <c r="P104" s="134">
        <v>0</v>
      </c>
      <c r="Q104" s="134">
        <v>0</v>
      </c>
      <c r="R104" s="135">
        <f>'[1]EV proj_BAU'!AJ$73*[1]LCI!$D46</f>
        <v>8.9814855936165058E-3</v>
      </c>
      <c r="S104" s="134">
        <v>0</v>
      </c>
      <c r="T104" s="134">
        <v>0</v>
      </c>
      <c r="U104" s="134">
        <v>0</v>
      </c>
      <c r="V104" s="134">
        <v>0</v>
      </c>
      <c r="W104" s="134">
        <v>0</v>
      </c>
      <c r="X104" s="134">
        <v>0</v>
      </c>
      <c r="Y104" s="134">
        <v>0</v>
      </c>
      <c r="Z104" s="185">
        <f>'[1]EV proj_BAU'!AK$73*[1]LCI!$D46</f>
        <v>1.8395687934442032E-2</v>
      </c>
      <c r="AA104" s="110">
        <f>$I104*K104</f>
        <v>0</v>
      </c>
      <c r="AB104" s="111">
        <f t="shared" si="62"/>
        <v>0</v>
      </c>
      <c r="AC104" s="111">
        <f t="shared" si="62"/>
        <v>0</v>
      </c>
      <c r="AD104" s="111">
        <f t="shared" si="62"/>
        <v>0</v>
      </c>
      <c r="AE104" s="111">
        <f t="shared" si="62"/>
        <v>0</v>
      </c>
      <c r="AF104" s="111">
        <f t="shared" si="62"/>
        <v>0</v>
      </c>
      <c r="AG104" s="111">
        <f t="shared" si="62"/>
        <v>0</v>
      </c>
      <c r="AH104" s="58">
        <f t="shared" si="62"/>
        <v>8.9814855936165058E-3</v>
      </c>
      <c r="AI104" s="111">
        <f t="shared" si="62"/>
        <v>0</v>
      </c>
      <c r="AJ104" s="111">
        <f t="shared" si="62"/>
        <v>0</v>
      </c>
      <c r="AK104" s="111">
        <f t="shared" si="62"/>
        <v>0</v>
      </c>
      <c r="AL104" s="111">
        <f t="shared" si="62"/>
        <v>0</v>
      </c>
      <c r="AM104" s="111">
        <f t="shared" si="62"/>
        <v>0</v>
      </c>
      <c r="AN104" s="111">
        <f t="shared" si="62"/>
        <v>0</v>
      </c>
      <c r="AO104" s="111">
        <f t="shared" si="62"/>
        <v>0</v>
      </c>
      <c r="AP104" s="178">
        <f t="shared" si="62"/>
        <v>1.8395687934442032E-2</v>
      </c>
      <c r="AQ104" s="113" t="s">
        <v>56</v>
      </c>
      <c r="AR104" s="114">
        <v>1</v>
      </c>
      <c r="AS104" s="115">
        <v>0</v>
      </c>
      <c r="AT104" s="116">
        <v>0</v>
      </c>
      <c r="AU104" s="117">
        <v>0</v>
      </c>
      <c r="AV104" s="116">
        <v>0</v>
      </c>
      <c r="AW104" s="116">
        <v>0</v>
      </c>
      <c r="AX104" s="117">
        <v>1</v>
      </c>
      <c r="AY104" s="116">
        <v>0</v>
      </c>
      <c r="AZ104" s="117">
        <v>0</v>
      </c>
      <c r="BA104" s="116">
        <v>0</v>
      </c>
      <c r="BB104" s="116">
        <v>0</v>
      </c>
      <c r="BC104" s="116">
        <v>0</v>
      </c>
      <c r="BD104" s="116">
        <v>0</v>
      </c>
      <c r="BE104" s="116">
        <v>0</v>
      </c>
      <c r="BF104" s="116">
        <v>0</v>
      </c>
      <c r="BG104" s="116">
        <v>0</v>
      </c>
      <c r="BH104" s="116">
        <v>0</v>
      </c>
      <c r="BI104" s="116">
        <v>0</v>
      </c>
      <c r="BJ104" s="117">
        <v>0</v>
      </c>
      <c r="BK104" s="118">
        <v>0</v>
      </c>
    </row>
    <row r="105" spans="2:63" x14ac:dyDescent="0.2">
      <c r="B105" s="84"/>
      <c r="C105" s="62" t="str">
        <f>'[1]EV proj_BAU'!J72</f>
        <v>Cathode</v>
      </c>
      <c r="D105" s="64" t="str">
        <f>'[1]EV proj_BAU'!K72</f>
        <v>Active material (kg)</v>
      </c>
      <c r="E105" s="186" t="str">
        <f>'[1]Unit factor_selected'!C81</f>
        <v>Li2CO3</v>
      </c>
      <c r="F105" s="65" t="str">
        <f>'[1]Unit factor_selected'!D81</f>
        <v>lithium carbonate production, from concentrated brine | lithium carbonate | Cutoff</v>
      </c>
      <c r="G105" s="66" t="str">
        <f>'[1]Unit factor_selected'!E81</f>
        <v>CL</v>
      </c>
      <c r="H105" s="67" t="str">
        <f>'[1]Unit factor_selected'!F81</f>
        <v>0c0bebe1-def0-469d-9d08-e6e6b779e148</v>
      </c>
      <c r="I105" s="68">
        <f>'[1]LIB components'!C15*$J$3</f>
        <v>0</v>
      </c>
      <c r="J105" s="187">
        <f>SUM(I105:I108)</f>
        <v>1</v>
      </c>
      <c r="K105" s="188">
        <f>'[1]EV proj_BAU'!R107</f>
        <v>16.789008000000003</v>
      </c>
      <c r="L105" s="71">
        <f>'[1]EV proj_BAU'!S107</f>
        <v>0</v>
      </c>
      <c r="M105" s="71">
        <f>'[1]EV proj_BAU'!T107</f>
        <v>0</v>
      </c>
      <c r="N105" s="71">
        <f>'[1]EV proj_BAU'!U107</f>
        <v>0</v>
      </c>
      <c r="O105" s="71">
        <f>'[1]EV proj_BAU'!V107</f>
        <v>0</v>
      </c>
      <c r="P105" s="71">
        <f>'[1]EV proj_BAU'!W107</f>
        <v>0</v>
      </c>
      <c r="Q105" s="71">
        <v>0</v>
      </c>
      <c r="R105" s="71">
        <v>0</v>
      </c>
      <c r="S105" s="72">
        <f>'[1]EV proj_BAU'!X107</f>
        <v>33.021695999999999</v>
      </c>
      <c r="T105" s="71">
        <f>'[1]EV proj_BAU'!Y107</f>
        <v>0</v>
      </c>
      <c r="U105" s="71">
        <f>'[1]EV proj_BAU'!Z107</f>
        <v>0</v>
      </c>
      <c r="V105" s="71">
        <f>'[1]EV proj_BAU'!AA107</f>
        <v>0</v>
      </c>
      <c r="W105" s="71">
        <f>'[1]EV proj_BAU'!AB107</f>
        <v>0</v>
      </c>
      <c r="X105" s="71">
        <f>'[1]EV proj_BAU'!AC107</f>
        <v>0</v>
      </c>
      <c r="Y105" s="71">
        <v>0</v>
      </c>
      <c r="Z105" s="73">
        <v>0</v>
      </c>
      <c r="AA105" s="189">
        <f>$I105*K$105</f>
        <v>0</v>
      </c>
      <c r="AB105" s="75">
        <f t="shared" ref="AB105:AP108" si="65">$I105*L$105</f>
        <v>0</v>
      </c>
      <c r="AC105" s="75">
        <f t="shared" si="65"/>
        <v>0</v>
      </c>
      <c r="AD105" s="75">
        <f t="shared" si="65"/>
        <v>0</v>
      </c>
      <c r="AE105" s="75">
        <f t="shared" si="65"/>
        <v>0</v>
      </c>
      <c r="AF105" s="75">
        <f t="shared" si="65"/>
        <v>0</v>
      </c>
      <c r="AG105" s="75">
        <f t="shared" si="65"/>
        <v>0</v>
      </c>
      <c r="AH105" s="75">
        <f t="shared" si="65"/>
        <v>0</v>
      </c>
      <c r="AI105" s="76">
        <f t="shared" si="65"/>
        <v>0</v>
      </c>
      <c r="AJ105" s="75">
        <f t="shared" si="65"/>
        <v>0</v>
      </c>
      <c r="AK105" s="75">
        <f t="shared" si="65"/>
        <v>0</v>
      </c>
      <c r="AL105" s="75">
        <f t="shared" si="65"/>
        <v>0</v>
      </c>
      <c r="AM105" s="75">
        <f t="shared" si="65"/>
        <v>0</v>
      </c>
      <c r="AN105" s="75">
        <f t="shared" si="65"/>
        <v>0</v>
      </c>
      <c r="AO105" s="75">
        <f t="shared" si="65"/>
        <v>0</v>
      </c>
      <c r="AP105" s="77">
        <f t="shared" si="65"/>
        <v>0</v>
      </c>
      <c r="AQ105" s="78" t="str">
        <f>VLOOKUP($H105,'[1]Unit factor_selected'!$F$3:$AC$346,'[1]Unit factor_selected'!H$1,FALSE)</f>
        <v>kg</v>
      </c>
      <c r="AR105" s="79">
        <f>VLOOKUP($H105,'[1]Unit factor_selected'!$F$3:$AC$346,'[1]Unit factor_selected'!J$1,FALSE)</f>
        <v>1.8291379558282701</v>
      </c>
      <c r="AS105" s="80">
        <f>VLOOKUP($H105,'[1]Unit factor_selected'!$F$3:$AC$346,'[1]Unit factor_selected'!K$1,FALSE)</f>
        <v>26.065711394562999</v>
      </c>
      <c r="AT105" s="81">
        <f>VLOOKUP($H105,'[1]Unit factor_selected'!$F$3:$AC$346,'[1]Unit factor_selected'!L$1,FALSE)</f>
        <v>8.4057181094351098E-3</v>
      </c>
      <c r="AU105" s="82">
        <f>VLOOKUP($H105,'[1]Unit factor_selected'!$F$3:$AC$346,'[1]Unit factor_selected'!M$1,FALSE)</f>
        <v>0.48291512712401202</v>
      </c>
      <c r="AV105" s="81">
        <f>VLOOKUP($H105,'[1]Unit factor_selected'!$F$3:$AC$346,'[1]Unit factor_selected'!N$1,FALSE)</f>
        <v>0.17078241456073301</v>
      </c>
      <c r="AW105" s="81">
        <f>VLOOKUP($H105,'[1]Unit factor_selected'!$F$3:$AC$346,'[1]Unit factor_selected'!O$1,FALSE)</f>
        <v>1.9855187723483601E-3</v>
      </c>
      <c r="AX105" s="82">
        <f>VLOOKUP($H105,'[1]Unit factor_selected'!$F$3:$AC$346,'[1]Unit factor_selected'!P$1,FALSE)</f>
        <v>1.8524193193259799</v>
      </c>
      <c r="AY105" s="81">
        <f>VLOOKUP($H105,'[1]Unit factor_selected'!$F$3:$AC$346,'[1]Unit factor_selected'!Q$1,FALSE)</f>
        <v>0.39507704039220798</v>
      </c>
      <c r="AZ105" s="82">
        <f>VLOOKUP($H105,'[1]Unit factor_selected'!$F$3:$AC$346,'[1]Unit factor_selected'!R$1,FALSE)</f>
        <v>5.4480581959463699</v>
      </c>
      <c r="BA105" s="81">
        <f>VLOOKUP($H105,'[1]Unit factor_selected'!$F$3:$AC$346,'[1]Unit factor_selected'!S$1,FALSE)</f>
        <v>5.1976459388376403E-2</v>
      </c>
      <c r="BB105" s="81">
        <f>VLOOKUP($H105,'[1]Unit factor_selected'!$F$3:$AC$346,'[1]Unit factor_selected'!T$1,FALSE)</f>
        <v>0.13789624752415899</v>
      </c>
      <c r="BC105" s="81">
        <f>VLOOKUP($H105,'[1]Unit factor_selected'!$F$3:$AC$346,'[1]Unit factor_selected'!U$1,FALSE)</f>
        <v>0.22475522501570599</v>
      </c>
      <c r="BD105" s="81">
        <f>VLOOKUP($H105,'[1]Unit factor_selected'!$F$3:$AC$346,'[1]Unit factor_selected'!V$1,FALSE)</f>
        <v>1.56026409039008E-3</v>
      </c>
      <c r="BE105" s="81">
        <f>VLOOKUP($H105,'[1]Unit factor_selected'!$F$3:$AC$346,'[1]Unit factor_selected'!W$1,FALSE)</f>
        <v>1.3705070598268501</v>
      </c>
      <c r="BF105" s="81">
        <f>VLOOKUP($H105,'[1]Unit factor_selected'!$F$3:$AC$346,'[1]Unit factor_selected'!X$1,FALSE)</f>
        <v>7.9046125070543899E-3</v>
      </c>
      <c r="BG105" s="81">
        <f>VLOOKUP($H105,'[1]Unit factor_selected'!$F$3:$AC$346,'[1]Unit factor_selected'!Y$1,FALSE)</f>
        <v>8.0181152410804205E-3</v>
      </c>
      <c r="BH105" s="81">
        <f>VLOOKUP($H105,'[1]Unit factor_selected'!$F$3:$AC$346,'[1]Unit factor_selected'!Z$1,FALSE)</f>
        <v>6.7883728304431496E-7</v>
      </c>
      <c r="BI105" s="81">
        <f>VLOOKUP($H105,'[1]Unit factor_selected'!$F$3:$AC$346,'[1]Unit factor_selected'!AA$1,FALSE)</f>
        <v>1.2530514582591201E-2</v>
      </c>
      <c r="BJ105" s="82">
        <f>VLOOKUP($H105,'[1]Unit factor_selected'!$F$3:$AC$346,'[1]Unit factor_selected'!AB$1,FALSE)</f>
        <v>14.3349442969932</v>
      </c>
      <c r="BK105" s="83">
        <f>VLOOKUP($H105,'[1]Unit factor_selected'!$F$3:$AC$346,'[1]Unit factor_selected'!AC$1,FALSE)</f>
        <v>3.92197016547998E-2</v>
      </c>
    </row>
    <row r="106" spans="2:63" x14ac:dyDescent="0.2">
      <c r="B106" s="84"/>
      <c r="C106" s="84"/>
      <c r="D106" s="85"/>
      <c r="E106" s="190"/>
      <c r="F106" s="86"/>
      <c r="G106" s="87" t="str">
        <f>'[1]Unit factor_selected'!E82</f>
        <v>CN</v>
      </c>
      <c r="H106" s="35" t="str">
        <f>'[1]Unit factor_selected'!F82</f>
        <v>8aace14a-024a-4234-b8ee-defab115d2f8</v>
      </c>
      <c r="I106" s="88">
        <f>'[1]LIB components'!C16*$J$3</f>
        <v>0</v>
      </c>
      <c r="J106" s="191"/>
      <c r="K106" s="192"/>
      <c r="L106" s="91"/>
      <c r="M106" s="91"/>
      <c r="N106" s="91"/>
      <c r="O106" s="91"/>
      <c r="P106" s="91"/>
      <c r="Q106" s="91"/>
      <c r="R106" s="91"/>
      <c r="S106" s="92"/>
      <c r="T106" s="91"/>
      <c r="U106" s="91"/>
      <c r="V106" s="91"/>
      <c r="W106" s="91"/>
      <c r="X106" s="91"/>
      <c r="Y106" s="91"/>
      <c r="Z106" s="93"/>
      <c r="AA106" s="193">
        <f>$I106*K$105</f>
        <v>0</v>
      </c>
      <c r="AB106" s="4">
        <f t="shared" si="65"/>
        <v>0</v>
      </c>
      <c r="AC106" s="4">
        <f t="shared" si="65"/>
        <v>0</v>
      </c>
      <c r="AD106" s="4">
        <f t="shared" si="65"/>
        <v>0</v>
      </c>
      <c r="AE106" s="4">
        <f t="shared" si="65"/>
        <v>0</v>
      </c>
      <c r="AF106" s="4">
        <f t="shared" si="65"/>
        <v>0</v>
      </c>
      <c r="AG106" s="4">
        <f t="shared" si="65"/>
        <v>0</v>
      </c>
      <c r="AH106" s="4">
        <f t="shared" si="65"/>
        <v>0</v>
      </c>
      <c r="AI106" s="95">
        <f t="shared" si="65"/>
        <v>0</v>
      </c>
      <c r="AJ106" s="4">
        <f t="shared" si="65"/>
        <v>0</v>
      </c>
      <c r="AK106" s="4">
        <f t="shared" si="65"/>
        <v>0</v>
      </c>
      <c r="AL106" s="4">
        <f t="shared" si="65"/>
        <v>0</v>
      </c>
      <c r="AM106" s="4">
        <f t="shared" si="65"/>
        <v>0</v>
      </c>
      <c r="AN106" s="4">
        <f t="shared" si="65"/>
        <v>0</v>
      </c>
      <c r="AO106" s="4">
        <f t="shared" si="65"/>
        <v>0</v>
      </c>
      <c r="AP106" s="96">
        <f t="shared" si="65"/>
        <v>0</v>
      </c>
      <c r="AQ106" s="97" t="str">
        <f>VLOOKUP($H106,'[1]Unit factor_selected'!$F$3:$AC$346,'[1]Unit factor_selected'!H$1,FALSE)</f>
        <v>kg</v>
      </c>
      <c r="AR106" s="98">
        <f>VLOOKUP($H106,'[1]Unit factor_selected'!$F$3:$AC$346,'[1]Unit factor_selected'!J$1,FALSE)</f>
        <v>1.9048129358058801</v>
      </c>
      <c r="AS106" s="2">
        <f>VLOOKUP($H106,'[1]Unit factor_selected'!$F$3:$AC$346,'[1]Unit factor_selected'!K$1,FALSE)</f>
        <v>26.710111285874699</v>
      </c>
      <c r="AT106" s="22">
        <f>VLOOKUP($H106,'[1]Unit factor_selected'!$F$3:$AC$346,'[1]Unit factor_selected'!L$1,FALSE)</f>
        <v>4.2535243950635997E-3</v>
      </c>
      <c r="AU106" s="21">
        <f>VLOOKUP($H106,'[1]Unit factor_selected'!$F$3:$AC$346,'[1]Unit factor_selected'!M$1,FALSE)</f>
        <v>0.480935428847868</v>
      </c>
      <c r="AV106" s="22">
        <f>VLOOKUP($H106,'[1]Unit factor_selected'!$F$3:$AC$346,'[1]Unit factor_selected'!N$1,FALSE)</f>
        <v>0.16892707518908001</v>
      </c>
      <c r="AW106" s="22">
        <f>VLOOKUP($H106,'[1]Unit factor_selected'!$F$3:$AC$346,'[1]Unit factor_selected'!O$1,FALSE)</f>
        <v>1.8243989974005899E-3</v>
      </c>
      <c r="AX106" s="21">
        <f>VLOOKUP($H106,'[1]Unit factor_selected'!$F$3:$AC$346,'[1]Unit factor_selected'!P$1,FALSE)</f>
        <v>1.93725179706228</v>
      </c>
      <c r="AY106" s="22">
        <f>VLOOKUP($H106,'[1]Unit factor_selected'!$F$3:$AC$346,'[1]Unit factor_selected'!Q$1,FALSE)</f>
        <v>0.388642363241122</v>
      </c>
      <c r="AZ106" s="21">
        <f>VLOOKUP($H106,'[1]Unit factor_selected'!$F$3:$AC$346,'[1]Unit factor_selected'!R$1,FALSE)</f>
        <v>5.3027818119885097</v>
      </c>
      <c r="BA106" s="22">
        <f>VLOOKUP($H106,'[1]Unit factor_selected'!$F$3:$AC$346,'[1]Unit factor_selected'!S$1,FALSE)</f>
        <v>0.104818395265942</v>
      </c>
      <c r="BB106" s="22">
        <f>VLOOKUP($H106,'[1]Unit factor_selected'!$F$3:$AC$346,'[1]Unit factor_selected'!T$1,FALSE)</f>
        <v>0.137542284056482</v>
      </c>
      <c r="BC106" s="22">
        <f>VLOOKUP($H106,'[1]Unit factor_selected'!$F$3:$AC$346,'[1]Unit factor_selected'!U$1,FALSE)</f>
        <v>0.22182580283813999</v>
      </c>
      <c r="BD106" s="22">
        <f>VLOOKUP($H106,'[1]Unit factor_selected'!$F$3:$AC$346,'[1]Unit factor_selected'!V$1,FALSE)</f>
        <v>1.55137473288703E-3</v>
      </c>
      <c r="BE106" s="22">
        <f>VLOOKUP($H106,'[1]Unit factor_selected'!$F$3:$AC$346,'[1]Unit factor_selected'!W$1,FALSE)</f>
        <v>1.37062105839361</v>
      </c>
      <c r="BF106" s="22">
        <f>VLOOKUP($H106,'[1]Unit factor_selected'!$F$3:$AC$346,'[1]Unit factor_selected'!X$1,FALSE)</f>
        <v>7.4077571319012703E-3</v>
      </c>
      <c r="BG106" s="22">
        <f>VLOOKUP($H106,'[1]Unit factor_selected'!$F$3:$AC$346,'[1]Unit factor_selected'!Y$1,FALSE)</f>
        <v>7.5187123493680201E-3</v>
      </c>
      <c r="BH106" s="22">
        <f>VLOOKUP($H106,'[1]Unit factor_selected'!$F$3:$AC$346,'[1]Unit factor_selected'!Z$1,FALSE)</f>
        <v>6.8194874365566299E-7</v>
      </c>
      <c r="BI106" s="22">
        <f>VLOOKUP($H106,'[1]Unit factor_selected'!$F$3:$AC$346,'[1]Unit factor_selected'!AA$1,FALSE)</f>
        <v>1.20400014625376E-2</v>
      </c>
      <c r="BJ106" s="21">
        <f>VLOOKUP($H106,'[1]Unit factor_selected'!$F$3:$AC$346,'[1]Unit factor_selected'!AB$1,FALSE)</f>
        <v>14.411886017735601</v>
      </c>
      <c r="BK106" s="99">
        <f>VLOOKUP($H106,'[1]Unit factor_selected'!$F$3:$AC$346,'[1]Unit factor_selected'!AC$1,FALSE)</f>
        <v>3.9882787185088898E-2</v>
      </c>
    </row>
    <row r="107" spans="2:63" x14ac:dyDescent="0.2">
      <c r="B107" s="84"/>
      <c r="C107" s="84"/>
      <c r="D107" s="85"/>
      <c r="E107" s="190"/>
      <c r="F107" s="86"/>
      <c r="G107" s="87" t="str">
        <f>'[1]Unit factor_selected'!E83</f>
        <v>AR</v>
      </c>
      <c r="H107" s="35" t="str">
        <f>'[1]Unit factor_selected'!F83</f>
        <v>716f8dc1-ec9e-406e-adfd-55769768687d</v>
      </c>
      <c r="I107" s="88">
        <f>'[1]LIB components'!C17*$J$3</f>
        <v>0</v>
      </c>
      <c r="J107" s="191"/>
      <c r="K107" s="192"/>
      <c r="L107" s="91"/>
      <c r="M107" s="91"/>
      <c r="N107" s="91"/>
      <c r="O107" s="91"/>
      <c r="P107" s="91"/>
      <c r="Q107" s="91"/>
      <c r="R107" s="91"/>
      <c r="S107" s="92"/>
      <c r="T107" s="91"/>
      <c r="U107" s="91"/>
      <c r="V107" s="91"/>
      <c r="W107" s="91"/>
      <c r="X107" s="91"/>
      <c r="Y107" s="91"/>
      <c r="Z107" s="93"/>
      <c r="AA107" s="193">
        <f>$I107*K$105</f>
        <v>0</v>
      </c>
      <c r="AB107" s="4">
        <f t="shared" si="65"/>
        <v>0</v>
      </c>
      <c r="AC107" s="4">
        <f t="shared" si="65"/>
        <v>0</v>
      </c>
      <c r="AD107" s="4">
        <f t="shared" si="65"/>
        <v>0</v>
      </c>
      <c r="AE107" s="4">
        <f t="shared" si="65"/>
        <v>0</v>
      </c>
      <c r="AF107" s="4">
        <f t="shared" si="65"/>
        <v>0</v>
      </c>
      <c r="AG107" s="4">
        <f t="shared" si="65"/>
        <v>0</v>
      </c>
      <c r="AH107" s="4">
        <f t="shared" si="65"/>
        <v>0</v>
      </c>
      <c r="AI107" s="95">
        <f t="shared" si="65"/>
        <v>0</v>
      </c>
      <c r="AJ107" s="4">
        <f t="shared" si="65"/>
        <v>0</v>
      </c>
      <c r="AK107" s="4">
        <f t="shared" si="65"/>
        <v>0</v>
      </c>
      <c r="AL107" s="4">
        <f t="shared" si="65"/>
        <v>0</v>
      </c>
      <c r="AM107" s="4">
        <f t="shared" si="65"/>
        <v>0</v>
      </c>
      <c r="AN107" s="4">
        <f t="shared" si="65"/>
        <v>0</v>
      </c>
      <c r="AO107" s="4">
        <f t="shared" si="65"/>
        <v>0</v>
      </c>
      <c r="AP107" s="96">
        <f t="shared" si="65"/>
        <v>0</v>
      </c>
      <c r="AQ107" s="97" t="str">
        <f>VLOOKUP($H107,'[1]Unit factor_selected'!$F$3:$AC$346,'[1]Unit factor_selected'!H$1,FALSE)</f>
        <v>kg</v>
      </c>
      <c r="AR107" s="98">
        <f>VLOOKUP($H107,'[1]Unit factor_selected'!$F$3:$AC$346,'[1]Unit factor_selected'!J$1,FALSE)</f>
        <v>1.72571959782721</v>
      </c>
      <c r="AS107" s="2">
        <f>VLOOKUP($H107,'[1]Unit factor_selected'!$F$3:$AC$346,'[1]Unit factor_selected'!K$1,FALSE)</f>
        <v>26.154198321539301</v>
      </c>
      <c r="AT107" s="22">
        <f>VLOOKUP($H107,'[1]Unit factor_selected'!$F$3:$AC$346,'[1]Unit factor_selected'!L$1,FALSE)</f>
        <v>3.7463997185976199E-3</v>
      </c>
      <c r="AU107" s="21">
        <f>VLOOKUP($H107,'[1]Unit factor_selected'!$F$3:$AC$346,'[1]Unit factor_selected'!M$1,FALSE)</f>
        <v>0.47717801475956001</v>
      </c>
      <c r="AV107" s="22">
        <f>VLOOKUP($H107,'[1]Unit factor_selected'!$F$3:$AC$346,'[1]Unit factor_selected'!N$1,FALSE)</f>
        <v>0.166046812101386</v>
      </c>
      <c r="AW107" s="22">
        <f>VLOOKUP($H107,'[1]Unit factor_selected'!$F$3:$AC$346,'[1]Unit factor_selected'!O$1,FALSE)</f>
        <v>1.7329733317069599E-3</v>
      </c>
      <c r="AX107" s="21">
        <f>VLOOKUP($H107,'[1]Unit factor_selected'!$F$3:$AC$346,'[1]Unit factor_selected'!P$1,FALSE)</f>
        <v>1.7512594802674899</v>
      </c>
      <c r="AY107" s="22">
        <f>VLOOKUP($H107,'[1]Unit factor_selected'!$F$3:$AC$346,'[1]Unit factor_selected'!Q$1,FALSE)</f>
        <v>0.37739612869184902</v>
      </c>
      <c r="AZ107" s="21">
        <f>VLOOKUP($H107,'[1]Unit factor_selected'!$F$3:$AC$346,'[1]Unit factor_selected'!R$1,FALSE)</f>
        <v>5.12913815844965</v>
      </c>
      <c r="BA107" s="22">
        <f>VLOOKUP($H107,'[1]Unit factor_selected'!$F$3:$AC$346,'[1]Unit factor_selected'!S$1,FALSE)</f>
        <v>8.1281875893336394E-2</v>
      </c>
      <c r="BB107" s="22">
        <f>VLOOKUP($H107,'[1]Unit factor_selected'!$F$3:$AC$346,'[1]Unit factor_selected'!T$1,FALSE)</f>
        <v>0.13704976063351901</v>
      </c>
      <c r="BC107" s="22">
        <f>VLOOKUP($H107,'[1]Unit factor_selected'!$F$3:$AC$346,'[1]Unit factor_selected'!U$1,FALSE)</f>
        <v>0.21777442408865</v>
      </c>
      <c r="BD107" s="22">
        <f>VLOOKUP($H107,'[1]Unit factor_selected'!$F$3:$AC$346,'[1]Unit factor_selected'!V$1,FALSE)</f>
        <v>1.5460194388017801E-3</v>
      </c>
      <c r="BE107" s="22">
        <f>VLOOKUP($H107,'[1]Unit factor_selected'!$F$3:$AC$346,'[1]Unit factor_selected'!W$1,FALSE)</f>
        <v>1.3705641204542101</v>
      </c>
      <c r="BF107" s="22">
        <f>VLOOKUP($H107,'[1]Unit factor_selected'!$F$3:$AC$346,'[1]Unit factor_selected'!X$1,FALSE)</f>
        <v>6.5782319908091998E-3</v>
      </c>
      <c r="BG107" s="22">
        <f>VLOOKUP($H107,'[1]Unit factor_selected'!$F$3:$AC$346,'[1]Unit factor_selected'!Y$1,FALSE)</f>
        <v>6.6953666557951598E-3</v>
      </c>
      <c r="BH107" s="22">
        <f>VLOOKUP($H107,'[1]Unit factor_selected'!$F$3:$AC$346,'[1]Unit factor_selected'!Z$1,FALSE)</f>
        <v>1.0066495541900299E-6</v>
      </c>
      <c r="BI107" s="22">
        <f>VLOOKUP($H107,'[1]Unit factor_selected'!$F$3:$AC$346,'[1]Unit factor_selected'!AA$1,FALSE)</f>
        <v>1.1077649731234601E-2</v>
      </c>
      <c r="BJ107" s="21">
        <f>VLOOKUP($H107,'[1]Unit factor_selected'!$F$3:$AC$346,'[1]Unit factor_selected'!AB$1,FALSE)</f>
        <v>14.372723814199199</v>
      </c>
      <c r="BK107" s="99">
        <f>VLOOKUP($H107,'[1]Unit factor_selected'!$F$3:$AC$346,'[1]Unit factor_selected'!AC$1,FALSE)</f>
        <v>4.6020610494455001E-2</v>
      </c>
    </row>
    <row r="108" spans="2:63" x14ac:dyDescent="0.2">
      <c r="B108" s="84"/>
      <c r="C108" s="84"/>
      <c r="D108" s="85"/>
      <c r="E108" s="194"/>
      <c r="F108" s="101"/>
      <c r="G108" s="102" t="str">
        <f>'[1]Unit factor_selected'!E84</f>
        <v>US</v>
      </c>
      <c r="H108" s="103" t="str">
        <f>'[1]Unit factor_selected'!F84</f>
        <v>1d9fb5c7-c6f1-4a91-8755-5da113a89b0a</v>
      </c>
      <c r="I108" s="104">
        <f>0%*$J$8+$J$4*$J$9</f>
        <v>1</v>
      </c>
      <c r="J108" s="195"/>
      <c r="K108" s="196"/>
      <c r="L108" s="107"/>
      <c r="M108" s="107"/>
      <c r="N108" s="107"/>
      <c r="O108" s="107"/>
      <c r="P108" s="107"/>
      <c r="Q108" s="107"/>
      <c r="R108" s="107"/>
      <c r="S108" s="108"/>
      <c r="T108" s="107"/>
      <c r="U108" s="107"/>
      <c r="V108" s="107"/>
      <c r="W108" s="107"/>
      <c r="X108" s="107"/>
      <c r="Y108" s="107"/>
      <c r="Z108" s="109"/>
      <c r="AA108" s="197">
        <f>$I108*K$105</f>
        <v>16.789008000000003</v>
      </c>
      <c r="AB108" s="111">
        <f t="shared" si="65"/>
        <v>0</v>
      </c>
      <c r="AC108" s="111">
        <f t="shared" si="65"/>
        <v>0</v>
      </c>
      <c r="AD108" s="111">
        <f t="shared" si="65"/>
        <v>0</v>
      </c>
      <c r="AE108" s="111">
        <f t="shared" si="65"/>
        <v>0</v>
      </c>
      <c r="AF108" s="111">
        <f t="shared" si="65"/>
        <v>0</v>
      </c>
      <c r="AG108" s="111">
        <f t="shared" si="65"/>
        <v>0</v>
      </c>
      <c r="AH108" s="111">
        <f t="shared" si="65"/>
        <v>0</v>
      </c>
      <c r="AI108" s="58">
        <f t="shared" si="65"/>
        <v>33.021695999999999</v>
      </c>
      <c r="AJ108" s="111">
        <f t="shared" si="65"/>
        <v>0</v>
      </c>
      <c r="AK108" s="111">
        <f t="shared" si="65"/>
        <v>0</v>
      </c>
      <c r="AL108" s="111">
        <f t="shared" si="65"/>
        <v>0</v>
      </c>
      <c r="AM108" s="111">
        <f t="shared" si="65"/>
        <v>0</v>
      </c>
      <c r="AN108" s="111">
        <f t="shared" si="65"/>
        <v>0</v>
      </c>
      <c r="AO108" s="111">
        <f t="shared" si="65"/>
        <v>0</v>
      </c>
      <c r="AP108" s="112">
        <f t="shared" si="65"/>
        <v>0</v>
      </c>
      <c r="AQ108" s="113" t="str">
        <f>VLOOKUP($H108,'[1]Unit factor_selected'!$F$3:$AC$346,'[1]Unit factor_selected'!H$1,FALSE)</f>
        <v>kg</v>
      </c>
      <c r="AR108" s="114">
        <f>VLOOKUP($H108,'[1]Unit factor_selected'!$F$3:$AC$346,'[1]Unit factor_selected'!J$1,FALSE)</f>
        <v>1.8011150433698799</v>
      </c>
      <c r="AS108" s="115">
        <f>VLOOKUP($H108,'[1]Unit factor_selected'!$F$3:$AC$346,'[1]Unit factor_selected'!K$1,FALSE)</f>
        <v>26.754183872301699</v>
      </c>
      <c r="AT108" s="116">
        <f>VLOOKUP($H108,'[1]Unit factor_selected'!$F$3:$AC$346,'[1]Unit factor_selected'!L$1,FALSE)</f>
        <v>4.2777229505294601E-3</v>
      </c>
      <c r="AU108" s="117">
        <f>VLOOKUP($H108,'[1]Unit factor_selected'!$F$3:$AC$346,'[1]Unit factor_selected'!M$1,FALSE)</f>
        <v>0.47861243667245801</v>
      </c>
      <c r="AV108" s="116">
        <f>VLOOKUP($H108,'[1]Unit factor_selected'!$F$3:$AC$346,'[1]Unit factor_selected'!N$1,FALSE)</f>
        <v>0.169122926135817</v>
      </c>
      <c r="AW108" s="116">
        <f>VLOOKUP($H108,'[1]Unit factor_selected'!$F$3:$AC$346,'[1]Unit factor_selected'!O$1,FALSE)</f>
        <v>1.92460906879917E-3</v>
      </c>
      <c r="AX108" s="117">
        <f>VLOOKUP($H108,'[1]Unit factor_selected'!$F$3:$AC$346,'[1]Unit factor_selected'!P$1,FALSE)</f>
        <v>1.82705514942164</v>
      </c>
      <c r="AY108" s="116">
        <f>VLOOKUP($H108,'[1]Unit factor_selected'!$F$3:$AC$346,'[1]Unit factor_selected'!Q$1,FALSE)</f>
        <v>0.38839264872099799</v>
      </c>
      <c r="AZ108" s="117">
        <f>VLOOKUP($H108,'[1]Unit factor_selected'!$F$3:$AC$346,'[1]Unit factor_selected'!R$1,FALSE)</f>
        <v>5.3575578631968002</v>
      </c>
      <c r="BA108" s="116">
        <f>VLOOKUP($H108,'[1]Unit factor_selected'!$F$3:$AC$346,'[1]Unit factor_selected'!S$1,FALSE)</f>
        <v>0.115666187042459</v>
      </c>
      <c r="BB108" s="116">
        <f>VLOOKUP($H108,'[1]Unit factor_selected'!$F$3:$AC$346,'[1]Unit factor_selected'!T$1,FALSE)</f>
        <v>0.13818309443054599</v>
      </c>
      <c r="BC108" s="116">
        <f>VLOOKUP($H108,'[1]Unit factor_selected'!$F$3:$AC$346,'[1]Unit factor_selected'!U$1,FALSE)</f>
        <v>0.22227797268234201</v>
      </c>
      <c r="BD108" s="116">
        <f>VLOOKUP($H108,'[1]Unit factor_selected'!$F$3:$AC$346,'[1]Unit factor_selected'!V$1,FALSE)</f>
        <v>1.5579828523806E-3</v>
      </c>
      <c r="BE108" s="116">
        <f>VLOOKUP($H108,'[1]Unit factor_selected'!$F$3:$AC$346,'[1]Unit factor_selected'!W$1,FALSE)</f>
        <v>1.3706022871533601</v>
      </c>
      <c r="BF108" s="116">
        <f>VLOOKUP($H108,'[1]Unit factor_selected'!$F$3:$AC$346,'[1]Unit factor_selected'!X$1,FALSE)</f>
        <v>6.6896586938574596E-3</v>
      </c>
      <c r="BG108" s="116">
        <f>VLOOKUP($H108,'[1]Unit factor_selected'!$F$3:$AC$346,'[1]Unit factor_selected'!Y$1,FALSE)</f>
        <v>6.8040020851265499E-3</v>
      </c>
      <c r="BH108" s="116">
        <f>VLOOKUP($H108,'[1]Unit factor_selected'!$F$3:$AC$346,'[1]Unit factor_selected'!Z$1,FALSE)</f>
        <v>6.94842472481849E-7</v>
      </c>
      <c r="BI108" s="116">
        <f>VLOOKUP($H108,'[1]Unit factor_selected'!$F$3:$AC$346,'[1]Unit factor_selected'!AA$1,FALSE)</f>
        <v>1.14292623652843E-2</v>
      </c>
      <c r="BJ108" s="117">
        <f>VLOOKUP($H108,'[1]Unit factor_selected'!$F$3:$AC$346,'[1]Unit factor_selected'!AB$1,FALSE)</f>
        <v>14.2656333861891</v>
      </c>
      <c r="BK108" s="118">
        <f>VLOOKUP($H108,'[1]Unit factor_selected'!$F$3:$AC$346,'[1]Unit factor_selected'!AC$1,FALSE)</f>
        <v>4.1086830189352101E-2</v>
      </c>
    </row>
    <row r="109" spans="2:63" x14ac:dyDescent="0.2">
      <c r="B109" s="84"/>
      <c r="C109" s="84"/>
      <c r="D109" s="85"/>
      <c r="E109" s="186" t="s">
        <v>59</v>
      </c>
      <c r="F109" s="65" t="str">
        <f>'[1]Unit factor_selected'!D85</f>
        <v>lithium hydroxide production | lithium hydroxide | Cutoff</v>
      </c>
      <c r="G109" s="66" t="str">
        <f>'[1]Unit factor_selected'!E85</f>
        <v>CL</v>
      </c>
      <c r="H109" s="67" t="str">
        <f>'[1]Unit factor_selected'!F85</f>
        <v>8acccaf1-2fbc-49be-9976-7b120daa329f</v>
      </c>
      <c r="I109" s="88">
        <f>I105</f>
        <v>0</v>
      </c>
      <c r="J109" s="69">
        <f>SUM(I109:I112)</f>
        <v>1</v>
      </c>
      <c r="K109" s="70">
        <f>'[1]EV proj_BAU'!R108</f>
        <v>0</v>
      </c>
      <c r="L109" s="72">
        <f>'[1]EV proj_BAU'!S108</f>
        <v>9.3696000000000002</v>
      </c>
      <c r="M109" s="72">
        <f>'[1]EV proj_BAU'!T108</f>
        <v>10.1478</v>
      </c>
      <c r="N109" s="72">
        <f>'[1]EV proj_BAU'!U108</f>
        <v>27.561084000000001</v>
      </c>
      <c r="O109" s="72">
        <f>'[1]EV proj_BAU'!V108</f>
        <v>9.0341999999999985</v>
      </c>
      <c r="P109" s="72">
        <f>'[1]EV proj_BAU'!W108</f>
        <v>9.9018000000000015</v>
      </c>
      <c r="Q109" s="71">
        <v>0</v>
      </c>
      <c r="R109" s="71">
        <v>0</v>
      </c>
      <c r="S109" s="71">
        <f>'[1]EV proj_BAU'!X108</f>
        <v>0</v>
      </c>
      <c r="T109" s="72">
        <f>'[1]EV proj_BAU'!Y108</f>
        <v>18.428399999999996</v>
      </c>
      <c r="U109" s="72">
        <f>'[1]EV proj_BAU'!Z108</f>
        <v>19.959600000000002</v>
      </c>
      <c r="V109" s="72">
        <f>'[1]EV proj_BAU'!AA108</f>
        <v>54.184549999999994</v>
      </c>
      <c r="W109" s="72">
        <f>'[1]EV proj_BAU'!AB108</f>
        <v>17.769600000000001</v>
      </c>
      <c r="X109" s="72">
        <f>'[1]EV proj_BAU'!AC108</f>
        <v>19.475999999999999</v>
      </c>
      <c r="Y109" s="71">
        <v>0</v>
      </c>
      <c r="Z109" s="73">
        <v>0</v>
      </c>
      <c r="AA109" s="74">
        <f>$I109*K$109</f>
        <v>0</v>
      </c>
      <c r="AB109" s="76">
        <f t="shared" ref="AB109:AP112" si="66">$I109*L$109</f>
        <v>0</v>
      </c>
      <c r="AC109" s="76">
        <f t="shared" si="66"/>
        <v>0</v>
      </c>
      <c r="AD109" s="76">
        <f t="shared" si="66"/>
        <v>0</v>
      </c>
      <c r="AE109" s="76">
        <f t="shared" si="66"/>
        <v>0</v>
      </c>
      <c r="AF109" s="76">
        <f t="shared" si="66"/>
        <v>0</v>
      </c>
      <c r="AG109" s="75">
        <f t="shared" si="66"/>
        <v>0</v>
      </c>
      <c r="AH109" s="75">
        <f t="shared" si="66"/>
        <v>0</v>
      </c>
      <c r="AI109" s="75">
        <f t="shared" si="66"/>
        <v>0</v>
      </c>
      <c r="AJ109" s="76">
        <f t="shared" si="66"/>
        <v>0</v>
      </c>
      <c r="AK109" s="76">
        <f t="shared" si="66"/>
        <v>0</v>
      </c>
      <c r="AL109" s="76">
        <f t="shared" si="66"/>
        <v>0</v>
      </c>
      <c r="AM109" s="76">
        <f t="shared" si="66"/>
        <v>0</v>
      </c>
      <c r="AN109" s="76">
        <f t="shared" si="66"/>
        <v>0</v>
      </c>
      <c r="AO109" s="75">
        <f t="shared" si="66"/>
        <v>0</v>
      </c>
      <c r="AP109" s="77">
        <f t="shared" si="66"/>
        <v>0</v>
      </c>
      <c r="AQ109" s="78" t="str">
        <f>VLOOKUP($H109,'[1]Unit factor_selected'!$F$3:$AC$346,'[1]Unit factor_selected'!H$1,FALSE)</f>
        <v>kg</v>
      </c>
      <c r="AR109" s="79">
        <f>VLOOKUP($H109,'[1]Unit factor_selected'!$F$3:$AC$346,'[1]Unit factor_selected'!J$1,FALSE)</f>
        <v>5.1143344107545596</v>
      </c>
      <c r="AS109" s="80">
        <f>VLOOKUP($H109,'[1]Unit factor_selected'!$F$3:$AC$346,'[1]Unit factor_selected'!K$1,FALSE)</f>
        <v>60.2094906384553</v>
      </c>
      <c r="AT109" s="81">
        <f>VLOOKUP($H109,'[1]Unit factor_selected'!$F$3:$AC$346,'[1]Unit factor_selected'!L$1,FALSE)</f>
        <v>1.99024843259029E-2</v>
      </c>
      <c r="AU109" s="82">
        <f>VLOOKUP($H109,'[1]Unit factor_selected'!$F$3:$AC$346,'[1]Unit factor_selected'!M$1,FALSE)</f>
        <v>1.1292978339108399</v>
      </c>
      <c r="AV109" s="81">
        <f>VLOOKUP($H109,'[1]Unit factor_selected'!$F$3:$AC$346,'[1]Unit factor_selected'!N$1,FALSE)</f>
        <v>0.35765074443125799</v>
      </c>
      <c r="AW109" s="81">
        <f>VLOOKUP($H109,'[1]Unit factor_selected'!$F$3:$AC$346,'[1]Unit factor_selected'!O$1,FALSE)</f>
        <v>3.6394317999299398E-3</v>
      </c>
      <c r="AX109" s="82">
        <f>VLOOKUP($H109,'[1]Unit factor_selected'!$F$3:$AC$346,'[1]Unit factor_selected'!P$1,FALSE)</f>
        <v>5.16115297801643</v>
      </c>
      <c r="AY109" s="81">
        <f>VLOOKUP($H109,'[1]Unit factor_selected'!$F$3:$AC$346,'[1]Unit factor_selected'!Q$1,FALSE)</f>
        <v>0.71720982214179896</v>
      </c>
      <c r="AZ109" s="82">
        <f>VLOOKUP($H109,'[1]Unit factor_selected'!$F$3:$AC$346,'[1]Unit factor_selected'!R$1,FALSE)</f>
        <v>10.790796147783601</v>
      </c>
      <c r="BA109" s="81">
        <f>VLOOKUP($H109,'[1]Unit factor_selected'!$F$3:$AC$346,'[1]Unit factor_selected'!S$1,FALSE)</f>
        <v>0.105887912707694</v>
      </c>
      <c r="BB109" s="81">
        <f>VLOOKUP($H109,'[1]Unit factor_selected'!$F$3:$AC$346,'[1]Unit factor_selected'!T$1,FALSE)</f>
        <v>0.23797310641101699</v>
      </c>
      <c r="BC109" s="81">
        <f>VLOOKUP($H109,'[1]Unit factor_selected'!$F$3:$AC$346,'[1]Unit factor_selected'!U$1,FALSE)</f>
        <v>0.47293864764551402</v>
      </c>
      <c r="BD109" s="81">
        <f>VLOOKUP($H109,'[1]Unit factor_selected'!$F$3:$AC$346,'[1]Unit factor_selected'!V$1,FALSE)</f>
        <v>2.5579846899552198E-3</v>
      </c>
      <c r="BE109" s="81">
        <f>VLOOKUP($H109,'[1]Unit factor_selected'!$F$3:$AC$346,'[1]Unit factor_selected'!W$1,FALSE)</f>
        <v>2.2288505554901401</v>
      </c>
      <c r="BF109" s="81">
        <f>VLOOKUP($H109,'[1]Unit factor_selected'!$F$3:$AC$346,'[1]Unit factor_selected'!X$1,FALSE)</f>
        <v>1.6280032768808499E-2</v>
      </c>
      <c r="BG109" s="81">
        <f>VLOOKUP($H109,'[1]Unit factor_selected'!$F$3:$AC$346,'[1]Unit factor_selected'!Y$1,FALSE)</f>
        <v>1.6518594842971E-2</v>
      </c>
      <c r="BH109" s="81">
        <f>VLOOKUP($H109,'[1]Unit factor_selected'!$F$3:$AC$346,'[1]Unit factor_selected'!Z$1,FALSE)</f>
        <v>1.51305905129405E-6</v>
      </c>
      <c r="BI109" s="81">
        <f>VLOOKUP($H109,'[1]Unit factor_selected'!$F$3:$AC$346,'[1]Unit factor_selected'!AA$1,FALSE)</f>
        <v>2.47024045393157E-2</v>
      </c>
      <c r="BJ109" s="82">
        <f>VLOOKUP($H109,'[1]Unit factor_selected'!$F$3:$AC$346,'[1]Unit factor_selected'!AB$1,FALSE)</f>
        <v>31.2314438132113</v>
      </c>
      <c r="BK109" s="83">
        <f>VLOOKUP($H109,'[1]Unit factor_selected'!$F$3:$AC$346,'[1]Unit factor_selected'!AC$1,FALSE)</f>
        <v>6.9458874668196502E-2</v>
      </c>
    </row>
    <row r="110" spans="2:63" x14ac:dyDescent="0.2">
      <c r="B110" s="84"/>
      <c r="C110" s="84"/>
      <c r="D110" s="85"/>
      <c r="E110" s="190"/>
      <c r="F110" s="86"/>
      <c r="G110" s="87" t="str">
        <f>'[1]Unit factor_selected'!E86</f>
        <v>CN</v>
      </c>
      <c r="H110" s="35" t="str">
        <f>'[1]Unit factor_selected'!F86</f>
        <v>5529c28f-9fe7-418f-9c22-73eb739eff42</v>
      </c>
      <c r="I110" s="88">
        <f t="shared" ref="I110:I112" si="67">I106</f>
        <v>0</v>
      </c>
      <c r="J110" s="89"/>
      <c r="K110" s="90"/>
      <c r="L110" s="92"/>
      <c r="M110" s="92"/>
      <c r="N110" s="92"/>
      <c r="O110" s="92"/>
      <c r="P110" s="92"/>
      <c r="Q110" s="91"/>
      <c r="R110" s="91"/>
      <c r="S110" s="91"/>
      <c r="T110" s="92"/>
      <c r="U110" s="92"/>
      <c r="V110" s="92"/>
      <c r="W110" s="92"/>
      <c r="X110" s="92"/>
      <c r="Y110" s="91"/>
      <c r="Z110" s="93"/>
      <c r="AA110" s="94">
        <f>$I110*K$109</f>
        <v>0</v>
      </c>
      <c r="AB110" s="95">
        <f t="shared" si="66"/>
        <v>0</v>
      </c>
      <c r="AC110" s="95">
        <f t="shared" si="66"/>
        <v>0</v>
      </c>
      <c r="AD110" s="95">
        <f t="shared" si="66"/>
        <v>0</v>
      </c>
      <c r="AE110" s="95">
        <f t="shared" si="66"/>
        <v>0</v>
      </c>
      <c r="AF110" s="95">
        <f t="shared" si="66"/>
        <v>0</v>
      </c>
      <c r="AG110" s="4">
        <f t="shared" si="66"/>
        <v>0</v>
      </c>
      <c r="AH110" s="4">
        <f t="shared" si="66"/>
        <v>0</v>
      </c>
      <c r="AI110" s="4">
        <f t="shared" si="66"/>
        <v>0</v>
      </c>
      <c r="AJ110" s="95">
        <f t="shared" si="66"/>
        <v>0</v>
      </c>
      <c r="AK110" s="95">
        <f t="shared" si="66"/>
        <v>0</v>
      </c>
      <c r="AL110" s="95">
        <f t="shared" si="66"/>
        <v>0</v>
      </c>
      <c r="AM110" s="95">
        <f t="shared" si="66"/>
        <v>0</v>
      </c>
      <c r="AN110" s="95">
        <f t="shared" si="66"/>
        <v>0</v>
      </c>
      <c r="AO110" s="4">
        <f t="shared" si="66"/>
        <v>0</v>
      </c>
      <c r="AP110" s="96">
        <f t="shared" si="66"/>
        <v>0</v>
      </c>
      <c r="AQ110" s="97" t="str">
        <f>VLOOKUP($H110,'[1]Unit factor_selected'!$F$3:$AC$346,'[1]Unit factor_selected'!H$1,FALSE)</f>
        <v>kg</v>
      </c>
      <c r="AR110" s="98">
        <f>VLOOKUP($H110,'[1]Unit factor_selected'!$F$3:$AC$346,'[1]Unit factor_selected'!J$1,FALSE)</f>
        <v>5.3159573096664703</v>
      </c>
      <c r="AS110" s="2">
        <f>VLOOKUP($H110,'[1]Unit factor_selected'!$F$3:$AC$346,'[1]Unit factor_selected'!K$1,FALSE)</f>
        <v>61.932562411698001</v>
      </c>
      <c r="AT110" s="22">
        <f>VLOOKUP($H110,'[1]Unit factor_selected'!$F$3:$AC$346,'[1]Unit factor_selected'!L$1,FALSE)</f>
        <v>8.5086628261087094E-3</v>
      </c>
      <c r="AU110" s="21">
        <f>VLOOKUP($H110,'[1]Unit factor_selected'!$F$3:$AC$346,'[1]Unit factor_selected'!M$1,FALSE)</f>
        <v>1.12178317206394</v>
      </c>
      <c r="AV110" s="22">
        <f>VLOOKUP($H110,'[1]Unit factor_selected'!$F$3:$AC$346,'[1]Unit factor_selected'!N$1,FALSE)</f>
        <v>0.35197784481480499</v>
      </c>
      <c r="AW110" s="22">
        <f>VLOOKUP($H110,'[1]Unit factor_selected'!$F$3:$AC$346,'[1]Unit factor_selected'!O$1,FALSE)</f>
        <v>3.1672799755129099E-3</v>
      </c>
      <c r="AX110" s="21">
        <f>VLOOKUP($H110,'[1]Unit factor_selected'!$F$3:$AC$346,'[1]Unit factor_selected'!P$1,FALSE)</f>
        <v>5.3881667299483</v>
      </c>
      <c r="AY110" s="22">
        <f>VLOOKUP($H110,'[1]Unit factor_selected'!$F$3:$AC$346,'[1]Unit factor_selected'!Q$1,FALSE)</f>
        <v>0.69822419333625296</v>
      </c>
      <c r="AZ110" s="21">
        <f>VLOOKUP($H110,'[1]Unit factor_selected'!$F$3:$AC$346,'[1]Unit factor_selected'!R$1,FALSE)</f>
        <v>10.3640627708183</v>
      </c>
      <c r="BA110" s="22">
        <f>VLOOKUP($H110,'[1]Unit factor_selected'!$F$3:$AC$346,'[1]Unit factor_selected'!S$1,FALSE)</f>
        <v>0.25268906816465903</v>
      </c>
      <c r="BB110" s="22">
        <f>VLOOKUP($H110,'[1]Unit factor_selected'!$F$3:$AC$346,'[1]Unit factor_selected'!T$1,FALSE)</f>
        <v>0.23696274360195499</v>
      </c>
      <c r="BC110" s="22">
        <f>VLOOKUP($H110,'[1]Unit factor_selected'!$F$3:$AC$346,'[1]Unit factor_selected'!U$1,FALSE)</f>
        <v>0.46407807195687401</v>
      </c>
      <c r="BD110" s="22">
        <f>VLOOKUP($H110,'[1]Unit factor_selected'!$F$3:$AC$346,'[1]Unit factor_selected'!V$1,FALSE)</f>
        <v>2.53179924844886E-3</v>
      </c>
      <c r="BE110" s="22">
        <f>VLOOKUP($H110,'[1]Unit factor_selected'!$F$3:$AC$346,'[1]Unit factor_selected'!W$1,FALSE)</f>
        <v>2.22916919800186</v>
      </c>
      <c r="BF110" s="22">
        <f>VLOOKUP($H110,'[1]Unit factor_selected'!$F$3:$AC$346,'[1]Unit factor_selected'!X$1,FALSE)</f>
        <v>1.4916499072486E-2</v>
      </c>
      <c r="BG110" s="22">
        <f>VLOOKUP($H110,'[1]Unit factor_selected'!$F$3:$AC$346,'[1]Unit factor_selected'!Y$1,FALSE)</f>
        <v>1.5148001618778301E-2</v>
      </c>
      <c r="BH110" s="22">
        <f>VLOOKUP($H110,'[1]Unit factor_selected'!$F$3:$AC$346,'[1]Unit factor_selected'!Z$1,FALSE)</f>
        <v>1.5080067658904401E-6</v>
      </c>
      <c r="BI110" s="22">
        <f>VLOOKUP($H110,'[1]Unit factor_selected'!$F$3:$AC$346,'[1]Unit factor_selected'!AA$1,FALSE)</f>
        <v>2.33405055463561E-2</v>
      </c>
      <c r="BJ110" s="21">
        <f>VLOOKUP($H110,'[1]Unit factor_selected'!$F$3:$AC$346,'[1]Unit factor_selected'!AB$1,FALSE)</f>
        <v>31.448118402230001</v>
      </c>
      <c r="BK110" s="99">
        <f>VLOOKUP($H110,'[1]Unit factor_selected'!$F$3:$AC$346,'[1]Unit factor_selected'!AC$1,FALSE)</f>
        <v>7.1253973473408699E-2</v>
      </c>
    </row>
    <row r="111" spans="2:63" x14ac:dyDescent="0.2">
      <c r="B111" s="84"/>
      <c r="C111" s="84"/>
      <c r="D111" s="85"/>
      <c r="E111" s="190"/>
      <c r="F111" s="86"/>
      <c r="G111" s="87" t="str">
        <f>'[1]Unit factor_selected'!E87</f>
        <v>AR</v>
      </c>
      <c r="H111" s="35" t="str">
        <f>'[1]Unit factor_selected'!F87</f>
        <v>0ba1d802-6b5b-41fc-a1d5-6bc32844edfe</v>
      </c>
      <c r="I111" s="88">
        <f t="shared" si="67"/>
        <v>0</v>
      </c>
      <c r="J111" s="89"/>
      <c r="K111" s="90"/>
      <c r="L111" s="92"/>
      <c r="M111" s="92"/>
      <c r="N111" s="92"/>
      <c r="O111" s="92"/>
      <c r="P111" s="92"/>
      <c r="Q111" s="91"/>
      <c r="R111" s="91"/>
      <c r="S111" s="91"/>
      <c r="T111" s="92"/>
      <c r="U111" s="92"/>
      <c r="V111" s="92"/>
      <c r="W111" s="92"/>
      <c r="X111" s="92"/>
      <c r="Y111" s="91"/>
      <c r="Z111" s="93"/>
      <c r="AA111" s="94">
        <f>$I111*K$109</f>
        <v>0</v>
      </c>
      <c r="AB111" s="95">
        <f t="shared" si="66"/>
        <v>0</v>
      </c>
      <c r="AC111" s="95">
        <f t="shared" si="66"/>
        <v>0</v>
      </c>
      <c r="AD111" s="95">
        <f t="shared" si="66"/>
        <v>0</v>
      </c>
      <c r="AE111" s="95">
        <f t="shared" si="66"/>
        <v>0</v>
      </c>
      <c r="AF111" s="95">
        <f t="shared" si="66"/>
        <v>0</v>
      </c>
      <c r="AG111" s="4">
        <f t="shared" si="66"/>
        <v>0</v>
      </c>
      <c r="AH111" s="4">
        <f t="shared" si="66"/>
        <v>0</v>
      </c>
      <c r="AI111" s="4">
        <f t="shared" si="66"/>
        <v>0</v>
      </c>
      <c r="AJ111" s="95">
        <f t="shared" si="66"/>
        <v>0</v>
      </c>
      <c r="AK111" s="95">
        <f t="shared" si="66"/>
        <v>0</v>
      </c>
      <c r="AL111" s="95">
        <f t="shared" si="66"/>
        <v>0</v>
      </c>
      <c r="AM111" s="95">
        <f t="shared" si="66"/>
        <v>0</v>
      </c>
      <c r="AN111" s="95">
        <f t="shared" si="66"/>
        <v>0</v>
      </c>
      <c r="AO111" s="4">
        <f t="shared" si="66"/>
        <v>0</v>
      </c>
      <c r="AP111" s="96">
        <f t="shared" si="66"/>
        <v>0</v>
      </c>
      <c r="AQ111" s="97" t="str">
        <f>VLOOKUP($H111,'[1]Unit factor_selected'!$F$3:$AC$346,'[1]Unit factor_selected'!H$1,FALSE)</f>
        <v>kg</v>
      </c>
      <c r="AR111" s="98">
        <f>VLOOKUP($H111,'[1]Unit factor_selected'!$F$3:$AC$346,'[1]Unit factor_selected'!J$1,FALSE)</f>
        <v>4.8290966775678301</v>
      </c>
      <c r="AS111" s="2">
        <f>VLOOKUP($H111,'[1]Unit factor_selected'!$F$3:$AC$346,'[1]Unit factor_selected'!K$1,FALSE)</f>
        <v>60.408317862859903</v>
      </c>
      <c r="AT111" s="22">
        <f>VLOOKUP($H111,'[1]Unit factor_selected'!$F$3:$AC$346,'[1]Unit factor_selected'!L$1,FALSE)</f>
        <v>7.1641837434619701E-3</v>
      </c>
      <c r="AU111" s="21">
        <f>VLOOKUP($H111,'[1]Unit factor_selected'!$F$3:$AC$346,'[1]Unit factor_selected'!M$1,FALSE)</f>
        <v>1.1126734510893299</v>
      </c>
      <c r="AV111" s="22">
        <f>VLOOKUP($H111,'[1]Unit factor_selected'!$F$3:$AC$346,'[1]Unit factor_selected'!N$1,FALSE)</f>
        <v>0.34522827912755699</v>
      </c>
      <c r="AW111" s="22">
        <f>VLOOKUP($H111,'[1]Unit factor_selected'!$F$3:$AC$346,'[1]Unit factor_selected'!O$1,FALSE)</f>
        <v>2.9492233631398801E-3</v>
      </c>
      <c r="AX111" s="21">
        <f>VLOOKUP($H111,'[1]Unit factor_selected'!$F$3:$AC$346,'[1]Unit factor_selected'!P$1,FALSE)</f>
        <v>4.8820443085264502</v>
      </c>
      <c r="AY111" s="22">
        <f>VLOOKUP($H111,'[1]Unit factor_selected'!$F$3:$AC$346,'[1]Unit factor_selected'!Q$1,FALSE)</f>
        <v>0.66893637630293601</v>
      </c>
      <c r="AZ111" s="21">
        <f>VLOOKUP($H111,'[1]Unit factor_selected'!$F$3:$AC$346,'[1]Unit factor_selected'!R$1,FALSE)</f>
        <v>9.9212401306750699</v>
      </c>
      <c r="BA111" s="22">
        <f>VLOOKUP($H111,'[1]Unit factor_selected'!$F$3:$AC$346,'[1]Unit factor_selected'!S$1,FALSE)</f>
        <v>0.18568424938700101</v>
      </c>
      <c r="BB111" s="22">
        <f>VLOOKUP($H111,'[1]Unit factor_selected'!$F$3:$AC$346,'[1]Unit factor_selected'!T$1,FALSE)</f>
        <v>0.235659103831348</v>
      </c>
      <c r="BC111" s="22">
        <f>VLOOKUP($H111,'[1]Unit factor_selected'!$F$3:$AC$346,'[1]Unit factor_selected'!U$1,FALSE)</f>
        <v>0.45449459290937799</v>
      </c>
      <c r="BD111" s="22">
        <f>VLOOKUP($H111,'[1]Unit factor_selected'!$F$3:$AC$346,'[1]Unit factor_selected'!V$1,FALSE)</f>
        <v>2.5190457271452899E-3</v>
      </c>
      <c r="BE111" s="22">
        <f>VLOOKUP($H111,'[1]Unit factor_selected'!$F$3:$AC$346,'[1]Unit factor_selected'!W$1,FALSE)</f>
        <v>2.2290144200738902</v>
      </c>
      <c r="BF111" s="22">
        <f>VLOOKUP($H111,'[1]Unit factor_selected'!$F$3:$AC$346,'[1]Unit factor_selected'!X$1,FALSE)</f>
        <v>1.26516411384684E-2</v>
      </c>
      <c r="BG111" s="22">
        <f>VLOOKUP($H111,'[1]Unit factor_selected'!$F$3:$AC$346,'[1]Unit factor_selected'!Y$1,FALSE)</f>
        <v>1.2900050045525399E-2</v>
      </c>
      <c r="BH111" s="22">
        <f>VLOOKUP($H111,'[1]Unit factor_selected'!$F$3:$AC$346,'[1]Unit factor_selected'!Z$1,FALSE)</f>
        <v>2.40430287377726E-6</v>
      </c>
      <c r="BI111" s="22">
        <f>VLOOKUP($H111,'[1]Unit factor_selected'!$F$3:$AC$346,'[1]Unit factor_selected'!AA$1,FALSE)</f>
        <v>2.0728281174163699E-2</v>
      </c>
      <c r="BJ111" s="21">
        <f>VLOOKUP($H111,'[1]Unit factor_selected'!$F$3:$AC$346,'[1]Unit factor_selected'!AB$1,FALSE)</f>
        <v>31.3515913607846</v>
      </c>
      <c r="BK111" s="99">
        <f>VLOOKUP($H111,'[1]Unit factor_selected'!$F$3:$AC$346,'[1]Unit factor_selected'!AC$1,FALSE)</f>
        <v>8.7975291956191096E-2</v>
      </c>
    </row>
    <row r="112" spans="2:63" x14ac:dyDescent="0.2">
      <c r="B112" s="84"/>
      <c r="C112" s="84"/>
      <c r="D112" s="85"/>
      <c r="E112" s="194"/>
      <c r="F112" s="101"/>
      <c r="G112" s="102" t="str">
        <f>'[1]Unit factor_selected'!E88</f>
        <v>US</v>
      </c>
      <c r="H112" s="103" t="str">
        <f>'[1]Unit factor_selected'!F88</f>
        <v>92692576-847f-4e2a-a3be-e2a014e8ee04</v>
      </c>
      <c r="I112" s="88">
        <f t="shared" si="67"/>
        <v>1</v>
      </c>
      <c r="J112" s="105"/>
      <c r="K112" s="106"/>
      <c r="L112" s="108"/>
      <c r="M112" s="108"/>
      <c r="N112" s="108"/>
      <c r="O112" s="108"/>
      <c r="P112" s="108"/>
      <c r="Q112" s="107"/>
      <c r="R112" s="107"/>
      <c r="S112" s="107"/>
      <c r="T112" s="108"/>
      <c r="U112" s="108"/>
      <c r="V112" s="108"/>
      <c r="W112" s="108"/>
      <c r="X112" s="108"/>
      <c r="Y112" s="107"/>
      <c r="Z112" s="109"/>
      <c r="AA112" s="110">
        <f>$I112*K$109</f>
        <v>0</v>
      </c>
      <c r="AB112" s="58">
        <f t="shared" si="66"/>
        <v>9.3696000000000002</v>
      </c>
      <c r="AC112" s="58">
        <f t="shared" si="66"/>
        <v>10.1478</v>
      </c>
      <c r="AD112" s="58">
        <f t="shared" si="66"/>
        <v>27.561084000000001</v>
      </c>
      <c r="AE112" s="58">
        <f t="shared" si="66"/>
        <v>9.0341999999999985</v>
      </c>
      <c r="AF112" s="58">
        <f t="shared" si="66"/>
        <v>9.9018000000000015</v>
      </c>
      <c r="AG112" s="111">
        <f t="shared" si="66"/>
        <v>0</v>
      </c>
      <c r="AH112" s="111">
        <f t="shared" si="66"/>
        <v>0</v>
      </c>
      <c r="AI112" s="111">
        <f t="shared" si="66"/>
        <v>0</v>
      </c>
      <c r="AJ112" s="58">
        <f t="shared" si="66"/>
        <v>18.428399999999996</v>
      </c>
      <c r="AK112" s="58">
        <f t="shared" si="66"/>
        <v>19.959600000000002</v>
      </c>
      <c r="AL112" s="58">
        <f t="shared" si="66"/>
        <v>54.184549999999994</v>
      </c>
      <c r="AM112" s="58">
        <f t="shared" si="66"/>
        <v>17.769600000000001</v>
      </c>
      <c r="AN112" s="58">
        <f t="shared" si="66"/>
        <v>19.475999999999999</v>
      </c>
      <c r="AO112" s="111">
        <f t="shared" si="66"/>
        <v>0</v>
      </c>
      <c r="AP112" s="112">
        <f t="shared" si="66"/>
        <v>0</v>
      </c>
      <c r="AQ112" s="113" t="str">
        <f>VLOOKUP($H112,'[1]Unit factor_selected'!$F$3:$AC$346,'[1]Unit factor_selected'!H$1,FALSE)</f>
        <v>kg</v>
      </c>
      <c r="AR112" s="114">
        <f>VLOOKUP($H112,'[1]Unit factor_selected'!$F$3:$AC$346,'[1]Unit factor_selected'!J$1,FALSE)</f>
        <v>5.0030608513976098</v>
      </c>
      <c r="AS112" s="115">
        <f>VLOOKUP($H112,'[1]Unit factor_selected'!$F$3:$AC$346,'[1]Unit factor_selected'!K$1,FALSE)</f>
        <v>61.877784985239799</v>
      </c>
      <c r="AT112" s="116">
        <f>VLOOKUP($H112,'[1]Unit factor_selected'!$F$3:$AC$346,'[1]Unit factor_selected'!L$1,FALSE)</f>
        <v>8.5093111553504602E-3</v>
      </c>
      <c r="AU112" s="117">
        <f>VLOOKUP($H112,'[1]Unit factor_selected'!$F$3:$AC$346,'[1]Unit factor_selected'!M$1,FALSE)</f>
        <v>1.1096995092961299</v>
      </c>
      <c r="AV112" s="116">
        <f>VLOOKUP($H112,'[1]Unit factor_selected'!$F$3:$AC$346,'[1]Unit factor_selected'!N$1,FALSE)</f>
        <v>0.35143000992125001</v>
      </c>
      <c r="AW112" s="116">
        <f>VLOOKUP($H112,'[1]Unit factor_selected'!$F$3:$AC$346,'[1]Unit factor_selected'!O$1,FALSE)</f>
        <v>3.4037748861015702E-3</v>
      </c>
      <c r="AX112" s="117">
        <f>VLOOKUP($H112,'[1]Unit factor_selected'!$F$3:$AC$346,'[1]Unit factor_selected'!P$1,FALSE)</f>
        <v>5.0570712517725704</v>
      </c>
      <c r="AY112" s="116">
        <f>VLOOKUP($H112,'[1]Unit factor_selected'!$F$3:$AC$346,'[1]Unit factor_selected'!Q$1,FALSE)</f>
        <v>0.695261471808158</v>
      </c>
      <c r="AZ112" s="117">
        <f>VLOOKUP($H112,'[1]Unit factor_selected'!$F$3:$AC$346,'[1]Unit factor_selected'!R$1,FALSE)</f>
        <v>10.4697174467601</v>
      </c>
      <c r="BA112" s="116">
        <f>VLOOKUP($H112,'[1]Unit factor_selected'!$F$3:$AC$346,'[1]Unit factor_selected'!S$1,FALSE)</f>
        <v>0.28332781016594299</v>
      </c>
      <c r="BB112" s="116">
        <f>VLOOKUP($H112,'[1]Unit factor_selected'!$F$3:$AC$346,'[1]Unit factor_selected'!T$1,FALSE)</f>
        <v>0.23894066859181601</v>
      </c>
      <c r="BC112" s="116">
        <f>VLOOKUP($H112,'[1]Unit factor_selected'!$F$3:$AC$346,'[1]Unit factor_selected'!U$1,FALSE)</f>
        <v>0.463819066843834</v>
      </c>
      <c r="BD112" s="116">
        <f>VLOOKUP($H112,'[1]Unit factor_selected'!$F$3:$AC$346,'[1]Unit factor_selected'!V$1,FALSE)</f>
        <v>2.5476875043556201E-3</v>
      </c>
      <c r="BE112" s="116">
        <f>VLOOKUP($H112,'[1]Unit factor_selected'!$F$3:$AC$346,'[1]Unit factor_selected'!W$1,FALSE)</f>
        <v>2.2291215755419902</v>
      </c>
      <c r="BF112" s="116">
        <f>VLOOKUP($H112,'[1]Unit factor_selected'!$F$3:$AC$346,'[1]Unit factor_selected'!X$1,FALSE)</f>
        <v>1.28511193897699E-2</v>
      </c>
      <c r="BG112" s="116">
        <f>VLOOKUP($H112,'[1]Unit factor_selected'!$F$3:$AC$346,'[1]Unit factor_selected'!Y$1,FALSE)</f>
        <v>1.30919558689555E-2</v>
      </c>
      <c r="BH112" s="116">
        <f>VLOOKUP($H112,'[1]Unit factor_selected'!$F$3:$AC$346,'[1]Unit factor_selected'!Z$1,FALSE)</f>
        <v>1.5228964144087899E-6</v>
      </c>
      <c r="BI112" s="116">
        <f>VLOOKUP($H112,'[1]Unit factor_selected'!$F$3:$AC$346,'[1]Unit factor_selected'!AA$1,FALSE)</f>
        <v>2.1542028957627898E-2</v>
      </c>
      <c r="BJ112" s="117">
        <f>VLOOKUP($H112,'[1]Unit factor_selected'!$F$3:$AC$346,'[1]Unit factor_selected'!AB$1,FALSE)</f>
        <v>31.0311196590104</v>
      </c>
      <c r="BK112" s="118">
        <f>VLOOKUP($H112,'[1]Unit factor_selected'!$F$3:$AC$346,'[1]Unit factor_selected'!AC$1,FALSE)</f>
        <v>7.4583935670062607E-2</v>
      </c>
    </row>
    <row r="113" spans="2:63" x14ac:dyDescent="0.2">
      <c r="B113" s="84"/>
      <c r="C113" s="84"/>
      <c r="D113" s="85"/>
      <c r="E113" s="78" t="str">
        <f>'[1]Unit factor_selected'!C20</f>
        <v>MnSO4</v>
      </c>
      <c r="F113" s="119" t="str">
        <f>'[1]Unit factor_selected'!D20</f>
        <v>market for manganese sulfate | manganese sulfate | Cutoff</v>
      </c>
      <c r="G113" s="66" t="str">
        <f>'[1]Unit factor_selected'!E20</f>
        <v>GLO</v>
      </c>
      <c r="H113" s="67" t="str">
        <f>'[1]Unit factor_selected'!F20</f>
        <v>0883386e-9c42-3055-9210-ff18d383261b</v>
      </c>
      <c r="I113" s="68">
        <v>1</v>
      </c>
      <c r="J113" s="120">
        <f>I113</f>
        <v>1</v>
      </c>
      <c r="K113" s="198">
        <f>'[1]EV proj_BAU'!R109</f>
        <v>14.579928000000002</v>
      </c>
      <c r="L113" s="123">
        <f>'[1]EV proj_BAU'!S109</f>
        <v>5.6217600000000001</v>
      </c>
      <c r="M113" s="122">
        <f>'[1]EV proj_BAU'!T109</f>
        <v>0</v>
      </c>
      <c r="N113" s="122">
        <f>'[1]EV proj_BAU'!U109</f>
        <v>0</v>
      </c>
      <c r="O113" s="123">
        <f>'[1]EV proj_BAU'!V109</f>
        <v>2.7994373444037803</v>
      </c>
      <c r="P113" s="122">
        <f>'[1]EV proj_BAU'!W109</f>
        <v>0</v>
      </c>
      <c r="Q113" s="122">
        <v>0</v>
      </c>
      <c r="R113" s="122">
        <v>0</v>
      </c>
      <c r="S113" s="123">
        <f>'[1]EV proj_BAU'!X109</f>
        <v>28.676735999999998</v>
      </c>
      <c r="T113" s="123">
        <f>'[1]EV proj_BAU'!Y109</f>
        <v>11.057039999999997</v>
      </c>
      <c r="U113" s="122">
        <f>'[1]EV proj_BAU'!Z109</f>
        <v>0</v>
      </c>
      <c r="V113" s="122">
        <f>'[1]EV proj_BAU'!AA109</f>
        <v>0</v>
      </c>
      <c r="W113" s="123">
        <f>'[1]EV proj_BAU'!AB109</f>
        <v>5.5062852089966379</v>
      </c>
      <c r="X113" s="122">
        <f>'[1]EV proj_BAU'!AC109</f>
        <v>0</v>
      </c>
      <c r="Y113" s="122">
        <v>0</v>
      </c>
      <c r="Z113" s="124">
        <v>0</v>
      </c>
      <c r="AA113" s="189">
        <f>$I113*K$113</f>
        <v>14.579928000000002</v>
      </c>
      <c r="AB113" s="76">
        <f t="shared" ref="AB113:AP113" si="68">$I113*L$113</f>
        <v>5.6217600000000001</v>
      </c>
      <c r="AC113" s="75">
        <f t="shared" si="68"/>
        <v>0</v>
      </c>
      <c r="AD113" s="75">
        <f t="shared" si="68"/>
        <v>0</v>
      </c>
      <c r="AE113" s="76">
        <f t="shared" si="68"/>
        <v>2.7994373444037803</v>
      </c>
      <c r="AF113" s="75">
        <f t="shared" si="68"/>
        <v>0</v>
      </c>
      <c r="AG113" s="75">
        <f t="shared" si="68"/>
        <v>0</v>
      </c>
      <c r="AH113" s="75">
        <f t="shared" si="68"/>
        <v>0</v>
      </c>
      <c r="AI113" s="76">
        <f t="shared" si="68"/>
        <v>28.676735999999998</v>
      </c>
      <c r="AJ113" s="76">
        <f t="shared" si="68"/>
        <v>11.057039999999997</v>
      </c>
      <c r="AK113" s="75">
        <f t="shared" si="68"/>
        <v>0</v>
      </c>
      <c r="AL113" s="75">
        <f t="shared" si="68"/>
        <v>0</v>
      </c>
      <c r="AM113" s="76">
        <f t="shared" si="68"/>
        <v>5.5062852089966379</v>
      </c>
      <c r="AN113" s="75">
        <f t="shared" si="68"/>
        <v>0</v>
      </c>
      <c r="AO113" s="75">
        <f t="shared" si="68"/>
        <v>0</v>
      </c>
      <c r="AP113" s="77">
        <f t="shared" si="68"/>
        <v>0</v>
      </c>
      <c r="AQ113" s="78" t="str">
        <f>VLOOKUP($H113,'[1]Unit factor_selected'!$F$3:$AC$346,'[1]Unit factor_selected'!H$1,FALSE)</f>
        <v>kg</v>
      </c>
      <c r="AR113" s="79">
        <f>VLOOKUP($H113,'[1]Unit factor_selected'!$F$3:$AC$346,'[1]Unit factor_selected'!J$1,FALSE)</f>
        <v>0.726953214705783</v>
      </c>
      <c r="AS113" s="80">
        <f>VLOOKUP($H113,'[1]Unit factor_selected'!$F$3:$AC$346,'[1]Unit factor_selected'!K$1,FALSE)</f>
        <v>13.581050420627999</v>
      </c>
      <c r="AT113" s="81">
        <f>VLOOKUP($H113,'[1]Unit factor_selected'!$F$3:$AC$346,'[1]Unit factor_selected'!L$1,FALSE)</f>
        <v>6.6545519843851401E-3</v>
      </c>
      <c r="AU113" s="82">
        <f>VLOOKUP($H113,'[1]Unit factor_selected'!$F$3:$AC$346,'[1]Unit factor_selected'!M$1,FALSE)</f>
        <v>0.23113379564776099</v>
      </c>
      <c r="AV113" s="81">
        <f>VLOOKUP($H113,'[1]Unit factor_selected'!$F$3:$AC$346,'[1]Unit factor_selected'!N$1,FALSE)</f>
        <v>8.0433001551302993E-2</v>
      </c>
      <c r="AW113" s="81">
        <f>VLOOKUP($H113,'[1]Unit factor_selected'!$F$3:$AC$346,'[1]Unit factor_selected'!O$1,FALSE)</f>
        <v>2.8631280257797602E-4</v>
      </c>
      <c r="AX113" s="82">
        <f>VLOOKUP($H113,'[1]Unit factor_selected'!$F$3:$AC$346,'[1]Unit factor_selected'!P$1,FALSE)</f>
        <v>0.73706870111776901</v>
      </c>
      <c r="AY113" s="81">
        <f>VLOOKUP($H113,'[1]Unit factor_selected'!$F$3:$AC$346,'[1]Unit factor_selected'!Q$1,FALSE)</f>
        <v>7.1414686650869696E-2</v>
      </c>
      <c r="AZ113" s="82">
        <f>VLOOKUP($H113,'[1]Unit factor_selected'!$F$3:$AC$346,'[1]Unit factor_selected'!R$1,FALSE)</f>
        <v>1.7805453435960099</v>
      </c>
      <c r="BA113" s="81">
        <f>VLOOKUP($H113,'[1]Unit factor_selected'!$F$3:$AC$346,'[1]Unit factor_selected'!S$1,FALSE)</f>
        <v>8.9566108841993494E-2</v>
      </c>
      <c r="BB113" s="81">
        <f>VLOOKUP($H113,'[1]Unit factor_selected'!$F$3:$AC$346,'[1]Unit factor_selected'!T$1,FALSE)</f>
        <v>-6.7917085993990801E-4</v>
      </c>
      <c r="BC113" s="81">
        <f>VLOOKUP($H113,'[1]Unit factor_selected'!$F$3:$AC$346,'[1]Unit factor_selected'!U$1,FALSE)</f>
        <v>0.10666383954974799</v>
      </c>
      <c r="BD113" s="81">
        <f>VLOOKUP($H113,'[1]Unit factor_selected'!$F$3:$AC$346,'[1]Unit factor_selected'!V$1,FALSE)</f>
        <v>1.9756366307448101E-5</v>
      </c>
      <c r="BE113" s="81">
        <f>VLOOKUP($H113,'[1]Unit factor_selected'!$F$3:$AC$346,'[1]Unit factor_selected'!W$1,FALSE)</f>
        <v>5.14296303698972E-2</v>
      </c>
      <c r="BF113" s="81">
        <f>VLOOKUP($H113,'[1]Unit factor_selected'!$F$3:$AC$346,'[1]Unit factor_selected'!X$1,FALSE)</f>
        <v>2.3530303221161201E-3</v>
      </c>
      <c r="BG113" s="81">
        <f>VLOOKUP($H113,'[1]Unit factor_selected'!$F$3:$AC$346,'[1]Unit factor_selected'!Y$1,FALSE)</f>
        <v>2.3944457828152699E-3</v>
      </c>
      <c r="BH113" s="81">
        <f>VLOOKUP($H113,'[1]Unit factor_selected'!$F$3:$AC$346,'[1]Unit factor_selected'!Z$1,FALSE)</f>
        <v>3.3198058667451901E-7</v>
      </c>
      <c r="BI113" s="81">
        <f>VLOOKUP($H113,'[1]Unit factor_selected'!$F$3:$AC$346,'[1]Unit factor_selected'!AA$1,FALSE)</f>
        <v>2.1041077576065902E-2</v>
      </c>
      <c r="BJ113" s="82">
        <f>VLOOKUP($H113,'[1]Unit factor_selected'!$F$3:$AC$346,'[1]Unit factor_selected'!AB$1,FALSE)</f>
        <v>7.25449629833924</v>
      </c>
      <c r="BK113" s="83">
        <f>VLOOKUP($H113,'[1]Unit factor_selected'!$F$3:$AC$346,'[1]Unit factor_selected'!AC$1,FALSE)</f>
        <v>9.2335481624352608E-3</v>
      </c>
    </row>
    <row r="114" spans="2:63" x14ac:dyDescent="0.2">
      <c r="B114" s="84"/>
      <c r="C114" s="84"/>
      <c r="D114" s="85"/>
      <c r="E114" s="113" t="str">
        <f>'[1]Unit factor_selected'!C19</f>
        <v>Mn2O3</v>
      </c>
      <c r="F114" s="131" t="str">
        <f>'[1]Unit factor_selected'!D19</f>
        <v>market for manganese(III) oxide | manganese(III) oxide | Cutoff, U</v>
      </c>
      <c r="G114" s="102" t="str">
        <f>'[1]Unit factor_selected'!E19</f>
        <v>GLO</v>
      </c>
      <c r="H114" s="145" t="str">
        <f>'[1]Unit factor_selected'!F19</f>
        <v>600ecc2c-8e25-33a4-8a2e-af0d435e411b</v>
      </c>
      <c r="I114" s="88">
        <v>1</v>
      </c>
      <c r="J114" s="132">
        <f>I114</f>
        <v>1</v>
      </c>
      <c r="K114" s="133">
        <f>'[1]EV proj_BAU'!R110</f>
        <v>0</v>
      </c>
      <c r="L114" s="134">
        <f>'[1]EV proj_BAU'!S110</f>
        <v>0</v>
      </c>
      <c r="M114" s="134">
        <f>'[1]EV proj_BAU'!T110</f>
        <v>0</v>
      </c>
      <c r="N114" s="134">
        <f>'[1]EV proj_BAU'!U110</f>
        <v>0</v>
      </c>
      <c r="O114" s="134">
        <f>'[1]EV proj_BAU'!V110</f>
        <v>0</v>
      </c>
      <c r="P114" s="134">
        <f>'[1]EV proj_BAU'!W110</f>
        <v>0</v>
      </c>
      <c r="Q114" s="9">
        <v>0</v>
      </c>
      <c r="R114" s="9">
        <v>0</v>
      </c>
      <c r="S114" s="134">
        <f>'[1]EV proj_BAU'!X110</f>
        <v>0</v>
      </c>
      <c r="T114" s="134">
        <f>'[1]EV proj_BAU'!Y110</f>
        <v>0</v>
      </c>
      <c r="U114" s="134">
        <f>'[1]EV proj_BAU'!Z110</f>
        <v>0</v>
      </c>
      <c r="V114" s="134">
        <f>'[1]EV proj_BAU'!AA110</f>
        <v>0</v>
      </c>
      <c r="W114" s="134">
        <f>'[1]EV proj_BAU'!AB110</f>
        <v>0</v>
      </c>
      <c r="X114" s="134">
        <f>'[1]EV proj_BAU'!AC110</f>
        <v>0</v>
      </c>
      <c r="Y114" s="9">
        <v>0</v>
      </c>
      <c r="Z114" s="10">
        <v>0</v>
      </c>
      <c r="AA114" s="110">
        <f>$I114*K$114</f>
        <v>0</v>
      </c>
      <c r="AB114" s="111">
        <f t="shared" ref="AB114:AP114" si="69">$I114*L$114</f>
        <v>0</v>
      </c>
      <c r="AC114" s="111">
        <f t="shared" si="69"/>
        <v>0</v>
      </c>
      <c r="AD114" s="111">
        <f t="shared" si="69"/>
        <v>0</v>
      </c>
      <c r="AE114" s="111">
        <f t="shared" si="69"/>
        <v>0</v>
      </c>
      <c r="AF114" s="111">
        <f t="shared" si="69"/>
        <v>0</v>
      </c>
      <c r="AG114" s="111">
        <f t="shared" si="69"/>
        <v>0</v>
      </c>
      <c r="AH114" s="111">
        <f t="shared" si="69"/>
        <v>0</v>
      </c>
      <c r="AI114" s="111">
        <f t="shared" si="69"/>
        <v>0</v>
      </c>
      <c r="AJ114" s="111">
        <f t="shared" si="69"/>
        <v>0</v>
      </c>
      <c r="AK114" s="111">
        <f t="shared" si="69"/>
        <v>0</v>
      </c>
      <c r="AL114" s="111">
        <f t="shared" si="69"/>
        <v>0</v>
      </c>
      <c r="AM114" s="111">
        <f t="shared" si="69"/>
        <v>0</v>
      </c>
      <c r="AN114" s="111">
        <f t="shared" si="69"/>
        <v>0</v>
      </c>
      <c r="AO114" s="111">
        <f t="shared" si="69"/>
        <v>0</v>
      </c>
      <c r="AP114" s="112">
        <f t="shared" si="69"/>
        <v>0</v>
      </c>
      <c r="AQ114" s="113" t="str">
        <f>VLOOKUP($H114,'[1]Unit factor_selected'!$F$3:$AC$346,'[1]Unit factor_selected'!H$1,FALSE)</f>
        <v>kg</v>
      </c>
      <c r="AR114" s="98">
        <f>VLOOKUP($H114,'[1]Unit factor_selected'!$F$3:$AC$346,'[1]Unit factor_selected'!J$1,FALSE)</f>
        <v>1.6898093879668401</v>
      </c>
      <c r="AS114" s="2">
        <f>VLOOKUP($H114,'[1]Unit factor_selected'!$F$3:$AC$346,'[1]Unit factor_selected'!K$1,FALSE)</f>
        <v>28.2118665242856</v>
      </c>
      <c r="AT114" s="22">
        <f>VLOOKUP($H114,'[1]Unit factor_selected'!$F$3:$AC$346,'[1]Unit factor_selected'!L$1,FALSE)</f>
        <v>1.41456147613881E-3</v>
      </c>
      <c r="AU114" s="21">
        <f>VLOOKUP($H114,'[1]Unit factor_selected'!$F$3:$AC$346,'[1]Unit factor_selected'!M$1,FALSE)</f>
        <v>0.34881361029299202</v>
      </c>
      <c r="AV114" s="22">
        <f>VLOOKUP($H114,'[1]Unit factor_selected'!$F$3:$AC$346,'[1]Unit factor_selected'!N$1,FALSE)</f>
        <v>7.18662773485816E-2</v>
      </c>
      <c r="AW114" s="22">
        <f>VLOOKUP($H114,'[1]Unit factor_selected'!$F$3:$AC$346,'[1]Unit factor_selected'!O$1,FALSE)</f>
        <v>5.8272273822853498E-4</v>
      </c>
      <c r="AX114" s="21">
        <f>VLOOKUP($H114,'[1]Unit factor_selected'!$F$3:$AC$346,'[1]Unit factor_selected'!P$1,FALSE)</f>
        <v>1.70320602299871</v>
      </c>
      <c r="AY114" s="22">
        <f>VLOOKUP($H114,'[1]Unit factor_selected'!$F$3:$AC$346,'[1]Unit factor_selected'!Q$1,FALSE)</f>
        <v>9.28494748700565E-2</v>
      </c>
      <c r="AZ114" s="21">
        <f>VLOOKUP($H114,'[1]Unit factor_selected'!$F$3:$AC$346,'[1]Unit factor_selected'!R$1,FALSE)</f>
        <v>1.40768448540735</v>
      </c>
      <c r="BA114" s="22">
        <f>VLOOKUP($H114,'[1]Unit factor_selected'!$F$3:$AC$346,'[1]Unit factor_selected'!S$1,FALSE)</f>
        <v>0.40100338136701003</v>
      </c>
      <c r="BB114" s="22">
        <f>VLOOKUP($H114,'[1]Unit factor_selected'!$F$3:$AC$346,'[1]Unit factor_selected'!T$1,FALSE)</f>
        <v>2.16594650476499E-3</v>
      </c>
      <c r="BC114" s="22">
        <f>VLOOKUP($H114,'[1]Unit factor_selected'!$F$3:$AC$346,'[1]Unit factor_selected'!U$1,FALSE)</f>
        <v>9.4881972021355704E-2</v>
      </c>
      <c r="BD114" s="22">
        <f>VLOOKUP($H114,'[1]Unit factor_selected'!$F$3:$AC$346,'[1]Unit factor_selected'!V$1,FALSE)</f>
        <v>4.4826557828833798E-5</v>
      </c>
      <c r="BE114" s="22">
        <f>VLOOKUP($H114,'[1]Unit factor_selected'!$F$3:$AC$346,'[1]Unit factor_selected'!W$1,FALSE)</f>
        <v>9.1650891339025098E-2</v>
      </c>
      <c r="BF114" s="22">
        <f>VLOOKUP($H114,'[1]Unit factor_selected'!$F$3:$AC$346,'[1]Unit factor_selected'!X$1,FALSE)</f>
        <v>2.8464695266688499E-3</v>
      </c>
      <c r="BG114" s="22">
        <f>VLOOKUP($H114,'[1]Unit factor_selected'!$F$3:$AC$346,'[1]Unit factor_selected'!Y$1,FALSE)</f>
        <v>2.9026873771783698E-3</v>
      </c>
      <c r="BH114" s="22">
        <f>VLOOKUP($H114,'[1]Unit factor_selected'!$F$3:$AC$346,'[1]Unit factor_selected'!Z$1,FALSE)</f>
        <v>6.0016836371212198E-7</v>
      </c>
      <c r="BI114" s="22">
        <f>VLOOKUP($H114,'[1]Unit factor_selected'!$F$3:$AC$346,'[1]Unit factor_selected'!AA$1,FALSE)</f>
        <v>2.86616400844379E-3</v>
      </c>
      <c r="BJ114" s="21">
        <f>VLOOKUP($H114,'[1]Unit factor_selected'!$F$3:$AC$346,'[1]Unit factor_selected'!AB$1,FALSE)</f>
        <v>6.1444871692218399</v>
      </c>
      <c r="BK114" s="99">
        <f>VLOOKUP($H114,'[1]Unit factor_selected'!$F$3:$AC$346,'[1]Unit factor_selected'!AC$1,FALSE)</f>
        <v>4.6275111933105899E-2</v>
      </c>
    </row>
    <row r="115" spans="2:63" x14ac:dyDescent="0.2">
      <c r="B115" s="84"/>
      <c r="C115" s="84"/>
      <c r="D115" s="85"/>
      <c r="E115" s="186" t="str">
        <f>'[1]EV proj_BAU'!K111</f>
        <v>NiSO4 (kg)</v>
      </c>
      <c r="F115" s="65" t="str">
        <f>'[1]Unit factor_selected'!D204</f>
        <v>nickel sulfate production | nickel sulfate | Cutoff</v>
      </c>
      <c r="G115" s="66" t="str">
        <f>[1]Use!C166</f>
        <v>Russia</v>
      </c>
      <c r="H115" s="67"/>
      <c r="I115" s="68">
        <f>$H$3*[1]LCIA_BAU!I111</f>
        <v>0</v>
      </c>
      <c r="J115" s="187">
        <f>SUM(I115:I122)</f>
        <v>1</v>
      </c>
      <c r="K115" s="188">
        <f>'[1]EV proj_BAU'!R111</f>
        <v>44.623416000000006</v>
      </c>
      <c r="L115" s="72">
        <f>'[1]EV proj_BAU'!S111</f>
        <v>47.597568000000003</v>
      </c>
      <c r="M115" s="72">
        <f>'[1]EV proj_BAU'!T111</f>
        <v>52.362648</v>
      </c>
      <c r="N115" s="71">
        <f>'[1]EV proj_BAU'!U111</f>
        <v>0</v>
      </c>
      <c r="O115" s="72">
        <f>'[1]EV proj_BAU'!V111</f>
        <v>51.643079882559313</v>
      </c>
      <c r="P115" s="72">
        <f>'[1]EV proj_BAU'!W111</f>
        <v>57.426277602713249</v>
      </c>
      <c r="Q115" s="71">
        <v>0</v>
      </c>
      <c r="R115" s="71">
        <v>0</v>
      </c>
      <c r="S115" s="72">
        <f>'[1]EV proj_BAU'!X111</f>
        <v>87.768191999999999</v>
      </c>
      <c r="T115" s="72">
        <f>'[1]EV proj_BAU'!Y111</f>
        <v>93.616271999999981</v>
      </c>
      <c r="U115" s="72">
        <f>'[1]EV proj_BAU'!Z111</f>
        <v>102.99153600000001</v>
      </c>
      <c r="V115" s="71">
        <f>'[1]EV proj_BAU'!AA111</f>
        <v>0</v>
      </c>
      <c r="W115" s="72">
        <f>'[1]EV proj_BAU'!AB111</f>
        <v>101.57810013959467</v>
      </c>
      <c r="X115" s="72">
        <f>'[1]EV proj_BAU'!AC111</f>
        <v>112.95261291789807</v>
      </c>
      <c r="Y115" s="71">
        <v>0</v>
      </c>
      <c r="Z115" s="73">
        <v>0</v>
      </c>
      <c r="AA115" s="189">
        <f t="shared" ref="AA115:AP122" si="70">$I115*K$115</f>
        <v>0</v>
      </c>
      <c r="AB115" s="76">
        <f t="shared" si="70"/>
        <v>0</v>
      </c>
      <c r="AC115" s="76">
        <f t="shared" si="70"/>
        <v>0</v>
      </c>
      <c r="AD115" s="75">
        <f t="shared" si="70"/>
        <v>0</v>
      </c>
      <c r="AE115" s="76">
        <f t="shared" si="70"/>
        <v>0</v>
      </c>
      <c r="AF115" s="76">
        <f t="shared" si="70"/>
        <v>0</v>
      </c>
      <c r="AG115" s="75">
        <f t="shared" si="70"/>
        <v>0</v>
      </c>
      <c r="AH115" s="75">
        <f t="shared" si="70"/>
        <v>0</v>
      </c>
      <c r="AI115" s="76">
        <f t="shared" si="70"/>
        <v>0</v>
      </c>
      <c r="AJ115" s="76">
        <f t="shared" si="70"/>
        <v>0</v>
      </c>
      <c r="AK115" s="76">
        <f t="shared" si="70"/>
        <v>0</v>
      </c>
      <c r="AL115" s="75">
        <f t="shared" si="70"/>
        <v>0</v>
      </c>
      <c r="AM115" s="76">
        <f t="shared" si="70"/>
        <v>0</v>
      </c>
      <c r="AN115" s="76">
        <f t="shared" si="70"/>
        <v>0</v>
      </c>
      <c r="AO115" s="75">
        <f t="shared" si="70"/>
        <v>0</v>
      </c>
      <c r="AP115" s="77">
        <f t="shared" si="70"/>
        <v>0</v>
      </c>
      <c r="AQ115" s="37" t="s">
        <v>56</v>
      </c>
      <c r="AR115" s="79">
        <f>[1]Use!Z166</f>
        <v>11.818036134155342</v>
      </c>
      <c r="AS115" s="80">
        <f>[1]Use!AA166</f>
        <v>151.13800574255967</v>
      </c>
      <c r="AT115" s="81">
        <f>[1]Use!AB166</f>
        <v>0.34704000155654358</v>
      </c>
      <c r="AU115" s="82">
        <f>[1]Use!AC166</f>
        <v>3.122682791821449</v>
      </c>
      <c r="AV115" s="81">
        <f>[1]Use!AD166</f>
        <v>10.037434450002689</v>
      </c>
      <c r="AW115" s="81">
        <f>[1]Use!AE166</f>
        <v>1.7838596187851951E-2</v>
      </c>
      <c r="AX115" s="82">
        <f>[1]Use!AF166</f>
        <v>11.993381341765119</v>
      </c>
      <c r="AY115" s="81">
        <f>[1]Use!AG166</f>
        <v>2.7519453663178415</v>
      </c>
      <c r="AZ115" s="82">
        <f>[1]Use!AH166</f>
        <v>117.15014205755577</v>
      </c>
      <c r="BA115" s="81">
        <f>[1]Use!AI166</f>
        <v>0.20337861444290958</v>
      </c>
      <c r="BB115" s="81">
        <f>[1]Use!AJ166</f>
        <v>0.18467278768716</v>
      </c>
      <c r="BC115" s="81">
        <f>[1]Use!AK166</f>
        <v>14.094862094346066</v>
      </c>
      <c r="BD115" s="81">
        <f>[1]Use!AL166</f>
        <v>1.7491043931870192E-3</v>
      </c>
      <c r="BE115" s="81">
        <f>[1]Use!AM166</f>
        <v>1.189757241222041</v>
      </c>
      <c r="BF115" s="81">
        <f>[1]Use!AN166</f>
        <v>5.8470091022806918E-2</v>
      </c>
      <c r="BG115" s="81">
        <f>[1]Use!AO166</f>
        <v>5.9435112452463294E-2</v>
      </c>
      <c r="BH115" s="81">
        <f>[1]Use!AP166</f>
        <v>3.5763771131332756E-6</v>
      </c>
      <c r="BI115" s="81">
        <f>[1]Use!AQ166</f>
        <v>1.1890952620526865</v>
      </c>
      <c r="BJ115" s="82">
        <f>[1]Use!AR166</f>
        <v>3355.8109680970247</v>
      </c>
      <c r="BK115" s="83">
        <f>[1]Use!AS166</f>
        <v>7.0070850889046049E-2</v>
      </c>
    </row>
    <row r="116" spans="2:63" x14ac:dyDescent="0.2">
      <c r="B116" s="84"/>
      <c r="C116" s="84"/>
      <c r="D116" s="85"/>
      <c r="E116" s="190"/>
      <c r="F116" s="86"/>
      <c r="G116" s="87" t="str">
        <f>[1]Use!C168</f>
        <v>China</v>
      </c>
      <c r="I116" s="88">
        <f>$H$3*[1]LCIA_BAU!I112</f>
        <v>0</v>
      </c>
      <c r="J116" s="191"/>
      <c r="K116" s="192"/>
      <c r="L116" s="92"/>
      <c r="M116" s="92"/>
      <c r="N116" s="91"/>
      <c r="O116" s="92"/>
      <c r="P116" s="92"/>
      <c r="Q116" s="91"/>
      <c r="R116" s="91"/>
      <c r="S116" s="92"/>
      <c r="T116" s="92"/>
      <c r="U116" s="92"/>
      <c r="V116" s="91"/>
      <c r="W116" s="92"/>
      <c r="X116" s="92"/>
      <c r="Y116" s="91"/>
      <c r="Z116" s="93"/>
      <c r="AA116" s="193">
        <f t="shared" si="70"/>
        <v>0</v>
      </c>
      <c r="AB116" s="95">
        <f t="shared" si="70"/>
        <v>0</v>
      </c>
      <c r="AC116" s="95">
        <f t="shared" si="70"/>
        <v>0</v>
      </c>
      <c r="AD116" s="4">
        <f t="shared" si="70"/>
        <v>0</v>
      </c>
      <c r="AE116" s="95">
        <f t="shared" si="70"/>
        <v>0</v>
      </c>
      <c r="AF116" s="95">
        <f t="shared" si="70"/>
        <v>0</v>
      </c>
      <c r="AG116" s="4">
        <f t="shared" si="70"/>
        <v>0</v>
      </c>
      <c r="AH116" s="4">
        <f t="shared" si="70"/>
        <v>0</v>
      </c>
      <c r="AI116" s="95">
        <f t="shared" si="70"/>
        <v>0</v>
      </c>
      <c r="AJ116" s="95">
        <f t="shared" si="70"/>
        <v>0</v>
      </c>
      <c r="AK116" s="95">
        <f t="shared" si="70"/>
        <v>0</v>
      </c>
      <c r="AL116" s="4">
        <f t="shared" si="70"/>
        <v>0</v>
      </c>
      <c r="AM116" s="95">
        <f t="shared" si="70"/>
        <v>0</v>
      </c>
      <c r="AN116" s="95">
        <f t="shared" si="70"/>
        <v>0</v>
      </c>
      <c r="AO116" s="4">
        <f t="shared" si="70"/>
        <v>0</v>
      </c>
      <c r="AP116" s="96">
        <f t="shared" si="70"/>
        <v>0</v>
      </c>
      <c r="AQ116" s="45" t="s">
        <v>56</v>
      </c>
      <c r="AR116" s="98">
        <f>[1]Use!Z168</f>
        <v>12.600051627960209</v>
      </c>
      <c r="AS116" s="2">
        <f>[1]Use!AA168</f>
        <v>143.87724849688155</v>
      </c>
      <c r="AT116" s="22">
        <f>[1]Use!AB168</f>
        <v>2.4716971826476943E-2</v>
      </c>
      <c r="AU116" s="21">
        <f>[1]Use!AC168</f>
        <v>2.9913701198855134</v>
      </c>
      <c r="AV116" s="22">
        <f>[1]Use!AD168</f>
        <v>10.467257473541393</v>
      </c>
      <c r="AW116" s="22">
        <f>[1]Use!AE168</f>
        <v>1.4886337634586664E-2</v>
      </c>
      <c r="AX116" s="21">
        <f>[1]Use!AF168</f>
        <v>12.870635117287835</v>
      </c>
      <c r="AY116" s="22">
        <f>[1]Use!AG168</f>
        <v>2.6659870323324717</v>
      </c>
      <c r="AZ116" s="21">
        <f>[1]Use!AH168</f>
        <v>119.30810033806259</v>
      </c>
      <c r="BA116" s="22">
        <f>[1]Use!AI168</f>
        <v>0.12815463861020648</v>
      </c>
      <c r="BB116" s="22">
        <f>[1]Use!AJ168</f>
        <v>0.17847551264531628</v>
      </c>
      <c r="BC116" s="22">
        <f>[1]Use!AK168</f>
        <v>14.663549940911338</v>
      </c>
      <c r="BD116" s="22">
        <f>[1]Use!AL168</f>
        <v>1.5432604735618346E-3</v>
      </c>
      <c r="BE116" s="22">
        <f>[1]Use!AM168</f>
        <v>1.3537574443497342</v>
      </c>
      <c r="BF116" s="22">
        <f>[1]Use!AN168</f>
        <v>6.0576047603762888E-2</v>
      </c>
      <c r="BG116" s="22">
        <f>[1]Use!AO168</f>
        <v>6.1525595053082312E-2</v>
      </c>
      <c r="BH116" s="22">
        <f>[1]Use!AP168</f>
        <v>3.1872676154158524E-6</v>
      </c>
      <c r="BI116" s="22">
        <f>[1]Use!AQ168</f>
        <v>7.1956055960188434E-2</v>
      </c>
      <c r="BJ116" s="21">
        <f>[1]Use!AR168</f>
        <v>3447.4765323371821</v>
      </c>
      <c r="BK116" s="99">
        <f>[1]Use!AS168</f>
        <v>6.9679644405535979E-2</v>
      </c>
    </row>
    <row r="117" spans="2:63" x14ac:dyDescent="0.2">
      <c r="B117" s="84"/>
      <c r="C117" s="84"/>
      <c r="D117" s="85"/>
      <c r="E117" s="190"/>
      <c r="F117" s="86"/>
      <c r="G117" s="87" t="str">
        <f>[1]Use!C170</f>
        <v>Japan</v>
      </c>
      <c r="I117" s="88">
        <f>$H$3*[1]LCIA_BAU!I113</f>
        <v>0</v>
      </c>
      <c r="J117" s="191"/>
      <c r="K117" s="192"/>
      <c r="L117" s="92"/>
      <c r="M117" s="92"/>
      <c r="N117" s="91"/>
      <c r="O117" s="92"/>
      <c r="P117" s="92"/>
      <c r="Q117" s="91"/>
      <c r="R117" s="91"/>
      <c r="S117" s="92"/>
      <c r="T117" s="92"/>
      <c r="U117" s="92"/>
      <c r="V117" s="91"/>
      <c r="W117" s="92"/>
      <c r="X117" s="92"/>
      <c r="Y117" s="91"/>
      <c r="Z117" s="93"/>
      <c r="AA117" s="193">
        <f t="shared" si="70"/>
        <v>0</v>
      </c>
      <c r="AB117" s="95">
        <f t="shared" si="70"/>
        <v>0</v>
      </c>
      <c r="AC117" s="95">
        <f t="shared" si="70"/>
        <v>0</v>
      </c>
      <c r="AD117" s="4">
        <f t="shared" si="70"/>
        <v>0</v>
      </c>
      <c r="AE117" s="95">
        <f t="shared" si="70"/>
        <v>0</v>
      </c>
      <c r="AF117" s="95">
        <f t="shared" si="70"/>
        <v>0</v>
      </c>
      <c r="AG117" s="4">
        <f t="shared" si="70"/>
        <v>0</v>
      </c>
      <c r="AH117" s="4">
        <f t="shared" si="70"/>
        <v>0</v>
      </c>
      <c r="AI117" s="95">
        <f t="shared" si="70"/>
        <v>0</v>
      </c>
      <c r="AJ117" s="95">
        <f t="shared" si="70"/>
        <v>0</v>
      </c>
      <c r="AK117" s="95">
        <f t="shared" si="70"/>
        <v>0</v>
      </c>
      <c r="AL117" s="4">
        <f t="shared" si="70"/>
        <v>0</v>
      </c>
      <c r="AM117" s="95">
        <f t="shared" si="70"/>
        <v>0</v>
      </c>
      <c r="AN117" s="95">
        <f t="shared" si="70"/>
        <v>0</v>
      </c>
      <c r="AO117" s="4">
        <f t="shared" si="70"/>
        <v>0</v>
      </c>
      <c r="AP117" s="96">
        <f t="shared" si="70"/>
        <v>0</v>
      </c>
      <c r="AQ117" s="45" t="s">
        <v>56</v>
      </c>
      <c r="AR117" s="98">
        <f>[1]Use!Z170</f>
        <v>12.051006796084135</v>
      </c>
      <c r="AS117" s="2">
        <f>[1]Use!AA170</f>
        <v>151.64285122290934</v>
      </c>
      <c r="AT117" s="22">
        <f>[1]Use!AB170</f>
        <v>2.4205231588547184E-2</v>
      </c>
      <c r="AU117" s="21">
        <f>[1]Use!AC170</f>
        <v>3.1633495470407547</v>
      </c>
      <c r="AV117" s="22">
        <f>[1]Use!AD170</f>
        <v>10.505933623028856</v>
      </c>
      <c r="AW117" s="22">
        <f>[1]Use!AE170</f>
        <v>1.6291904120262428E-2</v>
      </c>
      <c r="AX117" s="21">
        <f>[1]Use!AF170</f>
        <v>12.238955781499136</v>
      </c>
      <c r="AY117" s="22">
        <f>[1]Use!AG170</f>
        <v>2.7382087956744803</v>
      </c>
      <c r="AZ117" s="21">
        <f>[1]Use!AH170</f>
        <v>120.77816831356859</v>
      </c>
      <c r="BA117" s="22">
        <f>[1]Use!AI170</f>
        <v>0.13035288105403875</v>
      </c>
      <c r="BB117" s="22">
        <f>[1]Use!AJ170</f>
        <v>0.18303395880293399</v>
      </c>
      <c r="BC117" s="22">
        <f>[1]Use!AK170</f>
        <v>14.717064915860529</v>
      </c>
      <c r="BD117" s="22">
        <f>[1]Use!AL170</f>
        <v>1.6308525282597926E-3</v>
      </c>
      <c r="BE117" s="22">
        <f>[1]Use!AM170</f>
        <v>1.3540707838187342</v>
      </c>
      <c r="BF117" s="22">
        <f>[1]Use!AN170</f>
        <v>6.3124729864073206E-2</v>
      </c>
      <c r="BG117" s="22">
        <f>[1]Use!AO170</f>
        <v>6.411667861543173E-2</v>
      </c>
      <c r="BH117" s="22">
        <f>[1]Use!AP170</f>
        <v>3.356597702921325E-6</v>
      </c>
      <c r="BI117" s="22">
        <f>[1]Use!AQ170</f>
        <v>7.6790312586908133E-2</v>
      </c>
      <c r="BJ117" s="21">
        <f>[1]Use!AR170</f>
        <v>3447.9222718677133</v>
      </c>
      <c r="BK117" s="99">
        <f>[1]Use!AS170</f>
        <v>6.3847602445446863E-2</v>
      </c>
    </row>
    <row r="118" spans="2:63" x14ac:dyDescent="0.2">
      <c r="B118" s="84"/>
      <c r="C118" s="84"/>
      <c r="D118" s="85"/>
      <c r="E118" s="190"/>
      <c r="F118" s="86"/>
      <c r="G118" s="87" t="str">
        <f>[1]Use!C172</f>
        <v>Canada</v>
      </c>
      <c r="I118" s="88">
        <f>$H$3*[1]LCIA_BAU!I114</f>
        <v>0</v>
      </c>
      <c r="J118" s="191"/>
      <c r="K118" s="192"/>
      <c r="L118" s="92"/>
      <c r="M118" s="92"/>
      <c r="N118" s="91"/>
      <c r="O118" s="92"/>
      <c r="P118" s="92"/>
      <c r="Q118" s="91"/>
      <c r="R118" s="91"/>
      <c r="S118" s="92"/>
      <c r="T118" s="92"/>
      <c r="U118" s="92"/>
      <c r="V118" s="91"/>
      <c r="W118" s="92"/>
      <c r="X118" s="92"/>
      <c r="Y118" s="91"/>
      <c r="Z118" s="93"/>
      <c r="AA118" s="193">
        <f t="shared" si="70"/>
        <v>0</v>
      </c>
      <c r="AB118" s="95">
        <f t="shared" si="70"/>
        <v>0</v>
      </c>
      <c r="AC118" s="95">
        <f t="shared" si="70"/>
        <v>0</v>
      </c>
      <c r="AD118" s="166">
        <f t="shared" si="70"/>
        <v>0</v>
      </c>
      <c r="AE118" s="95">
        <f t="shared" si="70"/>
        <v>0</v>
      </c>
      <c r="AF118" s="95">
        <f t="shared" si="70"/>
        <v>0</v>
      </c>
      <c r="AG118" s="166">
        <f t="shared" si="70"/>
        <v>0</v>
      </c>
      <c r="AH118" s="166">
        <f t="shared" si="70"/>
        <v>0</v>
      </c>
      <c r="AI118" s="95">
        <f t="shared" si="70"/>
        <v>0</v>
      </c>
      <c r="AJ118" s="95">
        <f t="shared" si="70"/>
        <v>0</v>
      </c>
      <c r="AK118" s="95">
        <f t="shared" si="70"/>
        <v>0</v>
      </c>
      <c r="AL118" s="166">
        <f t="shared" si="70"/>
        <v>0</v>
      </c>
      <c r="AM118" s="95">
        <f t="shared" si="70"/>
        <v>0</v>
      </c>
      <c r="AN118" s="95">
        <f t="shared" si="70"/>
        <v>0</v>
      </c>
      <c r="AO118" s="166">
        <f t="shared" si="70"/>
        <v>0</v>
      </c>
      <c r="AP118" s="199">
        <f t="shared" si="70"/>
        <v>0</v>
      </c>
      <c r="AQ118" s="45" t="s">
        <v>56</v>
      </c>
      <c r="AR118" s="168">
        <f>[1]Use!Z172</f>
        <v>4.0734536694493251</v>
      </c>
      <c r="AS118" s="15">
        <f>[1]Use!AA172</f>
        <v>71.381115526474503</v>
      </c>
      <c r="AT118" s="200">
        <f>[1]Use!AB172</f>
        <v>0.15853436548939495</v>
      </c>
      <c r="AU118" s="169">
        <f>[1]Use!AC172</f>
        <v>1.0465750962553046</v>
      </c>
      <c r="AV118" s="200">
        <f>[1]Use!AD172</f>
        <v>3.5492735593068216</v>
      </c>
      <c r="AW118" s="200">
        <f>[1]Use!AE172</f>
        <v>4.8950125522870883E-3</v>
      </c>
      <c r="AX118" s="169">
        <f>[1]Use!AF172</f>
        <v>4.1171907271760189</v>
      </c>
      <c r="AY118" s="200">
        <f>[1]Use!AG172</f>
        <v>0.64738434493514674</v>
      </c>
      <c r="AZ118" s="169">
        <f>[1]Use!AH172</f>
        <v>40.823232624961776</v>
      </c>
      <c r="BA118" s="200">
        <f>[1]Use!AI172</f>
        <v>0.65180451467255096</v>
      </c>
      <c r="BB118" s="200">
        <f>[1]Use!AJ172</f>
        <v>0.26820821461349786</v>
      </c>
      <c r="BC118" s="200">
        <f>[1]Use!AK172</f>
        <v>4.4920486348994384</v>
      </c>
      <c r="BD118" s="200">
        <f>[1]Use!AL172</f>
        <v>1.9357838275940389E-4</v>
      </c>
      <c r="BE118" s="200">
        <f>[1]Use!AM172</f>
        <v>1.5346068912971491</v>
      </c>
      <c r="BF118" s="200">
        <f>[1]Use!AN172</f>
        <v>1.3814252747332716E-2</v>
      </c>
      <c r="BG118" s="200">
        <f>[1]Use!AO172</f>
        <v>1.404777566125605E-2</v>
      </c>
      <c r="BH118" s="200">
        <f>[1]Use!AP172</f>
        <v>3.3326085121806158E-6</v>
      </c>
      <c r="BI118" s="200">
        <f>[1]Use!AQ172</f>
        <v>0.54148799596627373</v>
      </c>
      <c r="BJ118" s="169">
        <f>[1]Use!AR172</f>
        <v>65.763709629361301</v>
      </c>
      <c r="BK118" s="201">
        <f>[1]Use!AS172</f>
        <v>0.10788680938829982</v>
      </c>
    </row>
    <row r="119" spans="2:63" s="8" customFormat="1" x14ac:dyDescent="0.2">
      <c r="B119" s="84"/>
      <c r="C119" s="84"/>
      <c r="D119" s="85"/>
      <c r="E119" s="190"/>
      <c r="F119" s="86"/>
      <c r="G119" s="87" t="str">
        <f>[1]Use!C176</f>
        <v>US, Michigan</v>
      </c>
      <c r="H119" s="202"/>
      <c r="I119" s="203">
        <f>H4</f>
        <v>1</v>
      </c>
      <c r="J119" s="191"/>
      <c r="K119" s="192"/>
      <c r="L119" s="92"/>
      <c r="M119" s="92"/>
      <c r="N119" s="91"/>
      <c r="O119" s="92"/>
      <c r="P119" s="92"/>
      <c r="Q119" s="91"/>
      <c r="R119" s="91"/>
      <c r="S119" s="92"/>
      <c r="T119" s="92"/>
      <c r="U119" s="92"/>
      <c r="V119" s="91"/>
      <c r="W119" s="92"/>
      <c r="X119" s="92"/>
      <c r="Y119" s="91"/>
      <c r="Z119" s="93"/>
      <c r="AA119" s="193">
        <f t="shared" si="70"/>
        <v>44.623416000000006</v>
      </c>
      <c r="AB119" s="95">
        <f t="shared" si="70"/>
        <v>47.597568000000003</v>
      </c>
      <c r="AC119" s="95">
        <f t="shared" si="70"/>
        <v>52.362648</v>
      </c>
      <c r="AD119" s="166">
        <f t="shared" si="70"/>
        <v>0</v>
      </c>
      <c r="AE119" s="95">
        <f t="shared" si="70"/>
        <v>51.643079882559313</v>
      </c>
      <c r="AF119" s="95">
        <f t="shared" si="70"/>
        <v>57.426277602713249</v>
      </c>
      <c r="AG119" s="166">
        <f t="shared" si="70"/>
        <v>0</v>
      </c>
      <c r="AH119" s="166">
        <f t="shared" si="70"/>
        <v>0</v>
      </c>
      <c r="AI119" s="95">
        <f t="shared" si="70"/>
        <v>87.768191999999999</v>
      </c>
      <c r="AJ119" s="95">
        <f t="shared" si="70"/>
        <v>93.616271999999981</v>
      </c>
      <c r="AK119" s="95">
        <f t="shared" si="70"/>
        <v>102.99153600000001</v>
      </c>
      <c r="AL119" s="166">
        <f t="shared" si="70"/>
        <v>0</v>
      </c>
      <c r="AM119" s="95">
        <f t="shared" si="70"/>
        <v>101.57810013959467</v>
      </c>
      <c r="AN119" s="95">
        <f t="shared" si="70"/>
        <v>112.95261291789807</v>
      </c>
      <c r="AO119" s="166">
        <f t="shared" si="70"/>
        <v>0</v>
      </c>
      <c r="AP119" s="199">
        <f t="shared" si="70"/>
        <v>0</v>
      </c>
      <c r="AQ119" s="45" t="s">
        <v>56</v>
      </c>
      <c r="AR119" s="168">
        <f>[1]Use!Z176</f>
        <v>3.3298432865952883</v>
      </c>
      <c r="AS119" s="169">
        <f>[1]Use!AA176</f>
        <v>44.448391610715568</v>
      </c>
      <c r="AT119" s="169">
        <f>[1]Use!AB176</f>
        <v>7.0040628199593401E-3</v>
      </c>
      <c r="AU119" s="169">
        <f>[1]Use!AC176</f>
        <v>0.89873876583967882</v>
      </c>
      <c r="AV119" s="169">
        <f>[1]Use!AD176</f>
        <v>2.7001063166911172</v>
      </c>
      <c r="AW119" s="169">
        <f>[1]Use!AE176</f>
        <v>4.2894214077476229E-3</v>
      </c>
      <c r="AX119" s="169">
        <f>[1]Use!AF176</f>
        <v>3.3639600215394814</v>
      </c>
      <c r="AY119" s="169">
        <f>[1]Use!AG176</f>
        <v>0.9963530033254745</v>
      </c>
      <c r="AZ119" s="169">
        <f>[1]Use!AH176</f>
        <v>50.021050877091263</v>
      </c>
      <c r="BA119" s="169">
        <f>[1]Use!AI176</f>
        <v>8.7237143904452225E-2</v>
      </c>
      <c r="BB119" s="169">
        <f>[1]Use!AJ176</f>
        <v>4.7402780610343184E-2</v>
      </c>
      <c r="BC119" s="169">
        <f>[1]Use!AK176</f>
        <v>3.750688290691655</v>
      </c>
      <c r="BD119" s="169">
        <f>[1]Use!AL176</f>
        <v>4.0544746932080896E-4</v>
      </c>
      <c r="BE119" s="169">
        <f>[1]Use!AM176</f>
        <v>0.32222561075799144</v>
      </c>
      <c r="BF119" s="169">
        <f>[1]Use!AN176</f>
        <v>1.5425451221169232E-2</v>
      </c>
      <c r="BG119" s="169">
        <f>[1]Use!AO176</f>
        <v>1.5682848566205821E-2</v>
      </c>
      <c r="BH119" s="169">
        <f>[1]Use!AP176</f>
        <v>9.996335881733544E-7</v>
      </c>
      <c r="BI119" s="169">
        <f>[1]Use!AQ176</f>
        <v>2.0977023306743222E-2</v>
      </c>
      <c r="BJ119" s="169">
        <f>[1]Use!AR176</f>
        <v>811.28139329317753</v>
      </c>
      <c r="BK119" s="170">
        <f>[1]Use!AS176</f>
        <v>2.5818460533253308E-2</v>
      </c>
    </row>
    <row r="120" spans="2:63" s="8" customFormat="1" x14ac:dyDescent="0.2">
      <c r="B120" s="84"/>
      <c r="C120" s="84"/>
      <c r="D120" s="85"/>
      <c r="E120" s="190"/>
      <c r="F120" s="86"/>
      <c r="G120" s="87" t="str">
        <f>[1]Use!C180</f>
        <v>Norway</v>
      </c>
      <c r="H120" s="202"/>
      <c r="I120" s="204"/>
      <c r="J120" s="191"/>
      <c r="K120" s="192"/>
      <c r="L120" s="92"/>
      <c r="M120" s="92"/>
      <c r="N120" s="91"/>
      <c r="O120" s="92"/>
      <c r="P120" s="92"/>
      <c r="Q120" s="91"/>
      <c r="R120" s="91"/>
      <c r="S120" s="92"/>
      <c r="T120" s="92"/>
      <c r="U120" s="92"/>
      <c r="V120" s="91"/>
      <c r="W120" s="92"/>
      <c r="X120" s="92"/>
      <c r="Y120" s="91"/>
      <c r="Z120" s="93"/>
      <c r="AA120" s="193">
        <f t="shared" si="70"/>
        <v>0</v>
      </c>
      <c r="AB120" s="95">
        <f t="shared" si="70"/>
        <v>0</v>
      </c>
      <c r="AC120" s="95">
        <f t="shared" si="70"/>
        <v>0</v>
      </c>
      <c r="AD120" s="166">
        <f t="shared" si="70"/>
        <v>0</v>
      </c>
      <c r="AE120" s="95">
        <f t="shared" si="70"/>
        <v>0</v>
      </c>
      <c r="AF120" s="95">
        <f t="shared" si="70"/>
        <v>0</v>
      </c>
      <c r="AG120" s="166">
        <f t="shared" si="70"/>
        <v>0</v>
      </c>
      <c r="AH120" s="166">
        <f t="shared" si="70"/>
        <v>0</v>
      </c>
      <c r="AI120" s="95">
        <f t="shared" si="70"/>
        <v>0</v>
      </c>
      <c r="AJ120" s="95">
        <f t="shared" si="70"/>
        <v>0</v>
      </c>
      <c r="AK120" s="95">
        <f t="shared" si="70"/>
        <v>0</v>
      </c>
      <c r="AL120" s="166">
        <f t="shared" si="70"/>
        <v>0</v>
      </c>
      <c r="AM120" s="95">
        <f t="shared" si="70"/>
        <v>0</v>
      </c>
      <c r="AN120" s="95">
        <f t="shared" si="70"/>
        <v>0</v>
      </c>
      <c r="AO120" s="166">
        <f t="shared" si="70"/>
        <v>0</v>
      </c>
      <c r="AP120" s="199">
        <f t="shared" si="70"/>
        <v>0</v>
      </c>
      <c r="AQ120" s="45" t="s">
        <v>56</v>
      </c>
      <c r="AR120" s="168">
        <f>[1]Use!Z180</f>
        <v>9.0256077296280957</v>
      </c>
      <c r="AS120" s="169">
        <f>[1]Use!AA180</f>
        <v>121.7984693928676</v>
      </c>
      <c r="AT120" s="169">
        <f>[1]Use!AB180</f>
        <v>1.764199397418988E-2</v>
      </c>
      <c r="AU120" s="169">
        <f>[1]Use!AC180</f>
        <v>2.5053701087415674</v>
      </c>
      <c r="AV120" s="169">
        <f>[1]Use!AD180</f>
        <v>8.0020956353501465</v>
      </c>
      <c r="AW120" s="169">
        <f>[1]Use!AE180</f>
        <v>1.3020244267353841E-2</v>
      </c>
      <c r="AX120" s="169">
        <f>[1]Use!AF180</f>
        <v>9.1416555669187254</v>
      </c>
      <c r="AY120" s="169">
        <f>[1]Use!AG180</f>
        <v>2.2290375376895595</v>
      </c>
      <c r="AZ120" s="169">
        <f>[1]Use!AH180</f>
        <v>98.121896718059276</v>
      </c>
      <c r="BA120" s="169">
        <f>[1]Use!AI180</f>
        <v>0.12630508957564615</v>
      </c>
      <c r="BB120" s="169">
        <f>[1]Use!AJ180</f>
        <v>0.15320688907825106</v>
      </c>
      <c r="BC120" s="169">
        <f>[1]Use!AK180</f>
        <v>11.217501494274716</v>
      </c>
      <c r="BD120" s="169">
        <f>[1]Use!AL180</f>
        <v>1.2865463701274467E-3</v>
      </c>
      <c r="BE120" s="169">
        <f>[1]Use!AM180</f>
        <v>1.0320556698800054</v>
      </c>
      <c r="BF120" s="169">
        <f>[1]Use!AN180</f>
        <v>4.7813234930736491E-2</v>
      </c>
      <c r="BG120" s="169">
        <f>[1]Use!AO180</f>
        <v>4.8578759712297817E-2</v>
      </c>
      <c r="BH120" s="169">
        <f>[1]Use!AP180</f>
        <v>2.6362177147515757E-6</v>
      </c>
      <c r="BI120" s="169">
        <f>[1]Use!AQ180</f>
        <v>5.6422600141858868E-2</v>
      </c>
      <c r="BJ120" s="169">
        <f>[1]Use!AR180</f>
        <v>2634.981841224751</v>
      </c>
      <c r="BK120" s="170">
        <f>[1]Use!AS180</f>
        <v>6.9517368556344009E-2</v>
      </c>
    </row>
    <row r="121" spans="2:63" s="8" customFormat="1" x14ac:dyDescent="0.2">
      <c r="B121" s="84"/>
      <c r="C121" s="84"/>
      <c r="D121" s="85"/>
      <c r="E121" s="190"/>
      <c r="F121" s="86"/>
      <c r="G121" s="87" t="str">
        <f>[1]Use!C182</f>
        <v>Australia</v>
      </c>
      <c r="H121" s="202"/>
      <c r="I121" s="204"/>
      <c r="J121" s="191"/>
      <c r="K121" s="192"/>
      <c r="L121" s="92"/>
      <c r="M121" s="92"/>
      <c r="N121" s="91"/>
      <c r="O121" s="92"/>
      <c r="P121" s="92"/>
      <c r="Q121" s="91"/>
      <c r="R121" s="91"/>
      <c r="S121" s="92"/>
      <c r="T121" s="92"/>
      <c r="U121" s="92"/>
      <c r="V121" s="91"/>
      <c r="W121" s="92"/>
      <c r="X121" s="92"/>
      <c r="Y121" s="91"/>
      <c r="Z121" s="93"/>
      <c r="AA121" s="193">
        <f t="shared" si="70"/>
        <v>0</v>
      </c>
      <c r="AB121" s="95">
        <f t="shared" si="70"/>
        <v>0</v>
      </c>
      <c r="AC121" s="95">
        <f t="shared" si="70"/>
        <v>0</v>
      </c>
      <c r="AD121" s="166">
        <f t="shared" si="70"/>
        <v>0</v>
      </c>
      <c r="AE121" s="95">
        <f t="shared" si="70"/>
        <v>0</v>
      </c>
      <c r="AF121" s="95">
        <f t="shared" si="70"/>
        <v>0</v>
      </c>
      <c r="AG121" s="166">
        <f t="shared" si="70"/>
        <v>0</v>
      </c>
      <c r="AH121" s="166">
        <f t="shared" si="70"/>
        <v>0</v>
      </c>
      <c r="AI121" s="95">
        <f t="shared" si="70"/>
        <v>0</v>
      </c>
      <c r="AJ121" s="95">
        <f t="shared" si="70"/>
        <v>0</v>
      </c>
      <c r="AK121" s="95">
        <f t="shared" si="70"/>
        <v>0</v>
      </c>
      <c r="AL121" s="166">
        <f t="shared" si="70"/>
        <v>0</v>
      </c>
      <c r="AM121" s="95">
        <f t="shared" si="70"/>
        <v>0</v>
      </c>
      <c r="AN121" s="95">
        <f t="shared" si="70"/>
        <v>0</v>
      </c>
      <c r="AO121" s="166">
        <f t="shared" si="70"/>
        <v>0</v>
      </c>
      <c r="AP121" s="199">
        <f t="shared" si="70"/>
        <v>0</v>
      </c>
      <c r="AQ121" s="45" t="s">
        <v>56</v>
      </c>
      <c r="AR121" s="168">
        <f>[1]Use!Z182</f>
        <v>9.1006470600510276</v>
      </c>
      <c r="AS121" s="169">
        <f>[1]Use!AA182</f>
        <v>121.24233283784885</v>
      </c>
      <c r="AT121" s="169">
        <f>[1]Use!AB182</f>
        <v>1.7500824589573295E-2</v>
      </c>
      <c r="AU121" s="169">
        <f>[1]Use!AC182</f>
        <v>2.5729000720219655</v>
      </c>
      <c r="AV121" s="169">
        <f>[1]Use!AD182</f>
        <v>8.2829069953301548</v>
      </c>
      <c r="AW121" s="169">
        <f>[1]Use!AE182</f>
        <v>1.7970036697990403E-2</v>
      </c>
      <c r="AX121" s="169">
        <f>[1]Use!AF182</f>
        <v>9.1757274540332183</v>
      </c>
      <c r="AY121" s="169">
        <f>[1]Use!AG182</f>
        <v>2.4666095541844744</v>
      </c>
      <c r="AZ121" s="169">
        <f>[1]Use!AH182</f>
        <v>104.92951441449021</v>
      </c>
      <c r="BA121" s="169">
        <f>[1]Use!AI182</f>
        <v>6.6636395926476813E-2</v>
      </c>
      <c r="BB121" s="169">
        <f>[1]Use!AJ182</f>
        <v>0.14426803857033205</v>
      </c>
      <c r="BC121" s="169">
        <f>[1]Use!AK182</f>
        <v>11.590595653744645</v>
      </c>
      <c r="BD121" s="169">
        <f>[1]Use!AL182</f>
        <v>1.5824208110281114E-3</v>
      </c>
      <c r="BE121" s="169">
        <f>[1]Use!AM182</f>
        <v>1.041460853095781</v>
      </c>
      <c r="BF121" s="169">
        <f>[1]Use!AN182</f>
        <v>4.704629074236788E-2</v>
      </c>
      <c r="BG121" s="169">
        <f>[1]Use!AO182</f>
        <v>4.7798269919734272E-2</v>
      </c>
      <c r="BH121" s="169">
        <f>[1]Use!AP182</f>
        <v>2.8938151910040534E-6</v>
      </c>
      <c r="BI121" s="169">
        <f>[1]Use!AQ182</f>
        <v>5.5507626790282351E-2</v>
      </c>
      <c r="BJ121" s="169">
        <f>[1]Use!AR182</f>
        <v>2650.8857771455587</v>
      </c>
      <c r="BK121" s="170">
        <f>[1]Use!AS182</f>
        <v>5.1336487825421606E-2</v>
      </c>
    </row>
    <row r="122" spans="2:63" s="8" customFormat="1" x14ac:dyDescent="0.2">
      <c r="B122" s="84"/>
      <c r="C122" s="84"/>
      <c r="D122" s="85"/>
      <c r="E122" s="194"/>
      <c r="F122" s="101"/>
      <c r="G122" s="102" t="str">
        <f>[1]Use!C184</f>
        <v>Finland</v>
      </c>
      <c r="H122" s="205"/>
      <c r="I122" s="206"/>
      <c r="J122" s="195"/>
      <c r="K122" s="196"/>
      <c r="L122" s="108"/>
      <c r="M122" s="108"/>
      <c r="N122" s="107"/>
      <c r="O122" s="108"/>
      <c r="P122" s="108"/>
      <c r="Q122" s="107"/>
      <c r="R122" s="107"/>
      <c r="S122" s="108"/>
      <c r="T122" s="108"/>
      <c r="U122" s="108"/>
      <c r="V122" s="107"/>
      <c r="W122" s="108"/>
      <c r="X122" s="108"/>
      <c r="Y122" s="107"/>
      <c r="Z122" s="109"/>
      <c r="AA122" s="197">
        <f t="shared" si="70"/>
        <v>0</v>
      </c>
      <c r="AB122" s="58">
        <f t="shared" si="70"/>
        <v>0</v>
      </c>
      <c r="AC122" s="58">
        <f t="shared" si="70"/>
        <v>0</v>
      </c>
      <c r="AD122" s="177">
        <f t="shared" si="70"/>
        <v>0</v>
      </c>
      <c r="AE122" s="58">
        <f t="shared" si="70"/>
        <v>0</v>
      </c>
      <c r="AF122" s="58">
        <f t="shared" si="70"/>
        <v>0</v>
      </c>
      <c r="AG122" s="177">
        <f t="shared" si="70"/>
        <v>0</v>
      </c>
      <c r="AH122" s="177">
        <f t="shared" si="70"/>
        <v>0</v>
      </c>
      <c r="AI122" s="58">
        <f t="shared" si="70"/>
        <v>0</v>
      </c>
      <c r="AJ122" s="58">
        <f t="shared" si="70"/>
        <v>0</v>
      </c>
      <c r="AK122" s="58">
        <f t="shared" si="70"/>
        <v>0</v>
      </c>
      <c r="AL122" s="177">
        <f t="shared" si="70"/>
        <v>0</v>
      </c>
      <c r="AM122" s="58">
        <f t="shared" si="70"/>
        <v>0</v>
      </c>
      <c r="AN122" s="58">
        <f t="shared" si="70"/>
        <v>0</v>
      </c>
      <c r="AO122" s="177">
        <f t="shared" si="70"/>
        <v>0</v>
      </c>
      <c r="AP122" s="207">
        <f t="shared" si="70"/>
        <v>0</v>
      </c>
      <c r="AQ122" s="179" t="s">
        <v>56</v>
      </c>
      <c r="AR122" s="180">
        <f>[1]Use!Z184</f>
        <v>9.1290156455771072</v>
      </c>
      <c r="AS122" s="181">
        <f>[1]Use!AA184</f>
        <v>124.2361835315957</v>
      </c>
      <c r="AT122" s="181">
        <f>[1]Use!AB184</f>
        <v>1.7720937050147254E-2</v>
      </c>
      <c r="AU122" s="181">
        <f>[1]Use!AC184</f>
        <v>2.5319315830186651</v>
      </c>
      <c r="AV122" s="181">
        <f>[1]Use!AD184</f>
        <v>8.004339522497931</v>
      </c>
      <c r="AW122" s="181">
        <f>[1]Use!AE184</f>
        <v>1.3052799049433515E-2</v>
      </c>
      <c r="AX122" s="181">
        <f>[1]Use!AF184</f>
        <v>9.246669084872039</v>
      </c>
      <c r="AY122" s="181">
        <f>[1]Use!AG184</f>
        <v>2.2319181389936289</v>
      </c>
      <c r="AZ122" s="181">
        <f>[1]Use!AH184</f>
        <v>98.193275240287846</v>
      </c>
      <c r="BA122" s="181">
        <f>[1]Use!AI184</f>
        <v>0.24090176039037337</v>
      </c>
      <c r="BB122" s="181">
        <f>[1]Use!AJ184</f>
        <v>0.16192018816853482</v>
      </c>
      <c r="BC122" s="181">
        <f>[1]Use!AK184</f>
        <v>11.220441788965767</v>
      </c>
      <c r="BD122" s="181">
        <f>[1]Use!AL184</f>
        <v>1.2907384967528457E-3</v>
      </c>
      <c r="BE122" s="181">
        <f>[1]Use!AM184</f>
        <v>1.0321945837618163</v>
      </c>
      <c r="BF122" s="181">
        <f>[1]Use!AN184</f>
        <v>4.7861019766618419E-2</v>
      </c>
      <c r="BG122" s="181">
        <f>[1]Use!AO184</f>
        <v>4.8630237934895869E-2</v>
      </c>
      <c r="BH122" s="181">
        <f>[1]Use!AP184</f>
        <v>2.7109325373554992E-6</v>
      </c>
      <c r="BI122" s="181">
        <f>[1]Use!AQ184</f>
        <v>5.6496165074293204E-2</v>
      </c>
      <c r="BJ122" s="181">
        <f>[1]Use!AR184</f>
        <v>2635.1086767946781</v>
      </c>
      <c r="BK122" s="182">
        <f>[1]Use!AS184</f>
        <v>6.0313685280196774E-2</v>
      </c>
    </row>
    <row r="123" spans="2:63" x14ac:dyDescent="0.2">
      <c r="B123" s="84"/>
      <c r="C123" s="84"/>
      <c r="D123" s="85"/>
      <c r="E123" s="186" t="str">
        <f>'[1]EV proj_BAU'!K112</f>
        <v>CoSO4 (kg)</v>
      </c>
      <c r="F123" s="65" t="str">
        <f>'[1]Unit factor_selected'!D268</f>
        <v>Cobalt sulfate production</v>
      </c>
      <c r="G123" s="66" t="str">
        <f>[1]Use!C208</f>
        <v>China</v>
      </c>
      <c r="H123" s="67"/>
      <c r="I123" s="208">
        <f>[1]LCIA_BAU!I119*$I$3</f>
        <v>0</v>
      </c>
      <c r="J123" s="187">
        <f>SUM(I123:I129)</f>
        <v>1</v>
      </c>
      <c r="K123" s="188">
        <f>'[1]EV proj_BAU'!R112</f>
        <v>15.021744000000002</v>
      </c>
      <c r="L123" s="72">
        <f>'[1]EV proj_BAU'!S112</f>
        <v>5.9965440000000001</v>
      </c>
      <c r="M123" s="72">
        <f>'[1]EV proj_BAU'!T112</f>
        <v>10.1478</v>
      </c>
      <c r="N123" s="71">
        <f>'[1]EV proj_BAU'!U112</f>
        <v>0</v>
      </c>
      <c r="O123" s="72">
        <f>'[1]EV proj_BAU'!V112</f>
        <v>2.8735056873416012</v>
      </c>
      <c r="P123" s="72">
        <f>'[1]EV proj_BAU'!W112</f>
        <v>3.1952922960735766</v>
      </c>
      <c r="Q123" s="71">
        <v>0</v>
      </c>
      <c r="R123" s="71">
        <v>0</v>
      </c>
      <c r="S123" s="72">
        <f>'[1]EV proj_BAU'!X112</f>
        <v>29.545728</v>
      </c>
      <c r="T123" s="72">
        <f>'[1]EV proj_BAU'!Y112</f>
        <v>11.794175999999998</v>
      </c>
      <c r="U123" s="72">
        <f>'[1]EV proj_BAU'!Z112</f>
        <v>19.959600000000002</v>
      </c>
      <c r="V123" s="71">
        <f>'[1]EV proj_BAU'!AA112</f>
        <v>0</v>
      </c>
      <c r="W123" s="72">
        <f>'[1]EV proj_BAU'!AB112</f>
        <v>5.6519721349743559</v>
      </c>
      <c r="X123" s="72">
        <f>'[1]EV proj_BAU'!AC112</f>
        <v>6.2848686863326835</v>
      </c>
      <c r="Y123" s="71">
        <v>0</v>
      </c>
      <c r="Z123" s="73">
        <v>0</v>
      </c>
      <c r="AA123" s="189">
        <f t="shared" ref="AA123:AP129" si="71">$I123*K$123</f>
        <v>0</v>
      </c>
      <c r="AB123" s="76">
        <f t="shared" si="71"/>
        <v>0</v>
      </c>
      <c r="AC123" s="76">
        <f t="shared" si="71"/>
        <v>0</v>
      </c>
      <c r="AD123" s="75">
        <f t="shared" si="71"/>
        <v>0</v>
      </c>
      <c r="AE123" s="76">
        <f t="shared" si="71"/>
        <v>0</v>
      </c>
      <c r="AF123" s="76">
        <f t="shared" si="71"/>
        <v>0</v>
      </c>
      <c r="AG123" s="75">
        <f t="shared" si="71"/>
        <v>0</v>
      </c>
      <c r="AH123" s="75">
        <f t="shared" si="71"/>
        <v>0</v>
      </c>
      <c r="AI123" s="76">
        <f t="shared" si="71"/>
        <v>0</v>
      </c>
      <c r="AJ123" s="76">
        <f t="shared" si="71"/>
        <v>0</v>
      </c>
      <c r="AK123" s="76">
        <f t="shared" si="71"/>
        <v>0</v>
      </c>
      <c r="AL123" s="75">
        <f t="shared" si="71"/>
        <v>0</v>
      </c>
      <c r="AM123" s="76">
        <f t="shared" si="71"/>
        <v>0</v>
      </c>
      <c r="AN123" s="76">
        <f t="shared" si="71"/>
        <v>0</v>
      </c>
      <c r="AO123" s="75">
        <f t="shared" si="71"/>
        <v>0</v>
      </c>
      <c r="AP123" s="77">
        <f t="shared" si="71"/>
        <v>0</v>
      </c>
      <c r="AQ123" s="78" t="s">
        <v>56</v>
      </c>
      <c r="AR123" s="98">
        <f>[1]Use!Z208</f>
        <v>4.3209543119248286</v>
      </c>
      <c r="AS123" s="2">
        <f>[1]Use!AA208</f>
        <v>74.486237599354155</v>
      </c>
      <c r="AT123" s="22">
        <f>[1]Use!AB208</f>
        <v>1.3433044510770761E-2</v>
      </c>
      <c r="AU123" s="21">
        <f>[1]Use!AC208</f>
        <v>1.3219181809335354</v>
      </c>
      <c r="AV123" s="22">
        <f>[1]Use!AD208</f>
        <v>0.4582349424004909</v>
      </c>
      <c r="AW123" s="22">
        <f>[1]Use!AE208</f>
        <v>1.3745310031289951E-3</v>
      </c>
      <c r="AX123" s="21">
        <f>[1]Use!AF208</f>
        <v>4.3946265375716598</v>
      </c>
      <c r="AY123" s="22">
        <f>[1]Use!AG208</f>
        <v>0.31160980444420983</v>
      </c>
      <c r="AZ123" s="21">
        <f>[1]Use!AH208</f>
        <v>10.178375990721159</v>
      </c>
      <c r="BA123" s="22">
        <f>[1]Use!AI208</f>
        <v>0.3384862808954569</v>
      </c>
      <c r="BB123" s="22">
        <f>[1]Use!AJ208</f>
        <v>3.7012290875221891E-2</v>
      </c>
      <c r="BC123" s="22">
        <f>[1]Use!AK208</f>
        <v>0.60245501638503696</v>
      </c>
      <c r="BD123" s="22">
        <f>[1]Use!AL208</f>
        <v>1.7918421884297731E-4</v>
      </c>
      <c r="BE123" s="22">
        <f>[1]Use!AM208</f>
        <v>2.2772733251390185</v>
      </c>
      <c r="BF123" s="22">
        <f>[1]Use!AN208</f>
        <v>1.7181030192722272E-2</v>
      </c>
      <c r="BG123" s="22">
        <f>[1]Use!AO208</f>
        <v>1.747037492374106E-2</v>
      </c>
      <c r="BH123" s="22">
        <f>[1]Use!AP208</f>
        <v>2.956821991518355E-6</v>
      </c>
      <c r="BI123" s="22">
        <f>[1]Use!AQ208</f>
        <v>2.7203455375081773E-2</v>
      </c>
      <c r="BJ123" s="21">
        <f>[1]Use!AR208</f>
        <v>42.876507421211741</v>
      </c>
      <c r="BK123" s="99">
        <f>[1]Use!AS208</f>
        <v>0.13031374224849923</v>
      </c>
    </row>
    <row r="124" spans="2:63" x14ac:dyDescent="0.2">
      <c r="B124" s="84"/>
      <c r="C124" s="84"/>
      <c r="D124" s="85"/>
      <c r="E124" s="190"/>
      <c r="F124" s="86"/>
      <c r="G124" s="87" t="str">
        <f>[1]Use!C210</f>
        <v>Finland</v>
      </c>
      <c r="I124" s="203">
        <f>[1]LCIA_BAU!I120*$I$3</f>
        <v>0</v>
      </c>
      <c r="J124" s="191"/>
      <c r="K124" s="192"/>
      <c r="L124" s="92"/>
      <c r="M124" s="92"/>
      <c r="N124" s="91"/>
      <c r="O124" s="92"/>
      <c r="P124" s="92"/>
      <c r="Q124" s="91"/>
      <c r="R124" s="91"/>
      <c r="S124" s="92"/>
      <c r="T124" s="92"/>
      <c r="U124" s="92"/>
      <c r="V124" s="91"/>
      <c r="W124" s="92"/>
      <c r="X124" s="92"/>
      <c r="Y124" s="91"/>
      <c r="Z124" s="93"/>
      <c r="AA124" s="193">
        <f t="shared" si="71"/>
        <v>0</v>
      </c>
      <c r="AB124" s="95">
        <f t="shared" si="71"/>
        <v>0</v>
      </c>
      <c r="AC124" s="95">
        <f t="shared" si="71"/>
        <v>0</v>
      </c>
      <c r="AD124" s="4">
        <f t="shared" si="71"/>
        <v>0</v>
      </c>
      <c r="AE124" s="95">
        <f t="shared" si="71"/>
        <v>0</v>
      </c>
      <c r="AF124" s="95">
        <f t="shared" si="71"/>
        <v>0</v>
      </c>
      <c r="AG124" s="4">
        <f t="shared" si="71"/>
        <v>0</v>
      </c>
      <c r="AH124" s="4">
        <f t="shared" si="71"/>
        <v>0</v>
      </c>
      <c r="AI124" s="95">
        <f t="shared" si="71"/>
        <v>0</v>
      </c>
      <c r="AJ124" s="95">
        <f t="shared" si="71"/>
        <v>0</v>
      </c>
      <c r="AK124" s="95">
        <f t="shared" si="71"/>
        <v>0</v>
      </c>
      <c r="AL124" s="4">
        <f t="shared" si="71"/>
        <v>0</v>
      </c>
      <c r="AM124" s="95">
        <f t="shared" si="71"/>
        <v>0</v>
      </c>
      <c r="AN124" s="95">
        <f t="shared" si="71"/>
        <v>0</v>
      </c>
      <c r="AO124" s="4">
        <f t="shared" si="71"/>
        <v>0</v>
      </c>
      <c r="AP124" s="96">
        <f t="shared" si="71"/>
        <v>0</v>
      </c>
      <c r="AQ124" s="97" t="s">
        <v>56</v>
      </c>
      <c r="AR124" s="98">
        <f>[1]Use!Z210</f>
        <v>3.6545683933215742</v>
      </c>
      <c r="AS124" s="2">
        <f>[1]Use!AA210</f>
        <v>75.809108049067063</v>
      </c>
      <c r="AT124" s="22">
        <f>[1]Use!AB210</f>
        <v>1.202864724537627E-2</v>
      </c>
      <c r="AU124" s="21">
        <f>[1]Use!AC210</f>
        <v>1.2323035882684139</v>
      </c>
      <c r="AV124" s="22">
        <f>[1]Use!AD210</f>
        <v>0.20796026560026001</v>
      </c>
      <c r="AW124" s="22">
        <f>[1]Use!AE210</f>
        <v>9.9640592171300465E-4</v>
      </c>
      <c r="AX124" s="21">
        <f>[1]Use!AF210</f>
        <v>3.7146938539384489</v>
      </c>
      <c r="AY124" s="22">
        <f>[1]Use!AG210</f>
        <v>0.25958801347054994</v>
      </c>
      <c r="AZ124" s="21">
        <f>[1]Use!AH210</f>
        <v>5.4140422756369251</v>
      </c>
      <c r="BA124" s="22">
        <f>[1]Use!AI210</f>
        <v>0.59055723291308904</v>
      </c>
      <c r="BB124" s="22">
        <f>[1]Use!AJ210</f>
        <v>6.2087566003140117E-2</v>
      </c>
      <c r="BC124" s="22">
        <f>[1]Use!AK210</f>
        <v>0.27842992910005943</v>
      </c>
      <c r="BD124" s="22">
        <f>[1]Use!AL210</f>
        <v>1.6820671209532022E-4</v>
      </c>
      <c r="BE124" s="22">
        <f>[1]Use!AM210</f>
        <v>2.2616299074414261</v>
      </c>
      <c r="BF124" s="22">
        <f>[1]Use!AN210</f>
        <v>1.3713458850870898E-2</v>
      </c>
      <c r="BG124" s="22">
        <f>[1]Use!AO210</f>
        <v>1.3992064314814451E-2</v>
      </c>
      <c r="BH124" s="22">
        <f>[1]Use!AP210</f>
        <v>3.0502090553471179E-6</v>
      </c>
      <c r="BI124" s="22">
        <f>[1]Use!AQ210</f>
        <v>2.5028108275230821E-2</v>
      </c>
      <c r="BJ124" s="21">
        <f>[1]Use!AR210</f>
        <v>17.952537971337261</v>
      </c>
      <c r="BK124" s="99">
        <f>[1]Use!AS210</f>
        <v>0.14311226076560912</v>
      </c>
    </row>
    <row r="125" spans="2:63" x14ac:dyDescent="0.2">
      <c r="B125" s="84"/>
      <c r="C125" s="84"/>
      <c r="D125" s="85"/>
      <c r="E125" s="190"/>
      <c r="F125" s="86"/>
      <c r="G125" s="87" t="str">
        <f>[1]Use!C212</f>
        <v>Canada</v>
      </c>
      <c r="I125" s="203">
        <f>[1]LCIA_BAU!I121*$I$3</f>
        <v>0</v>
      </c>
      <c r="J125" s="191"/>
      <c r="K125" s="192"/>
      <c r="L125" s="92"/>
      <c r="M125" s="92"/>
      <c r="N125" s="91"/>
      <c r="O125" s="92"/>
      <c r="P125" s="92"/>
      <c r="Q125" s="91"/>
      <c r="R125" s="91"/>
      <c r="S125" s="92"/>
      <c r="T125" s="92"/>
      <c r="U125" s="92"/>
      <c r="V125" s="91"/>
      <c r="W125" s="92"/>
      <c r="X125" s="92"/>
      <c r="Y125" s="91"/>
      <c r="Z125" s="93"/>
      <c r="AA125" s="193">
        <f t="shared" si="71"/>
        <v>0</v>
      </c>
      <c r="AB125" s="95">
        <f t="shared" si="71"/>
        <v>0</v>
      </c>
      <c r="AC125" s="95">
        <f t="shared" si="71"/>
        <v>0</v>
      </c>
      <c r="AD125" s="4">
        <f t="shared" si="71"/>
        <v>0</v>
      </c>
      <c r="AE125" s="95">
        <f t="shared" si="71"/>
        <v>0</v>
      </c>
      <c r="AF125" s="95">
        <f t="shared" si="71"/>
        <v>0</v>
      </c>
      <c r="AG125" s="4">
        <f t="shared" si="71"/>
        <v>0</v>
      </c>
      <c r="AH125" s="4">
        <f t="shared" si="71"/>
        <v>0</v>
      </c>
      <c r="AI125" s="95">
        <f t="shared" si="71"/>
        <v>0</v>
      </c>
      <c r="AJ125" s="95">
        <f t="shared" si="71"/>
        <v>0</v>
      </c>
      <c r="AK125" s="95">
        <f t="shared" si="71"/>
        <v>0</v>
      </c>
      <c r="AL125" s="4">
        <f t="shared" si="71"/>
        <v>0</v>
      </c>
      <c r="AM125" s="95">
        <f t="shared" si="71"/>
        <v>0</v>
      </c>
      <c r="AN125" s="95">
        <f t="shared" si="71"/>
        <v>0</v>
      </c>
      <c r="AO125" s="4">
        <f t="shared" si="71"/>
        <v>0</v>
      </c>
      <c r="AP125" s="96">
        <f t="shared" si="71"/>
        <v>0</v>
      </c>
      <c r="AQ125" s="97" t="s">
        <v>56</v>
      </c>
      <c r="AR125" s="98">
        <f>[1]Use!Z212</f>
        <v>3.7977971646002078</v>
      </c>
      <c r="AS125" s="2">
        <f>[1]Use!AA212</f>
        <v>72.225570487846383</v>
      </c>
      <c r="AT125" s="22">
        <f>[1]Use!AB212</f>
        <v>1.2795370483369723E-2</v>
      </c>
      <c r="AU125" s="21">
        <f>[1]Use!AC212</f>
        <v>1.2188680879206906</v>
      </c>
      <c r="AV125" s="22">
        <f>[1]Use!AD212</f>
        <v>0.45403892419778724</v>
      </c>
      <c r="AW125" s="22">
        <f>[1]Use!AE212</f>
        <v>1.4756703962721769E-3</v>
      </c>
      <c r="AX125" s="21">
        <f>[1]Use!AF212</f>
        <v>3.8509550496780545</v>
      </c>
      <c r="AY125" s="22">
        <f>[1]Use!AG212</f>
        <v>0.30531451134170856</v>
      </c>
      <c r="AZ125" s="21">
        <f>[1]Use!AH212</f>
        <v>10.094434247671455</v>
      </c>
      <c r="BA125" s="22">
        <f>[1]Use!AI212</f>
        <v>0.40253611752895807</v>
      </c>
      <c r="BB125" s="22">
        <f>[1]Use!AJ212</f>
        <v>4.1633484563891168E-2</v>
      </c>
      <c r="BC125" s="22">
        <f>[1]Use!AK212</f>
        <v>0.5970676304332142</v>
      </c>
      <c r="BD125" s="22">
        <f>[1]Use!AL212</f>
        <v>1.8551165879317688E-4</v>
      </c>
      <c r="BE125" s="22">
        <f>[1]Use!AM212</f>
        <v>2.2772493632285142</v>
      </c>
      <c r="BF125" s="22">
        <f>[1]Use!AN212</f>
        <v>1.5849999625189192E-2</v>
      </c>
      <c r="BG125" s="22">
        <f>[1]Use!AO212</f>
        <v>1.612998313828564E-2</v>
      </c>
      <c r="BH125" s="22">
        <f>[1]Use!AP212</f>
        <v>2.9542853691845566E-6</v>
      </c>
      <c r="BI125" s="22">
        <f>[1]Use!AQ212</f>
        <v>2.603111541373139E-2</v>
      </c>
      <c r="BJ125" s="21">
        <f>[1]Use!AR212</f>
        <v>42.553566494370592</v>
      </c>
      <c r="BK125" s="99">
        <f>[1]Use!AS212</f>
        <v>0.1494414706409459</v>
      </c>
    </row>
    <row r="126" spans="2:63" x14ac:dyDescent="0.2">
      <c r="B126" s="84"/>
      <c r="C126" s="84"/>
      <c r="D126" s="85"/>
      <c r="E126" s="190"/>
      <c r="F126" s="86"/>
      <c r="G126" s="87" t="str">
        <f>[1]Use!C214</f>
        <v>Norway</v>
      </c>
      <c r="I126" s="203">
        <f>[1]LCIA_BAU!I122*$I$3</f>
        <v>0</v>
      </c>
      <c r="J126" s="191"/>
      <c r="K126" s="192"/>
      <c r="L126" s="92"/>
      <c r="M126" s="92"/>
      <c r="N126" s="91"/>
      <c r="O126" s="92"/>
      <c r="P126" s="92"/>
      <c r="Q126" s="91"/>
      <c r="R126" s="91"/>
      <c r="S126" s="92"/>
      <c r="T126" s="92"/>
      <c r="U126" s="92"/>
      <c r="V126" s="91"/>
      <c r="W126" s="92"/>
      <c r="X126" s="92"/>
      <c r="Y126" s="91"/>
      <c r="Z126" s="93"/>
      <c r="AA126" s="193">
        <f t="shared" si="71"/>
        <v>0</v>
      </c>
      <c r="AB126" s="95">
        <f t="shared" si="71"/>
        <v>0</v>
      </c>
      <c r="AC126" s="95">
        <f t="shared" si="71"/>
        <v>0</v>
      </c>
      <c r="AD126" s="4">
        <f t="shared" si="71"/>
        <v>0</v>
      </c>
      <c r="AE126" s="95">
        <f t="shared" si="71"/>
        <v>0</v>
      </c>
      <c r="AF126" s="95">
        <f t="shared" si="71"/>
        <v>0</v>
      </c>
      <c r="AG126" s="4">
        <f t="shared" si="71"/>
        <v>0</v>
      </c>
      <c r="AH126" s="4">
        <f t="shared" si="71"/>
        <v>0</v>
      </c>
      <c r="AI126" s="95">
        <f t="shared" si="71"/>
        <v>0</v>
      </c>
      <c r="AJ126" s="95">
        <f t="shared" si="71"/>
        <v>0</v>
      </c>
      <c r="AK126" s="95">
        <f t="shared" si="71"/>
        <v>0</v>
      </c>
      <c r="AL126" s="4">
        <f t="shared" si="71"/>
        <v>0</v>
      </c>
      <c r="AM126" s="95">
        <f t="shared" si="71"/>
        <v>0</v>
      </c>
      <c r="AN126" s="95">
        <f t="shared" si="71"/>
        <v>0</v>
      </c>
      <c r="AO126" s="4">
        <f t="shared" si="71"/>
        <v>0</v>
      </c>
      <c r="AP126" s="96">
        <f t="shared" si="71"/>
        <v>0</v>
      </c>
      <c r="AQ126" s="97" t="s">
        <v>56</v>
      </c>
      <c r="AR126" s="98">
        <f>[1]Use!Z214</f>
        <v>3.279267240720221</v>
      </c>
      <c r="AS126" s="2">
        <f>[1]Use!AA214</f>
        <v>69.140589915624901</v>
      </c>
      <c r="AT126" s="22">
        <f>[1]Use!AB214</f>
        <v>1.1698401603375659E-2</v>
      </c>
      <c r="AU126" s="21">
        <f>[1]Use!AC214</f>
        <v>1.1512089012621927</v>
      </c>
      <c r="AV126" s="22">
        <f>[1]Use!AD214</f>
        <v>0.20229760844563471</v>
      </c>
      <c r="AW126" s="22">
        <f>[1]Use!AE214</f>
        <v>9.1545211883306001E-4</v>
      </c>
      <c r="AX126" s="21">
        <f>[1]Use!AF214</f>
        <v>3.3227308098376431</v>
      </c>
      <c r="AY126" s="22">
        <f>[1]Use!AG214</f>
        <v>0.25121732060566238</v>
      </c>
      <c r="AZ126" s="21">
        <f>[1]Use!AH214</f>
        <v>5.2374227895663763</v>
      </c>
      <c r="BA126" s="22">
        <f>[1]Use!AI214</f>
        <v>0.31298881707559217</v>
      </c>
      <c r="BB126" s="22">
        <f>[1]Use!AJ214</f>
        <v>4.0961272236106273E-2</v>
      </c>
      <c r="BC126" s="22">
        <f>[1]Use!AK214</f>
        <v>0.27256557972867013</v>
      </c>
      <c r="BD126" s="22">
        <f>[1]Use!AL214</f>
        <v>1.5776622252971996E-4</v>
      </c>
      <c r="BE126" s="22">
        <f>[1]Use!AM214</f>
        <v>2.2612387001697916</v>
      </c>
      <c r="BF126" s="22">
        <f>[1]Use!AN214</f>
        <v>1.3519450622209645E-2</v>
      </c>
      <c r="BG126" s="22">
        <f>[1]Use!AO214</f>
        <v>1.3760606670504039E-2</v>
      </c>
      <c r="BH126" s="22">
        <f>[1]Use!AP214</f>
        <v>2.7483333892418147E-6</v>
      </c>
      <c r="BI126" s="22">
        <f>[1]Use!AQ214</f>
        <v>2.4384504931681959E-2</v>
      </c>
      <c r="BJ126" s="21">
        <f>[1]Use!AR214</f>
        <v>17.638003899764868</v>
      </c>
      <c r="BK126" s="99">
        <f>[1]Use!AS214</f>
        <v>0.16541097866069038</v>
      </c>
    </row>
    <row r="127" spans="2:63" x14ac:dyDescent="0.2">
      <c r="B127" s="84"/>
      <c r="C127" s="84"/>
      <c r="D127" s="85"/>
      <c r="E127" s="190"/>
      <c r="F127" s="86"/>
      <c r="G127" s="87" t="str">
        <f>[1]Use!C217</f>
        <v>KR</v>
      </c>
      <c r="I127" s="203">
        <f>[1]LCIA_BAU!I123*$I$3</f>
        <v>0</v>
      </c>
      <c r="J127" s="191"/>
      <c r="K127" s="192"/>
      <c r="L127" s="92"/>
      <c r="M127" s="92"/>
      <c r="N127" s="91"/>
      <c r="O127" s="92"/>
      <c r="P127" s="92"/>
      <c r="Q127" s="91"/>
      <c r="R127" s="91"/>
      <c r="S127" s="92"/>
      <c r="T127" s="92"/>
      <c r="U127" s="92"/>
      <c r="V127" s="91"/>
      <c r="W127" s="92"/>
      <c r="X127" s="92"/>
      <c r="Y127" s="91"/>
      <c r="Z127" s="93"/>
      <c r="AA127" s="193">
        <f t="shared" si="71"/>
        <v>0</v>
      </c>
      <c r="AB127" s="95">
        <f t="shared" si="71"/>
        <v>0</v>
      </c>
      <c r="AC127" s="95">
        <f t="shared" si="71"/>
        <v>0</v>
      </c>
      <c r="AD127" s="4">
        <f t="shared" si="71"/>
        <v>0</v>
      </c>
      <c r="AE127" s="95">
        <f t="shared" si="71"/>
        <v>0</v>
      </c>
      <c r="AF127" s="95">
        <f t="shared" si="71"/>
        <v>0</v>
      </c>
      <c r="AG127" s="4">
        <f t="shared" si="71"/>
        <v>0</v>
      </c>
      <c r="AH127" s="4">
        <f t="shared" si="71"/>
        <v>0</v>
      </c>
      <c r="AI127" s="95">
        <f t="shared" si="71"/>
        <v>0</v>
      </c>
      <c r="AJ127" s="95">
        <f t="shared" si="71"/>
        <v>0</v>
      </c>
      <c r="AK127" s="95">
        <f t="shared" si="71"/>
        <v>0</v>
      </c>
      <c r="AL127" s="4">
        <f t="shared" si="71"/>
        <v>0</v>
      </c>
      <c r="AM127" s="95">
        <f t="shared" si="71"/>
        <v>0</v>
      </c>
      <c r="AN127" s="95">
        <f t="shared" si="71"/>
        <v>0</v>
      </c>
      <c r="AO127" s="4">
        <f t="shared" si="71"/>
        <v>0</v>
      </c>
      <c r="AP127" s="96">
        <f t="shared" si="71"/>
        <v>0</v>
      </c>
      <c r="AQ127" s="97" t="s">
        <v>56</v>
      </c>
      <c r="AR127" s="98">
        <f>[1]Use!Z216</f>
        <v>4.0715141585620849</v>
      </c>
      <c r="AS127" s="2">
        <f>[1]Use!AA216</f>
        <v>75.508668757736629</v>
      </c>
      <c r="AT127" s="22">
        <f>[1]Use!AB216</f>
        <v>1.2910710977868211E-2</v>
      </c>
      <c r="AU127" s="21">
        <f>[1]Use!AC216</f>
        <v>1.2982877253983409</v>
      </c>
      <c r="AV127" s="22">
        <f>[1]Use!AD216</f>
        <v>0.46054160104247382</v>
      </c>
      <c r="AW127" s="22">
        <f>[1]Use!AE216</f>
        <v>1.5378702761948231E-3</v>
      </c>
      <c r="AX127" s="21">
        <f>[1]Use!AF216</f>
        <v>4.1290486924381424</v>
      </c>
      <c r="AY127" s="22">
        <f>[1]Use!AG216</f>
        <v>0.31456769302147258</v>
      </c>
      <c r="AZ127" s="21">
        <f>[1]Use!AH216</f>
        <v>10.275787792399651</v>
      </c>
      <c r="BA127" s="22">
        <f>[1]Use!AI216</f>
        <v>0.44340557689606103</v>
      </c>
      <c r="BB127" s="22">
        <f>[1]Use!AJ216</f>
        <v>4.5187996735391499E-2</v>
      </c>
      <c r="BC127" s="22">
        <f>[1]Use!AK216</f>
        <v>0.60575281616177634</v>
      </c>
      <c r="BD127" s="22">
        <f>[1]Use!AL216</f>
        <v>1.9128484840488639E-4</v>
      </c>
      <c r="BE127" s="22">
        <f>[1]Use!AM216</f>
        <v>2.2774259566922264</v>
      </c>
      <c r="BF127" s="22">
        <f>[1]Use!AN216</f>
        <v>1.6280837624992484E-2</v>
      </c>
      <c r="BG127" s="22">
        <f>[1]Use!AO216</f>
        <v>1.6576103909662306E-2</v>
      </c>
      <c r="BH127" s="22">
        <f>[1]Use!AP216</f>
        <v>2.9447263690494593E-6</v>
      </c>
      <c r="BI127" s="22">
        <f>[1]Use!AQ216</f>
        <v>2.5746264910955521E-2</v>
      </c>
      <c r="BJ127" s="21">
        <f>[1]Use!AR216</f>
        <v>42.780240193772322</v>
      </c>
      <c r="BK127" s="99">
        <f>[1]Use!AS216</f>
        <v>0.13131511553596489</v>
      </c>
    </row>
    <row r="128" spans="2:63" s="8" customFormat="1" x14ac:dyDescent="0.2">
      <c r="B128" s="84"/>
      <c r="C128" s="84"/>
      <c r="D128" s="85"/>
      <c r="E128" s="190"/>
      <c r="F128" s="86"/>
      <c r="G128" s="87" t="str">
        <f>[1]Use!C230</f>
        <v>US</v>
      </c>
      <c r="H128" s="202"/>
      <c r="I128" s="88">
        <f>$I$4</f>
        <v>1</v>
      </c>
      <c r="J128" s="191"/>
      <c r="K128" s="192"/>
      <c r="L128" s="92"/>
      <c r="M128" s="92"/>
      <c r="N128" s="91"/>
      <c r="O128" s="92"/>
      <c r="P128" s="92"/>
      <c r="Q128" s="91"/>
      <c r="R128" s="91"/>
      <c r="S128" s="92"/>
      <c r="T128" s="92"/>
      <c r="U128" s="92"/>
      <c r="V128" s="91"/>
      <c r="W128" s="92"/>
      <c r="X128" s="92"/>
      <c r="Y128" s="91"/>
      <c r="Z128" s="93"/>
      <c r="AA128" s="193">
        <f t="shared" si="71"/>
        <v>15.021744000000002</v>
      </c>
      <c r="AB128" s="95">
        <f t="shared" si="71"/>
        <v>5.9965440000000001</v>
      </c>
      <c r="AC128" s="95">
        <f t="shared" si="71"/>
        <v>10.1478</v>
      </c>
      <c r="AD128" s="166">
        <f t="shared" si="71"/>
        <v>0</v>
      </c>
      <c r="AE128" s="95">
        <f t="shared" si="71"/>
        <v>2.8735056873416012</v>
      </c>
      <c r="AF128" s="95">
        <f t="shared" si="71"/>
        <v>3.1952922960735766</v>
      </c>
      <c r="AG128" s="166">
        <f t="shared" si="71"/>
        <v>0</v>
      </c>
      <c r="AH128" s="166">
        <f t="shared" si="71"/>
        <v>0</v>
      </c>
      <c r="AI128" s="95">
        <f t="shared" si="71"/>
        <v>29.545728</v>
      </c>
      <c r="AJ128" s="95">
        <f t="shared" si="71"/>
        <v>11.794175999999998</v>
      </c>
      <c r="AK128" s="95">
        <f t="shared" si="71"/>
        <v>19.959600000000002</v>
      </c>
      <c r="AL128" s="166">
        <f t="shared" si="71"/>
        <v>0</v>
      </c>
      <c r="AM128" s="95">
        <f t="shared" si="71"/>
        <v>5.6519721349743559</v>
      </c>
      <c r="AN128" s="95">
        <f t="shared" si="71"/>
        <v>6.2848686863326835</v>
      </c>
      <c r="AO128" s="166">
        <f t="shared" si="71"/>
        <v>0</v>
      </c>
      <c r="AP128" s="199">
        <f t="shared" si="71"/>
        <v>0</v>
      </c>
      <c r="AQ128" s="45" t="s">
        <v>56</v>
      </c>
      <c r="AR128" s="168">
        <f>[1]Use!Z230</f>
        <v>2.5902567297950911</v>
      </c>
      <c r="AS128" s="169">
        <f>[1]Use!AA230</f>
        <v>44.327481712710743</v>
      </c>
      <c r="AT128" s="169">
        <f>[1]Use!AB230</f>
        <v>8.7832203648202448E-3</v>
      </c>
      <c r="AU128" s="169">
        <f>[1]Use!AC230</f>
        <v>0.81060289503989125</v>
      </c>
      <c r="AV128" s="169">
        <f>[1]Use!AD230</f>
        <v>0.5452245415582383</v>
      </c>
      <c r="AW128" s="169">
        <f>[1]Use!AE230</f>
        <v>1.3203534994722893E-3</v>
      </c>
      <c r="AX128" s="169">
        <f>[1]Use!AF230</f>
        <v>2.6372450688978835</v>
      </c>
      <c r="AY128" s="169">
        <f>[1]Use!AG230</f>
        <v>0.25503179859393993</v>
      </c>
      <c r="AZ128" s="169">
        <f>[1]Use!AH230</f>
        <v>11.030158679390615</v>
      </c>
      <c r="BA128" s="169">
        <f>[1]Use!AI230</f>
        <v>0.18096942619348147</v>
      </c>
      <c r="BB128" s="169">
        <f>[1]Use!AJ230</f>
        <v>3.493212432866459E-2</v>
      </c>
      <c r="BC128" s="169">
        <f>[1]Use!AK230</f>
        <v>0.7141143174617588</v>
      </c>
      <c r="BD128" s="169">
        <f>[1]Use!AL230</f>
        <v>5.4219766475922695E-4</v>
      </c>
      <c r="BE128" s="169">
        <f>[1]Use!AM230</f>
        <v>0.42008559813673785</v>
      </c>
      <c r="BF128" s="169">
        <f>[1]Use!AN230</f>
        <v>7.7020395409974256E-3</v>
      </c>
      <c r="BG128" s="169">
        <f>[1]Use!AO230</f>
        <v>7.907375609254046E-3</v>
      </c>
      <c r="BH128" s="169">
        <f>[1]Use!AP230</f>
        <v>1.6173921528186485E-6</v>
      </c>
      <c r="BI128" s="169">
        <f>[1]Use!AQ230</f>
        <v>2.2219342438929084E-2</v>
      </c>
      <c r="BJ128" s="169">
        <f>[1]Use!AR230</f>
        <v>58.073783674056699</v>
      </c>
      <c r="BK128" s="170">
        <f>[1]Use!AS230</f>
        <v>9.4820504325797778E-2</v>
      </c>
    </row>
    <row r="129" spans="2:63" s="8" customFormat="1" x14ac:dyDescent="0.2">
      <c r="B129" s="84"/>
      <c r="C129" s="84"/>
      <c r="D129" s="85"/>
      <c r="E129" s="194"/>
      <c r="F129" s="101"/>
      <c r="G129" s="102" t="str">
        <f>[1]Use!C238</f>
        <v>Japan</v>
      </c>
      <c r="H129" s="205"/>
      <c r="I129" s="209">
        <f>[1]LCIA_BAU!I125*$I$3</f>
        <v>0</v>
      </c>
      <c r="J129" s="195"/>
      <c r="K129" s="196"/>
      <c r="L129" s="108"/>
      <c r="M129" s="108"/>
      <c r="N129" s="107"/>
      <c r="O129" s="108"/>
      <c r="P129" s="108"/>
      <c r="Q129" s="107"/>
      <c r="R129" s="107"/>
      <c r="S129" s="108"/>
      <c r="T129" s="108"/>
      <c r="U129" s="108"/>
      <c r="V129" s="107"/>
      <c r="W129" s="108"/>
      <c r="X129" s="108"/>
      <c r="Y129" s="107"/>
      <c r="Z129" s="109"/>
      <c r="AA129" s="197">
        <f t="shared" si="71"/>
        <v>0</v>
      </c>
      <c r="AB129" s="58">
        <f t="shared" si="71"/>
        <v>0</v>
      </c>
      <c r="AC129" s="58">
        <f t="shared" si="71"/>
        <v>0</v>
      </c>
      <c r="AD129" s="177">
        <f t="shared" si="71"/>
        <v>0</v>
      </c>
      <c r="AE129" s="58">
        <f t="shared" si="71"/>
        <v>0</v>
      </c>
      <c r="AF129" s="58">
        <f t="shared" si="71"/>
        <v>0</v>
      </c>
      <c r="AG129" s="177">
        <f t="shared" si="71"/>
        <v>0</v>
      </c>
      <c r="AH129" s="177">
        <f t="shared" si="71"/>
        <v>0</v>
      </c>
      <c r="AI129" s="58">
        <f t="shared" si="71"/>
        <v>0</v>
      </c>
      <c r="AJ129" s="58">
        <f t="shared" si="71"/>
        <v>0</v>
      </c>
      <c r="AK129" s="58">
        <f t="shared" si="71"/>
        <v>0</v>
      </c>
      <c r="AL129" s="177">
        <f t="shared" si="71"/>
        <v>0</v>
      </c>
      <c r="AM129" s="58">
        <f t="shared" si="71"/>
        <v>0</v>
      </c>
      <c r="AN129" s="58">
        <f t="shared" si="71"/>
        <v>0</v>
      </c>
      <c r="AO129" s="177">
        <f t="shared" si="71"/>
        <v>0</v>
      </c>
      <c r="AP129" s="207">
        <f t="shared" si="71"/>
        <v>0</v>
      </c>
      <c r="AQ129" s="179" t="s">
        <v>56</v>
      </c>
      <c r="AR129" s="180">
        <f>[1]Use!Z238</f>
        <v>3.9722111131363782</v>
      </c>
      <c r="AS129" s="181">
        <f>[1]Use!AA238</f>
        <v>71.809690009589275</v>
      </c>
      <c r="AT129" s="181">
        <f>[1]Use!AB238</f>
        <v>1.2704307059099378E-2</v>
      </c>
      <c r="AU129" s="181">
        <f>[1]Use!AC238</f>
        <v>1.2626490319766541</v>
      </c>
      <c r="AV129" s="181">
        <f>[1]Use!AD238</f>
        <v>0.45976466465189486</v>
      </c>
      <c r="AW129" s="181">
        <f>[1]Use!AE238</f>
        <v>1.3418093551059291E-3</v>
      </c>
      <c r="AX129" s="181">
        <f>[1]Use!AF238</f>
        <v>4.0324127359148729</v>
      </c>
      <c r="AY129" s="181">
        <f>[1]Use!AG238</f>
        <v>0.30220576845689207</v>
      </c>
      <c r="AZ129" s="181">
        <f>[1]Use!AH238</f>
        <v>10.062767721335682</v>
      </c>
      <c r="BA129" s="181">
        <f>[1]Use!AI238</f>
        <v>0.32478782497343417</v>
      </c>
      <c r="BB129" s="181">
        <f>[1]Use!AJ238</f>
        <v>4.0745907339154439E-2</v>
      </c>
      <c r="BC129" s="181">
        <f>[1]Use!AK238</f>
        <v>0.60412581395478238</v>
      </c>
      <c r="BD129" s="181">
        <f>[1]Use!AL238</f>
        <v>1.9338178008723218E-4</v>
      </c>
      <c r="BE129" s="181">
        <f>[1]Use!AM238</f>
        <v>2.1976292745313089</v>
      </c>
      <c r="BF129" s="181">
        <f>[1]Use!AN238</f>
        <v>1.570027273780495E-2</v>
      </c>
      <c r="BG129" s="181">
        <f>[1]Use!AO238</f>
        <v>1.5993853067324364E-2</v>
      </c>
      <c r="BH129" s="181">
        <f>[1]Use!AP238</f>
        <v>2.8589332119622978E-6</v>
      </c>
      <c r="BI129" s="181">
        <f>[1]Use!AQ238</f>
        <v>2.6123369261389598E-2</v>
      </c>
      <c r="BJ129" s="181">
        <f>[1]Use!AR238</f>
        <v>43.392810816277915</v>
      </c>
      <c r="BK129" s="182">
        <f>[1]Use!AS238</f>
        <v>0.12837484202895125</v>
      </c>
    </row>
    <row r="130" spans="2:63" x14ac:dyDescent="0.2">
      <c r="B130" s="84"/>
      <c r="C130" s="84"/>
      <c r="D130" s="85"/>
      <c r="E130" s="210" t="str">
        <f>'[1]Unit factor_selected'!C21</f>
        <v>Al2(SO4)3</v>
      </c>
      <c r="F130" s="211" t="str">
        <f>'[1]Unit factor_selected'!D21</f>
        <v>market for aluminium sulfate, without water, in 4.33% aluminium solution state | aluminium sulfate, without water, in 4.33% aluminium solution state | Cutoff</v>
      </c>
      <c r="G130" s="66" t="str">
        <f>'[1]Unit factor_selected'!E21</f>
        <v>GLO</v>
      </c>
      <c r="H130" s="67" t="str">
        <f>'[1]Unit factor_selected'!F21</f>
        <v>aad0b889-9603-3bf5-88f1-2a0b746dcdf1</v>
      </c>
      <c r="I130" s="88">
        <v>1</v>
      </c>
      <c r="J130" s="120">
        <f>I130</f>
        <v>1</v>
      </c>
      <c r="K130" s="121">
        <f>'[1]EV proj_BAU'!R113</f>
        <v>0</v>
      </c>
      <c r="L130" s="122">
        <f>'[1]EV proj_BAU'!S113</f>
        <v>0</v>
      </c>
      <c r="M130" s="123">
        <f>'[1]EV proj_BAU'!T113</f>
        <v>3.4908431999999996</v>
      </c>
      <c r="N130" s="122">
        <f>'[1]EV proj_BAU'!U113</f>
        <v>0</v>
      </c>
      <c r="O130" s="122">
        <f>'[1]EV proj_BAU'!V113</f>
        <v>0</v>
      </c>
      <c r="P130" s="123">
        <f>'[1]EV proj_BAU'!W113</f>
        <v>3.526758517650729</v>
      </c>
      <c r="Q130" s="5">
        <v>0</v>
      </c>
      <c r="R130" s="5">
        <v>0</v>
      </c>
      <c r="S130" s="122">
        <f>'[1]EV proj_BAU'!X113</f>
        <v>0</v>
      </c>
      <c r="T130" s="122">
        <f>'[1]EV proj_BAU'!Y113</f>
        <v>0</v>
      </c>
      <c r="U130" s="123">
        <f>'[1]EV proj_BAU'!Z113</f>
        <v>6.8661023999999999</v>
      </c>
      <c r="V130" s="122">
        <f>'[1]EV proj_BAU'!AA113</f>
        <v>0</v>
      </c>
      <c r="W130" s="122">
        <f>'[1]EV proj_BAU'!AB113</f>
        <v>0</v>
      </c>
      <c r="X130" s="123">
        <f>'[1]EV proj_BAU'!AC113</f>
        <v>6.9368346047956519</v>
      </c>
      <c r="Y130" s="5">
        <v>0</v>
      </c>
      <c r="Z130" s="6">
        <v>0</v>
      </c>
      <c r="AA130" s="74">
        <f>$I130*K130</f>
        <v>0</v>
      </c>
      <c r="AB130" s="75">
        <f t="shared" ref="AB130:AP136" si="72">$I130*L130</f>
        <v>0</v>
      </c>
      <c r="AC130" s="76">
        <f t="shared" si="72"/>
        <v>3.4908431999999996</v>
      </c>
      <c r="AD130" s="75">
        <f t="shared" si="72"/>
        <v>0</v>
      </c>
      <c r="AE130" s="75">
        <f t="shared" si="72"/>
        <v>0</v>
      </c>
      <c r="AF130" s="76">
        <f t="shared" si="72"/>
        <v>3.526758517650729</v>
      </c>
      <c r="AG130" s="75">
        <f t="shared" si="72"/>
        <v>0</v>
      </c>
      <c r="AH130" s="75">
        <f t="shared" si="72"/>
        <v>0</v>
      </c>
      <c r="AI130" s="75">
        <f t="shared" si="72"/>
        <v>0</v>
      </c>
      <c r="AJ130" s="75">
        <f t="shared" si="72"/>
        <v>0</v>
      </c>
      <c r="AK130" s="76">
        <f t="shared" si="72"/>
        <v>6.8661023999999999</v>
      </c>
      <c r="AL130" s="75">
        <f t="shared" si="72"/>
        <v>0</v>
      </c>
      <c r="AM130" s="75">
        <f t="shared" si="72"/>
        <v>0</v>
      </c>
      <c r="AN130" s="76">
        <f t="shared" si="72"/>
        <v>6.9368346047956519</v>
      </c>
      <c r="AO130" s="75">
        <f t="shared" si="72"/>
        <v>0</v>
      </c>
      <c r="AP130" s="77">
        <f t="shared" si="72"/>
        <v>0</v>
      </c>
      <c r="AQ130" s="78" t="str">
        <f>VLOOKUP($H130,'[1]Unit factor_selected'!$F$3:$AC$346,'[1]Unit factor_selected'!H$1,FALSE)</f>
        <v>kg</v>
      </c>
      <c r="AR130" s="98">
        <f>VLOOKUP($H130,'[1]Unit factor_selected'!$F$3:$AC$346,'[1]Unit factor_selected'!J$1,FALSE)</f>
        <v>0.61637964461907302</v>
      </c>
      <c r="AS130" s="2">
        <f>VLOOKUP($H130,'[1]Unit factor_selected'!$F$3:$AC$346,'[1]Unit factor_selected'!K$1,FALSE)</f>
        <v>9.2595187373909997</v>
      </c>
      <c r="AT130" s="22">
        <f>VLOOKUP($H130,'[1]Unit factor_selected'!$F$3:$AC$346,'[1]Unit factor_selected'!L$1,FALSE)</f>
        <v>3.2369788538620802E-3</v>
      </c>
      <c r="AU130" s="21">
        <f>VLOOKUP($H130,'[1]Unit factor_selected'!$F$3:$AC$346,'[1]Unit factor_selected'!M$1,FALSE)</f>
        <v>0.17590220834270401</v>
      </c>
      <c r="AV130" s="22">
        <f>VLOOKUP($H130,'[1]Unit factor_selected'!$F$3:$AC$346,'[1]Unit factor_selected'!N$1,FALSE)</f>
        <v>9.06746885735909E-2</v>
      </c>
      <c r="AW130" s="22">
        <f>VLOOKUP($H130,'[1]Unit factor_selected'!$F$3:$AC$346,'[1]Unit factor_selected'!O$1,FALSE)</f>
        <v>3.2742931808256301E-4</v>
      </c>
      <c r="AX130" s="21">
        <f>VLOOKUP($H130,'[1]Unit factor_selected'!$F$3:$AC$346,'[1]Unit factor_selected'!P$1,FALSE)</f>
        <v>0.62614602673394104</v>
      </c>
      <c r="AY130" s="22">
        <f>VLOOKUP($H130,'[1]Unit factor_selected'!$F$3:$AC$346,'[1]Unit factor_selected'!Q$1,FALSE)</f>
        <v>0.55309340663487805</v>
      </c>
      <c r="AZ130" s="21">
        <f>VLOOKUP($H130,'[1]Unit factor_selected'!$F$3:$AC$346,'[1]Unit factor_selected'!R$1,FALSE)</f>
        <v>2.2487057988968102</v>
      </c>
      <c r="BA130" s="22">
        <f>VLOOKUP($H130,'[1]Unit factor_selected'!$F$3:$AC$346,'[1]Unit factor_selected'!S$1,FALSE)</f>
        <v>3.2259927124846599E-2</v>
      </c>
      <c r="BB130" s="22">
        <f>VLOOKUP($H130,'[1]Unit factor_selected'!$F$3:$AC$346,'[1]Unit factor_selected'!T$1,FALSE)</f>
        <v>1.2227612838596601E-2</v>
      </c>
      <c r="BC130" s="22">
        <f>VLOOKUP($H130,'[1]Unit factor_selected'!$F$3:$AC$346,'[1]Unit factor_selected'!U$1,FALSE)</f>
        <v>0.12468638664191201</v>
      </c>
      <c r="BD130" s="22">
        <f>VLOOKUP($H130,'[1]Unit factor_selected'!$F$3:$AC$346,'[1]Unit factor_selected'!V$1,FALSE)</f>
        <v>1.38053294944468E-5</v>
      </c>
      <c r="BE130" s="22">
        <f>VLOOKUP($H130,'[1]Unit factor_selected'!$F$3:$AC$346,'[1]Unit factor_selected'!W$1,FALSE)</f>
        <v>3.8577830930504597E-2</v>
      </c>
      <c r="BF130" s="22">
        <f>VLOOKUP($H130,'[1]Unit factor_selected'!$F$3:$AC$346,'[1]Unit factor_selected'!X$1,FALSE)</f>
        <v>2.21834576017613E-3</v>
      </c>
      <c r="BG130" s="22">
        <f>VLOOKUP($H130,'[1]Unit factor_selected'!$F$3:$AC$346,'[1]Unit factor_selected'!Y$1,FALSE)</f>
        <v>2.2497661492804199E-3</v>
      </c>
      <c r="BH130" s="22">
        <f>VLOOKUP($H130,'[1]Unit factor_selected'!$F$3:$AC$346,'[1]Unit factor_selected'!Z$1,FALSE)</f>
        <v>2.17443049445918E-7</v>
      </c>
      <c r="BI130" s="22">
        <f>VLOOKUP($H130,'[1]Unit factor_selected'!$F$3:$AC$346,'[1]Unit factor_selected'!AA$1,FALSE)</f>
        <v>9.9062294207525603E-3</v>
      </c>
      <c r="BJ130" s="21">
        <f>VLOOKUP($H130,'[1]Unit factor_selected'!$F$3:$AC$346,'[1]Unit factor_selected'!AB$1,FALSE)</f>
        <v>7.8384789675155302</v>
      </c>
      <c r="BK130" s="99">
        <f>VLOOKUP($H130,'[1]Unit factor_selected'!$F$3:$AC$346,'[1]Unit factor_selected'!AC$1,FALSE)</f>
        <v>1.9920347896977102E-2</v>
      </c>
    </row>
    <row r="131" spans="2:63" x14ac:dyDescent="0.2">
      <c r="B131" s="84"/>
      <c r="C131" s="84"/>
      <c r="D131" s="85"/>
      <c r="E131" s="212" t="str">
        <f>'[1]Unit factor_selected'!C300</f>
        <v>FeSO4</v>
      </c>
      <c r="F131" s="213" t="str">
        <f>'[1]Unit factor_selected'!D300</f>
        <v>market for iron sulfate | iron sulfate | Cutoff, U</v>
      </c>
      <c r="G131" s="87" t="str">
        <f>'[1]Unit factor_selected'!E300</f>
        <v>RoW</v>
      </c>
      <c r="H131" s="35" t="str">
        <f>'[1]Unit factor_selected'!F300</f>
        <v>53453ee3-ded5-4d5c-aaa3-2c559b4d802b</v>
      </c>
      <c r="I131" s="88">
        <v>1</v>
      </c>
      <c r="J131" s="126">
        <f t="shared" ref="J131:J136" si="73">I131</f>
        <v>1</v>
      </c>
      <c r="K131" s="127">
        <f>'[1]EV proj_BAU'!R114</f>
        <v>0</v>
      </c>
      <c r="L131" s="128">
        <f>'[1]EV proj_BAU'!S114</f>
        <v>0</v>
      </c>
      <c r="M131" s="128">
        <f>'[1]EV proj_BAU'!T114</f>
        <v>0</v>
      </c>
      <c r="N131" s="129">
        <f>'[1]EV proj_BAU'!U114</f>
        <v>57.518783999999997</v>
      </c>
      <c r="O131" s="128">
        <f>'[1]EV proj_BAU'!V114</f>
        <v>0</v>
      </c>
      <c r="P131" s="128">
        <f>'[1]EV proj_BAU'!W114</f>
        <v>0</v>
      </c>
      <c r="Q131">
        <v>0</v>
      </c>
      <c r="R131">
        <v>0</v>
      </c>
      <c r="S131" s="128">
        <f>'[1]EV proj_BAU'!X114</f>
        <v>0</v>
      </c>
      <c r="T131" s="128">
        <f>'[1]EV proj_BAU'!Y114</f>
        <v>0</v>
      </c>
      <c r="U131" s="128">
        <f>'[1]EV proj_BAU'!Z114</f>
        <v>0</v>
      </c>
      <c r="V131" s="129">
        <f>'[1]EV proj_BAU'!AA114</f>
        <v>113.08079999999998</v>
      </c>
      <c r="W131" s="128">
        <f>'[1]EV proj_BAU'!AB114</f>
        <v>0</v>
      </c>
      <c r="X131" s="128">
        <f>'[1]EV proj_BAU'!AC114</f>
        <v>0</v>
      </c>
      <c r="Y131">
        <v>0</v>
      </c>
      <c r="Z131" s="7">
        <v>0</v>
      </c>
      <c r="AA131" s="94">
        <f t="shared" ref="AA131:AA136" si="74">$I131*K131</f>
        <v>0</v>
      </c>
      <c r="AB131" s="4">
        <f t="shared" si="72"/>
        <v>0</v>
      </c>
      <c r="AC131" s="4">
        <f t="shared" si="72"/>
        <v>0</v>
      </c>
      <c r="AD131" s="95">
        <f t="shared" si="72"/>
        <v>57.518783999999997</v>
      </c>
      <c r="AE131" s="4">
        <f t="shared" si="72"/>
        <v>0</v>
      </c>
      <c r="AF131" s="4">
        <f t="shared" si="72"/>
        <v>0</v>
      </c>
      <c r="AG131" s="4">
        <f t="shared" si="72"/>
        <v>0</v>
      </c>
      <c r="AH131" s="4">
        <f t="shared" si="72"/>
        <v>0</v>
      </c>
      <c r="AI131" s="4">
        <f t="shared" si="72"/>
        <v>0</v>
      </c>
      <c r="AJ131" s="4">
        <f t="shared" si="72"/>
        <v>0</v>
      </c>
      <c r="AK131" s="4">
        <f t="shared" si="72"/>
        <v>0</v>
      </c>
      <c r="AL131" s="95">
        <f t="shared" si="72"/>
        <v>113.08079999999998</v>
      </c>
      <c r="AM131" s="4">
        <f t="shared" si="72"/>
        <v>0</v>
      </c>
      <c r="AN131" s="4">
        <f t="shared" si="72"/>
        <v>0</v>
      </c>
      <c r="AO131" s="4">
        <f t="shared" si="72"/>
        <v>0</v>
      </c>
      <c r="AP131" s="96">
        <f t="shared" si="72"/>
        <v>0</v>
      </c>
      <c r="AQ131" s="97" t="str">
        <f>VLOOKUP($H131,'[1]Unit factor_selected'!$F$3:$AC$346,'[1]Unit factor_selected'!H$1,FALSE)</f>
        <v>kg</v>
      </c>
      <c r="AR131" s="98">
        <f>VLOOKUP($H131,'[1]Unit factor_selected'!$F$3:$AC$346,'[1]Unit factor_selected'!J$1,FALSE)</f>
        <v>0.24503074</v>
      </c>
      <c r="AS131" s="2">
        <f>VLOOKUP($H131,'[1]Unit factor_selected'!$F$3:$AC$346,'[1]Unit factor_selected'!K$1,FALSE)</f>
        <v>3.9595611430000002</v>
      </c>
      <c r="AT131" s="22">
        <f>VLOOKUP($H131,'[1]Unit factor_selected'!$F$3:$AC$346,'[1]Unit factor_selected'!L$1,FALSE)</f>
        <v>6.1059199999999997E-4</v>
      </c>
      <c r="AU131" s="21">
        <f>VLOOKUP($H131,'[1]Unit factor_selected'!$F$3:$AC$346,'[1]Unit factor_selected'!M$1,FALSE)</f>
        <v>6.6914788000000003E-2</v>
      </c>
      <c r="AV131" s="22">
        <f>VLOOKUP($H131,'[1]Unit factor_selected'!$F$3:$AC$346,'[1]Unit factor_selected'!N$1,FALSE)</f>
        <v>3.6770083000000002E-2</v>
      </c>
      <c r="AW131" s="22">
        <f>VLOOKUP($H131,'[1]Unit factor_selected'!$F$3:$AC$346,'[1]Unit factor_selected'!O$1,FALSE)</f>
        <v>1.1924100000000001E-4</v>
      </c>
      <c r="AX131" s="21">
        <f>VLOOKUP($H131,'[1]Unit factor_selected'!$F$3:$AC$346,'[1]Unit factor_selected'!P$1,FALSE)</f>
        <v>0.248460243</v>
      </c>
      <c r="AY131" s="22">
        <f>VLOOKUP($H131,'[1]Unit factor_selected'!$F$3:$AC$346,'[1]Unit factor_selected'!Q$1,FALSE)</f>
        <v>3.3907304999999999E-2</v>
      </c>
      <c r="AZ131" s="21">
        <f>VLOOKUP($H131,'[1]Unit factor_selected'!$F$3:$AC$346,'[1]Unit factor_selected'!R$1,FALSE)</f>
        <v>0.62753551299999999</v>
      </c>
      <c r="BA131" s="22">
        <f>VLOOKUP($H131,'[1]Unit factor_selected'!$F$3:$AC$346,'[1]Unit factor_selected'!S$1,FALSE)</f>
        <v>2.3492111E-2</v>
      </c>
      <c r="BB131" s="22">
        <f>VLOOKUP($H131,'[1]Unit factor_selected'!$F$3:$AC$346,'[1]Unit factor_selected'!T$1,FALSE)</f>
        <v>7.6371329999999999E-3</v>
      </c>
      <c r="BC131" s="22">
        <f>VLOOKUP($H131,'[1]Unit factor_selected'!$F$3:$AC$346,'[1]Unit factor_selected'!U$1,FALSE)</f>
        <v>4.7975528000000003E-2</v>
      </c>
      <c r="BD131" s="22">
        <f>VLOOKUP($H131,'[1]Unit factor_selected'!$F$3:$AC$346,'[1]Unit factor_selected'!V$1,FALSE)</f>
        <v>7.7400000000000004E-6</v>
      </c>
      <c r="BE131" s="22">
        <f>VLOOKUP($H131,'[1]Unit factor_selected'!$F$3:$AC$346,'[1]Unit factor_selected'!W$1,FALSE)</f>
        <v>2.8525209999999998E-3</v>
      </c>
      <c r="BF131" s="22">
        <f>VLOOKUP($H131,'[1]Unit factor_selected'!$F$3:$AC$346,'[1]Unit factor_selected'!X$1,FALSE)</f>
        <v>8.8226199999999998E-4</v>
      </c>
      <c r="BG131" s="22">
        <f>VLOOKUP($H131,'[1]Unit factor_selected'!$F$3:$AC$346,'[1]Unit factor_selected'!Y$1,FALSE)</f>
        <v>8.9534100000000002E-4</v>
      </c>
      <c r="BH131" s="22">
        <f>VLOOKUP($H131,'[1]Unit factor_selected'!$F$3:$AC$346,'[1]Unit factor_selected'!Z$1,FALSE)</f>
        <v>1.06E-7</v>
      </c>
      <c r="BI131" s="22">
        <f>VLOOKUP($H131,'[1]Unit factor_selected'!$F$3:$AC$346,'[1]Unit factor_selected'!AA$1,FALSE)</f>
        <v>1.1548350000000001E-3</v>
      </c>
      <c r="BJ131" s="21">
        <f>VLOOKUP($H131,'[1]Unit factor_selected'!$F$3:$AC$346,'[1]Unit factor_selected'!AB$1,FALSE)</f>
        <v>3.467873848</v>
      </c>
      <c r="BK131" s="99">
        <f>VLOOKUP($H131,'[1]Unit factor_selected'!$F$3:$AC$346,'[1]Unit factor_selected'!AC$1,FALSE)</f>
        <v>1.750473E-3</v>
      </c>
    </row>
    <row r="132" spans="2:63" x14ac:dyDescent="0.2">
      <c r="B132" s="84"/>
      <c r="C132" s="84"/>
      <c r="D132" s="85"/>
      <c r="E132" s="212" t="str">
        <f>'[1]Unit factor_selected'!C301</f>
        <v>H3PO4</v>
      </c>
      <c r="F132" s="213" t="str">
        <f>'[1]Unit factor_selected'!D301</f>
        <v>market for phosphoric acid, industrial grade, without water, in 85% solution state | phosphoric acid, industrial grade, without water, in 85% solution state | Cutoff, U</v>
      </c>
      <c r="G132" s="87" t="str">
        <f>'[1]Unit factor_selected'!E301</f>
        <v>GLO</v>
      </c>
      <c r="H132" s="35" t="str">
        <f>'[1]Unit factor_selected'!F301</f>
        <v>aaf114c4-0ce1-30f2-8a6e-feb3a9f07b3e</v>
      </c>
      <c r="I132" s="88">
        <v>1</v>
      </c>
      <c r="J132" s="126">
        <f t="shared" si="73"/>
        <v>1</v>
      </c>
      <c r="K132" s="127">
        <f>'[1]EV proj_BAU'!R115</f>
        <v>0</v>
      </c>
      <c r="L132" s="128">
        <f>'[1]EV proj_BAU'!S115</f>
        <v>0</v>
      </c>
      <c r="M132" s="128">
        <f>'[1]EV proj_BAU'!T115</f>
        <v>0</v>
      </c>
      <c r="N132" s="129">
        <f>'[1]EV proj_BAU'!U115</f>
        <v>37.147548</v>
      </c>
      <c r="O132" s="128">
        <f>'[1]EV proj_BAU'!V115</f>
        <v>0</v>
      </c>
      <c r="P132" s="128">
        <f>'[1]EV proj_BAU'!W115</f>
        <v>0</v>
      </c>
      <c r="Q132">
        <v>0</v>
      </c>
      <c r="R132">
        <v>0</v>
      </c>
      <c r="S132" s="128">
        <f>'[1]EV proj_BAU'!X115</f>
        <v>0</v>
      </c>
      <c r="T132" s="128">
        <f>'[1]EV proj_BAU'!Y115</f>
        <v>0</v>
      </c>
      <c r="U132" s="128">
        <f>'[1]EV proj_BAU'!Z115</f>
        <v>0</v>
      </c>
      <c r="V132" s="129">
        <f>'[1]EV proj_BAU'!AA115</f>
        <v>73.031349999999989</v>
      </c>
      <c r="W132" s="128">
        <f>'[1]EV proj_BAU'!AB115</f>
        <v>0</v>
      </c>
      <c r="X132" s="128">
        <f>'[1]EV proj_BAU'!AC115</f>
        <v>0</v>
      </c>
      <c r="Y132">
        <v>0</v>
      </c>
      <c r="Z132" s="7">
        <v>0</v>
      </c>
      <c r="AA132" s="94">
        <f t="shared" si="74"/>
        <v>0</v>
      </c>
      <c r="AB132" s="4">
        <f t="shared" si="72"/>
        <v>0</v>
      </c>
      <c r="AC132" s="4">
        <f t="shared" si="72"/>
        <v>0</v>
      </c>
      <c r="AD132" s="95">
        <f t="shared" si="72"/>
        <v>37.147548</v>
      </c>
      <c r="AE132" s="4">
        <f t="shared" si="72"/>
        <v>0</v>
      </c>
      <c r="AF132" s="4">
        <f t="shared" si="72"/>
        <v>0</v>
      </c>
      <c r="AG132" s="4">
        <f t="shared" si="72"/>
        <v>0</v>
      </c>
      <c r="AH132" s="4">
        <f t="shared" si="72"/>
        <v>0</v>
      </c>
      <c r="AI132" s="4">
        <f t="shared" si="72"/>
        <v>0</v>
      </c>
      <c r="AJ132" s="4">
        <f t="shared" si="72"/>
        <v>0</v>
      </c>
      <c r="AK132" s="4">
        <f t="shared" si="72"/>
        <v>0</v>
      </c>
      <c r="AL132" s="95">
        <f t="shared" si="72"/>
        <v>73.031349999999989</v>
      </c>
      <c r="AM132" s="4">
        <f t="shared" si="72"/>
        <v>0</v>
      </c>
      <c r="AN132" s="4">
        <f t="shared" si="72"/>
        <v>0</v>
      </c>
      <c r="AO132" s="4">
        <f t="shared" si="72"/>
        <v>0</v>
      </c>
      <c r="AP132" s="96">
        <f t="shared" si="72"/>
        <v>0</v>
      </c>
      <c r="AQ132" s="97" t="str">
        <f>VLOOKUP($H132,'[1]Unit factor_selected'!$F$3:$AC$346,'[1]Unit factor_selected'!H$1,FALSE)</f>
        <v>kg</v>
      </c>
      <c r="AR132" s="98">
        <f>VLOOKUP($H132,'[1]Unit factor_selected'!$F$3:$AC$346,'[1]Unit factor_selected'!J$1,FALSE)</f>
        <v>1.324439841</v>
      </c>
      <c r="AS132" s="2">
        <f>VLOOKUP($H132,'[1]Unit factor_selected'!$F$3:$AC$346,'[1]Unit factor_selected'!K$1,FALSE)</f>
        <v>19.574802980000001</v>
      </c>
      <c r="AT132" s="22">
        <f>VLOOKUP($H132,'[1]Unit factor_selected'!$F$3:$AC$346,'[1]Unit factor_selected'!L$1,FALSE)</f>
        <v>7.3078329999999997E-3</v>
      </c>
      <c r="AU132" s="21">
        <f>VLOOKUP($H132,'[1]Unit factor_selected'!$F$3:$AC$346,'[1]Unit factor_selected'!M$1,FALSE)</f>
        <v>0.36879337000000001</v>
      </c>
      <c r="AV132" s="22">
        <f>VLOOKUP($H132,'[1]Unit factor_selected'!$F$3:$AC$346,'[1]Unit factor_selected'!N$1,FALSE)</f>
        <v>0.40090129000000002</v>
      </c>
      <c r="AW132" s="22">
        <f>VLOOKUP($H132,'[1]Unit factor_selected'!$F$3:$AC$346,'[1]Unit factor_selected'!O$1,FALSE)</f>
        <v>1.843419E-3</v>
      </c>
      <c r="AX132" s="21">
        <f>VLOOKUP($H132,'[1]Unit factor_selected'!$F$3:$AC$346,'[1]Unit factor_selected'!P$1,FALSE)</f>
        <v>1.3392074380000001</v>
      </c>
      <c r="AY132" s="22">
        <f>VLOOKUP($H132,'[1]Unit factor_selected'!$F$3:$AC$346,'[1]Unit factor_selected'!Q$1,FALSE)</f>
        <v>1.1473801379999999</v>
      </c>
      <c r="AZ132" s="21">
        <f>VLOOKUP($H132,'[1]Unit factor_selected'!$F$3:$AC$346,'[1]Unit factor_selected'!R$1,FALSE)</f>
        <v>8.3842599609999997</v>
      </c>
      <c r="BA132" s="22">
        <f>VLOOKUP($H132,'[1]Unit factor_selected'!$F$3:$AC$346,'[1]Unit factor_selected'!S$1,FALSE)</f>
        <v>6.1778016999999998E-2</v>
      </c>
      <c r="BB132" s="22">
        <f>VLOOKUP($H132,'[1]Unit factor_selected'!$F$3:$AC$346,'[1]Unit factor_selected'!T$1,FALSE)</f>
        <v>0.32351561299999998</v>
      </c>
      <c r="BC132" s="22">
        <f>VLOOKUP($H132,'[1]Unit factor_selected'!$F$3:$AC$346,'[1]Unit factor_selected'!U$1,FALSE)</f>
        <v>0.53519015400000003</v>
      </c>
      <c r="BD132" s="22">
        <f>VLOOKUP($H132,'[1]Unit factor_selected'!$F$3:$AC$346,'[1]Unit factor_selected'!V$1,FALSE)</f>
        <v>4.5200000000000001E-5</v>
      </c>
      <c r="BE132" s="22">
        <f>VLOOKUP($H132,'[1]Unit factor_selected'!$F$3:$AC$346,'[1]Unit factor_selected'!W$1,FALSE)</f>
        <v>6.7241523999999997E-2</v>
      </c>
      <c r="BF132" s="22">
        <f>VLOOKUP($H132,'[1]Unit factor_selected'!$F$3:$AC$346,'[1]Unit factor_selected'!X$1,FALSE)</f>
        <v>4.1518120000000004E-3</v>
      </c>
      <c r="BG132" s="22">
        <f>VLOOKUP($H132,'[1]Unit factor_selected'!$F$3:$AC$346,'[1]Unit factor_selected'!Y$1,FALSE)</f>
        <v>4.2320150000000004E-3</v>
      </c>
      <c r="BH132" s="22">
        <f>VLOOKUP($H132,'[1]Unit factor_selected'!$F$3:$AC$346,'[1]Unit factor_selected'!Z$1,FALSE)</f>
        <v>5.4499999999999997E-7</v>
      </c>
      <c r="BI132" s="22">
        <f>VLOOKUP($H132,'[1]Unit factor_selected'!$F$3:$AC$346,'[1]Unit factor_selected'!AA$1,FALSE)</f>
        <v>2.2051424E-2</v>
      </c>
      <c r="BJ132" s="21">
        <f>VLOOKUP($H132,'[1]Unit factor_selected'!$F$3:$AC$346,'[1]Unit factor_selected'!AB$1,FALSE)</f>
        <v>39.139656629999998</v>
      </c>
      <c r="BK132" s="99">
        <f>VLOOKUP($H132,'[1]Unit factor_selected'!$F$3:$AC$346,'[1]Unit factor_selected'!AC$1,FALSE)</f>
        <v>0.122346547</v>
      </c>
    </row>
    <row r="133" spans="2:63" x14ac:dyDescent="0.2">
      <c r="B133" s="84"/>
      <c r="C133" s="84"/>
      <c r="D133" s="85"/>
      <c r="E133" s="97" t="str">
        <f>'[1]Unit factor_selected'!C22</f>
        <v>NaOH</v>
      </c>
      <c r="F133" s="125" t="str">
        <f>'[1]Unit factor_selected'!D22</f>
        <v>market for sodium hydroxide, without water, in 50% solution state | sodium hydroxide, without water, in 50% solution state | Cutoff</v>
      </c>
      <c r="G133" s="87" t="str">
        <f>'[1]Unit factor_selected'!E22</f>
        <v>GLO</v>
      </c>
      <c r="H133" s="35" t="str">
        <f>'[1]Unit factor_selected'!F22</f>
        <v>a89225aa-159f-3501-91c4-86d31259be56</v>
      </c>
      <c r="I133" s="88">
        <v>1</v>
      </c>
      <c r="J133" s="126">
        <f t="shared" si="73"/>
        <v>1</v>
      </c>
      <c r="K133" s="214">
        <f>'[1]EV proj_BAU'!R116</f>
        <v>38.437992000000001</v>
      </c>
      <c r="L133" s="129">
        <f>'[1]EV proj_BAU'!S116</f>
        <v>32.606208000000002</v>
      </c>
      <c r="M133" s="129">
        <f>'[1]EV proj_BAU'!T116</f>
        <v>34.096607999999996</v>
      </c>
      <c r="N133" s="128">
        <f>'[1]EV proj_BAU'!U116</f>
        <v>0</v>
      </c>
      <c r="O133" s="129">
        <f>'[1]EV proj_BAU'!V116</f>
        <v>31.439015999999995</v>
      </c>
      <c r="P133" s="129">
        <f>'[1]EV proj_BAU'!W116</f>
        <v>33.270048000000003</v>
      </c>
      <c r="Q133">
        <v>0</v>
      </c>
      <c r="R133">
        <v>0</v>
      </c>
      <c r="S133" s="129">
        <f>'[1]EV proj_BAU'!X116</f>
        <v>75.60230399999999</v>
      </c>
      <c r="T133" s="129">
        <f>'[1]EV proj_BAU'!Y116</f>
        <v>64.130831999999984</v>
      </c>
      <c r="U133" s="129">
        <f>'[1]EV proj_BAU'!Z116</f>
        <v>67.064256</v>
      </c>
      <c r="V133" s="128">
        <f>'[1]EV proj_BAU'!AA116</f>
        <v>0</v>
      </c>
      <c r="W133" s="129">
        <f>'[1]EV proj_BAU'!AB116</f>
        <v>61.838208000000002</v>
      </c>
      <c r="X133" s="129">
        <f>'[1]EV proj_BAU'!AC116</f>
        <v>65.439359999999994</v>
      </c>
      <c r="Y133">
        <v>0</v>
      </c>
      <c r="Z133" s="7">
        <v>0</v>
      </c>
      <c r="AA133" s="193">
        <f t="shared" si="74"/>
        <v>38.437992000000001</v>
      </c>
      <c r="AB133" s="95">
        <f t="shared" si="72"/>
        <v>32.606208000000002</v>
      </c>
      <c r="AC133" s="95">
        <f t="shared" si="72"/>
        <v>34.096607999999996</v>
      </c>
      <c r="AD133" s="4">
        <f t="shared" si="72"/>
        <v>0</v>
      </c>
      <c r="AE133" s="95">
        <f t="shared" si="72"/>
        <v>31.439015999999995</v>
      </c>
      <c r="AF133" s="95">
        <f t="shared" si="72"/>
        <v>33.270048000000003</v>
      </c>
      <c r="AG133" s="4">
        <f t="shared" si="72"/>
        <v>0</v>
      </c>
      <c r="AH133" s="4">
        <f t="shared" si="72"/>
        <v>0</v>
      </c>
      <c r="AI133" s="95">
        <f t="shared" si="72"/>
        <v>75.60230399999999</v>
      </c>
      <c r="AJ133" s="95">
        <f t="shared" si="72"/>
        <v>64.130831999999984</v>
      </c>
      <c r="AK133" s="95">
        <f t="shared" si="72"/>
        <v>67.064256</v>
      </c>
      <c r="AL133" s="4">
        <f t="shared" si="72"/>
        <v>0</v>
      </c>
      <c r="AM133" s="95">
        <f t="shared" si="72"/>
        <v>61.838208000000002</v>
      </c>
      <c r="AN133" s="95">
        <f t="shared" si="72"/>
        <v>65.439359999999994</v>
      </c>
      <c r="AO133" s="4">
        <f t="shared" si="72"/>
        <v>0</v>
      </c>
      <c r="AP133" s="96">
        <f t="shared" si="72"/>
        <v>0</v>
      </c>
      <c r="AQ133" s="97" t="str">
        <f>VLOOKUP($H133,'[1]Unit factor_selected'!$F$3:$AC$346,'[1]Unit factor_selected'!H$1,FALSE)</f>
        <v>kg</v>
      </c>
      <c r="AR133" s="98">
        <f>VLOOKUP($H133,'[1]Unit factor_selected'!$F$3:$AC$346,'[1]Unit factor_selected'!J$1,FALSE)</f>
        <v>1.0940259881613299</v>
      </c>
      <c r="AS133" s="2">
        <f>VLOOKUP($H133,'[1]Unit factor_selected'!$F$3:$AC$346,'[1]Unit factor_selected'!K$1,FALSE)</f>
        <v>18.514234198527902</v>
      </c>
      <c r="AT133" s="22">
        <f>VLOOKUP($H133,'[1]Unit factor_selected'!$F$3:$AC$346,'[1]Unit factor_selected'!L$1,FALSE)</f>
        <v>2.3914949401721598E-3</v>
      </c>
      <c r="AU133" s="21">
        <f>VLOOKUP($H133,'[1]Unit factor_selected'!$F$3:$AC$346,'[1]Unit factor_selected'!M$1,FALSE)</f>
        <v>0.291103448862708</v>
      </c>
      <c r="AV133" s="22">
        <f>VLOOKUP($H133,'[1]Unit factor_selected'!$F$3:$AC$346,'[1]Unit factor_selected'!N$1,FALSE)</f>
        <v>6.9720092486345198E-2</v>
      </c>
      <c r="AW133" s="22">
        <f>VLOOKUP($H133,'[1]Unit factor_selected'!$F$3:$AC$346,'[1]Unit factor_selected'!O$1,FALSE)</f>
        <v>4.9774969382123605E-4</v>
      </c>
      <c r="AX133" s="21">
        <f>VLOOKUP($H133,'[1]Unit factor_selected'!$F$3:$AC$346,'[1]Unit factor_selected'!P$1,FALSE)</f>
        <v>1.1105252246898401</v>
      </c>
      <c r="AY133" s="22">
        <f>VLOOKUP($H133,'[1]Unit factor_selected'!$F$3:$AC$346,'[1]Unit factor_selected'!Q$1,FALSE)</f>
        <v>7.7535553937423396E-2</v>
      </c>
      <c r="AZ133" s="21">
        <f>VLOOKUP($H133,'[1]Unit factor_selected'!$F$3:$AC$346,'[1]Unit factor_selected'!R$1,FALSE)</f>
        <v>1.45632777744032</v>
      </c>
      <c r="BA133" s="22">
        <f>VLOOKUP($H133,'[1]Unit factor_selected'!$F$3:$AC$346,'[1]Unit factor_selected'!S$1,FALSE)</f>
        <v>0.15253335833350801</v>
      </c>
      <c r="BB133" s="22">
        <f>VLOOKUP($H133,'[1]Unit factor_selected'!$F$3:$AC$346,'[1]Unit factor_selected'!T$1,FALSE)</f>
        <v>1.73834625498934E-2</v>
      </c>
      <c r="BC133" s="22">
        <f>VLOOKUP($H133,'[1]Unit factor_selected'!$F$3:$AC$346,'[1]Unit factor_selected'!U$1,FALSE)</f>
        <v>9.1487363137936595E-2</v>
      </c>
      <c r="BD133" s="22">
        <f>VLOOKUP($H133,'[1]Unit factor_selected'!$F$3:$AC$346,'[1]Unit factor_selected'!V$1,FALSE)</f>
        <v>5.9482256650990002E-5</v>
      </c>
      <c r="BE133" s="22">
        <f>VLOOKUP($H133,'[1]Unit factor_selected'!$F$3:$AC$346,'[1]Unit factor_selected'!W$1,FALSE)</f>
        <v>4.4251824550031E-3</v>
      </c>
      <c r="BF133" s="22">
        <f>VLOOKUP($H133,'[1]Unit factor_selected'!$F$3:$AC$346,'[1]Unit factor_selected'!X$1,FALSE)</f>
        <v>2.7543835043433999E-3</v>
      </c>
      <c r="BG133" s="22">
        <f>VLOOKUP($H133,'[1]Unit factor_selected'!$F$3:$AC$346,'[1]Unit factor_selected'!Y$1,FALSE)</f>
        <v>2.7893399814862998E-3</v>
      </c>
      <c r="BH133" s="22">
        <f>VLOOKUP($H133,'[1]Unit factor_selected'!$F$3:$AC$346,'[1]Unit factor_selected'!Z$1,FALSE)</f>
        <v>1.35903671286348E-6</v>
      </c>
      <c r="BI133" s="22">
        <f>VLOOKUP($H133,'[1]Unit factor_selected'!$F$3:$AC$346,'[1]Unit factor_selected'!AA$1,FALSE)</f>
        <v>3.9736261066172004E-3</v>
      </c>
      <c r="BJ133" s="21">
        <f>VLOOKUP($H133,'[1]Unit factor_selected'!$F$3:$AC$346,'[1]Unit factor_selected'!AB$1,FALSE)</f>
        <v>5.71423690242578</v>
      </c>
      <c r="BK133" s="99">
        <f>VLOOKUP($H133,'[1]Unit factor_selected'!$F$3:$AC$346,'[1]Unit factor_selected'!AC$1,FALSE)</f>
        <v>3.40279533072693E-2</v>
      </c>
    </row>
    <row r="134" spans="2:63" x14ac:dyDescent="0.2">
      <c r="B134" s="84"/>
      <c r="C134" s="84"/>
      <c r="D134" s="85"/>
      <c r="E134" s="97" t="str">
        <f>'[1]Unit factor_selected'!C23</f>
        <v>Ammonia</v>
      </c>
      <c r="F134" s="125" t="str">
        <f>'[1]Unit factor_selected'!D23</f>
        <v>market for ammonia, anhydrous, liquid | ammonia, anhydrous, liquid | Cutoff</v>
      </c>
      <c r="G134" s="87" t="str">
        <f>'[1]Unit factor_selected'!E23</f>
        <v>RNA</v>
      </c>
      <c r="H134" s="35" t="str">
        <f>'[1]Unit factor_selected'!F23</f>
        <v>4baf62ce-6c0a-4058-937f-edec2938bb84</v>
      </c>
      <c r="I134" s="88">
        <v>1</v>
      </c>
      <c r="J134" s="126">
        <f t="shared" si="73"/>
        <v>1</v>
      </c>
      <c r="K134" s="214">
        <f>'[1]EV proj_BAU'!R117</f>
        <v>2.6508959999999999</v>
      </c>
      <c r="L134" s="129">
        <f>'[1]EV proj_BAU'!S117</f>
        <v>2.248704</v>
      </c>
      <c r="M134" s="129">
        <f>'[1]EV proj_BAU'!T117</f>
        <v>14.206919999999998</v>
      </c>
      <c r="N134" s="128">
        <f>'[1]EV proj_BAU'!U117</f>
        <v>0</v>
      </c>
      <c r="O134" s="129">
        <f>'[1]EV proj_BAU'!V117</f>
        <v>2.1682079999999995</v>
      </c>
      <c r="P134" s="129">
        <f>'[1]EV proj_BAU'!W117</f>
        <v>13.862520000000002</v>
      </c>
      <c r="Q134">
        <v>0</v>
      </c>
      <c r="R134">
        <v>0</v>
      </c>
      <c r="S134" s="129">
        <f>'[1]EV proj_BAU'!X117</f>
        <v>5.213951999999999</v>
      </c>
      <c r="T134" s="129">
        <f>'[1]EV proj_BAU'!Y117</f>
        <v>4.4228159999999992</v>
      </c>
      <c r="U134" s="129">
        <f>'[1]EV proj_BAU'!Z117</f>
        <v>27.943440000000002</v>
      </c>
      <c r="V134" s="128">
        <f>'[1]EV proj_BAU'!AA117</f>
        <v>0</v>
      </c>
      <c r="W134" s="129">
        <f>'[1]EV proj_BAU'!AB117</f>
        <v>4.2647040000000001</v>
      </c>
      <c r="X134" s="129">
        <f>'[1]EV proj_BAU'!AC117</f>
        <v>27.266399999999997</v>
      </c>
      <c r="Y134">
        <v>0</v>
      </c>
      <c r="Z134" s="7">
        <v>0</v>
      </c>
      <c r="AA134" s="193">
        <f t="shared" si="74"/>
        <v>2.6508959999999999</v>
      </c>
      <c r="AB134" s="95">
        <f t="shared" si="72"/>
        <v>2.248704</v>
      </c>
      <c r="AC134" s="95">
        <f t="shared" si="72"/>
        <v>14.206919999999998</v>
      </c>
      <c r="AD134" s="4">
        <f t="shared" si="72"/>
        <v>0</v>
      </c>
      <c r="AE134" s="95">
        <f t="shared" si="72"/>
        <v>2.1682079999999995</v>
      </c>
      <c r="AF134" s="95">
        <f t="shared" si="72"/>
        <v>13.862520000000002</v>
      </c>
      <c r="AG134" s="4">
        <f t="shared" si="72"/>
        <v>0</v>
      </c>
      <c r="AH134" s="4">
        <f t="shared" si="72"/>
        <v>0</v>
      </c>
      <c r="AI134" s="95">
        <f t="shared" si="72"/>
        <v>5.213951999999999</v>
      </c>
      <c r="AJ134" s="95">
        <f t="shared" si="72"/>
        <v>4.4228159999999992</v>
      </c>
      <c r="AK134" s="95">
        <f t="shared" si="72"/>
        <v>27.943440000000002</v>
      </c>
      <c r="AL134" s="4">
        <f t="shared" si="72"/>
        <v>0</v>
      </c>
      <c r="AM134" s="95">
        <f t="shared" si="72"/>
        <v>4.2647040000000001</v>
      </c>
      <c r="AN134" s="95">
        <f t="shared" si="72"/>
        <v>27.266399999999997</v>
      </c>
      <c r="AO134" s="4">
        <f t="shared" si="72"/>
        <v>0</v>
      </c>
      <c r="AP134" s="96">
        <f t="shared" si="72"/>
        <v>0</v>
      </c>
      <c r="AQ134" s="97" t="str">
        <f>VLOOKUP($H134,'[1]Unit factor_selected'!$F$3:$AC$346,'[1]Unit factor_selected'!H$1,FALSE)</f>
        <v>kg</v>
      </c>
      <c r="AR134" s="98">
        <f>VLOOKUP($H134,'[1]Unit factor_selected'!$F$3:$AC$346,'[1]Unit factor_selected'!J$1,FALSE)</f>
        <v>2.5764638390830998</v>
      </c>
      <c r="AS134" s="2">
        <f>VLOOKUP($H134,'[1]Unit factor_selected'!$F$3:$AC$346,'[1]Unit factor_selected'!K$1,FALSE)</f>
        <v>41.730298738081999</v>
      </c>
      <c r="AT134" s="22">
        <f>VLOOKUP($H134,'[1]Unit factor_selected'!$F$3:$AC$346,'[1]Unit factor_selected'!L$1,FALSE)</f>
        <v>1.0333420532744201E-3</v>
      </c>
      <c r="AU134" s="21">
        <f>VLOOKUP($H134,'[1]Unit factor_selected'!$F$3:$AC$346,'[1]Unit factor_selected'!M$1,FALSE)</f>
        <v>0.90252196689137298</v>
      </c>
      <c r="AV134" s="22">
        <f>VLOOKUP($H134,'[1]Unit factor_selected'!$F$3:$AC$346,'[1]Unit factor_selected'!N$1,FALSE)</f>
        <v>4.0892871894494497E-2</v>
      </c>
      <c r="AW134" s="22">
        <f>VLOOKUP($H134,'[1]Unit factor_selected'!$F$3:$AC$346,'[1]Unit factor_selected'!O$1,FALSE)</f>
        <v>8.5212428983898897E-5</v>
      </c>
      <c r="AX134" s="21">
        <f>VLOOKUP($H134,'[1]Unit factor_selected'!$F$3:$AC$346,'[1]Unit factor_selected'!P$1,FALSE)</f>
        <v>2.6192729202135401</v>
      </c>
      <c r="AY134" s="22">
        <f>VLOOKUP($H134,'[1]Unit factor_selected'!$F$3:$AC$346,'[1]Unit factor_selected'!Q$1,FALSE)</f>
        <v>4.1871872017700297E-2</v>
      </c>
      <c r="AZ134" s="21">
        <f>VLOOKUP($H134,'[1]Unit factor_selected'!$F$3:$AC$346,'[1]Unit factor_selected'!R$1,FALSE)</f>
        <v>0.67449164716980603</v>
      </c>
      <c r="BA134" s="22">
        <f>VLOOKUP($H134,'[1]Unit factor_selected'!$F$3:$AC$346,'[1]Unit factor_selected'!S$1,FALSE)</f>
        <v>1.2781384352557001E-2</v>
      </c>
      <c r="BB134" s="22">
        <f>VLOOKUP($H134,'[1]Unit factor_selected'!$F$3:$AC$346,'[1]Unit factor_selected'!T$1,FALSE)</f>
        <v>6.9852605081084799E-3</v>
      </c>
      <c r="BC134" s="22">
        <f>VLOOKUP($H134,'[1]Unit factor_selected'!$F$3:$AC$346,'[1]Unit factor_selected'!U$1,FALSE)</f>
        <v>5.3339957235816603E-2</v>
      </c>
      <c r="BD134" s="22">
        <f>VLOOKUP($H134,'[1]Unit factor_selected'!$F$3:$AC$346,'[1]Unit factor_selected'!V$1,FALSE)</f>
        <v>4.6112913646000403E-5</v>
      </c>
      <c r="BE134" s="22">
        <f>VLOOKUP($H134,'[1]Unit factor_selected'!$F$3:$AC$346,'[1]Unit factor_selected'!W$1,FALSE)</f>
        <v>5.1317170832289602E-3</v>
      </c>
      <c r="BF134" s="22">
        <f>VLOOKUP($H134,'[1]Unit factor_selected'!$F$3:$AC$346,'[1]Unit factor_selected'!X$1,FALSE)</f>
        <v>2.3935559007103799E-3</v>
      </c>
      <c r="BG134" s="22">
        <f>VLOOKUP($H134,'[1]Unit factor_selected'!$F$3:$AC$346,'[1]Unit factor_selected'!Y$1,FALSE)</f>
        <v>2.49231476311902E-3</v>
      </c>
      <c r="BH134" s="22">
        <f>VLOOKUP($H134,'[1]Unit factor_selected'!$F$3:$AC$346,'[1]Unit factor_selected'!Z$1,FALSE)</f>
        <v>4.8920212621344605E-7</v>
      </c>
      <c r="BI134" s="22">
        <f>VLOOKUP($H134,'[1]Unit factor_selected'!$F$3:$AC$346,'[1]Unit factor_selected'!AA$1,FALSE)</f>
        <v>3.00823015026991E-3</v>
      </c>
      <c r="BJ134" s="21">
        <f>VLOOKUP($H134,'[1]Unit factor_selected'!$F$3:$AC$346,'[1]Unit factor_selected'!AB$1,FALSE)</f>
        <v>4.0088642031334398</v>
      </c>
      <c r="BK134" s="99">
        <f>VLOOKUP($H134,'[1]Unit factor_selected'!$F$3:$AC$346,'[1]Unit factor_selected'!AC$1,FALSE)</f>
        <v>5.6039324571725897E-2</v>
      </c>
    </row>
    <row r="135" spans="2:63" x14ac:dyDescent="0.2">
      <c r="B135" s="84"/>
      <c r="C135" s="84"/>
      <c r="D135" s="85"/>
      <c r="E135" s="97" t="str">
        <f>'[1]Unit factor_selected'!C24</f>
        <v>Oxygen</v>
      </c>
      <c r="F135" s="125" t="str">
        <f>'[1]Unit factor_selected'!D24</f>
        <v>market for oxygen, liquid | oxygen, liquid | Cutoff</v>
      </c>
      <c r="G135" s="87" t="str">
        <f>'[1]Unit factor_selected'!E24</f>
        <v>RoW</v>
      </c>
      <c r="H135" s="35" t="str">
        <f>'[1]Unit factor_selected'!F24</f>
        <v>fa036bed-ef0c-3049-bc93-44ec873efa87</v>
      </c>
      <c r="I135" s="88">
        <v>1</v>
      </c>
      <c r="J135" s="126">
        <f t="shared" si="73"/>
        <v>1</v>
      </c>
      <c r="K135" s="215">
        <f>'[1]EV proj_BAU'!R118</f>
        <v>0</v>
      </c>
      <c r="L135" s="216">
        <f>'[1]EV proj_BAU'!S118</f>
        <v>0</v>
      </c>
      <c r="M135" s="129">
        <f>'[1]EV proj_BAU'!T118</f>
        <v>1.623648</v>
      </c>
      <c r="N135" s="128">
        <f>'[1]EV proj_BAU'!U118</f>
        <v>0</v>
      </c>
      <c r="O135" s="128">
        <f>'[1]EV proj_BAU'!V118</f>
        <v>0</v>
      </c>
      <c r="P135" s="129">
        <f>'[1]EV proj_BAU'!W118</f>
        <v>1.5842880000000004</v>
      </c>
      <c r="Q135">
        <v>0</v>
      </c>
      <c r="R135" s="129">
        <f>'[1]EV proj_BAU'!AJ72</f>
        <v>7.0355063115274463</v>
      </c>
      <c r="S135" s="128">
        <f>'[1]EV proj_BAU'!X118</f>
        <v>0</v>
      </c>
      <c r="T135" s="128">
        <f>'[1]EV proj_BAU'!Y118</f>
        <v>0</v>
      </c>
      <c r="U135" s="129">
        <f>'[1]EV proj_BAU'!Z118</f>
        <v>3.1935360000000004</v>
      </c>
      <c r="V135" s="128">
        <f>'[1]EV proj_BAU'!AA118</f>
        <v>0</v>
      </c>
      <c r="W135" s="128">
        <f>'[1]EV proj_BAU'!AB118</f>
        <v>0</v>
      </c>
      <c r="X135" s="129">
        <f>'[1]EV proj_BAU'!AC118</f>
        <v>3.1161599999999998</v>
      </c>
      <c r="Y135" s="128">
        <v>0</v>
      </c>
      <c r="Z135" s="184">
        <f>'[1]EV proj_BAU'!AK72</f>
        <v>14.452669397830256</v>
      </c>
      <c r="AA135" s="193">
        <f t="shared" si="74"/>
        <v>0</v>
      </c>
      <c r="AB135" s="95">
        <f t="shared" si="72"/>
        <v>0</v>
      </c>
      <c r="AC135" s="95">
        <f t="shared" si="72"/>
        <v>1.623648</v>
      </c>
      <c r="AD135" s="4">
        <f t="shared" si="72"/>
        <v>0</v>
      </c>
      <c r="AE135" s="4">
        <f t="shared" si="72"/>
        <v>0</v>
      </c>
      <c r="AF135" s="95">
        <f t="shared" si="72"/>
        <v>1.5842880000000004</v>
      </c>
      <c r="AG135" s="4">
        <f t="shared" si="72"/>
        <v>0</v>
      </c>
      <c r="AH135" s="95">
        <f t="shared" si="72"/>
        <v>7.0355063115274463</v>
      </c>
      <c r="AI135" s="2">
        <f t="shared" si="72"/>
        <v>0</v>
      </c>
      <c r="AJ135" s="2">
        <f t="shared" si="72"/>
        <v>0</v>
      </c>
      <c r="AK135" s="95">
        <f t="shared" si="72"/>
        <v>3.1935360000000004</v>
      </c>
      <c r="AL135" s="4">
        <f t="shared" si="72"/>
        <v>0</v>
      </c>
      <c r="AM135" s="166">
        <f t="shared" si="72"/>
        <v>0</v>
      </c>
      <c r="AN135" s="95">
        <f t="shared" si="72"/>
        <v>3.1161599999999998</v>
      </c>
      <c r="AO135" s="4">
        <f t="shared" si="72"/>
        <v>0</v>
      </c>
      <c r="AP135" s="167">
        <f t="shared" si="72"/>
        <v>14.452669397830256</v>
      </c>
      <c r="AQ135" s="97" t="str">
        <f>VLOOKUP($H135,'[1]Unit factor_selected'!$F$3:$AC$346,'[1]Unit factor_selected'!H$1,FALSE)</f>
        <v>kg</v>
      </c>
      <c r="AR135" s="98">
        <f>VLOOKUP($H135,'[1]Unit factor_selected'!$F$3:$AC$346,'[1]Unit factor_selected'!J$1,FALSE)</f>
        <v>0.914493403926673</v>
      </c>
      <c r="AS135" s="2">
        <f>VLOOKUP($H135,'[1]Unit factor_selected'!$F$3:$AC$346,'[1]Unit factor_selected'!K$1,FALSE)</f>
        <v>14.779374300708101</v>
      </c>
      <c r="AT135" s="22">
        <f>VLOOKUP($H135,'[1]Unit factor_selected'!$F$3:$AC$346,'[1]Unit factor_selected'!L$1,FALSE)</f>
        <v>2.0493684799615299E-3</v>
      </c>
      <c r="AU135" s="21">
        <f>VLOOKUP($H135,'[1]Unit factor_selected'!$F$3:$AC$346,'[1]Unit factor_selected'!M$1,FALSE)</f>
        <v>0.243765345833445</v>
      </c>
      <c r="AV135" s="22">
        <f>VLOOKUP($H135,'[1]Unit factor_selected'!$F$3:$AC$346,'[1]Unit factor_selected'!N$1,FALSE)</f>
        <v>2.27941614633848E-2</v>
      </c>
      <c r="AW135" s="22">
        <f>VLOOKUP($H135,'[1]Unit factor_selected'!$F$3:$AC$346,'[1]Unit factor_selected'!O$1,FALSE)</f>
        <v>3.8024540708178801E-4</v>
      </c>
      <c r="AX135" s="21">
        <f>VLOOKUP($H135,'[1]Unit factor_selected'!$F$3:$AC$346,'[1]Unit factor_selected'!P$1,FALSE)</f>
        <v>0.92906892128224705</v>
      </c>
      <c r="AY135" s="22">
        <f>VLOOKUP($H135,'[1]Unit factor_selected'!$F$3:$AC$346,'[1]Unit factor_selected'!Q$1,FALSE)</f>
        <v>3.5809439678605497E-2</v>
      </c>
      <c r="AZ135" s="21">
        <f>VLOOKUP($H135,'[1]Unit factor_selected'!$F$3:$AC$346,'[1]Unit factor_selected'!R$1,FALSE)</f>
        <v>0.655505527352502</v>
      </c>
      <c r="BA135" s="22">
        <f>VLOOKUP($H135,'[1]Unit factor_selected'!$F$3:$AC$346,'[1]Unit factor_selected'!S$1,FALSE)</f>
        <v>0.10460820162428799</v>
      </c>
      <c r="BB135" s="22">
        <f>VLOOKUP($H135,'[1]Unit factor_selected'!$F$3:$AC$346,'[1]Unit factor_selected'!T$1,FALSE)</f>
        <v>4.5647500292037803E-3</v>
      </c>
      <c r="BC135" s="22">
        <f>VLOOKUP($H135,'[1]Unit factor_selected'!$F$3:$AC$346,'[1]Unit factor_selected'!U$1,FALSE)</f>
        <v>3.0169543017816498E-2</v>
      </c>
      <c r="BD135" s="22">
        <f>VLOOKUP($H135,'[1]Unit factor_selected'!$F$3:$AC$346,'[1]Unit factor_selected'!V$1,FALSE)</f>
        <v>2.8032293797923E-5</v>
      </c>
      <c r="BE135" s="22">
        <f>VLOOKUP($H135,'[1]Unit factor_selected'!$F$3:$AC$346,'[1]Unit factor_selected'!W$1,FALSE)</f>
        <v>6.1626138781631498E-4</v>
      </c>
      <c r="BF135" s="22">
        <f>VLOOKUP($H135,'[1]Unit factor_selected'!$F$3:$AC$346,'[1]Unit factor_selected'!X$1,FALSE)</f>
        <v>1.9562440447556E-3</v>
      </c>
      <c r="BG135" s="22">
        <f>VLOOKUP($H135,'[1]Unit factor_selected'!$F$3:$AC$346,'[1]Unit factor_selected'!Y$1,FALSE)</f>
        <v>1.9743549714387599E-3</v>
      </c>
      <c r="BH135" s="22">
        <f>VLOOKUP($H135,'[1]Unit factor_selected'!$F$3:$AC$346,'[1]Unit factor_selected'!Z$1,FALSE)</f>
        <v>3.5566715053367098E-7</v>
      </c>
      <c r="BI135" s="22">
        <f>VLOOKUP($H135,'[1]Unit factor_selected'!$F$3:$AC$346,'[1]Unit factor_selected'!AA$1,FALSE)</f>
        <v>2.9693243766324802E-3</v>
      </c>
      <c r="BJ135" s="21">
        <f>VLOOKUP($H135,'[1]Unit factor_selected'!$F$3:$AC$346,'[1]Unit factor_selected'!AB$1,FALSE)</f>
        <v>0.93309838584633797</v>
      </c>
      <c r="BK135" s="99">
        <f>VLOOKUP($H135,'[1]Unit factor_selected'!$F$3:$AC$346,'[1]Unit factor_selected'!AC$1,FALSE)</f>
        <v>2.7098009779650298E-2</v>
      </c>
    </row>
    <row r="136" spans="2:63" x14ac:dyDescent="0.2">
      <c r="B136" s="84"/>
      <c r="C136" s="84"/>
      <c r="D136" s="85"/>
      <c r="E136" s="113" t="str">
        <f>'[1]Unit factor_selected'!C15</f>
        <v>Decarbonised Water</v>
      </c>
      <c r="F136" s="131" t="str">
        <f>'[1]Unit factor_selected'!D15</f>
        <v>market for water, decarbonised | water, decarbonised | Cutoff, U</v>
      </c>
      <c r="G136" s="102" t="str">
        <f>'[1]Unit factor_selected'!E15</f>
        <v>RoW</v>
      </c>
      <c r="H136" s="103" t="str">
        <f>'[1]Unit factor_selected'!F15</f>
        <v>7d2d9e98-3dd7-4808-994f-95116df8194e</v>
      </c>
      <c r="I136" s="104">
        <v>1</v>
      </c>
      <c r="J136" s="132">
        <f t="shared" si="73"/>
        <v>1</v>
      </c>
      <c r="K136" s="217">
        <f>'[1]EV proj_BAU'!R119</f>
        <v>28.276224000000003</v>
      </c>
      <c r="L136" s="135">
        <f>'[1]EV proj_BAU'!S119</f>
        <v>23.986176</v>
      </c>
      <c r="M136" s="135">
        <f>'[1]EV proj_BAU'!T119</f>
        <v>25.978368</v>
      </c>
      <c r="N136" s="135">
        <f>'[1]EV proj_BAU'!U119</f>
        <v>2756.1084000000001</v>
      </c>
      <c r="O136" s="135">
        <f>'[1]EV proj_BAU'!V119</f>
        <v>23.127551999999998</v>
      </c>
      <c r="P136" s="135">
        <f>'[1]EV proj_BAU'!W119</f>
        <v>25.348608000000006</v>
      </c>
      <c r="Q136" s="134">
        <v>0</v>
      </c>
      <c r="R136" s="134">
        <v>0</v>
      </c>
      <c r="S136" s="135">
        <f>'[1]EV proj_BAU'!X119</f>
        <v>55.615487999999999</v>
      </c>
      <c r="T136" s="135">
        <f>'[1]EV proj_BAU'!Y119</f>
        <v>47.176703999999994</v>
      </c>
      <c r="U136" s="135">
        <f>'[1]EV proj_BAU'!Z119</f>
        <v>51.096576000000006</v>
      </c>
      <c r="V136" s="135">
        <f>'[1]EV proj_BAU'!AA119</f>
        <v>5418.4549999999999</v>
      </c>
      <c r="W136" s="135">
        <f>'[1]EV proj_BAU'!AB119</f>
        <v>45.490176000000005</v>
      </c>
      <c r="X136" s="135">
        <f>'[1]EV proj_BAU'!AC119</f>
        <v>49.858559999999997</v>
      </c>
      <c r="Y136" s="134">
        <v>0</v>
      </c>
      <c r="Z136" s="136">
        <v>0</v>
      </c>
      <c r="AA136" s="197">
        <f t="shared" si="74"/>
        <v>28.276224000000003</v>
      </c>
      <c r="AB136" s="58">
        <f t="shared" si="72"/>
        <v>23.986176</v>
      </c>
      <c r="AC136" s="58">
        <f t="shared" si="72"/>
        <v>25.978368</v>
      </c>
      <c r="AD136" s="58">
        <f t="shared" si="72"/>
        <v>2756.1084000000001</v>
      </c>
      <c r="AE136" s="58">
        <f t="shared" si="72"/>
        <v>23.127551999999998</v>
      </c>
      <c r="AF136" s="58">
        <f t="shared" si="72"/>
        <v>25.348608000000006</v>
      </c>
      <c r="AG136" s="111">
        <f t="shared" si="72"/>
        <v>0</v>
      </c>
      <c r="AH136" s="111">
        <f t="shared" si="72"/>
        <v>0</v>
      </c>
      <c r="AI136" s="58">
        <f t="shared" si="72"/>
        <v>55.615487999999999</v>
      </c>
      <c r="AJ136" s="58">
        <f t="shared" si="72"/>
        <v>47.176703999999994</v>
      </c>
      <c r="AK136" s="58">
        <f t="shared" si="72"/>
        <v>51.096576000000006</v>
      </c>
      <c r="AL136" s="58">
        <f t="shared" si="72"/>
        <v>5418.4549999999999</v>
      </c>
      <c r="AM136" s="58">
        <f t="shared" si="72"/>
        <v>45.490176000000005</v>
      </c>
      <c r="AN136" s="58">
        <f t="shared" si="72"/>
        <v>49.858559999999997</v>
      </c>
      <c r="AO136" s="111">
        <f t="shared" si="72"/>
        <v>0</v>
      </c>
      <c r="AP136" s="112">
        <f t="shared" si="72"/>
        <v>0</v>
      </c>
      <c r="AQ136" s="113" t="str">
        <f>VLOOKUP($H136,'[1]Unit factor_selected'!$F$3:$AC$346,'[1]Unit factor_selected'!H$1,FALSE)</f>
        <v>kg</v>
      </c>
      <c r="AR136" s="114">
        <f>VLOOKUP($H136,'[1]Unit factor_selected'!$F$3:$AC$346,'[1]Unit factor_selected'!J$1,FALSE)</f>
        <v>7.33932337217713E-5</v>
      </c>
      <c r="AS136" s="115">
        <f>VLOOKUP($H136,'[1]Unit factor_selected'!$F$3:$AC$346,'[1]Unit factor_selected'!K$1,FALSE)</f>
        <v>1.554064448122E-3</v>
      </c>
      <c r="AT136" s="116">
        <f>VLOOKUP($H136,'[1]Unit factor_selected'!$F$3:$AC$346,'[1]Unit factor_selected'!L$1,FALSE)</f>
        <v>8.8753508561342304E-8</v>
      </c>
      <c r="AU136" s="117">
        <f>VLOOKUP($H136,'[1]Unit factor_selected'!$F$3:$AC$346,'[1]Unit factor_selected'!M$1,FALSE)</f>
        <v>2.4228314001563201E-5</v>
      </c>
      <c r="AV136" s="116">
        <f>VLOOKUP($H136,'[1]Unit factor_selected'!$F$3:$AC$346,'[1]Unit factor_selected'!N$1,FALSE)</f>
        <v>4.0205988980611102E-6</v>
      </c>
      <c r="AW136" s="116">
        <f>VLOOKUP($H136,'[1]Unit factor_selected'!$F$3:$AC$346,'[1]Unit factor_selected'!O$1,FALSE)</f>
        <v>2.18513224524162E-7</v>
      </c>
      <c r="AX136" s="117">
        <f>VLOOKUP($H136,'[1]Unit factor_selected'!$F$3:$AC$346,'[1]Unit factor_selected'!P$1,FALSE)</f>
        <v>7.4144530634284004E-5</v>
      </c>
      <c r="AY136" s="116">
        <f>VLOOKUP($H136,'[1]Unit factor_selected'!$F$3:$AC$346,'[1]Unit factor_selected'!Q$1,FALSE)</f>
        <v>3.9562691636093299E-5</v>
      </c>
      <c r="AZ136" s="117">
        <f>VLOOKUP($H136,'[1]Unit factor_selected'!$F$3:$AC$346,'[1]Unit factor_selected'!R$1,FALSE)</f>
        <v>3.8180597812679601E-4</v>
      </c>
      <c r="BA136" s="116">
        <f>VLOOKUP($H136,'[1]Unit factor_selected'!$F$3:$AC$346,'[1]Unit factor_selected'!S$1,FALSE)</f>
        <v>1.18527744867612E-5</v>
      </c>
      <c r="BB136" s="116">
        <f>VLOOKUP($H136,'[1]Unit factor_selected'!$F$3:$AC$346,'[1]Unit factor_selected'!T$1,FALSE)</f>
        <v>2.2652814921409E-6</v>
      </c>
      <c r="BC136" s="116">
        <f>VLOOKUP($H136,'[1]Unit factor_selected'!$F$3:$AC$346,'[1]Unit factor_selected'!U$1,FALSE)</f>
        <v>5.4491831562078396E-6</v>
      </c>
      <c r="BD136" s="116">
        <f>VLOOKUP($H136,'[1]Unit factor_selected'!$F$3:$AC$346,'[1]Unit factor_selected'!V$1,FALSE)</f>
        <v>2.0612264680721299E-7</v>
      </c>
      <c r="BE136" s="116">
        <f>VLOOKUP($H136,'[1]Unit factor_selected'!$F$3:$AC$346,'[1]Unit factor_selected'!W$1,FALSE)</f>
        <v>2.2460959949777799E-7</v>
      </c>
      <c r="BF136" s="116">
        <f>VLOOKUP($H136,'[1]Unit factor_selected'!$F$3:$AC$346,'[1]Unit factor_selected'!X$1,FALSE)</f>
        <v>1.5065120057831699E-7</v>
      </c>
      <c r="BG136" s="116">
        <f>VLOOKUP($H136,'[1]Unit factor_selected'!$F$3:$AC$346,'[1]Unit factor_selected'!Y$1,FALSE)</f>
        <v>1.5390791939395201E-7</v>
      </c>
      <c r="BH136" s="116">
        <f>VLOOKUP($H136,'[1]Unit factor_selected'!$F$3:$AC$346,'[1]Unit factor_selected'!Z$1,FALSE)</f>
        <v>3.9695439211095103E-11</v>
      </c>
      <c r="BI136" s="116">
        <f>VLOOKUP($H136,'[1]Unit factor_selected'!$F$3:$AC$346,'[1]Unit factor_selected'!AA$1,FALSE)</f>
        <v>1.7925778059452901E-7</v>
      </c>
      <c r="BJ136" s="117">
        <f>VLOOKUP($H136,'[1]Unit factor_selected'!$F$3:$AC$346,'[1]Unit factor_selected'!AB$1,FALSE)</f>
        <v>2.0315209039049401E-4</v>
      </c>
      <c r="BK136" s="118">
        <f>VLOOKUP($H136,'[1]Unit factor_selected'!$F$3:$AC$346,'[1]Unit factor_selected'!AC$1,FALSE)</f>
        <v>1.0083241165218101E-3</v>
      </c>
    </row>
    <row r="137" spans="2:63" x14ac:dyDescent="0.2">
      <c r="B137" s="84"/>
      <c r="C137" s="84"/>
      <c r="D137" s="85"/>
      <c r="E137" s="186" t="str">
        <f>'[1]EV proj_BAU'!K120</f>
        <v>Electricity (kWh)</v>
      </c>
      <c r="F137" s="65" t="str">
        <f>'[1]Unit factor_selected'!D105</f>
        <v>market for electricity, medium voltage | electricity, medium voltage | Cutoff</v>
      </c>
      <c r="G137" s="66" t="str">
        <f>'[1]Unit factor_selected'!E114</f>
        <v>US</v>
      </c>
      <c r="H137" s="67" t="str">
        <f>'[1]Unit factor_selected'!F114</f>
        <v>c8427d94-a0eb-34c5-b306-c01919d79911</v>
      </c>
      <c r="I137" s="208">
        <f>'[1]LIB components'!B3*$D$8+$D$4*$D$9</f>
        <v>1</v>
      </c>
      <c r="J137" s="69">
        <f>SUM(I137:I141)</f>
        <v>1</v>
      </c>
      <c r="K137" s="188">
        <f>'[1]EV proj_BAU'!R120</f>
        <v>280.55315999999999</v>
      </c>
      <c r="L137" s="72">
        <f>'[1]EV proj_BAU'!S120</f>
        <v>272.09318400000001</v>
      </c>
      <c r="M137" s="72">
        <f>'[1]EV proj_BAU'!T120</f>
        <v>294.69211200000001</v>
      </c>
      <c r="N137" s="152">
        <f>'[1]EV proj_BAU'!U120</f>
        <v>0</v>
      </c>
      <c r="O137" s="72">
        <f>'[1]EV proj_BAU'!V120</f>
        <v>262.35316799999993</v>
      </c>
      <c r="P137" s="72">
        <f>'[1]EV proj_BAU'!W120</f>
        <v>287.54827200000005</v>
      </c>
      <c r="Q137" s="71">
        <v>0</v>
      </c>
      <c r="R137" s="71">
        <v>0</v>
      </c>
      <c r="S137" s="72">
        <f>'[1]EV proj_BAU'!X120</f>
        <v>551.80991999999992</v>
      </c>
      <c r="T137" s="72">
        <f>'[1]EV proj_BAU'!Y120</f>
        <v>535.16073599999993</v>
      </c>
      <c r="U137" s="72">
        <f>'[1]EV proj_BAU'!Z120</f>
        <v>579.62678400000004</v>
      </c>
      <c r="V137" s="152">
        <f>'[1]EV proj_BAU'!AA120</f>
        <v>0</v>
      </c>
      <c r="W137" s="72">
        <f>'[1]EV proj_BAU'!AB120</f>
        <v>516.02918399999999</v>
      </c>
      <c r="X137" s="72">
        <f>'[1]EV proj_BAU'!AC120</f>
        <v>565.58303999999998</v>
      </c>
      <c r="Y137" s="71">
        <v>0</v>
      </c>
      <c r="Z137" s="73">
        <v>0</v>
      </c>
      <c r="AA137" s="189">
        <f>$I137*K$137</f>
        <v>280.55315999999999</v>
      </c>
      <c r="AB137" s="76">
        <f t="shared" ref="AB137:AP141" si="75">$I137*L$137</f>
        <v>272.09318400000001</v>
      </c>
      <c r="AC137" s="76">
        <f t="shared" si="75"/>
        <v>294.69211200000001</v>
      </c>
      <c r="AD137" s="80">
        <f t="shared" si="75"/>
        <v>0</v>
      </c>
      <c r="AE137" s="76">
        <f t="shared" si="75"/>
        <v>262.35316799999993</v>
      </c>
      <c r="AF137" s="76">
        <f t="shared" si="75"/>
        <v>287.54827200000005</v>
      </c>
      <c r="AG137" s="75">
        <f t="shared" si="75"/>
        <v>0</v>
      </c>
      <c r="AH137" s="75">
        <f t="shared" si="75"/>
        <v>0</v>
      </c>
      <c r="AI137" s="76">
        <f t="shared" si="75"/>
        <v>551.80991999999992</v>
      </c>
      <c r="AJ137" s="76">
        <f t="shared" si="75"/>
        <v>535.16073599999993</v>
      </c>
      <c r="AK137" s="76">
        <f t="shared" si="75"/>
        <v>579.62678400000004</v>
      </c>
      <c r="AL137" s="75">
        <f t="shared" si="75"/>
        <v>0</v>
      </c>
      <c r="AM137" s="76">
        <f t="shared" si="75"/>
        <v>516.02918399999999</v>
      </c>
      <c r="AN137" s="76">
        <f t="shared" si="75"/>
        <v>565.58303999999998</v>
      </c>
      <c r="AO137" s="75">
        <f t="shared" si="75"/>
        <v>0</v>
      </c>
      <c r="AP137" s="77">
        <f t="shared" si="75"/>
        <v>0</v>
      </c>
      <c r="AQ137" s="78" t="str">
        <f>VLOOKUP($H137,'[1]Unit factor_selected'!$F$3:$AC$346,'[1]Unit factor_selected'!H$1,FALSE)</f>
        <v>kWh</v>
      </c>
      <c r="AR137" s="79">
        <f>VLOOKUP($H137,'[1]Unit factor_selected'!$F$3:$AC$346,'[1]Unit factor_selected'!J$1,FALSE)</f>
        <v>0.51356071017077598</v>
      </c>
      <c r="AS137" s="80">
        <f>VLOOKUP($H137,'[1]Unit factor_selected'!$F$3:$AC$346,'[1]Unit factor_selected'!K$1,FALSE)</f>
        <v>9.7980290474973906</v>
      </c>
      <c r="AT137" s="81">
        <f>VLOOKUP($H137,'[1]Unit factor_selected'!$F$3:$AC$346,'[1]Unit factor_selected'!L$1,FALSE)</f>
        <v>1.05044535305605E-3</v>
      </c>
      <c r="AU137" s="82">
        <f>VLOOKUP($H137,'[1]Unit factor_selected'!$F$3:$AC$346,'[1]Unit factor_selected'!M$1,FALSE)</f>
        <v>0.14601518715266901</v>
      </c>
      <c r="AV137" s="81">
        <f>VLOOKUP($H137,'[1]Unit factor_selected'!$F$3:$AC$346,'[1]Unit factor_selected'!N$1,FALSE)</f>
        <v>1.5122761355858E-2</v>
      </c>
      <c r="AW137" s="81">
        <f>VLOOKUP($H137,'[1]Unit factor_selected'!$F$3:$AC$346,'[1]Unit factor_selected'!O$1,FALSE)</f>
        <v>2.91307908682079E-4</v>
      </c>
      <c r="AX137" s="82">
        <f>VLOOKUP($H137,'[1]Unit factor_selected'!$F$3:$AC$346,'[1]Unit factor_selected'!P$1,FALSE)</f>
        <v>0.52160712549542898</v>
      </c>
      <c r="AY137" s="81">
        <f>VLOOKUP($H137,'[1]Unit factor_selected'!$F$3:$AC$346,'[1]Unit factor_selected'!Q$1,FALSE)</f>
        <v>2.1702994608386102E-2</v>
      </c>
      <c r="AZ137" s="82">
        <f>VLOOKUP($H137,'[1]Unit factor_selected'!$F$3:$AC$346,'[1]Unit factor_selected'!R$1,FALSE)</f>
        <v>0.427624273036463</v>
      </c>
      <c r="BA137" s="81">
        <f>VLOOKUP($H137,'[1]Unit factor_selected'!$F$3:$AC$346,'[1]Unit factor_selected'!S$1,FALSE)</f>
        <v>0.10895212603589199</v>
      </c>
      <c r="BB137" s="81">
        <f>VLOOKUP($H137,'[1]Unit factor_selected'!$F$3:$AC$346,'[1]Unit factor_selected'!T$1,FALSE)</f>
        <v>2.4258290731627502E-3</v>
      </c>
      <c r="BC137" s="81">
        <f>VLOOKUP($H137,'[1]Unit factor_selected'!$F$3:$AC$346,'[1]Unit factor_selected'!U$1,FALSE)</f>
        <v>1.98844341438464E-2</v>
      </c>
      <c r="BD137" s="81">
        <f>VLOOKUP($H137,'[1]Unit factor_selected'!$F$3:$AC$346,'[1]Unit factor_selected'!V$1,FALSE)</f>
        <v>2.0768878749921599E-5</v>
      </c>
      <c r="BE137" s="81">
        <f>VLOOKUP($H137,'[1]Unit factor_selected'!$F$3:$AC$346,'[1]Unit factor_selected'!W$1,FALSE)</f>
        <v>4.20143039530467E-4</v>
      </c>
      <c r="BF137" s="81">
        <f>VLOOKUP($H137,'[1]Unit factor_selected'!$F$3:$AC$346,'[1]Unit factor_selected'!X$1,FALSE)</f>
        <v>5.9654327586961995E-4</v>
      </c>
      <c r="BG137" s="81">
        <f>VLOOKUP($H137,'[1]Unit factor_selected'!$F$3:$AC$346,'[1]Unit factor_selected'!Y$1,FALSE)</f>
        <v>6.0959721536207499E-4</v>
      </c>
      <c r="BH137" s="81">
        <f>VLOOKUP($H137,'[1]Unit factor_selected'!$F$3:$AC$346,'[1]Unit factor_selected'!Z$1,FALSE)</f>
        <v>1.9732399390914601E-7</v>
      </c>
      <c r="BI137" s="81">
        <f>VLOOKUP($H137,'[1]Unit factor_selected'!$F$3:$AC$346,'[1]Unit factor_selected'!AA$1,FALSE)</f>
        <v>1.1922869355695501E-3</v>
      </c>
      <c r="BJ137" s="82">
        <f>VLOOKUP($H137,'[1]Unit factor_selected'!$F$3:$AC$346,'[1]Unit factor_selected'!AB$1,FALSE)</f>
        <v>0.35959326900184702</v>
      </c>
      <c r="BK137" s="83">
        <f>VLOOKUP($H137,'[1]Unit factor_selected'!$F$3:$AC$346,'[1]Unit factor_selected'!AC$1,FALSE)</f>
        <v>4.1351653880876303E-3</v>
      </c>
    </row>
    <row r="138" spans="2:63" x14ac:dyDescent="0.2">
      <c r="B138" s="84"/>
      <c r="C138" s="84"/>
      <c r="D138" s="85"/>
      <c r="E138" s="190"/>
      <c r="F138" s="86"/>
      <c r="G138" s="87" t="str">
        <f>'[1]Unit factor_selected'!E105</f>
        <v>CN</v>
      </c>
      <c r="H138" s="35" t="str">
        <f>'[1]Unit factor_selected'!F105</f>
        <v>2f8c8b91-331c-3e43-a127-1c812d3073f6</v>
      </c>
      <c r="I138" s="203">
        <f>'[1]LIB components'!B4/SUM('[1]LIB components'!$B$4:$B$7)*$D$3*$D$9+'[1]LIB components'!B4*$D$8</f>
        <v>0</v>
      </c>
      <c r="J138" s="89"/>
      <c r="K138" s="192"/>
      <c r="L138" s="92"/>
      <c r="M138" s="92"/>
      <c r="N138" s="163"/>
      <c r="O138" s="92"/>
      <c r="P138" s="92"/>
      <c r="Q138" s="91"/>
      <c r="R138" s="91"/>
      <c r="S138" s="92"/>
      <c r="T138" s="92"/>
      <c r="U138" s="92"/>
      <c r="V138" s="163"/>
      <c r="W138" s="92"/>
      <c r="X138" s="92"/>
      <c r="Y138" s="91"/>
      <c r="Z138" s="93"/>
      <c r="AA138" s="193">
        <f>$I138*K$137</f>
        <v>0</v>
      </c>
      <c r="AB138" s="95">
        <f t="shared" si="75"/>
        <v>0</v>
      </c>
      <c r="AC138" s="95">
        <f t="shared" si="75"/>
        <v>0</v>
      </c>
      <c r="AD138" s="2">
        <f t="shared" si="75"/>
        <v>0</v>
      </c>
      <c r="AE138" s="95">
        <f t="shared" si="75"/>
        <v>0</v>
      </c>
      <c r="AF138" s="95">
        <f t="shared" si="75"/>
        <v>0</v>
      </c>
      <c r="AG138" s="4">
        <f t="shared" si="75"/>
        <v>0</v>
      </c>
      <c r="AH138" s="4">
        <f t="shared" si="75"/>
        <v>0</v>
      </c>
      <c r="AI138" s="95">
        <f t="shared" si="75"/>
        <v>0</v>
      </c>
      <c r="AJ138" s="95">
        <f t="shared" si="75"/>
        <v>0</v>
      </c>
      <c r="AK138" s="95">
        <f t="shared" si="75"/>
        <v>0</v>
      </c>
      <c r="AL138" s="4">
        <f t="shared" si="75"/>
        <v>0</v>
      </c>
      <c r="AM138" s="95">
        <f t="shared" si="75"/>
        <v>0</v>
      </c>
      <c r="AN138" s="95">
        <f t="shared" si="75"/>
        <v>0</v>
      </c>
      <c r="AO138" s="4">
        <f t="shared" si="75"/>
        <v>0</v>
      </c>
      <c r="AP138" s="96">
        <f t="shared" si="75"/>
        <v>0</v>
      </c>
      <c r="AQ138" s="97" t="str">
        <f>VLOOKUP($H138,'[1]Unit factor_selected'!$F$3:$AC$346,'[1]Unit factor_selected'!H$1,FALSE)</f>
        <v>kWh</v>
      </c>
      <c r="AR138" s="98">
        <f>VLOOKUP($H138,'[1]Unit factor_selected'!$F$3:$AC$346,'[1]Unit factor_selected'!J$1,FALSE)</f>
        <v>0.68746296560428899</v>
      </c>
      <c r="AS138" s="2">
        <f>VLOOKUP($H138,'[1]Unit factor_selected'!$F$3:$AC$346,'[1]Unit factor_selected'!K$1,FALSE)</f>
        <v>9.7010033787044794</v>
      </c>
      <c r="AT138" s="22">
        <f>VLOOKUP($H138,'[1]Unit factor_selected'!$F$3:$AC$346,'[1]Unit factor_selected'!L$1,FALSE)</f>
        <v>9.9226057000681802E-4</v>
      </c>
      <c r="AU138" s="21">
        <f>VLOOKUP($H138,'[1]Unit factor_selected'!$F$3:$AC$346,'[1]Unit factor_selected'!M$1,FALSE)</f>
        <v>0.148842974490274</v>
      </c>
      <c r="AV138" s="22">
        <f>VLOOKUP($H138,'[1]Unit factor_selected'!$F$3:$AC$346,'[1]Unit factor_selected'!N$1,FALSE)</f>
        <v>1.4762475304844201E-2</v>
      </c>
      <c r="AW138" s="22">
        <f>VLOOKUP($H138,'[1]Unit factor_selected'!$F$3:$AC$346,'[1]Unit factor_selected'!O$1,FALSE)</f>
        <v>1.17912616833355E-4</v>
      </c>
      <c r="AX138" s="21">
        <f>VLOOKUP($H138,'[1]Unit factor_selected'!$F$3:$AC$346,'[1]Unit factor_selected'!P$1,FALSE)</f>
        <v>0.70661367936612995</v>
      </c>
      <c r="AY138" s="22">
        <f>VLOOKUP($H138,'[1]Unit factor_selected'!$F$3:$AC$346,'[1]Unit factor_selected'!Q$1,FALSE)</f>
        <v>2.2040527160046699E-2</v>
      </c>
      <c r="AZ138" s="21">
        <f>VLOOKUP($H138,'[1]Unit factor_selected'!$F$3:$AC$346,'[1]Unit factor_selected'!R$1,FALSE)</f>
        <v>0.33196991561305</v>
      </c>
      <c r="BA138" s="22">
        <f>VLOOKUP($H138,'[1]Unit factor_selected'!$F$3:$AC$346,'[1]Unit factor_selected'!S$1,FALSE)</f>
        <v>9.1474678776494595E-2</v>
      </c>
      <c r="BB138" s="22">
        <f>VLOOKUP($H138,'[1]Unit factor_selected'!$F$3:$AC$346,'[1]Unit factor_selected'!T$1,FALSE)</f>
        <v>1.11973114173334E-3</v>
      </c>
      <c r="BC138" s="22">
        <f>VLOOKUP($H138,'[1]Unit factor_selected'!$F$3:$AC$346,'[1]Unit factor_selected'!U$1,FALSE)</f>
        <v>1.90732781196748E-2</v>
      </c>
      <c r="BD138" s="22">
        <f>VLOOKUP($H138,'[1]Unit factor_selected'!$F$3:$AC$346,'[1]Unit factor_selected'!V$1,FALSE)</f>
        <v>9.2699226365137902E-6</v>
      </c>
      <c r="BE138" s="22">
        <f>VLOOKUP($H138,'[1]Unit factor_selected'!$F$3:$AC$346,'[1]Unit factor_selected'!W$1,FALSE)</f>
        <v>4.5105351350897501E-4</v>
      </c>
      <c r="BF138" s="22">
        <f>VLOOKUP($H138,'[1]Unit factor_selected'!$F$3:$AC$346,'[1]Unit factor_selected'!X$1,FALSE)</f>
        <v>1.8178025091641801E-3</v>
      </c>
      <c r="BG138" s="22">
        <f>VLOOKUP($H138,'[1]Unit factor_selected'!$F$3:$AC$346,'[1]Unit factor_selected'!Y$1,FALSE)</f>
        <v>1.82493150768991E-3</v>
      </c>
      <c r="BH138" s="22">
        <f>VLOOKUP($H138,'[1]Unit factor_selected'!$F$3:$AC$346,'[1]Unit factor_selected'!Z$1,FALSE)</f>
        <v>1.7392652392117499E-7</v>
      </c>
      <c r="BI138" s="22">
        <f>VLOOKUP($H138,'[1]Unit factor_selected'!$F$3:$AC$346,'[1]Unit factor_selected'!AA$1,FALSE)</f>
        <v>2.2210853876581099E-3</v>
      </c>
      <c r="BJ138" s="21">
        <f>VLOOKUP($H138,'[1]Unit factor_selected'!$F$3:$AC$346,'[1]Unit factor_selected'!AB$1,FALSE)</f>
        <v>0.60830408954433701</v>
      </c>
      <c r="BK138" s="99">
        <f>VLOOKUP($H138,'[1]Unit factor_selected'!$F$3:$AC$346,'[1]Unit factor_selected'!AC$1,FALSE)</f>
        <v>2.0768753694455902E-3</v>
      </c>
    </row>
    <row r="139" spans="2:63" x14ac:dyDescent="0.2">
      <c r="B139" s="84"/>
      <c r="C139" s="84"/>
      <c r="D139" s="85"/>
      <c r="E139" s="190"/>
      <c r="F139" s="86"/>
      <c r="G139" s="87" t="str">
        <f>'[1]Unit factor_selected'!E106</f>
        <v>JP</v>
      </c>
      <c r="H139" s="35" t="str">
        <f>'[1]Unit factor_selected'!F106</f>
        <v>dc1099ef-8bc9-38e6-a899-4ebfe8b58820</v>
      </c>
      <c r="I139" s="203">
        <f>'[1]LIB components'!B5/SUM('[1]LIB components'!$B$4:$B$7)*$D$3*$D$9+'[1]LIB components'!B5*$D$8</f>
        <v>0</v>
      </c>
      <c r="J139" s="89"/>
      <c r="K139" s="192"/>
      <c r="L139" s="92"/>
      <c r="M139" s="92"/>
      <c r="N139" s="163"/>
      <c r="O139" s="92"/>
      <c r="P139" s="92"/>
      <c r="Q139" s="91"/>
      <c r="R139" s="91"/>
      <c r="S139" s="92"/>
      <c r="T139" s="92"/>
      <c r="U139" s="92"/>
      <c r="V139" s="163"/>
      <c r="W139" s="92"/>
      <c r="X139" s="92"/>
      <c r="Y139" s="91"/>
      <c r="Z139" s="93"/>
      <c r="AA139" s="193">
        <f>$I139*K$137</f>
        <v>0</v>
      </c>
      <c r="AB139" s="95">
        <f t="shared" si="75"/>
        <v>0</v>
      </c>
      <c r="AC139" s="95">
        <f t="shared" si="75"/>
        <v>0</v>
      </c>
      <c r="AD139" s="2">
        <f t="shared" si="75"/>
        <v>0</v>
      </c>
      <c r="AE139" s="95">
        <f t="shared" si="75"/>
        <v>0</v>
      </c>
      <c r="AF139" s="95">
        <f t="shared" si="75"/>
        <v>0</v>
      </c>
      <c r="AG139" s="4">
        <f t="shared" si="75"/>
        <v>0</v>
      </c>
      <c r="AH139" s="4">
        <f t="shared" si="75"/>
        <v>0</v>
      </c>
      <c r="AI139" s="95">
        <f t="shared" si="75"/>
        <v>0</v>
      </c>
      <c r="AJ139" s="95">
        <f t="shared" si="75"/>
        <v>0</v>
      </c>
      <c r="AK139" s="95">
        <f t="shared" si="75"/>
        <v>0</v>
      </c>
      <c r="AL139" s="4">
        <f t="shared" si="75"/>
        <v>0</v>
      </c>
      <c r="AM139" s="95">
        <f t="shared" si="75"/>
        <v>0</v>
      </c>
      <c r="AN139" s="95">
        <f t="shared" si="75"/>
        <v>0</v>
      </c>
      <c r="AO139" s="4">
        <f t="shared" si="75"/>
        <v>0</v>
      </c>
      <c r="AP139" s="96">
        <f t="shared" si="75"/>
        <v>0</v>
      </c>
      <c r="AQ139" s="97" t="str">
        <f>VLOOKUP($H139,'[1]Unit factor_selected'!$F$3:$AC$346,'[1]Unit factor_selected'!H$1,FALSE)</f>
        <v>kWh</v>
      </c>
      <c r="AR139" s="98">
        <f>VLOOKUP($H139,'[1]Unit factor_selected'!$F$3:$AC$346,'[1]Unit factor_selected'!J$1,FALSE)</f>
        <v>0.41450650291678098</v>
      </c>
      <c r="AS139" s="2">
        <f>VLOOKUP($H139,'[1]Unit factor_selected'!$F$3:$AC$346,'[1]Unit factor_selected'!K$1,FALSE)</f>
        <v>8.3367300508058904</v>
      </c>
      <c r="AT139" s="22">
        <f>VLOOKUP($H139,'[1]Unit factor_selected'!$F$3:$AC$346,'[1]Unit factor_selected'!L$1,FALSE)</f>
        <v>4.70337261621905E-4</v>
      </c>
      <c r="AU139" s="21">
        <f>VLOOKUP($H139,'[1]Unit factor_selected'!$F$3:$AC$346,'[1]Unit factor_selected'!M$1,FALSE)</f>
        <v>0.111943226159109</v>
      </c>
      <c r="AV139" s="22">
        <f>VLOOKUP($H139,'[1]Unit factor_selected'!$F$3:$AC$346,'[1]Unit factor_selected'!N$1,FALSE)</f>
        <v>1.25811012052375E-2</v>
      </c>
      <c r="AW139" s="22">
        <f>VLOOKUP($H139,'[1]Unit factor_selected'!$F$3:$AC$346,'[1]Unit factor_selected'!O$1,FALSE)</f>
        <v>8.9372407623357496E-5</v>
      </c>
      <c r="AX139" s="21">
        <f>VLOOKUP($H139,'[1]Unit factor_selected'!$F$3:$AC$346,'[1]Unit factor_selected'!P$1,FALSE)</f>
        <v>0.42140331288079302</v>
      </c>
      <c r="AY139" s="22">
        <f>VLOOKUP($H139,'[1]Unit factor_selected'!$F$3:$AC$346,'[1]Unit factor_selected'!Q$1,FALSE)</f>
        <v>1.5137898085976299E-2</v>
      </c>
      <c r="AZ139" s="21">
        <f>VLOOKUP($H139,'[1]Unit factor_selected'!$F$3:$AC$346,'[1]Unit factor_selected'!R$1,FALSE)</f>
        <v>0.18211602628431001</v>
      </c>
      <c r="BA139" s="22">
        <f>VLOOKUP($H139,'[1]Unit factor_selected'!$F$3:$AC$346,'[1]Unit factor_selected'!S$1,FALSE)</f>
        <v>8.4793123170334994E-2</v>
      </c>
      <c r="BB139" s="22">
        <f>VLOOKUP($H139,'[1]Unit factor_selected'!$F$3:$AC$346,'[1]Unit factor_selected'!T$1,FALSE)</f>
        <v>4.9120726538256897E-3</v>
      </c>
      <c r="BC139" s="22">
        <f>VLOOKUP($H139,'[1]Unit factor_selected'!$F$3:$AC$346,'[1]Unit factor_selected'!U$1,FALSE)</f>
        <v>1.5984857458058499E-2</v>
      </c>
      <c r="BD139" s="22">
        <f>VLOOKUP($H139,'[1]Unit factor_selected'!$F$3:$AC$346,'[1]Unit factor_selected'!V$1,FALSE)</f>
        <v>7.9979898120999704E-6</v>
      </c>
      <c r="BE139" s="22">
        <f>VLOOKUP($H139,'[1]Unit factor_selected'!$F$3:$AC$346,'[1]Unit factor_selected'!W$1,FALSE)</f>
        <v>5.8183001950795903E-4</v>
      </c>
      <c r="BF139" s="22">
        <f>VLOOKUP($H139,'[1]Unit factor_selected'!$F$3:$AC$346,'[1]Unit factor_selected'!X$1,FALSE)</f>
        <v>7.4379576374734803E-4</v>
      </c>
      <c r="BG139" s="22">
        <f>VLOOKUP($H139,'[1]Unit factor_selected'!$F$3:$AC$346,'[1]Unit factor_selected'!Y$1,FALSE)</f>
        <v>7.5874089752607802E-4</v>
      </c>
      <c r="BH139" s="22">
        <f>VLOOKUP($H139,'[1]Unit factor_selected'!$F$3:$AC$346,'[1]Unit factor_selected'!Z$1,FALSE)</f>
        <v>1.3452291425765E-7</v>
      </c>
      <c r="BI139" s="22">
        <f>VLOOKUP($H139,'[1]Unit factor_selected'!$F$3:$AC$346,'[1]Unit factor_selected'!AA$1,FALSE)</f>
        <v>1.35594163646376E-3</v>
      </c>
      <c r="BJ139" s="21">
        <f>VLOOKUP($H139,'[1]Unit factor_selected'!$F$3:$AC$346,'[1]Unit factor_selected'!AB$1,FALSE)</f>
        <v>0.47061637305181098</v>
      </c>
      <c r="BK139" s="99">
        <f>VLOOKUP($H139,'[1]Unit factor_selected'!$F$3:$AC$346,'[1]Unit factor_selected'!AC$1,FALSE)</f>
        <v>1.6840278154762599E-3</v>
      </c>
    </row>
    <row r="140" spans="2:63" x14ac:dyDescent="0.2">
      <c r="B140" s="84"/>
      <c r="C140" s="84"/>
      <c r="D140" s="85"/>
      <c r="E140" s="190"/>
      <c r="F140" s="86"/>
      <c r="G140" s="87" t="str">
        <f>'[1]Unit factor_selected'!E107</f>
        <v>KR</v>
      </c>
      <c r="H140" s="35" t="str">
        <f>'[1]Unit factor_selected'!F107</f>
        <v>2fcc8944-1021-3349-ace4-288efc955cd1</v>
      </c>
      <c r="I140" s="203">
        <f>'[1]LIB components'!B6/SUM('[1]LIB components'!$B$4:$B$7)*$D$3*$D$9+'[1]LIB components'!B6*$D$8</f>
        <v>0</v>
      </c>
      <c r="J140" s="89"/>
      <c r="K140" s="192"/>
      <c r="L140" s="92"/>
      <c r="M140" s="92"/>
      <c r="N140" s="163"/>
      <c r="O140" s="92"/>
      <c r="P140" s="92"/>
      <c r="Q140" s="91"/>
      <c r="R140" s="91"/>
      <c r="S140" s="92"/>
      <c r="T140" s="92"/>
      <c r="U140" s="92"/>
      <c r="V140" s="163"/>
      <c r="W140" s="92"/>
      <c r="X140" s="92"/>
      <c r="Y140" s="91"/>
      <c r="Z140" s="93"/>
      <c r="AA140" s="193">
        <f>$I140*K$137</f>
        <v>0</v>
      </c>
      <c r="AB140" s="95">
        <f t="shared" si="75"/>
        <v>0</v>
      </c>
      <c r="AC140" s="95">
        <f t="shared" si="75"/>
        <v>0</v>
      </c>
      <c r="AD140" s="2">
        <f t="shared" si="75"/>
        <v>0</v>
      </c>
      <c r="AE140" s="95">
        <f t="shared" si="75"/>
        <v>0</v>
      </c>
      <c r="AF140" s="95">
        <f t="shared" si="75"/>
        <v>0</v>
      </c>
      <c r="AG140" s="4">
        <f t="shared" si="75"/>
        <v>0</v>
      </c>
      <c r="AH140" s="4">
        <f t="shared" si="75"/>
        <v>0</v>
      </c>
      <c r="AI140" s="95">
        <f t="shared" si="75"/>
        <v>0</v>
      </c>
      <c r="AJ140" s="95">
        <f t="shared" si="75"/>
        <v>0</v>
      </c>
      <c r="AK140" s="95">
        <f t="shared" si="75"/>
        <v>0</v>
      </c>
      <c r="AL140" s="4">
        <f t="shared" si="75"/>
        <v>0</v>
      </c>
      <c r="AM140" s="95">
        <f t="shared" si="75"/>
        <v>0</v>
      </c>
      <c r="AN140" s="95">
        <f t="shared" si="75"/>
        <v>0</v>
      </c>
      <c r="AO140" s="4">
        <f t="shared" si="75"/>
        <v>0</v>
      </c>
      <c r="AP140" s="96">
        <f t="shared" si="75"/>
        <v>0</v>
      </c>
      <c r="AQ140" s="97" t="str">
        <f>VLOOKUP($H140,'[1]Unit factor_selected'!$F$3:$AC$346,'[1]Unit factor_selected'!H$1,FALSE)</f>
        <v>kWh</v>
      </c>
      <c r="AR140" s="98">
        <f>VLOOKUP($H140,'[1]Unit factor_selected'!$F$3:$AC$346,'[1]Unit factor_selected'!J$1,FALSE)</f>
        <v>0.44882419692131298</v>
      </c>
      <c r="AS140" s="2">
        <f>VLOOKUP($H140,'[1]Unit factor_selected'!$F$3:$AC$346,'[1]Unit factor_selected'!K$1,FALSE)</f>
        <v>10.6797594704434</v>
      </c>
      <c r="AT140" s="22">
        <f>VLOOKUP($H140,'[1]Unit factor_selected'!$F$3:$AC$346,'[1]Unit factor_selected'!L$1,FALSE)</f>
        <v>4.9265264292420302E-4</v>
      </c>
      <c r="AU140" s="21">
        <f>VLOOKUP($H140,'[1]Unit factor_selected'!$F$3:$AC$346,'[1]Unit factor_selected'!M$1,FALSE)</f>
        <v>0.12623149246165999</v>
      </c>
      <c r="AV140" s="22">
        <f>VLOOKUP($H140,'[1]Unit factor_selected'!$F$3:$AC$346,'[1]Unit factor_selected'!N$1,FALSE)</f>
        <v>1.6968609446120098E-2</v>
      </c>
      <c r="AW140" s="22">
        <f>VLOOKUP($H140,'[1]Unit factor_selected'!$F$3:$AC$346,'[1]Unit factor_selected'!O$1,FALSE)</f>
        <v>2.7405747398636201E-4</v>
      </c>
      <c r="AX140" s="21">
        <f>VLOOKUP($H140,'[1]Unit factor_selected'!$F$3:$AC$346,'[1]Unit factor_selected'!P$1,FALSE)</f>
        <v>0.45253492451686</v>
      </c>
      <c r="AY140" s="22">
        <f>VLOOKUP($H140,'[1]Unit factor_selected'!$F$3:$AC$346,'[1]Unit factor_selected'!Q$1,FALSE)</f>
        <v>2.48684596265452E-2</v>
      </c>
      <c r="AZ140" s="21">
        <f>VLOOKUP($H140,'[1]Unit factor_selected'!$F$3:$AC$346,'[1]Unit factor_selected'!R$1,FALSE)</f>
        <v>0.42508296115309102</v>
      </c>
      <c r="BA140" s="22">
        <f>VLOOKUP($H140,'[1]Unit factor_selected'!$F$3:$AC$346,'[1]Unit factor_selected'!S$1,FALSE)</f>
        <v>0.191914630710534</v>
      </c>
      <c r="BB140" s="22">
        <f>VLOOKUP($H140,'[1]Unit factor_selected'!$F$3:$AC$346,'[1]Unit factor_selected'!T$1,FALSE)</f>
        <v>8.9421744425186196E-3</v>
      </c>
      <c r="BC140" s="22">
        <f>VLOOKUP($H140,'[1]Unit factor_selected'!$F$3:$AC$346,'[1]Unit factor_selected'!U$1,FALSE)</f>
        <v>2.2227062220125101E-2</v>
      </c>
      <c r="BD140" s="22">
        <f>VLOOKUP($H140,'[1]Unit factor_selected'!$F$3:$AC$346,'[1]Unit factor_selected'!V$1,FALSE)</f>
        <v>2.0839885011706401E-5</v>
      </c>
      <c r="BE140" s="22">
        <f>VLOOKUP($H140,'[1]Unit factor_selected'!$F$3:$AC$346,'[1]Unit factor_selected'!W$1,FALSE)</f>
        <v>5.9720515722452502E-4</v>
      </c>
      <c r="BF140" s="22">
        <f>VLOOKUP($H140,'[1]Unit factor_selected'!$F$3:$AC$346,'[1]Unit factor_selected'!X$1,FALSE)</f>
        <v>9.57080591438114E-4</v>
      </c>
      <c r="BG140" s="22">
        <f>VLOOKUP($H140,'[1]Unit factor_selected'!$F$3:$AC$346,'[1]Unit factor_selected'!Y$1,FALSE)</f>
        <v>9.6987712976880503E-4</v>
      </c>
      <c r="BH140" s="22">
        <f>VLOOKUP($H140,'[1]Unit factor_selected'!$F$3:$AC$346,'[1]Unit factor_selected'!Z$1,FALSE)</f>
        <v>1.6228126937245899E-7</v>
      </c>
      <c r="BI140" s="22">
        <f>VLOOKUP($H140,'[1]Unit factor_selected'!$F$3:$AC$346,'[1]Unit factor_selected'!AA$1,FALSE)</f>
        <v>8.2713932894040601E-4</v>
      </c>
      <c r="BJ140" s="21">
        <f>VLOOKUP($H140,'[1]Unit factor_selected'!$F$3:$AC$346,'[1]Unit factor_selected'!AB$1,FALSE)</f>
        <v>0.51620363771325195</v>
      </c>
      <c r="BK140" s="99">
        <f>VLOOKUP($H140,'[1]Unit factor_selected'!$F$3:$AC$346,'[1]Unit factor_selected'!AC$1,FALSE)</f>
        <v>3.0323563137813099E-3</v>
      </c>
    </row>
    <row r="141" spans="2:63" x14ac:dyDescent="0.2">
      <c r="B141" s="84"/>
      <c r="C141" s="84"/>
      <c r="D141" s="85"/>
      <c r="E141" s="194"/>
      <c r="F141" s="101"/>
      <c r="G141" s="102" t="str">
        <f>'[1]Unit factor_selected'!E108</f>
        <v>RER</v>
      </c>
      <c r="H141" s="172">
        <f>'[1]Unit factor_selected'!F108</f>
        <v>0</v>
      </c>
      <c r="I141" s="203">
        <f>'[1]LIB components'!B7/SUM('[1]LIB components'!$B$4:$B$7)*$D$3*$D$9+'[1]LIB components'!B7*$D$8</f>
        <v>0</v>
      </c>
      <c r="J141" s="105"/>
      <c r="K141" s="196"/>
      <c r="L141" s="108"/>
      <c r="M141" s="108"/>
      <c r="N141" s="174"/>
      <c r="O141" s="108"/>
      <c r="P141" s="108"/>
      <c r="Q141" s="107"/>
      <c r="R141" s="107"/>
      <c r="S141" s="108"/>
      <c r="T141" s="108"/>
      <c r="U141" s="108"/>
      <c r="V141" s="174"/>
      <c r="W141" s="108"/>
      <c r="X141" s="108"/>
      <c r="Y141" s="107"/>
      <c r="Z141" s="109"/>
      <c r="AA141" s="197">
        <f>$I141*K$137</f>
        <v>0</v>
      </c>
      <c r="AB141" s="58">
        <f t="shared" si="75"/>
        <v>0</v>
      </c>
      <c r="AC141" s="58">
        <f t="shared" si="75"/>
        <v>0</v>
      </c>
      <c r="AD141" s="115">
        <f t="shared" si="75"/>
        <v>0</v>
      </c>
      <c r="AE141" s="58">
        <f t="shared" si="75"/>
        <v>0</v>
      </c>
      <c r="AF141" s="58">
        <f t="shared" si="75"/>
        <v>0</v>
      </c>
      <c r="AG141" s="111">
        <f t="shared" si="75"/>
        <v>0</v>
      </c>
      <c r="AH141" s="111">
        <f t="shared" si="75"/>
        <v>0</v>
      </c>
      <c r="AI141" s="58">
        <f t="shared" si="75"/>
        <v>0</v>
      </c>
      <c r="AJ141" s="58">
        <f t="shared" si="75"/>
        <v>0</v>
      </c>
      <c r="AK141" s="58">
        <f t="shared" si="75"/>
        <v>0</v>
      </c>
      <c r="AL141" s="111">
        <f t="shared" si="75"/>
        <v>0</v>
      </c>
      <c r="AM141" s="58">
        <f t="shared" si="75"/>
        <v>0</v>
      </c>
      <c r="AN141" s="58">
        <f t="shared" si="75"/>
        <v>0</v>
      </c>
      <c r="AO141" s="111">
        <f t="shared" si="75"/>
        <v>0</v>
      </c>
      <c r="AP141" s="112">
        <f t="shared" si="75"/>
        <v>0</v>
      </c>
      <c r="AQ141" s="113" t="str">
        <f>VLOOKUP($H141,'[1]Unit factor_selected'!$F$3:$AC$346,'[1]Unit factor_selected'!H$1,FALSE)</f>
        <v>kWh</v>
      </c>
      <c r="AR141" s="114">
        <f>VLOOKUP($H141,'[1]Unit factor_selected'!$F$3:$AC$346,'[1]Unit factor_selected'!J$1,FALSE)</f>
        <v>0.21957146944853601</v>
      </c>
      <c r="AS141" s="115">
        <f>VLOOKUP($H141,'[1]Unit factor_selected'!$F$3:$AC$346,'[1]Unit factor_selected'!K$1,FALSE)</f>
        <v>7.0862201970238701</v>
      </c>
      <c r="AT141" s="116">
        <f>VLOOKUP($H141,'[1]Unit factor_selected'!$F$3:$AC$346,'[1]Unit factor_selected'!L$1,FALSE)</f>
        <v>8.3772731763599921E-5</v>
      </c>
      <c r="AU141" s="117">
        <f>VLOOKUP($H141,'[1]Unit factor_selected'!$F$3:$AC$346,'[1]Unit factor_selected'!M$1,FALSE)</f>
        <v>6.70359680813368E-2</v>
      </c>
      <c r="AV141" s="116">
        <f>VLOOKUP($H141,'[1]Unit factor_selected'!$F$3:$AC$346,'[1]Unit factor_selected'!N$1,FALSE)</f>
        <v>1.4266749439454635E-2</v>
      </c>
      <c r="AW141" s="116">
        <f>VLOOKUP($H141,'[1]Unit factor_selected'!$F$3:$AC$346,'[1]Unit factor_selected'!O$1,FALSE)</f>
        <v>1.7149187688680467E-4</v>
      </c>
      <c r="AX141" s="117">
        <f>VLOOKUP($H141,'[1]Unit factor_selected'!$F$3:$AC$346,'[1]Unit factor_selected'!P$1,FALSE)</f>
        <v>0.22332948822621831</v>
      </c>
      <c r="AY141" s="116">
        <f>VLOOKUP($H141,'[1]Unit factor_selected'!$F$3:$AC$346,'[1]Unit factor_selected'!Q$1,FALSE)</f>
        <v>1.7528206718914665E-2</v>
      </c>
      <c r="AZ141" s="117">
        <f>VLOOKUP($H141,'[1]Unit factor_selected'!$F$3:$AC$346,'[1]Unit factor_selected'!R$1,FALSE)</f>
        <v>0.24292780895591501</v>
      </c>
      <c r="BA141" s="116">
        <f>VLOOKUP($H141,'[1]Unit factor_selected'!$F$3:$AC$346,'[1]Unit factor_selected'!S$1,FALSE)</f>
        <v>6.1311111138674372E-2</v>
      </c>
      <c r="BB141" s="116">
        <f>VLOOKUP($H141,'[1]Unit factor_selected'!$F$3:$AC$346,'[1]Unit factor_selected'!T$1,FALSE)</f>
        <v>8.6136377138703001E-3</v>
      </c>
      <c r="BC141" s="116">
        <f>VLOOKUP($H141,'[1]Unit factor_selected'!$F$3:$AC$346,'[1]Unit factor_selected'!U$1,FALSE)</f>
        <v>1.8263804873492769E-2</v>
      </c>
      <c r="BD141" s="116">
        <f>VLOOKUP($H141,'[1]Unit factor_selected'!$F$3:$AC$346,'[1]Unit factor_selected'!V$1,FALSE)</f>
        <v>1.2041369103710334E-5</v>
      </c>
      <c r="BE141" s="116">
        <f>VLOOKUP($H141,'[1]Unit factor_selected'!$F$3:$AC$346,'[1]Unit factor_selected'!W$1,FALSE)</f>
        <v>5.1752647425555532E-4</v>
      </c>
      <c r="BF141" s="116">
        <f>VLOOKUP($H141,'[1]Unit factor_selected'!$F$3:$AC$346,'[1]Unit factor_selected'!X$1,FALSE)</f>
        <v>9.5976832614757729E-5</v>
      </c>
      <c r="BG141" s="116">
        <f>VLOOKUP($H141,'[1]Unit factor_selected'!$F$3:$AC$346,'[1]Unit factor_selected'!Y$1,FALSE)</f>
        <v>1.0406939694266351E-4</v>
      </c>
      <c r="BH141" s="116">
        <f>VLOOKUP($H141,'[1]Unit factor_selected'!$F$3:$AC$346,'[1]Unit factor_selected'!Z$1,FALSE)</f>
        <v>1.4849161471338802E-7</v>
      </c>
      <c r="BI141" s="116">
        <f>VLOOKUP($H141,'[1]Unit factor_selected'!$F$3:$AC$346,'[1]Unit factor_selected'!AA$1,FALSE)</f>
        <v>1.9100570584220264E-4</v>
      </c>
      <c r="BJ141" s="117">
        <f>VLOOKUP($H141,'[1]Unit factor_selected'!$F$3:$AC$346,'[1]Unit factor_selected'!AB$1,FALSE)</f>
        <v>0.403963453734209</v>
      </c>
      <c r="BK141" s="118">
        <f>VLOOKUP($H141,'[1]Unit factor_selected'!$F$3:$AC$346,'[1]Unit factor_selected'!AC$1,FALSE)</f>
        <v>2.2325972022637624E-3</v>
      </c>
    </row>
    <row r="142" spans="2:63" x14ac:dyDescent="0.2">
      <c r="B142" s="84"/>
      <c r="C142" s="84"/>
      <c r="D142" s="85"/>
      <c r="E142" s="186" t="str">
        <f>'[1]EV proj_BAU'!K121</f>
        <v>Heat (MJ)</v>
      </c>
      <c r="F142" s="65" t="str">
        <f>'[1]Unit factor_selected'!D93</f>
        <v>heat production, natural gas, at industrial furnace &gt;100kW | heat, district or industrial, natural gas | Cutoff</v>
      </c>
      <c r="G142" s="66" t="str">
        <f>'[1]Unit factor_selected'!E97</f>
        <v>US</v>
      </c>
      <c r="H142" s="67" t="str">
        <f>'[1]Unit factor_selected'!F97</f>
        <v>348b3b3e-3913-4d14-a18a-422487f6f063</v>
      </c>
      <c r="I142" s="68">
        <f>I137</f>
        <v>1</v>
      </c>
      <c r="J142" s="69">
        <f>SUM(I142:I146)</f>
        <v>1</v>
      </c>
      <c r="K142" s="188">
        <f>'[1]EV proj_BAU'!R121</f>
        <v>1708.5024720000001</v>
      </c>
      <c r="L142" s="72">
        <f>'[1]EV proj_BAU'!S121</f>
        <v>1449.2897280000002</v>
      </c>
      <c r="M142" s="72">
        <f>'[1]EV proj_BAU'!T121</f>
        <v>1569.6617040000001</v>
      </c>
      <c r="N142" s="72">
        <f>'[1]EV proj_BAU'!U121</f>
        <v>898.73099999999999</v>
      </c>
      <c r="O142" s="72">
        <f>'[1]EV proj_BAU'!V121</f>
        <v>1397.4100559999997</v>
      </c>
      <c r="P142" s="72">
        <f>'[1]EV proj_BAU'!W121</f>
        <v>1531.6104240000002</v>
      </c>
      <c r="Q142" s="71">
        <v>0</v>
      </c>
      <c r="R142" s="71">
        <v>0</v>
      </c>
      <c r="S142" s="72">
        <f>'[1]EV proj_BAU'!X121</f>
        <v>3360.3920639999997</v>
      </c>
      <c r="T142" s="72">
        <f>'[1]EV proj_BAU'!Y121</f>
        <v>2850.5049119999994</v>
      </c>
      <c r="U142" s="72">
        <f>'[1]EV proj_BAU'!Z121</f>
        <v>3087.3509280000003</v>
      </c>
      <c r="V142" s="72">
        <f>'[1]EV proj_BAU'!AA121</f>
        <v>1766.8874999999998</v>
      </c>
      <c r="W142" s="72">
        <f>'[1]EV proj_BAU'!AB121</f>
        <v>2748.6017280000001</v>
      </c>
      <c r="X142" s="72">
        <f>'[1]EV proj_BAU'!AC121</f>
        <v>3012.5476800000001</v>
      </c>
      <c r="Y142" s="71">
        <v>0</v>
      </c>
      <c r="Z142" s="73">
        <v>0</v>
      </c>
      <c r="AA142" s="189">
        <f>$I142*K$142</f>
        <v>1708.5024720000001</v>
      </c>
      <c r="AB142" s="76">
        <f t="shared" ref="AB142:AP146" si="76">$I142*L$142</f>
        <v>1449.2897280000002</v>
      </c>
      <c r="AC142" s="76">
        <f t="shared" si="76"/>
        <v>1569.6617040000001</v>
      </c>
      <c r="AD142" s="76">
        <f t="shared" si="76"/>
        <v>898.73099999999999</v>
      </c>
      <c r="AE142" s="76">
        <f t="shared" si="76"/>
        <v>1397.4100559999997</v>
      </c>
      <c r="AF142" s="76">
        <f t="shared" si="76"/>
        <v>1531.6104240000002</v>
      </c>
      <c r="AG142" s="75">
        <f t="shared" si="76"/>
        <v>0</v>
      </c>
      <c r="AH142" s="75">
        <f t="shared" si="76"/>
        <v>0</v>
      </c>
      <c r="AI142" s="76">
        <f t="shared" si="76"/>
        <v>3360.3920639999997</v>
      </c>
      <c r="AJ142" s="76">
        <f t="shared" si="76"/>
        <v>2850.5049119999994</v>
      </c>
      <c r="AK142" s="76">
        <f t="shared" si="76"/>
        <v>3087.3509280000003</v>
      </c>
      <c r="AL142" s="76">
        <f t="shared" si="76"/>
        <v>1766.8874999999998</v>
      </c>
      <c r="AM142" s="76">
        <f t="shared" si="76"/>
        <v>2748.6017280000001</v>
      </c>
      <c r="AN142" s="76">
        <f t="shared" si="76"/>
        <v>3012.5476800000001</v>
      </c>
      <c r="AO142" s="75">
        <f t="shared" si="76"/>
        <v>0</v>
      </c>
      <c r="AP142" s="77">
        <f t="shared" si="76"/>
        <v>0</v>
      </c>
      <c r="AQ142" s="78" t="str">
        <f>VLOOKUP($H142,'[1]Unit factor_selected'!$F$3:$AC$346,'[1]Unit factor_selected'!H$1,FALSE)</f>
        <v>MJ</v>
      </c>
      <c r="AR142" s="79">
        <f>VLOOKUP($H142,'[1]Unit factor_selected'!$F$3:$AC$346,'[1]Unit factor_selected'!J$1,FALSE)</f>
        <v>7.2094031587863094E-2</v>
      </c>
      <c r="AS142" s="80">
        <f>VLOOKUP($H142,'[1]Unit factor_selected'!$F$3:$AC$346,'[1]Unit factor_selected'!K$1,FALSE)</f>
        <v>1.1623922373923701</v>
      </c>
      <c r="AT142" s="81">
        <f>VLOOKUP($H142,'[1]Unit factor_selected'!$F$3:$AC$346,'[1]Unit factor_selected'!L$1,FALSE)</f>
        <v>2.0931598834842001E-5</v>
      </c>
      <c r="AU142" s="82">
        <f>VLOOKUP($H142,'[1]Unit factor_selected'!$F$3:$AC$346,'[1]Unit factor_selected'!M$1,FALSE)</f>
        <v>2.5321132153628099E-2</v>
      </c>
      <c r="AV142" s="81">
        <f>VLOOKUP($H142,'[1]Unit factor_selected'!$F$3:$AC$346,'[1]Unit factor_selected'!N$1,FALSE)</f>
        <v>1.6961817255031701E-4</v>
      </c>
      <c r="AW142" s="81">
        <f>VLOOKUP($H142,'[1]Unit factor_selected'!$F$3:$AC$346,'[1]Unit factor_selected'!O$1,FALSE)</f>
        <v>8.4553408816282301E-7</v>
      </c>
      <c r="AX142" s="82">
        <f>VLOOKUP($H142,'[1]Unit factor_selected'!$F$3:$AC$346,'[1]Unit factor_selected'!P$1,FALSE)</f>
        <v>7.3587134749462393E-2</v>
      </c>
      <c r="AY142" s="81">
        <f>VLOOKUP($H142,'[1]Unit factor_selected'!$F$3:$AC$346,'[1]Unit factor_selected'!Q$1,FALSE)</f>
        <v>4.5255056973978998E-4</v>
      </c>
      <c r="AZ142" s="82">
        <f>VLOOKUP($H142,'[1]Unit factor_selected'!$F$3:$AC$346,'[1]Unit factor_selected'!R$1,FALSE)</f>
        <v>3.2094938120077201E-3</v>
      </c>
      <c r="BA142" s="81">
        <f>VLOOKUP($H142,'[1]Unit factor_selected'!$F$3:$AC$346,'[1]Unit factor_selected'!S$1,FALSE)</f>
        <v>2.6225037052588201E-4</v>
      </c>
      <c r="BB142" s="81">
        <f>VLOOKUP($H142,'[1]Unit factor_selected'!$F$3:$AC$346,'[1]Unit factor_selected'!T$1,FALSE)</f>
        <v>2.2693752243180101E-5</v>
      </c>
      <c r="BC142" s="81">
        <f>VLOOKUP($H142,'[1]Unit factor_selected'!$F$3:$AC$346,'[1]Unit factor_selected'!U$1,FALSE)</f>
        <v>2.1284632193969801E-4</v>
      </c>
      <c r="BD142" s="81">
        <f>VLOOKUP($H142,'[1]Unit factor_selected'!$F$3:$AC$346,'[1]Unit factor_selected'!V$1,FALSE)</f>
        <v>2.4085315647483799E-7</v>
      </c>
      <c r="BE142" s="81">
        <f>VLOOKUP($H142,'[1]Unit factor_selected'!$F$3:$AC$346,'[1]Unit factor_selected'!W$1,FALSE)</f>
        <v>1.5759495571695601E-5</v>
      </c>
      <c r="BF142" s="81">
        <f>VLOOKUP($H142,'[1]Unit factor_selected'!$F$3:$AC$346,'[1]Unit factor_selected'!X$1,FALSE)</f>
        <v>4.1886391251840799E-5</v>
      </c>
      <c r="BG142" s="81">
        <f>VLOOKUP($H142,'[1]Unit factor_selected'!$F$3:$AC$346,'[1]Unit factor_selected'!Y$1,FALSE)</f>
        <v>4.4587043810290402E-5</v>
      </c>
      <c r="BH142" s="81">
        <f>VLOOKUP($H142,'[1]Unit factor_selected'!$F$3:$AC$346,'[1]Unit factor_selected'!Z$1,FALSE)</f>
        <v>1.33252968090072E-8</v>
      </c>
      <c r="BI142" s="81">
        <f>VLOOKUP($H142,'[1]Unit factor_selected'!$F$3:$AC$346,'[1]Unit factor_selected'!AA$1,FALSE)</f>
        <v>6.2351253446064903E-5</v>
      </c>
      <c r="BJ142" s="82">
        <f>VLOOKUP($H142,'[1]Unit factor_selected'!$F$3:$AC$346,'[1]Unit factor_selected'!AB$1,FALSE)</f>
        <v>4.1849833346856496E-3</v>
      </c>
      <c r="BK142" s="83">
        <f>VLOOKUP($H142,'[1]Unit factor_selected'!$F$3:$AC$346,'[1]Unit factor_selected'!AC$1,FALSE)</f>
        <v>1.71513863272773E-5</v>
      </c>
    </row>
    <row r="143" spans="2:63" x14ac:dyDescent="0.2">
      <c r="B143" s="84"/>
      <c r="C143" s="84"/>
      <c r="D143" s="85"/>
      <c r="E143" s="190"/>
      <c r="F143" s="86"/>
      <c r="G143" s="87" t="str">
        <f>'[1]Unit factor_selected'!E93</f>
        <v>CN</v>
      </c>
      <c r="H143" s="35" t="str">
        <f>'[1]Unit factor_selected'!F93</f>
        <v>94b37130-2d92-460f-afc2-f9d6895d0814</v>
      </c>
      <c r="I143" s="88">
        <f t="shared" ref="I143:I146" si="77">I138</f>
        <v>0</v>
      </c>
      <c r="J143" s="89"/>
      <c r="K143" s="192"/>
      <c r="L143" s="92"/>
      <c r="M143" s="92"/>
      <c r="N143" s="92"/>
      <c r="O143" s="92"/>
      <c r="P143" s="92"/>
      <c r="Q143" s="91"/>
      <c r="R143" s="91"/>
      <c r="S143" s="92"/>
      <c r="T143" s="92"/>
      <c r="U143" s="92"/>
      <c r="V143" s="92"/>
      <c r="W143" s="92"/>
      <c r="X143" s="92"/>
      <c r="Y143" s="91"/>
      <c r="Z143" s="93"/>
      <c r="AA143" s="193">
        <f>$I143*K$142</f>
        <v>0</v>
      </c>
      <c r="AB143" s="95">
        <f t="shared" si="76"/>
        <v>0</v>
      </c>
      <c r="AC143" s="95">
        <f t="shared" si="76"/>
        <v>0</v>
      </c>
      <c r="AD143" s="95">
        <f t="shared" si="76"/>
        <v>0</v>
      </c>
      <c r="AE143" s="95">
        <f t="shared" si="76"/>
        <v>0</v>
      </c>
      <c r="AF143" s="95">
        <f t="shared" si="76"/>
        <v>0</v>
      </c>
      <c r="AG143" s="4">
        <f t="shared" si="76"/>
        <v>0</v>
      </c>
      <c r="AH143" s="4">
        <f t="shared" si="76"/>
        <v>0</v>
      </c>
      <c r="AI143" s="95">
        <f t="shared" si="76"/>
        <v>0</v>
      </c>
      <c r="AJ143" s="95">
        <f t="shared" si="76"/>
        <v>0</v>
      </c>
      <c r="AK143" s="95">
        <f t="shared" si="76"/>
        <v>0</v>
      </c>
      <c r="AL143" s="95">
        <f t="shared" si="76"/>
        <v>0</v>
      </c>
      <c r="AM143" s="95">
        <f t="shared" si="76"/>
        <v>0</v>
      </c>
      <c r="AN143" s="95">
        <f t="shared" si="76"/>
        <v>0</v>
      </c>
      <c r="AO143" s="4">
        <f t="shared" si="76"/>
        <v>0</v>
      </c>
      <c r="AP143" s="96">
        <f t="shared" si="76"/>
        <v>0</v>
      </c>
      <c r="AQ143" s="97" t="str">
        <f>VLOOKUP($H143,'[1]Unit factor_selected'!$F$3:$AC$346,'[1]Unit factor_selected'!H$1,FALSE)</f>
        <v>MJ</v>
      </c>
      <c r="AR143" s="98">
        <f>VLOOKUP($H143,'[1]Unit factor_selected'!$F$3:$AC$346,'[1]Unit factor_selected'!J$1,FALSE)</f>
        <v>6.7561703505123999E-2</v>
      </c>
      <c r="AS143" s="2">
        <f>VLOOKUP($H143,'[1]Unit factor_selected'!$F$3:$AC$346,'[1]Unit factor_selected'!K$1,FALSE)</f>
        <v>1.1286368642416</v>
      </c>
      <c r="AT143" s="22">
        <f>VLOOKUP($H143,'[1]Unit factor_selected'!$F$3:$AC$346,'[1]Unit factor_selected'!L$1,FALSE)</f>
        <v>1.34192652696239E-5</v>
      </c>
      <c r="AU143" s="21">
        <f>VLOOKUP($H143,'[1]Unit factor_selected'!$F$3:$AC$346,'[1]Unit factor_selected'!M$1,FALSE)</f>
        <v>2.46079777505234E-2</v>
      </c>
      <c r="AV143" s="22">
        <f>VLOOKUP($H143,'[1]Unit factor_selected'!$F$3:$AC$346,'[1]Unit factor_selected'!N$1,FALSE)</f>
        <v>1.3297703340276601E-4</v>
      </c>
      <c r="AW143" s="22">
        <f>VLOOKUP($H143,'[1]Unit factor_selected'!$F$3:$AC$346,'[1]Unit factor_selected'!O$1,FALSE)</f>
        <v>4.7544411438651503E-7</v>
      </c>
      <c r="AX143" s="21">
        <f>VLOOKUP($H143,'[1]Unit factor_selected'!$F$3:$AC$346,'[1]Unit factor_selected'!P$1,FALSE)</f>
        <v>6.8294048582825603E-2</v>
      </c>
      <c r="AY143" s="22">
        <f>VLOOKUP($H143,'[1]Unit factor_selected'!$F$3:$AC$346,'[1]Unit factor_selected'!Q$1,FALSE)</f>
        <v>3.04392105561114E-4</v>
      </c>
      <c r="AZ143" s="21">
        <f>VLOOKUP($H143,'[1]Unit factor_selected'!$F$3:$AC$346,'[1]Unit factor_selected'!R$1,FALSE)</f>
        <v>3.2654437525124198E-3</v>
      </c>
      <c r="BA143" s="22">
        <f>VLOOKUP($H143,'[1]Unit factor_selected'!$F$3:$AC$346,'[1]Unit factor_selected'!S$1,FALSE)</f>
        <v>2.0455474075815999E-4</v>
      </c>
      <c r="BB143" s="22">
        <f>VLOOKUP($H143,'[1]Unit factor_selected'!$F$3:$AC$346,'[1]Unit factor_selected'!T$1,FALSE)</f>
        <v>1.44714443289619E-5</v>
      </c>
      <c r="BC143" s="22">
        <f>VLOOKUP($H143,'[1]Unit factor_selected'!$F$3:$AC$346,'[1]Unit factor_selected'!U$1,FALSE)</f>
        <v>1.8673082475627399E-4</v>
      </c>
      <c r="BD143" s="22">
        <f>VLOOKUP($H143,'[1]Unit factor_selected'!$F$3:$AC$346,'[1]Unit factor_selected'!V$1,FALSE)</f>
        <v>1.1570836096670501E-7</v>
      </c>
      <c r="BE143" s="22">
        <f>VLOOKUP($H143,'[1]Unit factor_selected'!$F$3:$AC$346,'[1]Unit factor_selected'!W$1,FALSE)</f>
        <v>1.0657233038909801E-5</v>
      </c>
      <c r="BF143" s="22">
        <f>VLOOKUP($H143,'[1]Unit factor_selected'!$F$3:$AC$346,'[1]Unit factor_selected'!X$1,FALSE)</f>
        <v>3.8412323609695801E-5</v>
      </c>
      <c r="BG143" s="22">
        <f>VLOOKUP($H143,'[1]Unit factor_selected'!$F$3:$AC$346,'[1]Unit factor_selected'!Y$1,FALSE)</f>
        <v>4.1262791322937203E-5</v>
      </c>
      <c r="BH143" s="22">
        <f>VLOOKUP($H143,'[1]Unit factor_selected'!$F$3:$AC$346,'[1]Unit factor_selected'!Z$1,FALSE)</f>
        <v>6.9985129754833599E-9</v>
      </c>
      <c r="BI143" s="22">
        <f>VLOOKUP($H143,'[1]Unit factor_selected'!$F$3:$AC$346,'[1]Unit factor_selected'!AA$1,FALSE)</f>
        <v>3.97048683969412E-5</v>
      </c>
      <c r="BJ143" s="21">
        <f>VLOOKUP($H143,'[1]Unit factor_selected'!$F$3:$AC$346,'[1]Unit factor_selected'!AB$1,FALSE)</f>
        <v>3.8609525070636801E-3</v>
      </c>
      <c r="BK143" s="99">
        <f>VLOOKUP($H143,'[1]Unit factor_selected'!$F$3:$AC$346,'[1]Unit factor_selected'!AC$1,FALSE)</f>
        <v>7.9763357328164692E-6</v>
      </c>
    </row>
    <row r="144" spans="2:63" x14ac:dyDescent="0.2">
      <c r="B144" s="84"/>
      <c r="C144" s="84"/>
      <c r="D144" s="85"/>
      <c r="E144" s="190"/>
      <c r="F144" s="86"/>
      <c r="G144" s="87" t="str">
        <f>'[1]Unit factor_selected'!E94</f>
        <v>JP</v>
      </c>
      <c r="H144" s="35" t="str">
        <f>'[1]Unit factor_selected'!F94</f>
        <v>4c970fa9-d056-405f-8871-64ebf0f37ffc</v>
      </c>
      <c r="I144" s="88">
        <f t="shared" si="77"/>
        <v>0</v>
      </c>
      <c r="J144" s="89"/>
      <c r="K144" s="192"/>
      <c r="L144" s="92"/>
      <c r="M144" s="92"/>
      <c r="N144" s="92"/>
      <c r="O144" s="92"/>
      <c r="P144" s="92"/>
      <c r="Q144" s="91"/>
      <c r="R144" s="91"/>
      <c r="S144" s="92"/>
      <c r="T144" s="92"/>
      <c r="U144" s="92"/>
      <c r="V144" s="92"/>
      <c r="W144" s="92"/>
      <c r="X144" s="92"/>
      <c r="Y144" s="91"/>
      <c r="Z144" s="93"/>
      <c r="AA144" s="193">
        <f>$I144*K$142</f>
        <v>0</v>
      </c>
      <c r="AB144" s="95">
        <f t="shared" si="76"/>
        <v>0</v>
      </c>
      <c r="AC144" s="95">
        <f t="shared" si="76"/>
        <v>0</v>
      </c>
      <c r="AD144" s="95">
        <f t="shared" si="76"/>
        <v>0</v>
      </c>
      <c r="AE144" s="95">
        <f t="shared" si="76"/>
        <v>0</v>
      </c>
      <c r="AF144" s="95">
        <f t="shared" si="76"/>
        <v>0</v>
      </c>
      <c r="AG144" s="4">
        <f t="shared" si="76"/>
        <v>0</v>
      </c>
      <c r="AH144" s="4">
        <f t="shared" si="76"/>
        <v>0</v>
      </c>
      <c r="AI144" s="95">
        <f t="shared" si="76"/>
        <v>0</v>
      </c>
      <c r="AJ144" s="95">
        <f t="shared" si="76"/>
        <v>0</v>
      </c>
      <c r="AK144" s="95">
        <f t="shared" si="76"/>
        <v>0</v>
      </c>
      <c r="AL144" s="95">
        <f t="shared" si="76"/>
        <v>0</v>
      </c>
      <c r="AM144" s="95">
        <f t="shared" si="76"/>
        <v>0</v>
      </c>
      <c r="AN144" s="95">
        <f t="shared" si="76"/>
        <v>0</v>
      </c>
      <c r="AO144" s="4">
        <f t="shared" si="76"/>
        <v>0</v>
      </c>
      <c r="AP144" s="96">
        <f t="shared" si="76"/>
        <v>0</v>
      </c>
      <c r="AQ144" s="97" t="str">
        <f>VLOOKUP($H144,'[1]Unit factor_selected'!$F$3:$AC$346,'[1]Unit factor_selected'!H$1,FALSE)</f>
        <v>MJ</v>
      </c>
      <c r="AR144" s="98">
        <f>VLOOKUP($H144,'[1]Unit factor_selected'!$F$3:$AC$346,'[1]Unit factor_selected'!J$1,FALSE)</f>
        <v>7.93512076278024E-2</v>
      </c>
      <c r="AS144" s="2">
        <f>VLOOKUP($H144,'[1]Unit factor_selected'!$F$3:$AC$346,'[1]Unit factor_selected'!K$1,FALSE)</f>
        <v>1.32276848359443</v>
      </c>
      <c r="AT144" s="22">
        <f>VLOOKUP($H144,'[1]Unit factor_selected'!$F$3:$AC$346,'[1]Unit factor_selected'!L$1,FALSE)</f>
        <v>3.1263415803588299E-5</v>
      </c>
      <c r="AU144" s="21">
        <f>VLOOKUP($H144,'[1]Unit factor_selected'!$F$3:$AC$346,'[1]Unit factor_selected'!M$1,FALSE)</f>
        <v>2.8641793027265099E-2</v>
      </c>
      <c r="AV144" s="22">
        <f>VLOOKUP($H144,'[1]Unit factor_selected'!$F$3:$AC$346,'[1]Unit factor_selected'!N$1,FALSE)</f>
        <v>4.5261992541638499E-4</v>
      </c>
      <c r="AW144" s="22">
        <f>VLOOKUP($H144,'[1]Unit factor_selected'!$F$3:$AC$346,'[1]Unit factor_selected'!O$1,FALSE)</f>
        <v>1.53309941271616E-6</v>
      </c>
      <c r="AX144" s="21">
        <f>VLOOKUP($H144,'[1]Unit factor_selected'!$F$3:$AC$346,'[1]Unit factor_selected'!P$1,FALSE)</f>
        <v>8.0566010804188806E-2</v>
      </c>
      <c r="AY144" s="22">
        <f>VLOOKUP($H144,'[1]Unit factor_selected'!$F$3:$AC$346,'[1]Unit factor_selected'!Q$1,FALSE)</f>
        <v>1.6155785489210201E-3</v>
      </c>
      <c r="AZ144" s="21">
        <f>VLOOKUP($H144,'[1]Unit factor_selected'!$F$3:$AC$346,'[1]Unit factor_selected'!R$1,FALSE)</f>
        <v>8.8357184081817308E-3</v>
      </c>
      <c r="BA144" s="22">
        <f>VLOOKUP($H144,'[1]Unit factor_selected'!$F$3:$AC$346,'[1]Unit factor_selected'!S$1,FALSE)</f>
        <v>4.2126662656830402E-4</v>
      </c>
      <c r="BB144" s="22">
        <f>VLOOKUP($H144,'[1]Unit factor_selected'!$F$3:$AC$346,'[1]Unit factor_selected'!T$1,FALSE)</f>
        <v>3.1856838700717401E-4</v>
      </c>
      <c r="BC144" s="22">
        <f>VLOOKUP($H144,'[1]Unit factor_selected'!$F$3:$AC$346,'[1]Unit factor_selected'!U$1,FALSE)</f>
        <v>5.9676567228942202E-4</v>
      </c>
      <c r="BD144" s="22">
        <f>VLOOKUP($H144,'[1]Unit factor_selected'!$F$3:$AC$346,'[1]Unit factor_selected'!V$1,FALSE)</f>
        <v>3.62731138567858E-7</v>
      </c>
      <c r="BE144" s="22">
        <f>VLOOKUP($H144,'[1]Unit factor_selected'!$F$3:$AC$346,'[1]Unit factor_selected'!W$1,FALSE)</f>
        <v>7.2609868172480204E-5</v>
      </c>
      <c r="BF144" s="22">
        <f>VLOOKUP($H144,'[1]Unit factor_selected'!$F$3:$AC$346,'[1]Unit factor_selected'!X$1,FALSE)</f>
        <v>7.5021780235330594E-5</v>
      </c>
      <c r="BG144" s="22">
        <f>VLOOKUP($H144,'[1]Unit factor_selected'!$F$3:$AC$346,'[1]Unit factor_selected'!Y$1,FALSE)</f>
        <v>7.92969361637094E-5</v>
      </c>
      <c r="BH144" s="22">
        <f>VLOOKUP($H144,'[1]Unit factor_selected'!$F$3:$AC$346,'[1]Unit factor_selected'!Z$1,FALSE)</f>
        <v>4.5492952877156298E-9</v>
      </c>
      <c r="BI144" s="22">
        <f>VLOOKUP($H144,'[1]Unit factor_selected'!$F$3:$AC$346,'[1]Unit factor_selected'!AA$1,FALSE)</f>
        <v>9.0580613030702498E-5</v>
      </c>
      <c r="BJ144" s="21">
        <f>VLOOKUP($H144,'[1]Unit factor_selected'!$F$3:$AC$346,'[1]Unit factor_selected'!AB$1,FALSE)</f>
        <v>2.86655183532433E-2</v>
      </c>
      <c r="BK144" s="99">
        <f>VLOOKUP($H144,'[1]Unit factor_selected'!$F$3:$AC$346,'[1]Unit factor_selected'!AC$1,FALSE)</f>
        <v>4.2197206111642398E-5</v>
      </c>
    </row>
    <row r="145" spans="2:63" x14ac:dyDescent="0.2">
      <c r="B145" s="84"/>
      <c r="C145" s="84"/>
      <c r="D145" s="85"/>
      <c r="E145" s="190"/>
      <c r="F145" s="86"/>
      <c r="G145" s="87" t="str">
        <f>'[1]Unit factor_selected'!E95</f>
        <v>KR</v>
      </c>
      <c r="H145" s="35" t="str">
        <f>'[1]Unit factor_selected'!F95</f>
        <v>a3a7e5f6-7e8c-43a3-8d7a-39bd79efc2f9</v>
      </c>
      <c r="I145" s="88">
        <f t="shared" si="77"/>
        <v>0</v>
      </c>
      <c r="J145" s="89"/>
      <c r="K145" s="192"/>
      <c r="L145" s="92"/>
      <c r="M145" s="92"/>
      <c r="N145" s="92"/>
      <c r="O145" s="92"/>
      <c r="P145" s="92"/>
      <c r="Q145" s="91"/>
      <c r="R145" s="91"/>
      <c r="S145" s="92"/>
      <c r="T145" s="92"/>
      <c r="U145" s="92"/>
      <c r="V145" s="92"/>
      <c r="W145" s="92"/>
      <c r="X145" s="92"/>
      <c r="Y145" s="91"/>
      <c r="Z145" s="93"/>
      <c r="AA145" s="193">
        <f>$I145*K$142</f>
        <v>0</v>
      </c>
      <c r="AB145" s="95">
        <f t="shared" si="76"/>
        <v>0</v>
      </c>
      <c r="AC145" s="95">
        <f t="shared" si="76"/>
        <v>0</v>
      </c>
      <c r="AD145" s="95">
        <f t="shared" si="76"/>
        <v>0</v>
      </c>
      <c r="AE145" s="95">
        <f t="shared" si="76"/>
        <v>0</v>
      </c>
      <c r="AF145" s="95">
        <f t="shared" si="76"/>
        <v>0</v>
      </c>
      <c r="AG145" s="4">
        <f t="shared" si="76"/>
        <v>0</v>
      </c>
      <c r="AH145" s="4">
        <f t="shared" si="76"/>
        <v>0</v>
      </c>
      <c r="AI145" s="95">
        <f t="shared" si="76"/>
        <v>0</v>
      </c>
      <c r="AJ145" s="95">
        <f t="shared" si="76"/>
        <v>0</v>
      </c>
      <c r="AK145" s="95">
        <f t="shared" si="76"/>
        <v>0</v>
      </c>
      <c r="AL145" s="95">
        <f t="shared" si="76"/>
        <v>0</v>
      </c>
      <c r="AM145" s="95">
        <f t="shared" si="76"/>
        <v>0</v>
      </c>
      <c r="AN145" s="95">
        <f t="shared" si="76"/>
        <v>0</v>
      </c>
      <c r="AO145" s="4">
        <f t="shared" si="76"/>
        <v>0</v>
      </c>
      <c r="AP145" s="96">
        <f t="shared" si="76"/>
        <v>0</v>
      </c>
      <c r="AQ145" s="97" t="str">
        <f>VLOOKUP($H145,'[1]Unit factor_selected'!$F$3:$AC$346,'[1]Unit factor_selected'!H$1,FALSE)</f>
        <v>MJ</v>
      </c>
      <c r="AR145" s="98">
        <f>VLOOKUP($H145,'[1]Unit factor_selected'!$F$3:$AC$346,'[1]Unit factor_selected'!J$1,FALSE)</f>
        <v>6.7253809860047906E-2</v>
      </c>
      <c r="AS145" s="2">
        <f>VLOOKUP($H145,'[1]Unit factor_selected'!$F$3:$AC$346,'[1]Unit factor_selected'!K$1,FALSE)</f>
        <v>1.1294125052100501</v>
      </c>
      <c r="AT145" s="22">
        <f>VLOOKUP($H145,'[1]Unit factor_selected'!$F$3:$AC$346,'[1]Unit factor_selected'!L$1,FALSE)</f>
        <v>1.2795087764735001E-5</v>
      </c>
      <c r="AU145" s="21">
        <f>VLOOKUP($H145,'[1]Unit factor_selected'!$F$3:$AC$346,'[1]Unit factor_selected'!M$1,FALSE)</f>
        <v>2.4575331543782601E-2</v>
      </c>
      <c r="AV145" s="22">
        <f>VLOOKUP($H145,'[1]Unit factor_selected'!$F$3:$AC$346,'[1]Unit factor_selected'!N$1,FALSE)</f>
        <v>1.3506052312702401E-4</v>
      </c>
      <c r="AW145" s="22">
        <f>VLOOKUP($H145,'[1]Unit factor_selected'!$F$3:$AC$346,'[1]Unit factor_selected'!O$1,FALSE)</f>
        <v>6.5286606690765305E-7</v>
      </c>
      <c r="AX145" s="21">
        <f>VLOOKUP($H145,'[1]Unit factor_selected'!$F$3:$AC$346,'[1]Unit factor_selected'!P$1,FALSE)</f>
        <v>6.7967294629948397E-2</v>
      </c>
      <c r="AY145" s="22">
        <f>VLOOKUP($H145,'[1]Unit factor_selected'!$F$3:$AC$346,'[1]Unit factor_selected'!Q$1,FALSE)</f>
        <v>3.0695237695689098E-4</v>
      </c>
      <c r="AZ145" s="21">
        <f>VLOOKUP($H145,'[1]Unit factor_selected'!$F$3:$AC$346,'[1]Unit factor_selected'!R$1,FALSE)</f>
        <v>3.3629623399084999E-3</v>
      </c>
      <c r="BA145" s="22">
        <f>VLOOKUP($H145,'[1]Unit factor_selected'!$F$3:$AC$346,'[1]Unit factor_selected'!S$1,FALSE)</f>
        <v>3.1601268785079798E-4</v>
      </c>
      <c r="BB145" s="22">
        <f>VLOOKUP($H145,'[1]Unit factor_selected'!$F$3:$AC$346,'[1]Unit factor_selected'!T$1,FALSE)</f>
        <v>2.41154246765223E-5</v>
      </c>
      <c r="BC145" s="22">
        <f>VLOOKUP($H145,'[1]Unit factor_selected'!$F$3:$AC$346,'[1]Unit factor_selected'!U$1,FALSE)</f>
        <v>1.8980648163218099E-4</v>
      </c>
      <c r="BD145" s="22">
        <f>VLOOKUP($H145,'[1]Unit factor_selected'!$F$3:$AC$346,'[1]Unit factor_selected'!V$1,FALSE)</f>
        <v>1.2888913005812801E-7</v>
      </c>
      <c r="BE145" s="22">
        <f>VLOOKUP($H145,'[1]Unit factor_selected'!$F$3:$AC$346,'[1]Unit factor_selected'!W$1,FALSE)</f>
        <v>1.0828460730635399E-5</v>
      </c>
      <c r="BF145" s="22">
        <f>VLOOKUP($H145,'[1]Unit factor_selected'!$F$3:$AC$346,'[1]Unit factor_selected'!X$1,FALSE)</f>
        <v>3.7330935365714099E-5</v>
      </c>
      <c r="BG145" s="22">
        <f>VLOOKUP($H145,'[1]Unit factor_selected'!$F$3:$AC$346,'[1]Unit factor_selected'!Y$1,FALSE)</f>
        <v>4.0187916432751998E-5</v>
      </c>
      <c r="BH145" s="22">
        <f>VLOOKUP($H145,'[1]Unit factor_selected'!$F$3:$AC$346,'[1]Unit factor_selected'!Z$1,FALSE)</f>
        <v>6.9775474062308804E-9</v>
      </c>
      <c r="BI145" s="22">
        <f>VLOOKUP($H145,'[1]Unit factor_selected'!$F$3:$AC$346,'[1]Unit factor_selected'!AA$1,FALSE)</f>
        <v>3.7985140662090601E-5</v>
      </c>
      <c r="BJ145" s="21">
        <f>VLOOKUP($H145,'[1]Unit factor_selected'!$F$3:$AC$346,'[1]Unit factor_selected'!AB$1,FALSE)</f>
        <v>3.7708823359342602E-3</v>
      </c>
      <c r="BK145" s="99">
        <f>VLOOKUP($H145,'[1]Unit factor_selected'!$F$3:$AC$346,'[1]Unit factor_selected'!AC$1,FALSE)</f>
        <v>9.0492303943148604E-6</v>
      </c>
    </row>
    <row r="146" spans="2:63" x14ac:dyDescent="0.2">
      <c r="B146" s="84"/>
      <c r="C146" s="84"/>
      <c r="D146" s="85"/>
      <c r="E146" s="194"/>
      <c r="F146" s="101"/>
      <c r="G146" s="102" t="str">
        <f>'[1]Unit factor_selected'!E96</f>
        <v>RER</v>
      </c>
      <c r="H146" s="103" t="str">
        <f>'[1]Unit factor_selected'!F96</f>
        <v>81f57f68-26a0-32eb-bdd1-6d68bf145cbf</v>
      </c>
      <c r="I146" s="104">
        <f t="shared" si="77"/>
        <v>0</v>
      </c>
      <c r="J146" s="105"/>
      <c r="K146" s="196"/>
      <c r="L146" s="108"/>
      <c r="M146" s="108"/>
      <c r="N146" s="108"/>
      <c r="O146" s="108"/>
      <c r="P146" s="108"/>
      <c r="Q146" s="107"/>
      <c r="R146" s="107"/>
      <c r="S146" s="108"/>
      <c r="T146" s="108"/>
      <c r="U146" s="108"/>
      <c r="V146" s="108"/>
      <c r="W146" s="108"/>
      <c r="X146" s="108"/>
      <c r="Y146" s="107"/>
      <c r="Z146" s="109"/>
      <c r="AA146" s="197">
        <f>$I146*K$142</f>
        <v>0</v>
      </c>
      <c r="AB146" s="58">
        <f t="shared" si="76"/>
        <v>0</v>
      </c>
      <c r="AC146" s="58">
        <f t="shared" si="76"/>
        <v>0</v>
      </c>
      <c r="AD146" s="58">
        <f t="shared" si="76"/>
        <v>0</v>
      </c>
      <c r="AE146" s="58">
        <f t="shared" si="76"/>
        <v>0</v>
      </c>
      <c r="AF146" s="58">
        <f t="shared" si="76"/>
        <v>0</v>
      </c>
      <c r="AG146" s="111">
        <f t="shared" si="76"/>
        <v>0</v>
      </c>
      <c r="AH146" s="111">
        <f t="shared" si="76"/>
        <v>0</v>
      </c>
      <c r="AI146" s="58">
        <f t="shared" si="76"/>
        <v>0</v>
      </c>
      <c r="AJ146" s="58">
        <f t="shared" si="76"/>
        <v>0</v>
      </c>
      <c r="AK146" s="58">
        <f t="shared" si="76"/>
        <v>0</v>
      </c>
      <c r="AL146" s="58">
        <f t="shared" si="76"/>
        <v>0</v>
      </c>
      <c r="AM146" s="58">
        <f t="shared" si="76"/>
        <v>0</v>
      </c>
      <c r="AN146" s="58">
        <f t="shared" si="76"/>
        <v>0</v>
      </c>
      <c r="AO146" s="111">
        <f t="shared" si="76"/>
        <v>0</v>
      </c>
      <c r="AP146" s="112">
        <f t="shared" si="76"/>
        <v>0</v>
      </c>
      <c r="AQ146" s="113" t="str">
        <f>VLOOKUP($H146,'[1]Unit factor_selected'!$F$3:$AC$346,'[1]Unit factor_selected'!H$1,FALSE)</f>
        <v>MJ</v>
      </c>
      <c r="AR146" s="114">
        <f>VLOOKUP($H146,'[1]Unit factor_selected'!$F$3:$AC$346,'[1]Unit factor_selected'!J$1,FALSE)</f>
        <v>7.0118048765538996E-2</v>
      </c>
      <c r="AS146" s="115">
        <f>VLOOKUP($H146,'[1]Unit factor_selected'!$F$3:$AC$346,'[1]Unit factor_selected'!K$1,FALSE)</f>
        <v>1.3497453408187099</v>
      </c>
      <c r="AT146" s="116">
        <f>VLOOKUP($H146,'[1]Unit factor_selected'!$F$3:$AC$346,'[1]Unit factor_selected'!L$1,FALSE)</f>
        <v>1.06301210372212E-5</v>
      </c>
      <c r="AU146" s="117">
        <f>VLOOKUP($H146,'[1]Unit factor_selected'!$F$3:$AC$346,'[1]Unit factor_selected'!M$1,FALSE)</f>
        <v>2.9385955179995399E-2</v>
      </c>
      <c r="AV146" s="116">
        <f>VLOOKUP($H146,'[1]Unit factor_selected'!$F$3:$AC$346,'[1]Unit factor_selected'!N$1,FALSE)</f>
        <v>1.0025233031106201E-4</v>
      </c>
      <c r="AW146" s="116">
        <f>VLOOKUP($H146,'[1]Unit factor_selected'!$F$3:$AC$346,'[1]Unit factor_selected'!O$1,FALSE)</f>
        <v>5.9555853283527898E-7</v>
      </c>
      <c r="AX146" s="117">
        <f>VLOOKUP($H146,'[1]Unit factor_selected'!$F$3:$AC$346,'[1]Unit factor_selected'!P$1,FALSE)</f>
        <v>7.0869144201546899E-2</v>
      </c>
      <c r="AY146" s="116">
        <f>VLOOKUP($H146,'[1]Unit factor_selected'!$F$3:$AC$346,'[1]Unit factor_selected'!Q$1,FALSE)</f>
        <v>4.5144039477974199E-4</v>
      </c>
      <c r="AZ146" s="117">
        <f>VLOOKUP($H146,'[1]Unit factor_selected'!$F$3:$AC$346,'[1]Unit factor_selected'!R$1,FALSE)</f>
        <v>1.5356028778998299E-3</v>
      </c>
      <c r="BA146" s="116">
        <f>VLOOKUP($H146,'[1]Unit factor_selected'!$F$3:$AC$346,'[1]Unit factor_selected'!S$1,FALSE)</f>
        <v>3.2455970565379699E-4</v>
      </c>
      <c r="BB146" s="116">
        <f>VLOOKUP($H146,'[1]Unit factor_selected'!$F$3:$AC$346,'[1]Unit factor_selected'!T$1,FALSE)</f>
        <v>3.01250376434892E-5</v>
      </c>
      <c r="BC146" s="116">
        <f>VLOOKUP($H146,'[1]Unit factor_selected'!$F$3:$AC$346,'[1]Unit factor_selected'!U$1,FALSE)</f>
        <v>2.66615630405421E-4</v>
      </c>
      <c r="BD146" s="116">
        <f>VLOOKUP($H146,'[1]Unit factor_selected'!$F$3:$AC$346,'[1]Unit factor_selected'!V$1,FALSE)</f>
        <v>6.0700632641943398E-8</v>
      </c>
      <c r="BE146" s="116">
        <f>VLOOKUP($H146,'[1]Unit factor_selected'!$F$3:$AC$346,'[1]Unit factor_selected'!W$1,FALSE)</f>
        <v>1.7662890886774801E-5</v>
      </c>
      <c r="BF146" s="116">
        <f>VLOOKUP($H146,'[1]Unit factor_selected'!$F$3:$AC$346,'[1]Unit factor_selected'!X$1,FALSE)</f>
        <v>3.2165862121886299E-5</v>
      </c>
      <c r="BG146" s="116">
        <f>VLOOKUP($H146,'[1]Unit factor_selected'!$F$3:$AC$346,'[1]Unit factor_selected'!Y$1,FALSE)</f>
        <v>3.4052642672935498E-5</v>
      </c>
      <c r="BH146" s="116">
        <f>VLOOKUP($H146,'[1]Unit factor_selected'!$F$3:$AC$346,'[1]Unit factor_selected'!Z$1,FALSE)</f>
        <v>1.6017502682224398E-8</v>
      </c>
      <c r="BI146" s="116">
        <f>VLOOKUP($H146,'[1]Unit factor_selected'!$F$3:$AC$346,'[1]Unit factor_selected'!AA$1,FALSE)</f>
        <v>3.0729154602136902E-5</v>
      </c>
      <c r="BJ146" s="117">
        <f>VLOOKUP($H146,'[1]Unit factor_selected'!$F$3:$AC$346,'[1]Unit factor_selected'!AB$1,FALSE)</f>
        <v>5.1457720294377004E-3</v>
      </c>
      <c r="BK146" s="118">
        <f>VLOOKUP($H146,'[1]Unit factor_selected'!$F$3:$AC$346,'[1]Unit factor_selected'!AC$1,FALSE)</f>
        <v>2.1648941226151601E-5</v>
      </c>
    </row>
    <row r="147" spans="2:63" x14ac:dyDescent="0.2">
      <c r="B147" s="84"/>
      <c r="C147" s="84"/>
      <c r="D147" s="85"/>
      <c r="E147" s="97" t="str">
        <f>'[1]EV proj_BAU'!K122</f>
        <v>Cathode active material (kg)</v>
      </c>
      <c r="F147" s="125"/>
      <c r="G147" s="87"/>
      <c r="I147" s="88">
        <v>1</v>
      </c>
      <c r="J147" s="126">
        <f>I147</f>
        <v>1</v>
      </c>
      <c r="K147" s="214">
        <f>'[1]EV proj_BAU'!R122</f>
        <v>44.181600000000003</v>
      </c>
      <c r="L147" s="129">
        <f>'[1]EV proj_BAU'!S122</f>
        <v>37.478400000000001</v>
      </c>
      <c r="M147" s="129">
        <f>'[1]EV proj_BAU'!T122</f>
        <v>40.591200000000001</v>
      </c>
      <c r="N147" s="129">
        <f>'[1]EV proj_BAU'!U122</f>
        <v>59.915399999999998</v>
      </c>
      <c r="O147" s="129">
        <f>'[1]EV proj_BAU'!V122</f>
        <v>36.136799999999994</v>
      </c>
      <c r="P147" s="129">
        <f>'[1]EV proj_BAU'!W122</f>
        <v>39.607200000000006</v>
      </c>
      <c r="Q147" s="129">
        <f>'[1]EV proj_BAU'!AF72</f>
        <v>16.495942636799899</v>
      </c>
      <c r="R147" s="128">
        <v>0</v>
      </c>
      <c r="S147" s="129">
        <f>'[1]EV proj_BAU'!X122</f>
        <v>86.899199999999993</v>
      </c>
      <c r="T147" s="129">
        <f>'[1]EV proj_BAU'!Y122</f>
        <v>73.713599999999985</v>
      </c>
      <c r="U147" s="129">
        <f>'[1]EV proj_BAU'!Z122</f>
        <v>79.838400000000007</v>
      </c>
      <c r="V147" s="129">
        <f>'[1]EV proj_BAU'!AA122</f>
        <v>117.79249999999999</v>
      </c>
      <c r="W147" s="129">
        <f>'[1]EV proj_BAU'!AB122</f>
        <v>71.078400000000002</v>
      </c>
      <c r="X147" s="129">
        <f>'[1]EV proj_BAU'!AC122</f>
        <v>77.903999999999996</v>
      </c>
      <c r="Y147" s="129">
        <f>'[1]EV proj_BAU'!AG72</f>
        <v>33.598604715079929</v>
      </c>
      <c r="Z147" s="130">
        <v>0</v>
      </c>
      <c r="AA147" s="193">
        <f>$I147*K147</f>
        <v>44.181600000000003</v>
      </c>
      <c r="AB147" s="95">
        <f t="shared" ref="AB147:AP149" si="78">$I147*L147</f>
        <v>37.478400000000001</v>
      </c>
      <c r="AC147" s="95">
        <f t="shared" si="78"/>
        <v>40.591200000000001</v>
      </c>
      <c r="AD147" s="95">
        <f t="shared" si="78"/>
        <v>59.915399999999998</v>
      </c>
      <c r="AE147" s="95">
        <f t="shared" si="78"/>
        <v>36.136799999999994</v>
      </c>
      <c r="AF147" s="95">
        <f t="shared" si="78"/>
        <v>39.607200000000006</v>
      </c>
      <c r="AG147" s="95">
        <f t="shared" si="78"/>
        <v>16.495942636799899</v>
      </c>
      <c r="AH147" s="4">
        <f t="shared" si="78"/>
        <v>0</v>
      </c>
      <c r="AI147" s="95">
        <f t="shared" si="78"/>
        <v>86.899199999999993</v>
      </c>
      <c r="AJ147" s="95">
        <f t="shared" si="78"/>
        <v>73.713599999999985</v>
      </c>
      <c r="AK147" s="95">
        <f t="shared" si="78"/>
        <v>79.838400000000007</v>
      </c>
      <c r="AL147" s="95">
        <f t="shared" si="78"/>
        <v>117.79249999999999</v>
      </c>
      <c r="AM147" s="95">
        <f t="shared" si="78"/>
        <v>71.078400000000002</v>
      </c>
      <c r="AN147" s="95">
        <f t="shared" si="78"/>
        <v>77.903999999999996</v>
      </c>
      <c r="AO147" s="95">
        <f t="shared" si="78"/>
        <v>33.598604715079929</v>
      </c>
      <c r="AP147" s="96">
        <f t="shared" si="78"/>
        <v>0</v>
      </c>
      <c r="AQ147" s="97" t="s">
        <v>56</v>
      </c>
      <c r="AR147" s="98">
        <v>0</v>
      </c>
      <c r="AS147" s="2">
        <v>0</v>
      </c>
      <c r="AT147" s="22">
        <v>0</v>
      </c>
      <c r="AU147" s="21">
        <v>0</v>
      </c>
      <c r="AV147" s="22">
        <v>0</v>
      </c>
      <c r="AW147" s="22">
        <v>0</v>
      </c>
      <c r="AX147" s="21">
        <v>0</v>
      </c>
      <c r="AY147" s="22">
        <v>0</v>
      </c>
      <c r="AZ147" s="21">
        <v>0</v>
      </c>
      <c r="BA147" s="22">
        <v>0</v>
      </c>
      <c r="BB147" s="22">
        <v>0</v>
      </c>
      <c r="BC147" s="22">
        <v>0</v>
      </c>
      <c r="BD147" s="22">
        <v>0</v>
      </c>
      <c r="BE147" s="22">
        <v>0</v>
      </c>
      <c r="BF147" s="22">
        <v>0</v>
      </c>
      <c r="BG147" s="22">
        <v>0</v>
      </c>
      <c r="BH147" s="22">
        <v>0</v>
      </c>
      <c r="BI147" s="22">
        <v>0</v>
      </c>
      <c r="BJ147" s="21">
        <v>0</v>
      </c>
      <c r="BK147" s="99">
        <v>0</v>
      </c>
    </row>
    <row r="148" spans="2:63" x14ac:dyDescent="0.2">
      <c r="B148" s="84"/>
      <c r="C148" s="84"/>
      <c r="D148" s="137"/>
      <c r="E148" s="113" t="str">
        <f>'[1]EV proj_BAU'!K123</f>
        <v>Emitted CO2</v>
      </c>
      <c r="F148" s="131"/>
      <c r="G148" s="102"/>
      <c r="H148" s="103"/>
      <c r="I148" s="104">
        <v>1</v>
      </c>
      <c r="J148" s="132">
        <f>I148</f>
        <v>1</v>
      </c>
      <c r="K148" s="217">
        <f>'[1]EV proj_BAU'!R123</f>
        <v>10.161768</v>
      </c>
      <c r="L148" s="134">
        <f>'[1]EV proj_BAU'!S123</f>
        <v>0</v>
      </c>
      <c r="M148" s="134">
        <f>'[1]EV proj_BAU'!T123</f>
        <v>0</v>
      </c>
      <c r="N148" s="134">
        <f>'[1]EV proj_BAU'!U123</f>
        <v>0</v>
      </c>
      <c r="O148" s="134">
        <f>'[1]EV proj_BAU'!V123</f>
        <v>0</v>
      </c>
      <c r="P148" s="134">
        <f>'[1]EV proj_BAU'!W123</f>
        <v>0</v>
      </c>
      <c r="Q148" s="134">
        <v>0</v>
      </c>
      <c r="R148" s="134">
        <v>0</v>
      </c>
      <c r="S148" s="135">
        <f>'[1]EV proj_BAU'!X123</f>
        <v>19.986816000000001</v>
      </c>
      <c r="T148" s="134">
        <f>'[1]EV proj_BAU'!Y123</f>
        <v>0</v>
      </c>
      <c r="U148" s="134">
        <f>'[1]EV proj_BAU'!Z123</f>
        <v>0</v>
      </c>
      <c r="V148" s="134">
        <f>'[1]EV proj_BAU'!AA123</f>
        <v>0</v>
      </c>
      <c r="W148" s="134">
        <f>'[1]EV proj_BAU'!AB123</f>
        <v>0</v>
      </c>
      <c r="X148" s="134">
        <f>'[1]EV proj_BAU'!AC123</f>
        <v>0</v>
      </c>
      <c r="Y148" s="134">
        <v>0</v>
      </c>
      <c r="Z148" s="136">
        <v>0</v>
      </c>
      <c r="AA148" s="197">
        <f>$I148*K148</f>
        <v>10.161768</v>
      </c>
      <c r="AB148" s="111">
        <f t="shared" si="78"/>
        <v>0</v>
      </c>
      <c r="AC148" s="111">
        <f t="shared" si="78"/>
        <v>0</v>
      </c>
      <c r="AD148" s="111">
        <f t="shared" si="78"/>
        <v>0</v>
      </c>
      <c r="AE148" s="111">
        <f t="shared" si="78"/>
        <v>0</v>
      </c>
      <c r="AF148" s="111">
        <f t="shared" si="78"/>
        <v>0</v>
      </c>
      <c r="AG148" s="111">
        <f t="shared" si="78"/>
        <v>0</v>
      </c>
      <c r="AH148" s="111">
        <f t="shared" si="78"/>
        <v>0</v>
      </c>
      <c r="AI148" s="58">
        <f t="shared" si="78"/>
        <v>19.986816000000001</v>
      </c>
      <c r="AJ148" s="111">
        <f t="shared" si="78"/>
        <v>0</v>
      </c>
      <c r="AK148" s="111">
        <f t="shared" si="78"/>
        <v>0</v>
      </c>
      <c r="AL148" s="111">
        <f t="shared" si="78"/>
        <v>0</v>
      </c>
      <c r="AM148" s="111">
        <f t="shared" si="78"/>
        <v>0</v>
      </c>
      <c r="AN148" s="111">
        <f t="shared" si="78"/>
        <v>0</v>
      </c>
      <c r="AO148" s="111">
        <f t="shared" si="78"/>
        <v>0</v>
      </c>
      <c r="AP148" s="112">
        <f t="shared" si="78"/>
        <v>0</v>
      </c>
      <c r="AQ148" s="113" t="s">
        <v>56</v>
      </c>
      <c r="AR148" s="114">
        <v>1</v>
      </c>
      <c r="AS148" s="115">
        <v>0</v>
      </c>
      <c r="AT148" s="116">
        <v>0</v>
      </c>
      <c r="AU148" s="117">
        <v>0</v>
      </c>
      <c r="AV148" s="116">
        <v>0</v>
      </c>
      <c r="AW148" s="116">
        <v>0</v>
      </c>
      <c r="AX148" s="117">
        <v>1</v>
      </c>
      <c r="AY148" s="116">
        <v>0</v>
      </c>
      <c r="AZ148" s="117">
        <v>0</v>
      </c>
      <c r="BA148" s="116">
        <v>0</v>
      </c>
      <c r="BB148" s="116">
        <v>0</v>
      </c>
      <c r="BC148" s="116">
        <v>0</v>
      </c>
      <c r="BD148" s="116">
        <v>0</v>
      </c>
      <c r="BE148" s="116">
        <v>0</v>
      </c>
      <c r="BF148" s="116">
        <v>0</v>
      </c>
      <c r="BG148" s="116">
        <v>0</v>
      </c>
      <c r="BH148" s="116">
        <v>0</v>
      </c>
      <c r="BI148" s="116">
        <v>0</v>
      </c>
      <c r="BJ148" s="117">
        <v>0</v>
      </c>
      <c r="BK148" s="118">
        <v>0</v>
      </c>
    </row>
    <row r="149" spans="2:63" x14ac:dyDescent="0.2">
      <c r="B149" s="84"/>
      <c r="C149" s="84"/>
      <c r="D149" s="218" t="str">
        <f>'[1]Unit factor_selected'!C3</f>
        <v>Carbon black</v>
      </c>
      <c r="E149" s="44"/>
      <c r="F149" s="219" t="str">
        <f>'[1]Unit factor_selected'!D3</f>
        <v>market for carbon black | carbon black | Cutoff</v>
      </c>
      <c r="G149" s="220" t="str">
        <f>'[1]Unit factor_selected'!E3</f>
        <v>GLO</v>
      </c>
      <c r="H149" s="221" t="str">
        <f>'[1]Unit factor_selected'!F3</f>
        <v>8b91b271-1290-363f-aa3a-e8fd5bf4a7a8</v>
      </c>
      <c r="I149" s="222">
        <v>1</v>
      </c>
      <c r="J149" s="223">
        <f>I149</f>
        <v>1</v>
      </c>
      <c r="K149" s="224">
        <f>'[1]EV proj_BAU'!R73</f>
        <v>0.92159999999999997</v>
      </c>
      <c r="L149" s="225">
        <f>'[1]EV proj_BAU'!S73</f>
        <v>2.0832000000000002</v>
      </c>
      <c r="M149" s="225">
        <f>'[1]EV proj_BAU'!T73</f>
        <v>0.8448</v>
      </c>
      <c r="N149" s="225">
        <f>'[1]EV proj_BAU'!U73</f>
        <v>1.2483</v>
      </c>
      <c r="O149" s="225">
        <f>'[1]EV proj_BAU'!V73</f>
        <v>2.0087999999999999</v>
      </c>
      <c r="P149" s="225">
        <f>'[1]EV proj_BAU'!W73</f>
        <v>0.8256</v>
      </c>
      <c r="Q149" s="225">
        <f>'[1]EV proj_BAU'!AF73</f>
        <v>4.7131264676571218</v>
      </c>
      <c r="R149" s="226">
        <v>0</v>
      </c>
      <c r="S149" s="225">
        <f>'[1]EV proj_BAU'!X73</f>
        <v>1.8095999999999999</v>
      </c>
      <c r="T149" s="225">
        <f>'[1]EV proj_BAU'!Y73</f>
        <v>4.0943999999999994</v>
      </c>
      <c r="U149" s="225">
        <f>'[1]EV proj_BAU'!Z73</f>
        <v>1.6631999999999998</v>
      </c>
      <c r="V149" s="225">
        <f>'[1]EV proj_BAU'!AA73</f>
        <v>2.4539999999999997</v>
      </c>
      <c r="W149" s="225">
        <f>'[1]EV proj_BAU'!AB73</f>
        <v>3.948</v>
      </c>
      <c r="X149" s="225">
        <f>'[1]EV proj_BAU'!AC73</f>
        <v>1.6223999999999998</v>
      </c>
      <c r="Y149" s="225">
        <f>'[1]EV proj_BAU'!AG73</f>
        <v>9.599601347165704</v>
      </c>
      <c r="Z149" s="227">
        <v>0</v>
      </c>
      <c r="AA149" s="228">
        <f>$I149*K149</f>
        <v>0.92159999999999997</v>
      </c>
      <c r="AB149" s="229">
        <f t="shared" si="78"/>
        <v>2.0832000000000002</v>
      </c>
      <c r="AC149" s="229">
        <f t="shared" si="78"/>
        <v>0.8448</v>
      </c>
      <c r="AD149" s="229">
        <f t="shared" si="78"/>
        <v>1.2483</v>
      </c>
      <c r="AE149" s="229">
        <f t="shared" si="78"/>
        <v>2.0087999999999999</v>
      </c>
      <c r="AF149" s="229">
        <f t="shared" si="78"/>
        <v>0.8256</v>
      </c>
      <c r="AG149" s="229">
        <f t="shared" si="78"/>
        <v>4.7131264676571218</v>
      </c>
      <c r="AH149" s="230">
        <f t="shared" si="78"/>
        <v>0</v>
      </c>
      <c r="AI149" s="229">
        <f t="shared" si="78"/>
        <v>1.8095999999999999</v>
      </c>
      <c r="AJ149" s="229">
        <f t="shared" si="78"/>
        <v>4.0943999999999994</v>
      </c>
      <c r="AK149" s="229">
        <f t="shared" si="78"/>
        <v>1.6631999999999998</v>
      </c>
      <c r="AL149" s="229">
        <f t="shared" si="78"/>
        <v>2.4539999999999997</v>
      </c>
      <c r="AM149" s="229">
        <f t="shared" si="78"/>
        <v>3.948</v>
      </c>
      <c r="AN149" s="229">
        <f t="shared" si="78"/>
        <v>1.6223999999999998</v>
      </c>
      <c r="AO149" s="229">
        <f t="shared" si="78"/>
        <v>9.599601347165704</v>
      </c>
      <c r="AP149" s="231">
        <f t="shared" si="78"/>
        <v>0</v>
      </c>
      <c r="AQ149" s="232" t="str">
        <f>VLOOKUP($H149,'[1]Unit factor_selected'!$F$3:$AC$346,'[1]Unit factor_selected'!H$1,FALSE)</f>
        <v>kg</v>
      </c>
      <c r="AR149" s="233">
        <f>VLOOKUP($H149,'[1]Unit factor_selected'!$F$3:$AC$346,'[1]Unit factor_selected'!J$1,FALSE)</f>
        <v>1.8480808771278501</v>
      </c>
      <c r="AS149" s="234">
        <f>VLOOKUP($H149,'[1]Unit factor_selected'!$F$3:$AC$346,'[1]Unit factor_selected'!K$1,FALSE)</f>
        <v>81.1517825769659</v>
      </c>
      <c r="AT149" s="235">
        <f>VLOOKUP($H149,'[1]Unit factor_selected'!$F$3:$AC$346,'[1]Unit factor_selected'!L$1,FALSE)</f>
        <v>3.7632397269843601E-3</v>
      </c>
      <c r="AU149" s="236">
        <f>VLOOKUP($H149,'[1]Unit factor_selected'!$F$3:$AC$346,'[1]Unit factor_selected'!M$1,FALSE)</f>
        <v>1.7577899545570099</v>
      </c>
      <c r="AV149" s="235">
        <f>VLOOKUP($H149,'[1]Unit factor_selected'!$F$3:$AC$346,'[1]Unit factor_selected'!N$1,FALSE)</f>
        <v>3.8634841227341697E-2</v>
      </c>
      <c r="AW149" s="235">
        <f>VLOOKUP($H149,'[1]Unit factor_selected'!$F$3:$AC$346,'[1]Unit factor_selected'!O$1,FALSE)</f>
        <v>9.4473766745053301E-5</v>
      </c>
      <c r="AX149" s="236">
        <f>VLOOKUP($H149,'[1]Unit factor_selected'!$F$3:$AC$346,'[1]Unit factor_selected'!P$1,FALSE)</f>
        <v>1.8613417050024501</v>
      </c>
      <c r="AY149" s="235">
        <f>VLOOKUP($H149,'[1]Unit factor_selected'!$F$3:$AC$346,'[1]Unit factor_selected'!Q$1,FALSE)</f>
        <v>4.8500192525947297E-2</v>
      </c>
      <c r="AZ149" s="236">
        <f>VLOOKUP($H149,'[1]Unit factor_selected'!$F$3:$AC$346,'[1]Unit factor_selected'!R$1,FALSE)</f>
        <v>0.682030970714669</v>
      </c>
      <c r="BA149" s="235">
        <f>VLOOKUP($H149,'[1]Unit factor_selected'!$F$3:$AC$346,'[1]Unit factor_selected'!S$1,FALSE)</f>
        <v>5.2192141122154499E-2</v>
      </c>
      <c r="BB149" s="235">
        <f>VLOOKUP($H149,'[1]Unit factor_selected'!$F$3:$AC$346,'[1]Unit factor_selected'!T$1,FALSE)</f>
        <v>1.21305848985181E-2</v>
      </c>
      <c r="BC149" s="235">
        <f>VLOOKUP($H149,'[1]Unit factor_selected'!$F$3:$AC$346,'[1]Unit factor_selected'!U$1,FALSE)</f>
        <v>5.2686002134902502E-2</v>
      </c>
      <c r="BD149" s="235">
        <f>VLOOKUP($H149,'[1]Unit factor_selected'!$F$3:$AC$346,'[1]Unit factor_selected'!V$1,FALSE)</f>
        <v>7.4471482407536297E-6</v>
      </c>
      <c r="BE149" s="235">
        <f>VLOOKUP($H149,'[1]Unit factor_selected'!$F$3:$AC$346,'[1]Unit factor_selected'!W$1,FALSE)</f>
        <v>3.6613018236917E-3</v>
      </c>
      <c r="BF149" s="235">
        <f>VLOOKUP($H149,'[1]Unit factor_selected'!$F$3:$AC$346,'[1]Unit factor_selected'!X$1,FALSE)</f>
        <v>4.0642037515313803E-3</v>
      </c>
      <c r="BG149" s="235">
        <f>VLOOKUP($H149,'[1]Unit factor_selected'!$F$3:$AC$346,'[1]Unit factor_selected'!Y$1,FALSE)</f>
        <v>4.2163722244946298E-3</v>
      </c>
      <c r="BH149" s="235">
        <f>VLOOKUP($H149,'[1]Unit factor_selected'!$F$3:$AC$346,'[1]Unit factor_selected'!Z$1,FALSE)</f>
        <v>1.3012003587815501E-6</v>
      </c>
      <c r="BI149" s="235">
        <f>VLOOKUP($H149,'[1]Unit factor_selected'!$F$3:$AC$346,'[1]Unit factor_selected'!AA$1,FALSE)</f>
        <v>8.5094467748291196E-3</v>
      </c>
      <c r="BJ149" s="236">
        <f>VLOOKUP($H149,'[1]Unit factor_selected'!$F$3:$AC$346,'[1]Unit factor_selected'!AB$1,FALSE)</f>
        <v>3.71533656146332</v>
      </c>
      <c r="BK149" s="237">
        <f>VLOOKUP($H149,'[1]Unit factor_selected'!$F$3:$AC$346,'[1]Unit factor_selected'!AC$1,FALSE)</f>
        <v>2.5308258551214801E-3</v>
      </c>
    </row>
    <row r="150" spans="2:63" x14ac:dyDescent="0.2">
      <c r="B150" s="84"/>
      <c r="C150" s="84"/>
      <c r="D150" s="64" t="str">
        <f>'[1]Unit factor_selected'!C30</f>
        <v>PVDF</v>
      </c>
      <c r="E150" s="146"/>
      <c r="F150" s="65" t="str">
        <f>'[1]Unit factor_selected'!D30</f>
        <v>polyvinylfluoride production | polyvinylfluoride | Cutoff</v>
      </c>
      <c r="G150" s="66" t="str">
        <f>'[1]Unit factor_selected'!E30</f>
        <v>US</v>
      </c>
      <c r="H150" s="67" t="str">
        <f>'[1]Unit factor_selected'!F30</f>
        <v>b472473c-d19d-3594-ad81-9cb46238815c</v>
      </c>
      <c r="I150" s="68">
        <f>I142</f>
        <v>1</v>
      </c>
      <c r="J150" s="69">
        <f>SUM(I150:I154)</f>
        <v>1</v>
      </c>
      <c r="K150" s="188">
        <f>'[1]EV proj_BAU'!R74</f>
        <v>0.92159999999999997</v>
      </c>
      <c r="L150" s="72">
        <f>'[1]EV proj_BAU'!S74</f>
        <v>2.0832000000000002</v>
      </c>
      <c r="M150" s="72">
        <f>'[1]EV proj_BAU'!T74</f>
        <v>0.8448</v>
      </c>
      <c r="N150" s="72">
        <f>'[1]EV proj_BAU'!U74</f>
        <v>1.2483</v>
      </c>
      <c r="O150" s="72">
        <f>'[1]EV proj_BAU'!V74</f>
        <v>2.0087999999999999</v>
      </c>
      <c r="P150" s="72">
        <f>'[1]EV proj_BAU'!W74</f>
        <v>0.8256</v>
      </c>
      <c r="Q150" s="72">
        <f>'[1]EV proj_BAU'!AF74</f>
        <v>2.3565632370385976</v>
      </c>
      <c r="R150" s="72">
        <f>'[1]EV proj_BAU'!AJ74</f>
        <v>5.4664536719744401E-3</v>
      </c>
      <c r="S150" s="72">
        <f>'[1]EV proj_BAU'!X74</f>
        <v>1.8095999999999999</v>
      </c>
      <c r="T150" s="72">
        <f>'[1]EV proj_BAU'!Y74</f>
        <v>4.0943999999999994</v>
      </c>
      <c r="U150" s="72">
        <f>'[1]EV proj_BAU'!Z74</f>
        <v>1.6631999999999998</v>
      </c>
      <c r="V150" s="72">
        <f>'[1]EV proj_BAU'!AA74</f>
        <v>2.4539999999999997</v>
      </c>
      <c r="W150" s="72">
        <f>'[1]EV proj_BAU'!AB74</f>
        <v>3.948</v>
      </c>
      <c r="X150" s="72">
        <f>'[1]EV proj_BAU'!AC74</f>
        <v>1.6223999999999998</v>
      </c>
      <c r="Y150" s="72">
        <f>'[1]EV proj_BAU'!AG74</f>
        <v>4.7998006739937544</v>
      </c>
      <c r="Z150" s="153">
        <f>'[1]EV proj_BAU'!AK74</f>
        <v>1.0999999999999999E-2</v>
      </c>
      <c r="AA150" s="189">
        <f>$I150*K$150</f>
        <v>0.92159999999999997</v>
      </c>
      <c r="AB150" s="76">
        <f t="shared" ref="AB150:AP154" si="79">$I150*L$150</f>
        <v>2.0832000000000002</v>
      </c>
      <c r="AC150" s="76">
        <f t="shared" si="79"/>
        <v>0.8448</v>
      </c>
      <c r="AD150" s="76">
        <f t="shared" si="79"/>
        <v>1.2483</v>
      </c>
      <c r="AE150" s="76">
        <f t="shared" si="79"/>
        <v>2.0087999999999999</v>
      </c>
      <c r="AF150" s="76">
        <f t="shared" si="79"/>
        <v>0.8256</v>
      </c>
      <c r="AG150" s="76">
        <f t="shared" si="79"/>
        <v>2.3565632370385976</v>
      </c>
      <c r="AH150" s="76">
        <f t="shared" si="79"/>
        <v>5.4664536719744401E-3</v>
      </c>
      <c r="AI150" s="76">
        <f t="shared" si="79"/>
        <v>1.8095999999999999</v>
      </c>
      <c r="AJ150" s="76">
        <f t="shared" si="79"/>
        <v>4.0943999999999994</v>
      </c>
      <c r="AK150" s="76">
        <f t="shared" si="79"/>
        <v>1.6631999999999998</v>
      </c>
      <c r="AL150" s="76">
        <f t="shared" si="79"/>
        <v>2.4539999999999997</v>
      </c>
      <c r="AM150" s="76">
        <f t="shared" si="79"/>
        <v>3.948</v>
      </c>
      <c r="AN150" s="76">
        <f t="shared" si="79"/>
        <v>1.6223999999999998</v>
      </c>
      <c r="AO150" s="76">
        <f t="shared" si="79"/>
        <v>4.7998006739937544</v>
      </c>
      <c r="AP150" s="156">
        <f t="shared" si="79"/>
        <v>1.0999999999999999E-2</v>
      </c>
      <c r="AQ150" s="78" t="str">
        <f>VLOOKUP($H150,'[1]Unit factor_selected'!$F$3:$AC$346,'[1]Unit factor_selected'!H$1,FALSE)</f>
        <v>kg</v>
      </c>
      <c r="AR150" s="79">
        <f>VLOOKUP($H150,'[1]Unit factor_selected'!$F$3:$AC$346,'[1]Unit factor_selected'!J$1,FALSE)</f>
        <v>12.444447385101901</v>
      </c>
      <c r="AS150" s="80">
        <f>VLOOKUP($H150,'[1]Unit factor_selected'!$F$3:$AC$346,'[1]Unit factor_selected'!K$1,FALSE)</f>
        <v>157.74732344515601</v>
      </c>
      <c r="AT150" s="81">
        <f>VLOOKUP($H150,'[1]Unit factor_selected'!$F$3:$AC$346,'[1]Unit factor_selected'!L$1,FALSE)</f>
        <v>1.6258143480977701E-2</v>
      </c>
      <c r="AU150" s="82">
        <f>VLOOKUP($H150,'[1]Unit factor_selected'!$F$3:$AC$346,'[1]Unit factor_selected'!M$1,FALSE)</f>
        <v>2.55858427187587</v>
      </c>
      <c r="AV150" s="81">
        <f>VLOOKUP($H150,'[1]Unit factor_selected'!$F$3:$AC$346,'[1]Unit factor_selected'!N$1,FALSE)</f>
        <v>0.52169684793485205</v>
      </c>
      <c r="AW150" s="81">
        <f>VLOOKUP($H150,'[1]Unit factor_selected'!$F$3:$AC$346,'[1]Unit factor_selected'!O$1,FALSE)</f>
        <v>3.4177342378621401E-3</v>
      </c>
      <c r="AX150" s="82">
        <f>VLOOKUP($H150,'[1]Unit factor_selected'!$F$3:$AC$346,'[1]Unit factor_selected'!P$1,FALSE)</f>
        <v>13.4844878544514</v>
      </c>
      <c r="AY150" s="81">
        <f>VLOOKUP($H150,'[1]Unit factor_selected'!$F$3:$AC$346,'[1]Unit factor_selected'!Q$1,FALSE)</f>
        <v>0.44433695211924401</v>
      </c>
      <c r="AZ150" s="82">
        <f>VLOOKUP($H150,'[1]Unit factor_selected'!$F$3:$AC$346,'[1]Unit factor_selected'!R$1,FALSE)</f>
        <v>10.967449194960199</v>
      </c>
      <c r="BA150" s="81">
        <f>VLOOKUP($H150,'[1]Unit factor_selected'!$F$3:$AC$346,'[1]Unit factor_selected'!S$1,FALSE)</f>
        <v>1.32910276835867</v>
      </c>
      <c r="BB150" s="81">
        <f>VLOOKUP($H150,'[1]Unit factor_selected'!$F$3:$AC$346,'[1]Unit factor_selected'!T$1,FALSE)</f>
        <v>8.1224843795180898E-2</v>
      </c>
      <c r="BC150" s="81">
        <f>VLOOKUP($H150,'[1]Unit factor_selected'!$F$3:$AC$346,'[1]Unit factor_selected'!U$1,FALSE)</f>
        <v>0.68473700497031498</v>
      </c>
      <c r="BD150" s="81">
        <f>VLOOKUP($H150,'[1]Unit factor_selected'!$F$3:$AC$346,'[1]Unit factor_selected'!V$1,FALSE)</f>
        <v>2.3920438529227399E-4</v>
      </c>
      <c r="BE150" s="81">
        <f>VLOOKUP($H150,'[1]Unit factor_selected'!$F$3:$AC$346,'[1]Unit factor_selected'!W$1,FALSE)</f>
        <v>3.2453521416333203E-2</v>
      </c>
      <c r="BF150" s="81">
        <f>VLOOKUP($H150,'[1]Unit factor_selected'!$F$3:$AC$346,'[1]Unit factor_selected'!X$1,FALSE)</f>
        <v>1.20157069793184E-2</v>
      </c>
      <c r="BG150" s="81">
        <f>VLOOKUP($H150,'[1]Unit factor_selected'!$F$3:$AC$346,'[1]Unit factor_selected'!Y$1,FALSE)</f>
        <v>1.23905137894089E-2</v>
      </c>
      <c r="BH150" s="81">
        <f>VLOOKUP($H150,'[1]Unit factor_selected'!$F$3:$AC$346,'[1]Unit factor_selected'!Z$1,FALSE)</f>
        <v>3.3291335593282002E-6</v>
      </c>
      <c r="BI150" s="81">
        <f>VLOOKUP($H150,'[1]Unit factor_selected'!$F$3:$AC$346,'[1]Unit factor_selected'!AA$1,FALSE)</f>
        <v>3.2247038434129197E-2</v>
      </c>
      <c r="BJ150" s="82">
        <f>VLOOKUP($H150,'[1]Unit factor_selected'!$F$3:$AC$346,'[1]Unit factor_selected'!AB$1,FALSE)</f>
        <v>43.482447569806297</v>
      </c>
      <c r="BK150" s="83">
        <f>VLOOKUP($H150,'[1]Unit factor_selected'!$F$3:$AC$346,'[1]Unit factor_selected'!AC$1,FALSE)</f>
        <v>0.143532690958807</v>
      </c>
    </row>
    <row r="151" spans="2:63" x14ac:dyDescent="0.2">
      <c r="B151" s="84"/>
      <c r="C151" s="84"/>
      <c r="D151" s="85"/>
      <c r="E151" s="147"/>
      <c r="F151" s="86"/>
      <c r="G151" s="87" t="str">
        <f>'[1]Unit factor_selected'!E31</f>
        <v>CN</v>
      </c>
      <c r="H151" s="35" t="str">
        <f>'[1]Unit factor_selected'!F31</f>
        <v>8799070d-0c1f-4439-8c5f-80a29ae6c346</v>
      </c>
      <c r="I151" s="88">
        <f t="shared" ref="I151:I154" si="80">I143</f>
        <v>0</v>
      </c>
      <c r="J151" s="89"/>
      <c r="K151" s="1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164"/>
      <c r="AA151" s="193">
        <f>$I151*K$150</f>
        <v>0</v>
      </c>
      <c r="AB151" s="95">
        <f t="shared" si="79"/>
        <v>0</v>
      </c>
      <c r="AC151" s="95">
        <f t="shared" si="79"/>
        <v>0</v>
      </c>
      <c r="AD151" s="95">
        <f t="shared" si="79"/>
        <v>0</v>
      </c>
      <c r="AE151" s="95">
        <f t="shared" si="79"/>
        <v>0</v>
      </c>
      <c r="AF151" s="95">
        <f t="shared" si="79"/>
        <v>0</v>
      </c>
      <c r="AG151" s="95">
        <f t="shared" si="79"/>
        <v>0</v>
      </c>
      <c r="AH151" s="95">
        <f t="shared" si="79"/>
        <v>0</v>
      </c>
      <c r="AI151" s="95">
        <f t="shared" si="79"/>
        <v>0</v>
      </c>
      <c r="AJ151" s="95">
        <f t="shared" si="79"/>
        <v>0</v>
      </c>
      <c r="AK151" s="95">
        <f t="shared" si="79"/>
        <v>0</v>
      </c>
      <c r="AL151" s="95">
        <f t="shared" si="79"/>
        <v>0</v>
      </c>
      <c r="AM151" s="95">
        <f t="shared" si="79"/>
        <v>0</v>
      </c>
      <c r="AN151" s="95">
        <f t="shared" si="79"/>
        <v>0</v>
      </c>
      <c r="AO151" s="95">
        <f t="shared" si="79"/>
        <v>0</v>
      </c>
      <c r="AP151" s="167">
        <f t="shared" si="79"/>
        <v>0</v>
      </c>
      <c r="AQ151" s="97" t="str">
        <f>VLOOKUP($H151,'[1]Unit factor_selected'!$F$3:$AC$346,'[1]Unit factor_selected'!H$1,FALSE)</f>
        <v>kg</v>
      </c>
      <c r="AR151" s="98">
        <f>VLOOKUP($H151,'[1]Unit factor_selected'!$F$3:$AC$346,'[1]Unit factor_selected'!J$1,FALSE)</f>
        <v>13.361071035070299</v>
      </c>
      <c r="AS151" s="2">
        <f>VLOOKUP($H151,'[1]Unit factor_selected'!$F$3:$AC$346,'[1]Unit factor_selected'!K$1,FALSE)</f>
        <v>158.64140463639899</v>
      </c>
      <c r="AT151" s="22">
        <f>VLOOKUP($H151,'[1]Unit factor_selected'!$F$3:$AC$346,'[1]Unit factor_selected'!L$1,FALSE)</f>
        <v>1.6076692588505199E-2</v>
      </c>
      <c r="AU151" s="21">
        <f>VLOOKUP($H151,'[1]Unit factor_selected'!$F$3:$AC$346,'[1]Unit factor_selected'!M$1,FALSE)</f>
        <v>2.6031138867150498</v>
      </c>
      <c r="AV151" s="22">
        <f>VLOOKUP($H151,'[1]Unit factor_selected'!$F$3:$AC$346,'[1]Unit factor_selected'!N$1,FALSE)</f>
        <v>0.52003098175920204</v>
      </c>
      <c r="AW151" s="22">
        <f>VLOOKUP($H151,'[1]Unit factor_selected'!$F$3:$AC$346,'[1]Unit factor_selected'!O$1,FALSE)</f>
        <v>2.5815857192210598E-3</v>
      </c>
      <c r="AX151" s="21">
        <f>VLOOKUP($H151,'[1]Unit factor_selected'!$F$3:$AC$346,'[1]Unit factor_selected'!P$1,FALSE)</f>
        <v>14.4543824686683</v>
      </c>
      <c r="AY151" s="22">
        <f>VLOOKUP($H151,'[1]Unit factor_selected'!$F$3:$AC$346,'[1]Unit factor_selected'!Q$1,FALSE)</f>
        <v>0.44710669720554302</v>
      </c>
      <c r="AZ151" s="21">
        <f>VLOOKUP($H151,'[1]Unit factor_selected'!$F$3:$AC$346,'[1]Unit factor_selected'!R$1,FALSE)</f>
        <v>10.514617613556201</v>
      </c>
      <c r="BA151" s="22">
        <f>VLOOKUP($H151,'[1]Unit factor_selected'!$F$3:$AC$346,'[1]Unit factor_selected'!S$1,FALSE)</f>
        <v>1.2383425521387901</v>
      </c>
      <c r="BB151" s="22">
        <f>VLOOKUP($H151,'[1]Unit factor_selected'!$F$3:$AC$346,'[1]Unit factor_selected'!T$1,FALSE)</f>
        <v>7.5508021403863299E-2</v>
      </c>
      <c r="BC151" s="22">
        <f>VLOOKUP($H151,'[1]Unit factor_selected'!$F$3:$AC$346,'[1]Unit factor_selected'!U$1,FALSE)</f>
        <v>0.68127295645978303</v>
      </c>
      <c r="BD151" s="22">
        <f>VLOOKUP($H151,'[1]Unit factor_selected'!$F$3:$AC$346,'[1]Unit factor_selected'!V$1,FALSE)</f>
        <v>1.8391731439583301E-4</v>
      </c>
      <c r="BE151" s="22">
        <f>VLOOKUP($H151,'[1]Unit factor_selected'!$F$3:$AC$346,'[1]Unit factor_selected'!W$1,FALSE)</f>
        <v>3.2599534279663001E-2</v>
      </c>
      <c r="BF151" s="22">
        <f>VLOOKUP($H151,'[1]Unit factor_selected'!$F$3:$AC$346,'[1]Unit factor_selected'!X$1,FALSE)</f>
        <v>1.8069811102513801E-2</v>
      </c>
      <c r="BG151" s="22">
        <f>VLOOKUP($H151,'[1]Unit factor_selected'!$F$3:$AC$346,'[1]Unit factor_selected'!Y$1,FALSE)</f>
        <v>1.8414795752653999E-2</v>
      </c>
      <c r="BH151" s="22">
        <f>VLOOKUP($H151,'[1]Unit factor_selected'!$F$3:$AC$346,'[1]Unit factor_selected'!Z$1,FALSE)</f>
        <v>3.25009240425296E-6</v>
      </c>
      <c r="BI151" s="22">
        <f>VLOOKUP($H151,'[1]Unit factor_selected'!$F$3:$AC$346,'[1]Unit factor_selected'!AA$1,FALSE)</f>
        <v>3.7385689365216399E-2</v>
      </c>
      <c r="BJ151" s="21">
        <f>VLOOKUP($H151,'[1]Unit factor_selected'!$F$3:$AC$346,'[1]Unit factor_selected'!AB$1,FALSE)</f>
        <v>44.747512287381497</v>
      </c>
      <c r="BK151" s="99">
        <f>VLOOKUP($H151,'[1]Unit factor_selected'!$F$3:$AC$346,'[1]Unit factor_selected'!AC$1,FALSE)</f>
        <v>0.13383504315615299</v>
      </c>
    </row>
    <row r="152" spans="2:63" x14ac:dyDescent="0.2">
      <c r="B152" s="84"/>
      <c r="C152" s="84"/>
      <c r="D152" s="85"/>
      <c r="E152" s="147"/>
      <c r="F152" s="86"/>
      <c r="G152" s="87" t="str">
        <f>'[1]Unit factor_selected'!E32</f>
        <v>JP</v>
      </c>
      <c r="H152" s="35" t="str">
        <f>'[1]Unit factor_selected'!F32</f>
        <v>d3299e1a-a221-4893-9214-6d47da5c2540</v>
      </c>
      <c r="I152" s="88">
        <f t="shared" si="80"/>
        <v>0</v>
      </c>
      <c r="J152" s="89"/>
      <c r="K152" s="1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164"/>
      <c r="AA152" s="193">
        <f>$I152*K$150</f>
        <v>0</v>
      </c>
      <c r="AB152" s="95">
        <f t="shared" si="79"/>
        <v>0</v>
      </c>
      <c r="AC152" s="95">
        <f t="shared" si="79"/>
        <v>0</v>
      </c>
      <c r="AD152" s="95">
        <f t="shared" si="79"/>
        <v>0</v>
      </c>
      <c r="AE152" s="95">
        <f t="shared" si="79"/>
        <v>0</v>
      </c>
      <c r="AF152" s="95">
        <f t="shared" si="79"/>
        <v>0</v>
      </c>
      <c r="AG152" s="95">
        <f t="shared" si="79"/>
        <v>0</v>
      </c>
      <c r="AH152" s="95">
        <f t="shared" si="79"/>
        <v>0</v>
      </c>
      <c r="AI152" s="95">
        <f t="shared" si="79"/>
        <v>0</v>
      </c>
      <c r="AJ152" s="95">
        <f t="shared" si="79"/>
        <v>0</v>
      </c>
      <c r="AK152" s="95">
        <f t="shared" si="79"/>
        <v>0</v>
      </c>
      <c r="AL152" s="95">
        <f t="shared" si="79"/>
        <v>0</v>
      </c>
      <c r="AM152" s="95">
        <f t="shared" si="79"/>
        <v>0</v>
      </c>
      <c r="AN152" s="95">
        <f t="shared" si="79"/>
        <v>0</v>
      </c>
      <c r="AO152" s="95">
        <f t="shared" si="79"/>
        <v>0</v>
      </c>
      <c r="AP152" s="167">
        <f t="shared" si="79"/>
        <v>0</v>
      </c>
      <c r="AQ152" s="97" t="str">
        <f>VLOOKUP($H152,'[1]Unit factor_selected'!$F$3:$AC$346,'[1]Unit factor_selected'!H$1,FALSE)</f>
        <v>kg</v>
      </c>
      <c r="AR152" s="98">
        <f>VLOOKUP($H152,'[1]Unit factor_selected'!$F$3:$AC$346,'[1]Unit factor_selected'!J$1,FALSE)</f>
        <v>12.060815629412099</v>
      </c>
      <c r="AS152" s="2">
        <f>VLOOKUP($H152,'[1]Unit factor_selected'!$F$3:$AC$346,'[1]Unit factor_selected'!K$1,FALSE)</f>
        <v>152.14255221162199</v>
      </c>
      <c r="AT152" s="22">
        <f>VLOOKUP($H152,'[1]Unit factor_selected'!$F$3:$AC$346,'[1]Unit factor_selected'!L$1,FALSE)</f>
        <v>1.35904587166828E-2</v>
      </c>
      <c r="AU152" s="21">
        <f>VLOOKUP($H152,'[1]Unit factor_selected'!$F$3:$AC$346,'[1]Unit factor_selected'!M$1,FALSE)</f>
        <v>2.4273382455647199</v>
      </c>
      <c r="AV152" s="22">
        <f>VLOOKUP($H152,'[1]Unit factor_selected'!$F$3:$AC$346,'[1]Unit factor_selected'!N$1,FALSE)</f>
        <v>0.509639788098316</v>
      </c>
      <c r="AW152" s="22">
        <f>VLOOKUP($H152,'[1]Unit factor_selected'!$F$3:$AC$346,'[1]Unit factor_selected'!O$1,FALSE)</f>
        <v>2.44563157862831E-3</v>
      </c>
      <c r="AX152" s="21">
        <f>VLOOKUP($H152,'[1]Unit factor_selected'!$F$3:$AC$346,'[1]Unit factor_selected'!P$1,FALSE)</f>
        <v>13.095754366878801</v>
      </c>
      <c r="AY152" s="22">
        <f>VLOOKUP($H152,'[1]Unit factor_selected'!$F$3:$AC$346,'[1]Unit factor_selected'!Q$1,FALSE)</f>
        <v>0.41422533334830097</v>
      </c>
      <c r="AZ152" s="21">
        <f>VLOOKUP($H152,'[1]Unit factor_selected'!$F$3:$AC$346,'[1]Unit factor_selected'!R$1,FALSE)</f>
        <v>9.8007736263498799</v>
      </c>
      <c r="BA152" s="22">
        <f>VLOOKUP($H152,'[1]Unit factor_selected'!$F$3:$AC$346,'[1]Unit factor_selected'!S$1,FALSE)</f>
        <v>1.20651429385329</v>
      </c>
      <c r="BB152" s="22">
        <f>VLOOKUP($H152,'[1]Unit factor_selected'!$F$3:$AC$346,'[1]Unit factor_selected'!T$1,FALSE)</f>
        <v>9.3573219430866494E-2</v>
      </c>
      <c r="BC152" s="22">
        <f>VLOOKUP($H152,'[1]Unit factor_selected'!$F$3:$AC$346,'[1]Unit factor_selected'!U$1,FALSE)</f>
        <v>0.66656095579610797</v>
      </c>
      <c r="BD152" s="22">
        <f>VLOOKUP($H152,'[1]Unit factor_selected'!$F$3:$AC$346,'[1]Unit factor_selected'!V$1,FALSE)</f>
        <v>1.77858335193455E-4</v>
      </c>
      <c r="BE152" s="22">
        <f>VLOOKUP($H152,'[1]Unit factor_selected'!$F$3:$AC$346,'[1]Unit factor_selected'!W$1,FALSE)</f>
        <v>3.3222501243639797E-2</v>
      </c>
      <c r="BF152" s="22">
        <f>VLOOKUP($H152,'[1]Unit factor_selected'!$F$3:$AC$346,'[1]Unit factor_selected'!X$1,FALSE)</f>
        <v>1.2953672570046201E-2</v>
      </c>
      <c r="BG152" s="22">
        <f>VLOOKUP($H152,'[1]Unit factor_selected'!$F$3:$AC$346,'[1]Unit factor_selected'!Y$1,FALSE)</f>
        <v>1.3335890162077599E-2</v>
      </c>
      <c r="BH152" s="22">
        <f>VLOOKUP($H152,'[1]Unit factor_selected'!$F$3:$AC$346,'[1]Unit factor_selected'!Z$1,FALSE)</f>
        <v>3.0623893692597901E-6</v>
      </c>
      <c r="BI152" s="22">
        <f>VLOOKUP($H152,'[1]Unit factor_selected'!$F$3:$AC$346,'[1]Unit factor_selected'!AA$1,FALSE)</f>
        <v>3.3264490592026998E-2</v>
      </c>
      <c r="BJ152" s="21">
        <f>VLOOKUP($H152,'[1]Unit factor_selected'!$F$3:$AC$346,'[1]Unit factor_selected'!AB$1,FALSE)</f>
        <v>44.091623081097701</v>
      </c>
      <c r="BK152" s="99">
        <f>VLOOKUP($H152,'[1]Unit factor_selected'!$F$3:$AC$346,'[1]Unit factor_selected'!AC$1,FALSE)</f>
        <v>0.13196367454805</v>
      </c>
    </row>
    <row r="153" spans="2:63" x14ac:dyDescent="0.2">
      <c r="B153" s="84"/>
      <c r="C153" s="84"/>
      <c r="D153" s="85"/>
      <c r="E153" s="147"/>
      <c r="F153" s="86"/>
      <c r="G153" s="87" t="str">
        <f>'[1]Unit factor_selected'!E33</f>
        <v>KR</v>
      </c>
      <c r="H153" s="35" t="str">
        <f>'[1]Unit factor_selected'!F33</f>
        <v>792775db-17c3-4b46-a6b9-ae1df1090f2a</v>
      </c>
      <c r="I153" s="88">
        <f t="shared" si="80"/>
        <v>0</v>
      </c>
      <c r="J153" s="89"/>
      <c r="K153" s="1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164"/>
      <c r="AA153" s="193">
        <f>$I153*K$150</f>
        <v>0</v>
      </c>
      <c r="AB153" s="95">
        <f t="shared" si="79"/>
        <v>0</v>
      </c>
      <c r="AC153" s="95">
        <f t="shared" si="79"/>
        <v>0</v>
      </c>
      <c r="AD153" s="95">
        <f t="shared" si="79"/>
        <v>0</v>
      </c>
      <c r="AE153" s="95">
        <f t="shared" si="79"/>
        <v>0</v>
      </c>
      <c r="AF153" s="95">
        <f t="shared" si="79"/>
        <v>0</v>
      </c>
      <c r="AG153" s="95">
        <f t="shared" si="79"/>
        <v>0</v>
      </c>
      <c r="AH153" s="95">
        <f t="shared" si="79"/>
        <v>0</v>
      </c>
      <c r="AI153" s="95">
        <f t="shared" si="79"/>
        <v>0</v>
      </c>
      <c r="AJ153" s="95">
        <f t="shared" si="79"/>
        <v>0</v>
      </c>
      <c r="AK153" s="95">
        <f t="shared" si="79"/>
        <v>0</v>
      </c>
      <c r="AL153" s="95">
        <f t="shared" si="79"/>
        <v>0</v>
      </c>
      <c r="AM153" s="95">
        <f t="shared" si="79"/>
        <v>0</v>
      </c>
      <c r="AN153" s="95">
        <f t="shared" si="79"/>
        <v>0</v>
      </c>
      <c r="AO153" s="95">
        <f t="shared" si="79"/>
        <v>0</v>
      </c>
      <c r="AP153" s="167">
        <f t="shared" si="79"/>
        <v>0</v>
      </c>
      <c r="AQ153" s="97" t="str">
        <f>VLOOKUP($H153,'[1]Unit factor_selected'!$F$3:$AC$346,'[1]Unit factor_selected'!H$1,FALSE)</f>
        <v>kg</v>
      </c>
      <c r="AR153" s="98">
        <f>VLOOKUP($H153,'[1]Unit factor_selected'!$F$3:$AC$346,'[1]Unit factor_selected'!J$1,FALSE)</f>
        <v>12.224291396572101</v>
      </c>
      <c r="AS153" s="2">
        <f>VLOOKUP($H153,'[1]Unit factor_selected'!$F$3:$AC$346,'[1]Unit factor_selected'!K$1,FALSE)</f>
        <v>163.30380715500701</v>
      </c>
      <c r="AT153" s="22">
        <f>VLOOKUP($H153,'[1]Unit factor_selected'!$F$3:$AC$346,'[1]Unit factor_selected'!L$1,FALSE)</f>
        <v>1.3696760267054501E-2</v>
      </c>
      <c r="AU153" s="21">
        <f>VLOOKUP($H153,'[1]Unit factor_selected'!$F$3:$AC$346,'[1]Unit factor_selected'!M$1,FALSE)</f>
        <v>2.4954018309235502</v>
      </c>
      <c r="AV153" s="22">
        <f>VLOOKUP($H153,'[1]Unit factor_selected'!$F$3:$AC$346,'[1]Unit factor_selected'!N$1,FALSE)</f>
        <v>0.53054012235458403</v>
      </c>
      <c r="AW153" s="22">
        <f>VLOOKUP($H153,'[1]Unit factor_selected'!$F$3:$AC$346,'[1]Unit factor_selected'!O$1,FALSE)</f>
        <v>3.3253973607551201E-3</v>
      </c>
      <c r="AX153" s="21">
        <f>VLOOKUP($H153,'[1]Unit factor_selected'!$F$3:$AC$346,'[1]Unit factor_selected'!P$1,FALSE)</f>
        <v>13.2440529120683</v>
      </c>
      <c r="AY153" s="22">
        <f>VLOOKUP($H153,'[1]Unit factor_selected'!$F$3:$AC$346,'[1]Unit factor_selected'!Q$1,FALSE)</f>
        <v>0.46057783630295501</v>
      </c>
      <c r="AZ153" s="21">
        <f>VLOOKUP($H153,'[1]Unit factor_selected'!$F$3:$AC$346,'[1]Unit factor_selected'!R$1,FALSE)</f>
        <v>10.958170917290801</v>
      </c>
      <c r="BA153" s="22">
        <f>VLOOKUP($H153,'[1]Unit factor_selected'!$F$3:$AC$346,'[1]Unit factor_selected'!S$1,FALSE)</f>
        <v>1.7167983071717901</v>
      </c>
      <c r="BB153" s="22">
        <f>VLOOKUP($H153,'[1]Unit factor_selected'!$F$3:$AC$346,'[1]Unit factor_selected'!T$1,FALSE)</f>
        <v>0.112771012311484</v>
      </c>
      <c r="BC153" s="22">
        <f>VLOOKUP($H153,'[1]Unit factor_selected'!$F$3:$AC$346,'[1]Unit factor_selected'!U$1,FALSE)</f>
        <v>0.69629632240068895</v>
      </c>
      <c r="BD153" s="22">
        <f>VLOOKUP($H153,'[1]Unit factor_selected'!$F$3:$AC$346,'[1]Unit factor_selected'!V$1,FALSE)</f>
        <v>2.39031987166301E-4</v>
      </c>
      <c r="BE153" s="22">
        <f>VLOOKUP($H153,'[1]Unit factor_selected'!$F$3:$AC$346,'[1]Unit factor_selected'!W$1,FALSE)</f>
        <v>3.3295742249666402E-2</v>
      </c>
      <c r="BF153" s="22">
        <f>VLOOKUP($H153,'[1]Unit factor_selected'!$F$3:$AC$346,'[1]Unit factor_selected'!X$1,FALSE)</f>
        <v>1.3969676175233901E-2</v>
      </c>
      <c r="BG153" s="22">
        <f>VLOOKUP($H153,'[1]Unit factor_selected'!$F$3:$AC$346,'[1]Unit factor_selected'!Y$1,FALSE)</f>
        <v>1.4341658717989E-2</v>
      </c>
      <c r="BH153" s="22">
        <f>VLOOKUP($H153,'[1]Unit factor_selected'!$F$3:$AC$346,'[1]Unit factor_selected'!Z$1,FALSE)</f>
        <v>3.1946190696846901E-6</v>
      </c>
      <c r="BI153" s="22">
        <f>VLOOKUP($H153,'[1]Unit factor_selected'!$F$3:$AC$346,'[1]Unit factor_selected'!AA$1,FALSE)</f>
        <v>3.07454879199087E-2</v>
      </c>
      <c r="BJ153" s="21">
        <f>VLOOKUP($H153,'[1]Unit factor_selected'!$F$3:$AC$346,'[1]Unit factor_selected'!AB$1,FALSE)</f>
        <v>44.308782575038897</v>
      </c>
      <c r="BK153" s="99">
        <f>VLOOKUP($H153,'[1]Unit factor_selected'!$F$3:$AC$346,'[1]Unit factor_selected'!AC$1,FALSE)</f>
        <v>0.13838657218257</v>
      </c>
    </row>
    <row r="154" spans="2:63" x14ac:dyDescent="0.2">
      <c r="B154" s="84"/>
      <c r="C154" s="84"/>
      <c r="D154" s="137"/>
      <c r="E154" s="148"/>
      <c r="F154" s="101"/>
      <c r="G154" s="102" t="str">
        <f>'[1]Unit factor_selected'!E34</f>
        <v>RER</v>
      </c>
      <c r="H154" s="103" t="str">
        <f>'[1]Unit factor_selected'!F34</f>
        <v>2ff957e6-921a-463d-acf7-5e92b8b779f2</v>
      </c>
      <c r="I154" s="104">
        <f t="shared" si="80"/>
        <v>0</v>
      </c>
      <c r="J154" s="105"/>
      <c r="K154" s="196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75"/>
      <c r="AA154" s="197">
        <f>$I154*K$150</f>
        <v>0</v>
      </c>
      <c r="AB154" s="58">
        <f t="shared" si="79"/>
        <v>0</v>
      </c>
      <c r="AC154" s="58">
        <f t="shared" si="79"/>
        <v>0</v>
      </c>
      <c r="AD154" s="58">
        <f t="shared" si="79"/>
        <v>0</v>
      </c>
      <c r="AE154" s="58">
        <f t="shared" si="79"/>
        <v>0</v>
      </c>
      <c r="AF154" s="58">
        <f t="shared" si="79"/>
        <v>0</v>
      </c>
      <c r="AG154" s="58">
        <f t="shared" si="79"/>
        <v>0</v>
      </c>
      <c r="AH154" s="58">
        <f t="shared" si="79"/>
        <v>0</v>
      </c>
      <c r="AI154" s="58">
        <f t="shared" si="79"/>
        <v>0</v>
      </c>
      <c r="AJ154" s="58">
        <f t="shared" si="79"/>
        <v>0</v>
      </c>
      <c r="AK154" s="58">
        <f t="shared" si="79"/>
        <v>0</v>
      </c>
      <c r="AL154" s="58">
        <f t="shared" si="79"/>
        <v>0</v>
      </c>
      <c r="AM154" s="58">
        <f t="shared" si="79"/>
        <v>0</v>
      </c>
      <c r="AN154" s="58">
        <f t="shared" si="79"/>
        <v>0</v>
      </c>
      <c r="AO154" s="58">
        <f t="shared" si="79"/>
        <v>0</v>
      </c>
      <c r="AP154" s="178">
        <f t="shared" si="79"/>
        <v>0</v>
      </c>
      <c r="AQ154" s="113" t="str">
        <f>VLOOKUP($H154,'[1]Unit factor_selected'!$F$3:$AC$346,'[1]Unit factor_selected'!H$1,FALSE)</f>
        <v>kg</v>
      </c>
      <c r="AR154" s="114">
        <f>VLOOKUP($H154,'[1]Unit factor_selected'!$F$3:$AC$346,'[1]Unit factor_selected'!J$1,FALSE)</f>
        <v>12.056466886127099</v>
      </c>
      <c r="AS154" s="115">
        <f>VLOOKUP($H154,'[1]Unit factor_selected'!$F$3:$AC$346,'[1]Unit factor_selected'!K$1,FALSE)</f>
        <v>170.137291064095</v>
      </c>
      <c r="AT154" s="116">
        <f>VLOOKUP($H154,'[1]Unit factor_selected'!$F$3:$AC$346,'[1]Unit factor_selected'!L$1,FALSE)</f>
        <v>1.22615059485548E-2</v>
      </c>
      <c r="AU154" s="117">
        <f>VLOOKUP($H154,'[1]Unit factor_selected'!$F$3:$AC$346,'[1]Unit factor_selected'!M$1,FALSE)</f>
        <v>2.5862183028221999</v>
      </c>
      <c r="AV154" s="116">
        <f>VLOOKUP($H154,'[1]Unit factor_selected'!$F$3:$AC$346,'[1]Unit factor_selected'!N$1,FALSE)</f>
        <v>0.51192390515502895</v>
      </c>
      <c r="AW154" s="116">
        <f>VLOOKUP($H154,'[1]Unit factor_selected'!$F$3:$AC$346,'[1]Unit factor_selected'!O$1,FALSE)</f>
        <v>3.0773133273546299E-3</v>
      </c>
      <c r="AX154" s="117">
        <f>VLOOKUP($H154,'[1]Unit factor_selected'!$F$3:$AC$346,'[1]Unit factor_selected'!P$1,FALSE)</f>
        <v>13.068437574389099</v>
      </c>
      <c r="AY154" s="116">
        <f>VLOOKUP($H154,'[1]Unit factor_selected'!$F$3:$AC$346,'[1]Unit factor_selected'!Q$1,FALSE)</f>
        <v>0.43063452034909799</v>
      </c>
      <c r="AZ154" s="117">
        <f>VLOOKUP($H154,'[1]Unit factor_selected'!$F$3:$AC$346,'[1]Unit factor_selected'!R$1,FALSE)</f>
        <v>10.410461153270701</v>
      </c>
      <c r="BA154" s="116">
        <f>VLOOKUP($H154,'[1]Unit factor_selected'!$F$3:$AC$346,'[1]Unit factor_selected'!S$1,FALSE)</f>
        <v>1.67201635124854</v>
      </c>
      <c r="BB154" s="116">
        <f>VLOOKUP($H154,'[1]Unit factor_selected'!$F$3:$AC$346,'[1]Unit factor_selected'!T$1,FALSE)</f>
        <v>0.101701677688213</v>
      </c>
      <c r="BC154" s="116">
        <f>VLOOKUP($H154,'[1]Unit factor_selected'!$F$3:$AC$346,'[1]Unit factor_selected'!U$1,FALSE)</f>
        <v>0.67615699256812301</v>
      </c>
      <c r="BD154" s="116">
        <f>VLOOKUP($H154,'[1]Unit factor_selected'!$F$3:$AC$346,'[1]Unit factor_selected'!V$1,FALSE)</f>
        <v>2.2090656007687801E-4</v>
      </c>
      <c r="BE154" s="116">
        <f>VLOOKUP($H154,'[1]Unit factor_selected'!$F$3:$AC$346,'[1]Unit factor_selected'!W$1,FALSE)</f>
        <v>3.2831413328794301E-2</v>
      </c>
      <c r="BF154" s="116">
        <f>VLOOKUP($H154,'[1]Unit factor_selected'!$F$3:$AC$346,'[1]Unit factor_selected'!X$1,FALSE)</f>
        <v>9.9562646048123107E-3</v>
      </c>
      <c r="BG154" s="116">
        <f>VLOOKUP($H154,'[1]Unit factor_selected'!$F$3:$AC$346,'[1]Unit factor_selected'!Y$1,FALSE)</f>
        <v>1.02751408029265E-2</v>
      </c>
      <c r="BH154" s="116">
        <f>VLOOKUP($H154,'[1]Unit factor_selected'!$F$3:$AC$346,'[1]Unit factor_selected'!Z$1,FALSE)</f>
        <v>3.1839856999945698E-6</v>
      </c>
      <c r="BI154" s="116">
        <f>VLOOKUP($H154,'[1]Unit factor_selected'!$F$3:$AC$346,'[1]Unit factor_selected'!AA$1,FALSE)</f>
        <v>2.7744839309166901E-2</v>
      </c>
      <c r="BJ154" s="117">
        <f>VLOOKUP($H154,'[1]Unit factor_selected'!$F$3:$AC$346,'[1]Unit factor_selected'!AB$1,FALSE)</f>
        <v>43.7968554209396</v>
      </c>
      <c r="BK154" s="118">
        <f>VLOOKUP($H154,'[1]Unit factor_selected'!$F$3:$AC$346,'[1]Unit factor_selected'!AC$1,FALSE)</f>
        <v>0.14910411930053799</v>
      </c>
    </row>
    <row r="155" spans="2:63" x14ac:dyDescent="0.2">
      <c r="B155" s="84"/>
      <c r="C155" s="84"/>
      <c r="D155" s="62" t="str">
        <f>'[1]Unit factor_selected'!C35</f>
        <v>NMP</v>
      </c>
      <c r="E155" s="146" t="s">
        <v>60</v>
      </c>
      <c r="F155" s="65" t="str">
        <f>'[1]Unit factor_selected'!D35</f>
        <v>N-methyl-2-pyrrolidone production | N-methyl-2-pyrrolidone | Cutoff</v>
      </c>
      <c r="G155" s="66" t="str">
        <f>'[1]Unit factor_selected'!E35</f>
        <v>US</v>
      </c>
      <c r="H155" s="67" t="str">
        <f>'[1]Unit factor_selected'!F35</f>
        <v>b26c4853-61cd-4a6d-a241-be86505c7d80</v>
      </c>
      <c r="I155" s="68">
        <f>I150</f>
        <v>1</v>
      </c>
      <c r="J155" s="69">
        <f>SUM(I155:I159)</f>
        <v>1</v>
      </c>
      <c r="K155" s="188">
        <f>'[1]EV proj_BAU'!R75</f>
        <v>0.44236800000000004</v>
      </c>
      <c r="L155" s="72">
        <f>'[1]EV proj_BAU'!S75</f>
        <v>0.99993600000000016</v>
      </c>
      <c r="M155" s="72">
        <f>'[1]EV proj_BAU'!T75</f>
        <v>0.40550399999999998</v>
      </c>
      <c r="N155" s="72">
        <f>'[1]EV proj_BAU'!U75</f>
        <v>0.59918400000000005</v>
      </c>
      <c r="O155" s="72">
        <f>'[1]EV proj_BAU'!V75</f>
        <v>0.96422399999999997</v>
      </c>
      <c r="P155" s="72">
        <f>'[1]EV proj_BAU'!W75</f>
        <v>0.39628799999999997</v>
      </c>
      <c r="Q155" s="72">
        <f>'[1]EV proj_BAU'!AF75</f>
        <v>1.1311503537785268</v>
      </c>
      <c r="R155" s="72">
        <f>'[1]EV proj_BAU'!AJ75</f>
        <v>0.13119488812738656</v>
      </c>
      <c r="S155" s="72">
        <f>'[1]EV proj_BAU'!X75</f>
        <v>0.86860800000000005</v>
      </c>
      <c r="T155" s="72">
        <f>'[1]EV proj_BAU'!Y75</f>
        <v>1.9653119999999995</v>
      </c>
      <c r="U155" s="72">
        <f>'[1]EV proj_BAU'!Z75</f>
        <v>0.79833599999999993</v>
      </c>
      <c r="V155" s="72">
        <f>'[1]EV proj_BAU'!AA75</f>
        <v>1.1779199999999999</v>
      </c>
      <c r="W155" s="72">
        <f>'[1]EV proj_BAU'!AB75</f>
        <v>1.8950399999999998</v>
      </c>
      <c r="X155" s="72">
        <f>'[1]EV proj_BAU'!AC75</f>
        <v>0.77875199999999989</v>
      </c>
      <c r="Y155" s="72">
        <f>'[1]EV proj_BAU'!AG75</f>
        <v>2.3039043235170023</v>
      </c>
      <c r="Z155" s="153">
        <f>'[1]EV proj_BAU'!AK75</f>
        <v>0.26400000000000001</v>
      </c>
      <c r="AA155" s="189">
        <f>$I155*K$155</f>
        <v>0.44236800000000004</v>
      </c>
      <c r="AB155" s="76">
        <f t="shared" ref="AB155:AP159" si="81">$I155*L$155</f>
        <v>0.99993600000000016</v>
      </c>
      <c r="AC155" s="76">
        <f t="shared" si="81"/>
        <v>0.40550399999999998</v>
      </c>
      <c r="AD155" s="76">
        <f t="shared" si="81"/>
        <v>0.59918400000000005</v>
      </c>
      <c r="AE155" s="76">
        <f t="shared" si="81"/>
        <v>0.96422399999999997</v>
      </c>
      <c r="AF155" s="76">
        <f t="shared" si="81"/>
        <v>0.39628799999999997</v>
      </c>
      <c r="AG155" s="76">
        <f t="shared" si="81"/>
        <v>1.1311503537785268</v>
      </c>
      <c r="AH155" s="76">
        <f t="shared" si="81"/>
        <v>0.13119488812738656</v>
      </c>
      <c r="AI155" s="76">
        <f t="shared" si="81"/>
        <v>0.86860800000000005</v>
      </c>
      <c r="AJ155" s="76">
        <f t="shared" si="81"/>
        <v>1.9653119999999995</v>
      </c>
      <c r="AK155" s="76">
        <f t="shared" si="81"/>
        <v>0.79833599999999993</v>
      </c>
      <c r="AL155" s="76">
        <f t="shared" si="81"/>
        <v>1.1779199999999999</v>
      </c>
      <c r="AM155" s="76">
        <f t="shared" si="81"/>
        <v>1.8950399999999998</v>
      </c>
      <c r="AN155" s="76">
        <f t="shared" si="81"/>
        <v>0.77875199999999989</v>
      </c>
      <c r="AO155" s="76">
        <f t="shared" si="81"/>
        <v>2.3039043235170023</v>
      </c>
      <c r="AP155" s="156">
        <f t="shared" si="81"/>
        <v>0.26400000000000001</v>
      </c>
      <c r="AQ155" s="78" t="str">
        <f>VLOOKUP($H155,'[1]Unit factor_selected'!$F$3:$AC$346,'[1]Unit factor_selected'!H$1,FALSE)</f>
        <v>kg</v>
      </c>
      <c r="AR155" s="79">
        <f>VLOOKUP($H155,'[1]Unit factor_selected'!$F$3:$AC$346,'[1]Unit factor_selected'!J$1,FALSE)</f>
        <v>6.0519434964870999</v>
      </c>
      <c r="AS155" s="80">
        <f>VLOOKUP($H155,'[1]Unit factor_selected'!$F$3:$AC$346,'[1]Unit factor_selected'!K$1,FALSE)</f>
        <v>122.590879570347</v>
      </c>
      <c r="AT155" s="81">
        <f>VLOOKUP($H155,'[1]Unit factor_selected'!$F$3:$AC$346,'[1]Unit factor_selected'!L$1,FALSE)</f>
        <v>8.96773008741409E-3</v>
      </c>
      <c r="AU155" s="82">
        <f>VLOOKUP($H155,'[1]Unit factor_selected'!$F$3:$AC$346,'[1]Unit factor_selected'!M$1,FALSE)</f>
        <v>2.3254525073828298</v>
      </c>
      <c r="AV155" s="81">
        <f>VLOOKUP($H155,'[1]Unit factor_selected'!$F$3:$AC$346,'[1]Unit factor_selected'!N$1,FALSE)</f>
        <v>0.24438711777641001</v>
      </c>
      <c r="AW155" s="81">
        <f>VLOOKUP($H155,'[1]Unit factor_selected'!$F$3:$AC$346,'[1]Unit factor_selected'!O$1,FALSE)</f>
        <v>1.73250961621584E-3</v>
      </c>
      <c r="AX155" s="82">
        <f>VLOOKUP($H155,'[1]Unit factor_selected'!$F$3:$AC$346,'[1]Unit factor_selected'!P$1,FALSE)</f>
        <v>6.1722041300558503</v>
      </c>
      <c r="AY155" s="81">
        <f>VLOOKUP($H155,'[1]Unit factor_selected'!$F$3:$AC$346,'[1]Unit factor_selected'!Q$1,FALSE)</f>
        <v>0.275630349836262</v>
      </c>
      <c r="AZ155" s="82">
        <f>VLOOKUP($H155,'[1]Unit factor_selected'!$F$3:$AC$346,'[1]Unit factor_selected'!R$1,FALSE)</f>
        <v>5.2243672837587196</v>
      </c>
      <c r="BA155" s="81">
        <f>VLOOKUP($H155,'[1]Unit factor_selected'!$F$3:$AC$346,'[1]Unit factor_selected'!S$1,FALSE)</f>
        <v>0.45004767856837702</v>
      </c>
      <c r="BB155" s="81">
        <f>VLOOKUP($H155,'[1]Unit factor_selected'!$F$3:$AC$346,'[1]Unit factor_selected'!T$1,FALSE)</f>
        <v>0.10555733348860501</v>
      </c>
      <c r="BC155" s="81">
        <f>VLOOKUP($H155,'[1]Unit factor_selected'!$F$3:$AC$346,'[1]Unit factor_selected'!U$1,FALSE)</f>
        <v>0.32338400343682999</v>
      </c>
      <c r="BD155" s="81">
        <f>VLOOKUP($H155,'[1]Unit factor_selected'!$F$3:$AC$346,'[1]Unit factor_selected'!V$1,FALSE)</f>
        <v>3.3592689033244E-4</v>
      </c>
      <c r="BE155" s="81">
        <f>VLOOKUP($H155,'[1]Unit factor_selected'!$F$3:$AC$346,'[1]Unit factor_selected'!W$1,FALSE)</f>
        <v>1.7355344479629799E-2</v>
      </c>
      <c r="BF155" s="81">
        <f>VLOOKUP($H155,'[1]Unit factor_selected'!$F$3:$AC$346,'[1]Unit factor_selected'!X$1,FALSE)</f>
        <v>1.1504163829525E-2</v>
      </c>
      <c r="BG155" s="81">
        <f>VLOOKUP($H155,'[1]Unit factor_selected'!$F$3:$AC$346,'[1]Unit factor_selected'!Y$1,FALSE)</f>
        <v>1.2022343073398299E-2</v>
      </c>
      <c r="BH155" s="81">
        <f>VLOOKUP($H155,'[1]Unit factor_selected'!$F$3:$AC$346,'[1]Unit factor_selected'!Z$1,FALSE)</f>
        <v>2.0900892503974298E-6</v>
      </c>
      <c r="BI155" s="81">
        <f>VLOOKUP($H155,'[1]Unit factor_selected'!$F$3:$AC$346,'[1]Unit factor_selected'!AA$1,FALSE)</f>
        <v>1.9038820743333702E-2</v>
      </c>
      <c r="BJ155" s="82">
        <f>VLOOKUP($H155,'[1]Unit factor_selected'!$F$3:$AC$346,'[1]Unit factor_selected'!AB$1,FALSE)</f>
        <v>22.7041429064551</v>
      </c>
      <c r="BK155" s="83">
        <f>VLOOKUP($H155,'[1]Unit factor_selected'!$F$3:$AC$346,'[1]Unit factor_selected'!AC$1,FALSE)</f>
        <v>0.27714788274707303</v>
      </c>
    </row>
    <row r="156" spans="2:63" x14ac:dyDescent="0.2">
      <c r="B156" s="84"/>
      <c r="C156" s="84"/>
      <c r="D156" s="84"/>
      <c r="E156" s="147"/>
      <c r="F156" s="86"/>
      <c r="G156" s="87" t="str">
        <f>'[1]Unit factor_selected'!E36</f>
        <v>CN</v>
      </c>
      <c r="H156" s="35" t="str">
        <f>'[1]Unit factor_selected'!F36</f>
        <v>840fa1d1-943c-40f1-b2b6-204d9ae143fa</v>
      </c>
      <c r="I156" s="88">
        <f t="shared" ref="I156:I159" si="82">I151</f>
        <v>0</v>
      </c>
      <c r="J156" s="89"/>
      <c r="K156" s="1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164"/>
      <c r="AA156" s="193">
        <f>$I156*K$155</f>
        <v>0</v>
      </c>
      <c r="AB156" s="95">
        <f t="shared" si="81"/>
        <v>0</v>
      </c>
      <c r="AC156" s="95">
        <f t="shared" si="81"/>
        <v>0</v>
      </c>
      <c r="AD156" s="95">
        <f t="shared" si="81"/>
        <v>0</v>
      </c>
      <c r="AE156" s="95">
        <f t="shared" si="81"/>
        <v>0</v>
      </c>
      <c r="AF156" s="95">
        <f t="shared" si="81"/>
        <v>0</v>
      </c>
      <c r="AG156" s="95">
        <f t="shared" si="81"/>
        <v>0</v>
      </c>
      <c r="AH156" s="95">
        <f t="shared" si="81"/>
        <v>0</v>
      </c>
      <c r="AI156" s="95">
        <f t="shared" si="81"/>
        <v>0</v>
      </c>
      <c r="AJ156" s="95">
        <f t="shared" si="81"/>
        <v>0</v>
      </c>
      <c r="AK156" s="95">
        <f t="shared" si="81"/>
        <v>0</v>
      </c>
      <c r="AL156" s="95">
        <f t="shared" si="81"/>
        <v>0</v>
      </c>
      <c r="AM156" s="95">
        <f t="shared" si="81"/>
        <v>0</v>
      </c>
      <c r="AN156" s="95">
        <f t="shared" si="81"/>
        <v>0</v>
      </c>
      <c r="AO156" s="95">
        <f t="shared" si="81"/>
        <v>0</v>
      </c>
      <c r="AP156" s="167">
        <f t="shared" si="81"/>
        <v>0</v>
      </c>
      <c r="AQ156" s="97" t="str">
        <f>VLOOKUP($H156,'[1]Unit factor_selected'!$F$3:$AC$346,'[1]Unit factor_selected'!H$1,FALSE)</f>
        <v>kg</v>
      </c>
      <c r="AR156" s="98">
        <f>VLOOKUP($H156,'[1]Unit factor_selected'!$F$3:$AC$346,'[1]Unit factor_selected'!J$1,FALSE)</f>
        <v>6.1242868347474504</v>
      </c>
      <c r="AS156" s="2">
        <f>VLOOKUP($H156,'[1]Unit factor_selected'!$F$3:$AC$346,'[1]Unit factor_selected'!K$1,FALSE)</f>
        <v>122.550516892129</v>
      </c>
      <c r="AT156" s="22">
        <f>VLOOKUP($H156,'[1]Unit factor_selected'!$F$3:$AC$346,'[1]Unit factor_selected'!L$1,FALSE)</f>
        <v>8.9435252176655999E-3</v>
      </c>
      <c r="AU156" s="21">
        <f>VLOOKUP($H156,'[1]Unit factor_selected'!$F$3:$AC$346,'[1]Unit factor_selected'!M$1,FALSE)</f>
        <v>2.3266288669152702</v>
      </c>
      <c r="AV156" s="22">
        <f>VLOOKUP($H156,'[1]Unit factor_selected'!$F$3:$AC$346,'[1]Unit factor_selected'!N$1,FALSE)</f>
        <v>0.24423723877918799</v>
      </c>
      <c r="AW156" s="22">
        <f>VLOOKUP($H156,'[1]Unit factor_selected'!$F$3:$AC$346,'[1]Unit factor_selected'!O$1,FALSE)</f>
        <v>1.66037717480676E-3</v>
      </c>
      <c r="AX156" s="21">
        <f>VLOOKUP($H156,'[1]Unit factor_selected'!$F$3:$AC$346,'[1]Unit factor_selected'!P$1,FALSE)</f>
        <v>6.2491668564660596</v>
      </c>
      <c r="AY156" s="22">
        <f>VLOOKUP($H156,'[1]Unit factor_selected'!$F$3:$AC$346,'[1]Unit factor_selected'!Q$1,FALSE)</f>
        <v>0.27577076337775303</v>
      </c>
      <c r="AZ156" s="21">
        <f>VLOOKUP($H156,'[1]Unit factor_selected'!$F$3:$AC$346,'[1]Unit factor_selected'!R$1,FALSE)</f>
        <v>5.18457507107059</v>
      </c>
      <c r="BA156" s="22">
        <f>VLOOKUP($H156,'[1]Unit factor_selected'!$F$3:$AC$346,'[1]Unit factor_selected'!S$1,FALSE)</f>
        <v>0.44277706050846799</v>
      </c>
      <c r="BB156" s="22">
        <f>VLOOKUP($H156,'[1]Unit factor_selected'!$F$3:$AC$346,'[1]Unit factor_selected'!T$1,FALSE)</f>
        <v>0.10501399674913101</v>
      </c>
      <c r="BC156" s="22">
        <f>VLOOKUP($H156,'[1]Unit factor_selected'!$F$3:$AC$346,'[1]Unit factor_selected'!U$1,FALSE)</f>
        <v>0.32304656253077502</v>
      </c>
      <c r="BD156" s="22">
        <f>VLOOKUP($H156,'[1]Unit factor_selected'!$F$3:$AC$346,'[1]Unit factor_selected'!V$1,FALSE)</f>
        <v>3.3114332458926199E-4</v>
      </c>
      <c r="BE156" s="22">
        <f>VLOOKUP($H156,'[1]Unit factor_selected'!$F$3:$AC$346,'[1]Unit factor_selected'!W$1,FALSE)</f>
        <v>1.7368203236804901E-2</v>
      </c>
      <c r="BF156" s="22">
        <f>VLOOKUP($H156,'[1]Unit factor_selected'!$F$3:$AC$346,'[1]Unit factor_selected'!X$1,FALSE)</f>
        <v>1.20122076705755E-2</v>
      </c>
      <c r="BG156" s="22">
        <f>VLOOKUP($H156,'[1]Unit factor_selected'!$F$3:$AC$346,'[1]Unit factor_selected'!Y$1,FALSE)</f>
        <v>1.2527922139006701E-2</v>
      </c>
      <c r="BH156" s="22">
        <f>VLOOKUP($H156,'[1]Unit factor_selected'!$F$3:$AC$346,'[1]Unit factor_selected'!Z$1,FALSE)</f>
        <v>2.08035590288243E-6</v>
      </c>
      <c r="BI156" s="22">
        <f>VLOOKUP($H156,'[1]Unit factor_selected'!$F$3:$AC$346,'[1]Unit factor_selected'!AA$1,FALSE)</f>
        <v>1.94668008994025E-2</v>
      </c>
      <c r="BJ156" s="21">
        <f>VLOOKUP($H156,'[1]Unit factor_selected'!$F$3:$AC$346,'[1]Unit factor_selected'!AB$1,FALSE)</f>
        <v>22.8076066078007</v>
      </c>
      <c r="BK156" s="99">
        <f>VLOOKUP($H156,'[1]Unit factor_selected'!$F$3:$AC$346,'[1]Unit factor_selected'!AC$1,FALSE)</f>
        <v>0.276291634099321</v>
      </c>
    </row>
    <row r="157" spans="2:63" x14ac:dyDescent="0.2">
      <c r="B157" s="84"/>
      <c r="C157" s="84"/>
      <c r="D157" s="84"/>
      <c r="E157" s="147"/>
      <c r="F157" s="86"/>
      <c r="G157" s="87" t="str">
        <f>'[1]Unit factor_selected'!E37</f>
        <v>JP</v>
      </c>
      <c r="H157" s="35" t="str">
        <f>'[1]Unit factor_selected'!F37</f>
        <v>1ff07c2d-f92b-4ef3-8dcc-32dad2da7577</v>
      </c>
      <c r="I157" s="88">
        <f t="shared" si="82"/>
        <v>0</v>
      </c>
      <c r="J157" s="89"/>
      <c r="K157" s="1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164"/>
      <c r="AA157" s="193">
        <f>$I157*K$155</f>
        <v>0</v>
      </c>
      <c r="AB157" s="95">
        <f t="shared" si="81"/>
        <v>0</v>
      </c>
      <c r="AC157" s="95">
        <f t="shared" si="81"/>
        <v>0</v>
      </c>
      <c r="AD157" s="95">
        <f t="shared" si="81"/>
        <v>0</v>
      </c>
      <c r="AE157" s="95">
        <f t="shared" si="81"/>
        <v>0</v>
      </c>
      <c r="AF157" s="95">
        <f t="shared" si="81"/>
        <v>0</v>
      </c>
      <c r="AG157" s="95">
        <f t="shared" si="81"/>
        <v>0</v>
      </c>
      <c r="AH157" s="95">
        <f t="shared" si="81"/>
        <v>0</v>
      </c>
      <c r="AI157" s="95">
        <f t="shared" si="81"/>
        <v>0</v>
      </c>
      <c r="AJ157" s="95">
        <f t="shared" si="81"/>
        <v>0</v>
      </c>
      <c r="AK157" s="95">
        <f t="shared" si="81"/>
        <v>0</v>
      </c>
      <c r="AL157" s="95">
        <f t="shared" si="81"/>
        <v>0</v>
      </c>
      <c r="AM157" s="95">
        <f t="shared" si="81"/>
        <v>0</v>
      </c>
      <c r="AN157" s="95">
        <f t="shared" si="81"/>
        <v>0</v>
      </c>
      <c r="AO157" s="95">
        <f t="shared" si="81"/>
        <v>0</v>
      </c>
      <c r="AP157" s="167">
        <f t="shared" si="81"/>
        <v>0</v>
      </c>
      <c r="AQ157" s="97" t="str">
        <f>VLOOKUP($H157,'[1]Unit factor_selected'!$F$3:$AC$346,'[1]Unit factor_selected'!H$1,FALSE)</f>
        <v>kg</v>
      </c>
      <c r="AR157" s="98">
        <f>VLOOKUP($H157,'[1]Unit factor_selected'!$F$3:$AC$346,'[1]Unit factor_selected'!J$1,FALSE)</f>
        <v>6.01073694626945</v>
      </c>
      <c r="AS157" s="2">
        <f>VLOOKUP($H157,'[1]Unit factor_selected'!$F$3:$AC$346,'[1]Unit factor_selected'!K$1,FALSE)</f>
        <v>121.982979187723</v>
      </c>
      <c r="AT157" s="22">
        <f>VLOOKUP($H157,'[1]Unit factor_selected'!$F$3:$AC$346,'[1]Unit factor_selected'!L$1,FALSE)</f>
        <v>8.7264051213774892E-3</v>
      </c>
      <c r="AU157" s="21">
        <f>VLOOKUP($H157,'[1]Unit factor_selected'!$F$3:$AC$346,'[1]Unit factor_selected'!M$1,FALSE)</f>
        <v>2.3112785716095101</v>
      </c>
      <c r="AV157" s="22">
        <f>VLOOKUP($H157,'[1]Unit factor_selected'!$F$3:$AC$346,'[1]Unit factor_selected'!N$1,FALSE)</f>
        <v>0.243329787153752</v>
      </c>
      <c r="AW157" s="22">
        <f>VLOOKUP($H157,'[1]Unit factor_selected'!$F$3:$AC$346,'[1]Unit factor_selected'!O$1,FALSE)</f>
        <v>1.6485044477754099E-3</v>
      </c>
      <c r="AX157" s="21">
        <f>VLOOKUP($H157,'[1]Unit factor_selected'!$F$3:$AC$346,'[1]Unit factor_selected'!P$1,FALSE)</f>
        <v>6.13051934400817</v>
      </c>
      <c r="AY157" s="22">
        <f>VLOOKUP($H157,'[1]Unit factor_selected'!$F$3:$AC$346,'[1]Unit factor_selected'!Q$1,FALSE)</f>
        <v>0.27289926968293998</v>
      </c>
      <c r="AZ157" s="21">
        <f>VLOOKUP($H157,'[1]Unit factor_selected'!$F$3:$AC$346,'[1]Unit factor_selected'!R$1,FALSE)</f>
        <v>5.1222358531098298</v>
      </c>
      <c r="BA157" s="22">
        <f>VLOOKUP($H157,'[1]Unit factor_selected'!$F$3:$AC$346,'[1]Unit factor_selected'!S$1,FALSE)</f>
        <v>0.43999753337630498</v>
      </c>
      <c r="BB157" s="22">
        <f>VLOOKUP($H157,'[1]Unit factor_selected'!$F$3:$AC$346,'[1]Unit factor_selected'!T$1,FALSE)</f>
        <v>0.106591610818161</v>
      </c>
      <c r="BC157" s="22">
        <f>VLOOKUP($H157,'[1]Unit factor_selected'!$F$3:$AC$346,'[1]Unit factor_selected'!U$1,FALSE)</f>
        <v>0.32176177953554302</v>
      </c>
      <c r="BD157" s="22">
        <f>VLOOKUP($H157,'[1]Unit factor_selected'!$F$3:$AC$346,'[1]Unit factor_selected'!V$1,FALSE)</f>
        <v>3.3061420053430597E-4</v>
      </c>
      <c r="BE157" s="22">
        <f>VLOOKUP($H157,'[1]Unit factor_selected'!$F$3:$AC$346,'[1]Unit factor_selected'!W$1,FALSE)</f>
        <v>1.74226062633005E-2</v>
      </c>
      <c r="BF157" s="22">
        <f>VLOOKUP($H157,'[1]Unit factor_selected'!$F$3:$AC$346,'[1]Unit factor_selected'!X$1,FALSE)</f>
        <v>1.15654208644821E-2</v>
      </c>
      <c r="BG157" s="22">
        <f>VLOOKUP($H157,'[1]Unit factor_selected'!$F$3:$AC$346,'[1]Unit factor_selected'!Y$1,FALSE)</f>
        <v>1.2084386845178499E-2</v>
      </c>
      <c r="BH157" s="22">
        <f>VLOOKUP($H157,'[1]Unit factor_selected'!$F$3:$AC$346,'[1]Unit factor_selected'!Z$1,FALSE)</f>
        <v>2.0639640012624102E-6</v>
      </c>
      <c r="BI157" s="22">
        <f>VLOOKUP($H157,'[1]Unit factor_selected'!$F$3:$AC$346,'[1]Unit factor_selected'!AA$1,FALSE)</f>
        <v>1.9106901098905699E-2</v>
      </c>
      <c r="BJ157" s="21">
        <f>VLOOKUP($H157,'[1]Unit factor_selected'!$F$3:$AC$346,'[1]Unit factor_selected'!AB$1,FALSE)</f>
        <v>22.750328517739899</v>
      </c>
      <c r="BK157" s="99">
        <f>VLOOKUP($H157,'[1]Unit factor_selected'!$F$3:$AC$346,'[1]Unit factor_selected'!AC$1,FALSE)</f>
        <v>0.27612820951688399</v>
      </c>
    </row>
    <row r="158" spans="2:63" x14ac:dyDescent="0.2">
      <c r="B158" s="84"/>
      <c r="C158" s="84"/>
      <c r="D158" s="84"/>
      <c r="E158" s="147"/>
      <c r="F158" s="86"/>
      <c r="G158" s="87" t="str">
        <f>'[1]Unit factor_selected'!E38</f>
        <v>KR</v>
      </c>
      <c r="H158" s="35" t="str">
        <f>'[1]Unit factor_selected'!F38</f>
        <v>d7bafce0-74af-4d4f-a0e1-7ff800ad04ee</v>
      </c>
      <c r="I158" s="88">
        <f t="shared" si="82"/>
        <v>0</v>
      </c>
      <c r="J158" s="89"/>
      <c r="K158" s="1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164"/>
      <c r="AA158" s="193">
        <f>$I158*K$155</f>
        <v>0</v>
      </c>
      <c r="AB158" s="95">
        <f t="shared" si="81"/>
        <v>0</v>
      </c>
      <c r="AC158" s="95">
        <f t="shared" si="81"/>
        <v>0</v>
      </c>
      <c r="AD158" s="95">
        <f t="shared" si="81"/>
        <v>0</v>
      </c>
      <c r="AE158" s="95">
        <f t="shared" si="81"/>
        <v>0</v>
      </c>
      <c r="AF158" s="95">
        <f t="shared" si="81"/>
        <v>0</v>
      </c>
      <c r="AG158" s="95">
        <f t="shared" si="81"/>
        <v>0</v>
      </c>
      <c r="AH158" s="95">
        <f t="shared" si="81"/>
        <v>0</v>
      </c>
      <c r="AI158" s="95">
        <f t="shared" si="81"/>
        <v>0</v>
      </c>
      <c r="AJ158" s="95">
        <f t="shared" si="81"/>
        <v>0</v>
      </c>
      <c r="AK158" s="95">
        <f t="shared" si="81"/>
        <v>0</v>
      </c>
      <c r="AL158" s="95">
        <f t="shared" si="81"/>
        <v>0</v>
      </c>
      <c r="AM158" s="95">
        <f t="shared" si="81"/>
        <v>0</v>
      </c>
      <c r="AN158" s="95">
        <f t="shared" si="81"/>
        <v>0</v>
      </c>
      <c r="AO158" s="95">
        <f t="shared" si="81"/>
        <v>0</v>
      </c>
      <c r="AP158" s="167">
        <f t="shared" si="81"/>
        <v>0</v>
      </c>
      <c r="AQ158" s="97" t="str">
        <f>VLOOKUP($H158,'[1]Unit factor_selected'!$F$3:$AC$346,'[1]Unit factor_selected'!H$1,FALSE)</f>
        <v>kg</v>
      </c>
      <c r="AR158" s="98">
        <f>VLOOKUP($H158,'[1]Unit factor_selected'!$F$3:$AC$346,'[1]Unit factor_selected'!J$1,FALSE)</f>
        <v>6.0250131069753303</v>
      </c>
      <c r="AS158" s="2">
        <f>VLOOKUP($H158,'[1]Unit factor_selected'!$F$3:$AC$346,'[1]Unit factor_selected'!K$1,FALSE)</f>
        <v>122.957679426292</v>
      </c>
      <c r="AT158" s="22">
        <f>VLOOKUP($H158,'[1]Unit factor_selected'!$F$3:$AC$346,'[1]Unit factor_selected'!L$1,FALSE)</f>
        <v>8.7356883199992408E-3</v>
      </c>
      <c r="AU158" s="21">
        <f>VLOOKUP($H158,'[1]Unit factor_selected'!$F$3:$AC$346,'[1]Unit factor_selected'!M$1,FALSE)</f>
        <v>2.3172224903913698</v>
      </c>
      <c r="AV158" s="22">
        <f>VLOOKUP($H158,'[1]Unit factor_selected'!$F$3:$AC$346,'[1]Unit factor_selected'!N$1,FALSE)</f>
        <v>0.245154990581959</v>
      </c>
      <c r="AW158" s="22">
        <f>VLOOKUP($H158,'[1]Unit factor_selected'!$F$3:$AC$346,'[1]Unit factor_selected'!O$1,FALSE)</f>
        <v>1.7253334353824199E-3</v>
      </c>
      <c r="AX158" s="21">
        <f>VLOOKUP($H158,'[1]Unit factor_selected'!$F$3:$AC$346,'[1]Unit factor_selected'!P$1,FALSE)</f>
        <v>6.1434700944487703</v>
      </c>
      <c r="AY158" s="22">
        <f>VLOOKUP($H158,'[1]Unit factor_selected'!$F$3:$AC$346,'[1]Unit factor_selected'!Q$1,FALSE)</f>
        <v>0.27694718328381601</v>
      </c>
      <c r="AZ158" s="21">
        <f>VLOOKUP($H158,'[1]Unit factor_selected'!$F$3:$AC$346,'[1]Unit factor_selected'!R$1,FALSE)</f>
        <v>5.22331009801524</v>
      </c>
      <c r="BA158" s="22">
        <f>VLOOKUP($H158,'[1]Unit factor_selected'!$F$3:$AC$346,'[1]Unit factor_selected'!S$1,FALSE)</f>
        <v>0.48456008051302801</v>
      </c>
      <c r="BB158" s="22">
        <f>VLOOKUP($H158,'[1]Unit factor_selected'!$F$3:$AC$346,'[1]Unit factor_selected'!T$1,FALSE)</f>
        <v>0.108268133162257</v>
      </c>
      <c r="BC158" s="22">
        <f>VLOOKUP($H158,'[1]Unit factor_selected'!$F$3:$AC$346,'[1]Unit factor_selected'!U$1,FALSE)</f>
        <v>0.32435853671656201</v>
      </c>
      <c r="BD158" s="22">
        <f>VLOOKUP($H158,'[1]Unit factor_selected'!$F$3:$AC$346,'[1]Unit factor_selected'!V$1,FALSE)</f>
        <v>3.3595642893734299E-4</v>
      </c>
      <c r="BE158" s="22">
        <f>VLOOKUP($H158,'[1]Unit factor_selected'!$F$3:$AC$346,'[1]Unit factor_selected'!W$1,FALSE)</f>
        <v>1.7429002320590602E-2</v>
      </c>
      <c r="BF158" s="22">
        <f>VLOOKUP($H158,'[1]Unit factor_selected'!$F$3:$AC$346,'[1]Unit factor_selected'!X$1,FALSE)</f>
        <v>1.16541473528015E-2</v>
      </c>
      <c r="BG158" s="22">
        <f>VLOOKUP($H158,'[1]Unit factor_selected'!$F$3:$AC$346,'[1]Unit factor_selected'!Y$1,FALSE)</f>
        <v>1.21722195177915E-2</v>
      </c>
      <c r="BH158" s="22">
        <f>VLOOKUP($H158,'[1]Unit factor_selected'!$F$3:$AC$346,'[1]Unit factor_selected'!Z$1,FALSE)</f>
        <v>2.0755114769901701E-6</v>
      </c>
      <c r="BI158" s="22">
        <f>VLOOKUP($H158,'[1]Unit factor_selected'!$F$3:$AC$346,'[1]Unit factor_selected'!AA$1,FALSE)</f>
        <v>1.8886919338975901E-2</v>
      </c>
      <c r="BJ158" s="21">
        <f>VLOOKUP($H158,'[1]Unit factor_selected'!$F$3:$AC$346,'[1]Unit factor_selected'!AB$1,FALSE)</f>
        <v>22.769292819838999</v>
      </c>
      <c r="BK158" s="99">
        <f>VLOOKUP($H158,'[1]Unit factor_selected'!$F$3:$AC$346,'[1]Unit factor_selected'!AC$1,FALSE)</f>
        <v>0.27668911417215802</v>
      </c>
    </row>
    <row r="159" spans="2:63" x14ac:dyDescent="0.2">
      <c r="B159" s="84"/>
      <c r="C159" s="84"/>
      <c r="D159" s="84"/>
      <c r="E159" s="147"/>
      <c r="F159" s="86"/>
      <c r="G159" s="87" t="str">
        <f>'[1]Unit factor_selected'!E39</f>
        <v>RER</v>
      </c>
      <c r="H159" s="35" t="str">
        <f>'[1]Unit factor_selected'!F39</f>
        <v>154649df-4d12-3065-8f52-48261329da91</v>
      </c>
      <c r="I159" s="88">
        <f t="shared" si="82"/>
        <v>0</v>
      </c>
      <c r="J159" s="89"/>
      <c r="K159" s="1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164"/>
      <c r="AA159" s="193">
        <f>$I159*K$155</f>
        <v>0</v>
      </c>
      <c r="AB159" s="95">
        <f t="shared" si="81"/>
        <v>0</v>
      </c>
      <c r="AC159" s="95">
        <f t="shared" si="81"/>
        <v>0</v>
      </c>
      <c r="AD159" s="95">
        <f t="shared" si="81"/>
        <v>0</v>
      </c>
      <c r="AE159" s="95">
        <f t="shared" si="81"/>
        <v>0</v>
      </c>
      <c r="AF159" s="95">
        <f t="shared" si="81"/>
        <v>0</v>
      </c>
      <c r="AG159" s="95">
        <f t="shared" si="81"/>
        <v>0</v>
      </c>
      <c r="AH159" s="95">
        <f t="shared" si="81"/>
        <v>0</v>
      </c>
      <c r="AI159" s="95">
        <f t="shared" si="81"/>
        <v>0</v>
      </c>
      <c r="AJ159" s="95">
        <f t="shared" si="81"/>
        <v>0</v>
      </c>
      <c r="AK159" s="95">
        <f t="shared" si="81"/>
        <v>0</v>
      </c>
      <c r="AL159" s="95">
        <f t="shared" si="81"/>
        <v>0</v>
      </c>
      <c r="AM159" s="95">
        <f t="shared" si="81"/>
        <v>0</v>
      </c>
      <c r="AN159" s="95">
        <f t="shared" si="81"/>
        <v>0</v>
      </c>
      <c r="AO159" s="95">
        <f t="shared" si="81"/>
        <v>0</v>
      </c>
      <c r="AP159" s="167">
        <f t="shared" si="81"/>
        <v>0</v>
      </c>
      <c r="AQ159" s="97" t="str">
        <f>VLOOKUP($H159,'[1]Unit factor_selected'!$F$3:$AC$346,'[1]Unit factor_selected'!H$1,FALSE)</f>
        <v>kg</v>
      </c>
      <c r="AR159" s="98">
        <f>VLOOKUP($H159,'[1]Unit factor_selected'!$F$3:$AC$346,'[1]Unit factor_selected'!J$1,FALSE)</f>
        <v>5.6317281326139499</v>
      </c>
      <c r="AS159" s="2">
        <f>VLOOKUP($H159,'[1]Unit factor_selected'!$F$3:$AC$346,'[1]Unit factor_selected'!K$1,FALSE)</f>
        <v>123.25195879310201</v>
      </c>
      <c r="AT159" s="22">
        <f>VLOOKUP($H159,'[1]Unit factor_selected'!$F$3:$AC$346,'[1]Unit factor_selected'!L$1,FALSE)</f>
        <v>7.5069886268042101E-3</v>
      </c>
      <c r="AU159" s="21">
        <f>VLOOKUP($H159,'[1]Unit factor_selected'!$F$3:$AC$346,'[1]Unit factor_selected'!M$1,FALSE)</f>
        <v>2.2901833903151698</v>
      </c>
      <c r="AV159" s="22">
        <f>VLOOKUP($H159,'[1]Unit factor_selected'!$F$3:$AC$346,'[1]Unit factor_selected'!N$1,FALSE)</f>
        <v>0.237804387320663</v>
      </c>
      <c r="AW159" s="22">
        <f>VLOOKUP($H159,'[1]Unit factor_selected'!$F$3:$AC$346,'[1]Unit factor_selected'!O$1,FALSE)</f>
        <v>1.56775938580478E-3</v>
      </c>
      <c r="AX159" s="21">
        <f>VLOOKUP($H159,'[1]Unit factor_selected'!$F$3:$AC$346,'[1]Unit factor_selected'!P$1,FALSE)</f>
        <v>5.7423363080309997</v>
      </c>
      <c r="AY159" s="22">
        <f>VLOOKUP($H159,'[1]Unit factor_selected'!$F$3:$AC$346,'[1]Unit factor_selected'!Q$1,FALSE)</f>
        <v>0.25901194772143099</v>
      </c>
      <c r="AZ159" s="21">
        <f>VLOOKUP($H159,'[1]Unit factor_selected'!$F$3:$AC$346,'[1]Unit factor_selected'!R$1,FALSE)</f>
        <v>4.8882321771485397</v>
      </c>
      <c r="BA159" s="22">
        <f>VLOOKUP($H159,'[1]Unit factor_selected'!$F$3:$AC$346,'[1]Unit factor_selected'!S$1,FALSE)</f>
        <v>0.53356570809114801</v>
      </c>
      <c r="BB159" s="22">
        <f>VLOOKUP($H159,'[1]Unit factor_selected'!$F$3:$AC$346,'[1]Unit factor_selected'!T$1,FALSE)</f>
        <v>0.10303519218945199</v>
      </c>
      <c r="BC159" s="22">
        <f>VLOOKUP($H159,'[1]Unit factor_selected'!$F$3:$AC$346,'[1]Unit factor_selected'!U$1,FALSE)</f>
        <v>0.31493298186230601</v>
      </c>
      <c r="BD159" s="22">
        <f>VLOOKUP($H159,'[1]Unit factor_selected'!$F$3:$AC$346,'[1]Unit factor_selected'!V$1,FALSE)</f>
        <v>3.2500707941610199E-4</v>
      </c>
      <c r="BE159" s="22">
        <f>VLOOKUP($H159,'[1]Unit factor_selected'!$F$3:$AC$346,'[1]Unit factor_selected'!W$1,FALSE)</f>
        <v>1.7195232334484199E-2</v>
      </c>
      <c r="BF159" s="22">
        <f>VLOOKUP($H159,'[1]Unit factor_selected'!$F$3:$AC$346,'[1]Unit factor_selected'!X$1,FALSE)</f>
        <v>9.7922368444206109E-3</v>
      </c>
      <c r="BG159" s="22">
        <f>VLOOKUP($H159,'[1]Unit factor_selected'!$F$3:$AC$346,'[1]Unit factor_selected'!Y$1,FALSE)</f>
        <v>1.0280131368265199E-2</v>
      </c>
      <c r="BH159" s="22">
        <f>VLOOKUP($H159,'[1]Unit factor_selected'!$F$3:$AC$346,'[1]Unit factor_selected'!Z$1,FALSE)</f>
        <v>2.0454337664647299E-6</v>
      </c>
      <c r="BI159" s="22">
        <f>VLOOKUP($H159,'[1]Unit factor_selected'!$F$3:$AC$346,'[1]Unit factor_selected'!AA$1,FALSE)</f>
        <v>1.6539282138646701E-2</v>
      </c>
      <c r="BJ159" s="21">
        <f>VLOOKUP($H159,'[1]Unit factor_selected'!$F$3:$AC$346,'[1]Unit factor_selected'!AB$1,FALSE)</f>
        <v>22.280368195407</v>
      </c>
      <c r="BK159" s="99">
        <f>VLOOKUP($H159,'[1]Unit factor_selected'!$F$3:$AC$346,'[1]Unit factor_selected'!AC$1,FALSE)</f>
        <v>0.27777675684866798</v>
      </c>
    </row>
    <row r="160" spans="2:63" x14ac:dyDescent="0.2">
      <c r="B160" s="84"/>
      <c r="C160" s="84"/>
      <c r="D160" s="84"/>
      <c r="E160" s="238" t="s">
        <v>61</v>
      </c>
      <c r="F160" s="125" t="str">
        <f>'[1]Unit factor_selected'!D15</f>
        <v>market for water, decarbonised | water, decarbonised | Cutoff, U</v>
      </c>
      <c r="G160" s="87" t="str">
        <f>'[1]Unit factor_selected'!E15</f>
        <v>RoW</v>
      </c>
      <c r="H160" s="35" t="str">
        <f>'[1]Unit factor_selected'!F15</f>
        <v>7d2d9e98-3dd7-4808-994f-95116df8194e</v>
      </c>
      <c r="I160" s="88">
        <v>1</v>
      </c>
      <c r="J160" s="126">
        <f t="shared" ref="J160:J163" si="83">I160</f>
        <v>1</v>
      </c>
      <c r="K160" s="214">
        <f>14166/173.535*K155/2%*98%/1000</f>
        <v>1.769456705056617</v>
      </c>
      <c r="L160" s="129">
        <f>14166/173.535*L155/2%*98%/1000</f>
        <v>3.9997094270550617</v>
      </c>
      <c r="M160" s="129">
        <f t="shared" ref="M160:Z160" si="84">14166/173.535*M155/2%*98%/1000</f>
        <v>1.6220019796352318</v>
      </c>
      <c r="N160" s="129">
        <f t="shared" si="84"/>
        <v>2.3967152831186791</v>
      </c>
      <c r="O160" s="129">
        <f t="shared" si="84"/>
        <v>3.8568626618030941</v>
      </c>
      <c r="P160" s="129">
        <f t="shared" si="84"/>
        <v>1.5851382982798858</v>
      </c>
      <c r="Q160" s="129">
        <f t="shared" si="84"/>
        <v>4.5245623054121866</v>
      </c>
      <c r="R160" s="129">
        <f t="shared" si="84"/>
        <v>0.52477501642559332</v>
      </c>
      <c r="S160" s="129">
        <f t="shared" si="84"/>
        <v>3.474401967741378</v>
      </c>
      <c r="T160" s="129">
        <f t="shared" si="84"/>
        <v>7.8611800490275723</v>
      </c>
      <c r="U160" s="129">
        <f t="shared" si="84"/>
        <v>3.1933163974068619</v>
      </c>
      <c r="V160" s="129">
        <f t="shared" si="84"/>
        <v>4.7116392732301833</v>
      </c>
      <c r="W160" s="129">
        <f t="shared" si="84"/>
        <v>7.5800944786930584</v>
      </c>
      <c r="X160" s="129">
        <f t="shared" si="84"/>
        <v>3.1149810745267517</v>
      </c>
      <c r="Y160" s="129">
        <f t="shared" si="84"/>
        <v>9.2155376362125825</v>
      </c>
      <c r="Z160" s="184">
        <f t="shared" si="84"/>
        <v>1.0559908721583542</v>
      </c>
      <c r="AA160" s="193">
        <f>$I160*K160</f>
        <v>1.769456705056617</v>
      </c>
      <c r="AB160" s="95">
        <f t="shared" ref="AB160:AP163" si="85">$I160*L160</f>
        <v>3.9997094270550617</v>
      </c>
      <c r="AC160" s="95">
        <f t="shared" si="85"/>
        <v>1.6220019796352318</v>
      </c>
      <c r="AD160" s="95">
        <f t="shared" si="85"/>
        <v>2.3967152831186791</v>
      </c>
      <c r="AE160" s="95">
        <f t="shared" si="85"/>
        <v>3.8568626618030941</v>
      </c>
      <c r="AF160" s="95">
        <f t="shared" si="85"/>
        <v>1.5851382982798858</v>
      </c>
      <c r="AG160" s="95">
        <f t="shared" si="85"/>
        <v>4.5245623054121866</v>
      </c>
      <c r="AH160" s="95">
        <f t="shared" si="85"/>
        <v>0.52477501642559332</v>
      </c>
      <c r="AI160" s="95">
        <f t="shared" si="85"/>
        <v>3.474401967741378</v>
      </c>
      <c r="AJ160" s="95">
        <f t="shared" si="85"/>
        <v>7.8611800490275723</v>
      </c>
      <c r="AK160" s="95">
        <f t="shared" si="85"/>
        <v>3.1933163974068619</v>
      </c>
      <c r="AL160" s="95">
        <f t="shared" si="85"/>
        <v>4.7116392732301833</v>
      </c>
      <c r="AM160" s="95">
        <f t="shared" si="85"/>
        <v>7.5800944786930584</v>
      </c>
      <c r="AN160" s="95">
        <f t="shared" si="85"/>
        <v>3.1149810745267517</v>
      </c>
      <c r="AO160" s="95">
        <f t="shared" si="85"/>
        <v>9.2155376362125825</v>
      </c>
      <c r="AP160" s="167">
        <f t="shared" si="85"/>
        <v>1.0559908721583542</v>
      </c>
      <c r="AQ160" s="97" t="str">
        <f>VLOOKUP($H160,'[1]Unit factor_selected'!$F$3:$AC$346,'[1]Unit factor_selected'!H$1,FALSE)</f>
        <v>kg</v>
      </c>
      <c r="AR160" s="98">
        <f>VLOOKUP($H160,'[1]Unit factor_selected'!$F$3:$AC$346,'[1]Unit factor_selected'!J$1,FALSE)</f>
        <v>7.33932337217713E-5</v>
      </c>
      <c r="AS160" s="2">
        <f>VLOOKUP($H160,'[1]Unit factor_selected'!$F$3:$AC$346,'[1]Unit factor_selected'!K$1,FALSE)</f>
        <v>1.554064448122E-3</v>
      </c>
      <c r="AT160" s="22">
        <f>VLOOKUP($H160,'[1]Unit factor_selected'!$F$3:$AC$346,'[1]Unit factor_selected'!L$1,FALSE)</f>
        <v>8.8753508561342304E-8</v>
      </c>
      <c r="AU160" s="21">
        <f>VLOOKUP($H160,'[1]Unit factor_selected'!$F$3:$AC$346,'[1]Unit factor_selected'!M$1,FALSE)</f>
        <v>2.4228314001563201E-5</v>
      </c>
      <c r="AV160" s="22">
        <f>VLOOKUP($H160,'[1]Unit factor_selected'!$F$3:$AC$346,'[1]Unit factor_selected'!N$1,FALSE)</f>
        <v>4.0205988980611102E-6</v>
      </c>
      <c r="AW160" s="22">
        <f>VLOOKUP($H160,'[1]Unit factor_selected'!$F$3:$AC$346,'[1]Unit factor_selected'!O$1,FALSE)</f>
        <v>2.18513224524162E-7</v>
      </c>
      <c r="AX160" s="21">
        <f>VLOOKUP($H160,'[1]Unit factor_selected'!$F$3:$AC$346,'[1]Unit factor_selected'!P$1,FALSE)</f>
        <v>7.4144530634284004E-5</v>
      </c>
      <c r="AY160" s="22">
        <f>VLOOKUP($H160,'[1]Unit factor_selected'!$F$3:$AC$346,'[1]Unit factor_selected'!Q$1,FALSE)</f>
        <v>3.9562691636093299E-5</v>
      </c>
      <c r="AZ160" s="21">
        <f>VLOOKUP($H160,'[1]Unit factor_selected'!$F$3:$AC$346,'[1]Unit factor_selected'!R$1,FALSE)</f>
        <v>3.8180597812679601E-4</v>
      </c>
      <c r="BA160" s="22">
        <f>VLOOKUP($H160,'[1]Unit factor_selected'!$F$3:$AC$346,'[1]Unit factor_selected'!S$1,FALSE)</f>
        <v>1.18527744867612E-5</v>
      </c>
      <c r="BB160" s="22">
        <f>VLOOKUP($H160,'[1]Unit factor_selected'!$F$3:$AC$346,'[1]Unit factor_selected'!T$1,FALSE)</f>
        <v>2.2652814921409E-6</v>
      </c>
      <c r="BC160" s="22">
        <f>VLOOKUP($H160,'[1]Unit factor_selected'!$F$3:$AC$346,'[1]Unit factor_selected'!U$1,FALSE)</f>
        <v>5.4491831562078396E-6</v>
      </c>
      <c r="BD160" s="22">
        <f>VLOOKUP($H160,'[1]Unit factor_selected'!$F$3:$AC$346,'[1]Unit factor_selected'!V$1,FALSE)</f>
        <v>2.0612264680721299E-7</v>
      </c>
      <c r="BE160" s="22">
        <f>VLOOKUP($H160,'[1]Unit factor_selected'!$F$3:$AC$346,'[1]Unit factor_selected'!W$1,FALSE)</f>
        <v>2.2460959949777799E-7</v>
      </c>
      <c r="BF160" s="22">
        <f>VLOOKUP($H160,'[1]Unit factor_selected'!$F$3:$AC$346,'[1]Unit factor_selected'!X$1,FALSE)</f>
        <v>1.5065120057831699E-7</v>
      </c>
      <c r="BG160" s="22">
        <f>VLOOKUP($H160,'[1]Unit factor_selected'!$F$3:$AC$346,'[1]Unit factor_selected'!Y$1,FALSE)</f>
        <v>1.5390791939395201E-7</v>
      </c>
      <c r="BH160" s="22">
        <f>VLOOKUP($H160,'[1]Unit factor_selected'!$F$3:$AC$346,'[1]Unit factor_selected'!Z$1,FALSE)</f>
        <v>3.9695439211095103E-11</v>
      </c>
      <c r="BI160" s="22">
        <f>VLOOKUP($H160,'[1]Unit factor_selected'!$F$3:$AC$346,'[1]Unit factor_selected'!AA$1,FALSE)</f>
        <v>1.7925778059452901E-7</v>
      </c>
      <c r="BJ160" s="21">
        <f>VLOOKUP($H160,'[1]Unit factor_selected'!$F$3:$AC$346,'[1]Unit factor_selected'!AB$1,FALSE)</f>
        <v>2.0315209039049401E-4</v>
      </c>
      <c r="BK160" s="99">
        <f>VLOOKUP($H160,'[1]Unit factor_selected'!$F$3:$AC$346,'[1]Unit factor_selected'!AC$1,FALSE)</f>
        <v>1.0083241165218101E-3</v>
      </c>
    </row>
    <row r="161" spans="2:63" x14ac:dyDescent="0.2">
      <c r="B161" s="84"/>
      <c r="C161" s="84"/>
      <c r="D161" s="84"/>
      <c r="E161" s="238" t="s">
        <v>62</v>
      </c>
      <c r="F161" s="125" t="str">
        <f>'[1]Unit factor_selected'!D16</f>
        <v>treatment of wastewater, average, capacity 1E9l/year | wastewater, average | Cutoff, U</v>
      </c>
      <c r="G161" s="87" t="str">
        <f>'[1]Unit factor_selected'!E16</f>
        <v>RoW</v>
      </c>
      <c r="H161" s="35" t="str">
        <f>'[1]Unit factor_selected'!F16</f>
        <v>7f7efb9b-a562-3331-b810-ce80883a7942</v>
      </c>
      <c r="I161" s="88">
        <v>1</v>
      </c>
      <c r="J161" s="126">
        <f t="shared" si="83"/>
        <v>1</v>
      </c>
      <c r="K161" s="214">
        <f>2.5/173.535*K155/2%*98%/1000</f>
        <v>3.1227176073990838E-4</v>
      </c>
      <c r="L161" s="129">
        <f>2.5/173.535*L155/2%*98%/1000</f>
        <v>7.0586429250583461E-4</v>
      </c>
      <c r="M161" s="129">
        <f t="shared" ref="M161:Z161" si="86">2.5/173.535*M155/2%*98%/1000</f>
        <v>2.8624911401158265E-4</v>
      </c>
      <c r="N161" s="129">
        <f t="shared" si="86"/>
        <v>4.2296966029907511E-4</v>
      </c>
      <c r="O161" s="129">
        <f t="shared" si="86"/>
        <v>6.80654853487769E-4</v>
      </c>
      <c r="P161" s="129">
        <f t="shared" si="86"/>
        <v>2.7974345232950122E-4</v>
      </c>
      <c r="Q161" s="129">
        <f t="shared" si="86"/>
        <v>7.9848974753144635E-4</v>
      </c>
      <c r="R161" s="129">
        <f t="shared" si="86"/>
        <v>9.2611714038118276E-5</v>
      </c>
      <c r="S161" s="129">
        <f t="shared" si="86"/>
        <v>6.1315861353617427E-4</v>
      </c>
      <c r="T161" s="129">
        <f t="shared" si="86"/>
        <v>1.3873323537038633E-3</v>
      </c>
      <c r="U161" s="129">
        <f t="shared" si="86"/>
        <v>5.635529432103032E-4</v>
      </c>
      <c r="V161" s="129">
        <f t="shared" si="86"/>
        <v>8.3150488374103191E-4</v>
      </c>
      <c r="W161" s="129">
        <f t="shared" si="86"/>
        <v>1.3377266833779927E-3</v>
      </c>
      <c r="X161" s="129">
        <f t="shared" si="86"/>
        <v>5.4972841213588031E-4</v>
      </c>
      <c r="Y161" s="129">
        <f t="shared" si="86"/>
        <v>1.6263478815848836E-3</v>
      </c>
      <c r="Z161" s="184">
        <f t="shared" si="86"/>
        <v>1.8636010026795748E-4</v>
      </c>
      <c r="AA161" s="193">
        <f>$I161*K161</f>
        <v>3.1227176073990838E-4</v>
      </c>
      <c r="AB161" s="95">
        <f t="shared" si="85"/>
        <v>7.0586429250583461E-4</v>
      </c>
      <c r="AC161" s="95">
        <f t="shared" si="85"/>
        <v>2.8624911401158265E-4</v>
      </c>
      <c r="AD161" s="95">
        <f t="shared" si="85"/>
        <v>4.2296966029907511E-4</v>
      </c>
      <c r="AE161" s="95">
        <f t="shared" si="85"/>
        <v>6.80654853487769E-4</v>
      </c>
      <c r="AF161" s="95">
        <f t="shared" si="85"/>
        <v>2.7974345232950122E-4</v>
      </c>
      <c r="AG161" s="95">
        <f t="shared" si="85"/>
        <v>7.9848974753144635E-4</v>
      </c>
      <c r="AH161" s="95">
        <f t="shared" si="85"/>
        <v>9.2611714038118276E-5</v>
      </c>
      <c r="AI161" s="95">
        <f t="shared" si="85"/>
        <v>6.1315861353617427E-4</v>
      </c>
      <c r="AJ161" s="95">
        <f t="shared" si="85"/>
        <v>1.3873323537038633E-3</v>
      </c>
      <c r="AK161" s="95">
        <f t="shared" si="85"/>
        <v>5.635529432103032E-4</v>
      </c>
      <c r="AL161" s="95">
        <f t="shared" si="85"/>
        <v>8.3150488374103191E-4</v>
      </c>
      <c r="AM161" s="95">
        <f t="shared" si="85"/>
        <v>1.3377266833779927E-3</v>
      </c>
      <c r="AN161" s="95">
        <f t="shared" si="85"/>
        <v>5.4972841213588031E-4</v>
      </c>
      <c r="AO161" s="95">
        <f t="shared" si="85"/>
        <v>1.6263478815848836E-3</v>
      </c>
      <c r="AP161" s="167">
        <f t="shared" si="85"/>
        <v>1.8636010026795748E-4</v>
      </c>
      <c r="AQ161" s="97" t="str">
        <f>VLOOKUP($H161,'[1]Unit factor_selected'!$F$3:$AC$346,'[1]Unit factor_selected'!H$1,FALSE)</f>
        <v>m3</v>
      </c>
      <c r="AR161" s="98">
        <f>VLOOKUP($H161,'[1]Unit factor_selected'!$F$3:$AC$346,'[1]Unit factor_selected'!J$1,FALSE)</f>
        <v>0.51634155994179498</v>
      </c>
      <c r="AS161" s="2">
        <f>VLOOKUP($H161,'[1]Unit factor_selected'!$F$3:$AC$346,'[1]Unit factor_selected'!K$1,FALSE)</f>
        <v>6.5620351024363099</v>
      </c>
      <c r="AT161" s="22">
        <f>VLOOKUP($H161,'[1]Unit factor_selected'!$F$3:$AC$346,'[1]Unit factor_selected'!L$1,FALSE)</f>
        <v>1.50757854728464E-3</v>
      </c>
      <c r="AU161" s="21">
        <f>VLOOKUP($H161,'[1]Unit factor_selected'!$F$3:$AC$346,'[1]Unit factor_selected'!M$1,FALSE)</f>
        <v>0.11937176225203899</v>
      </c>
      <c r="AV161" s="22">
        <f>VLOOKUP($H161,'[1]Unit factor_selected'!$F$3:$AC$346,'[1]Unit factor_selected'!N$1,FALSE)</f>
        <v>4.7094682929874503E-2</v>
      </c>
      <c r="AW161" s="22">
        <f>VLOOKUP($H161,'[1]Unit factor_selected'!$F$3:$AC$346,'[1]Unit factor_selected'!O$1,FALSE)</f>
        <v>1.0855887032518699E-3</v>
      </c>
      <c r="AX161" s="21">
        <f>VLOOKUP($H161,'[1]Unit factor_selected'!$F$3:$AC$346,'[1]Unit factor_selected'!P$1,FALSE)</f>
        <v>0.53020910490509199</v>
      </c>
      <c r="AY161" s="22">
        <f>VLOOKUP($H161,'[1]Unit factor_selected'!$F$3:$AC$346,'[1]Unit factor_selected'!Q$1,FALSE)</f>
        <v>0.189709197912833</v>
      </c>
      <c r="AZ161" s="21">
        <f>VLOOKUP($H161,'[1]Unit factor_selected'!$F$3:$AC$346,'[1]Unit factor_selected'!R$1,FALSE)</f>
        <v>3.0233095841120101</v>
      </c>
      <c r="BA161" s="22">
        <f>VLOOKUP($H161,'[1]Unit factor_selected'!$F$3:$AC$346,'[1]Unit factor_selected'!S$1,FALSE)</f>
        <v>2.7239423105200802E-2</v>
      </c>
      <c r="BB161" s="22">
        <f>VLOOKUP($H161,'[1]Unit factor_selected'!$F$3:$AC$346,'[1]Unit factor_selected'!T$1,FALSE)</f>
        <v>2.45714545104176E-2</v>
      </c>
      <c r="BC161" s="22">
        <f>VLOOKUP($H161,'[1]Unit factor_selected'!$F$3:$AC$346,'[1]Unit factor_selected'!U$1,FALSE)</f>
        <v>6.2869630600273702E-2</v>
      </c>
      <c r="BD161" s="22">
        <f>VLOOKUP($H161,'[1]Unit factor_selected'!$F$3:$AC$346,'[1]Unit factor_selected'!V$1,FALSE)</f>
        <v>6.0250621900560597E-3</v>
      </c>
      <c r="BE161" s="22">
        <f>VLOOKUP($H161,'[1]Unit factor_selected'!$F$3:$AC$346,'[1]Unit factor_selected'!W$1,FALSE)</f>
        <v>9.5647235413769995E-3</v>
      </c>
      <c r="BF161" s="22">
        <f>VLOOKUP($H161,'[1]Unit factor_selected'!$F$3:$AC$346,'[1]Unit factor_selected'!X$1,FALSE)</f>
        <v>1.9452381843910801E-3</v>
      </c>
      <c r="BG161" s="22">
        <f>VLOOKUP($H161,'[1]Unit factor_selected'!$F$3:$AC$346,'[1]Unit factor_selected'!Y$1,FALSE)</f>
        <v>1.9793981368620098E-3</v>
      </c>
      <c r="BH161" s="22">
        <f>VLOOKUP($H161,'[1]Unit factor_selected'!$F$3:$AC$346,'[1]Unit factor_selected'!Z$1,FALSE)</f>
        <v>1.42678709665139E-6</v>
      </c>
      <c r="BI161" s="22">
        <f>VLOOKUP($H161,'[1]Unit factor_selected'!$F$3:$AC$346,'[1]Unit factor_selected'!AA$1,FALSE)</f>
        <v>3.74781820645441E-3</v>
      </c>
      <c r="BJ161" s="21">
        <f>VLOOKUP($H161,'[1]Unit factor_selected'!$F$3:$AC$346,'[1]Unit factor_selected'!AB$1,FALSE)</f>
        <v>3.1615590744627702</v>
      </c>
      <c r="BK161" s="99">
        <f>VLOOKUP($H161,'[1]Unit factor_selected'!$F$3:$AC$346,'[1]Unit factor_selected'!AC$1,FALSE)</f>
        <v>-0.89500195012827399</v>
      </c>
    </row>
    <row r="162" spans="2:63" x14ac:dyDescent="0.2">
      <c r="B162" s="84"/>
      <c r="C162" s="84"/>
      <c r="D162" s="84"/>
      <c r="E162" s="238" t="s">
        <v>63</v>
      </c>
      <c r="F162" s="125" t="str">
        <f>'[1]Unit factor_selected'!D17</f>
        <v>market for nitrogen, liquid | nitrogen, liquid | Cutoff, U</v>
      </c>
      <c r="G162" s="87" t="str">
        <f>'[1]Unit factor_selected'!E17</f>
        <v>RoW</v>
      </c>
      <c r="H162" s="35" t="str">
        <f>'[1]Unit factor_selected'!F17</f>
        <v>def34ad6-8775-3932-a43c-ff74cb028311</v>
      </c>
      <c r="I162" s="88">
        <v>1</v>
      </c>
      <c r="J162" s="126">
        <f t="shared" si="83"/>
        <v>1</v>
      </c>
      <c r="K162" s="214">
        <f>260/173.535*K155/2%*98%/1000</f>
        <v>3.2476263116950475E-2</v>
      </c>
      <c r="L162" s="129">
        <f>260/173.535*L155/2%*98%/1000</f>
        <v>7.3409886420606793E-2</v>
      </c>
      <c r="M162" s="129">
        <f t="shared" ref="M162:Z162" si="87">260/173.535*M155/2%*98%/1000</f>
        <v>2.9769907857204601E-2</v>
      </c>
      <c r="N162" s="129">
        <f t="shared" si="87"/>
        <v>4.3988844671103818E-2</v>
      </c>
      <c r="O162" s="129">
        <f t="shared" si="87"/>
        <v>7.0788104762727982E-2</v>
      </c>
      <c r="P162" s="129">
        <f t="shared" si="87"/>
        <v>2.9093319042268129E-2</v>
      </c>
      <c r="Q162" s="129">
        <f t="shared" si="87"/>
        <v>8.3042933743270417E-2</v>
      </c>
      <c r="R162" s="129">
        <f t="shared" si="87"/>
        <v>9.6316182599642999E-3</v>
      </c>
      <c r="S162" s="129">
        <f t="shared" si="87"/>
        <v>6.3768495807762129E-2</v>
      </c>
      <c r="T162" s="129">
        <f t="shared" si="87"/>
        <v>0.14428256478520179</v>
      </c>
      <c r="U162" s="129">
        <f t="shared" si="87"/>
        <v>5.8609506093871555E-2</v>
      </c>
      <c r="V162" s="129">
        <f t="shared" si="87"/>
        <v>8.6476507909067329E-2</v>
      </c>
      <c r="W162" s="129">
        <f t="shared" si="87"/>
        <v>0.13912357507131126</v>
      </c>
      <c r="X162" s="129">
        <f t="shared" si="87"/>
        <v>5.7171754862131552E-2</v>
      </c>
      <c r="Y162" s="129">
        <f t="shared" si="87"/>
        <v>0.16914017968482789</v>
      </c>
      <c r="Z162" s="184">
        <f t="shared" si="87"/>
        <v>1.938145042786758E-2</v>
      </c>
      <c r="AA162" s="193">
        <f>$I162*K162</f>
        <v>3.2476263116950475E-2</v>
      </c>
      <c r="AB162" s="95">
        <f t="shared" si="85"/>
        <v>7.3409886420606793E-2</v>
      </c>
      <c r="AC162" s="95">
        <f t="shared" si="85"/>
        <v>2.9769907857204601E-2</v>
      </c>
      <c r="AD162" s="95">
        <f t="shared" si="85"/>
        <v>4.3988844671103818E-2</v>
      </c>
      <c r="AE162" s="95">
        <f t="shared" si="85"/>
        <v>7.0788104762727982E-2</v>
      </c>
      <c r="AF162" s="95">
        <f t="shared" si="85"/>
        <v>2.9093319042268129E-2</v>
      </c>
      <c r="AG162" s="95">
        <f t="shared" si="85"/>
        <v>8.3042933743270417E-2</v>
      </c>
      <c r="AH162" s="95">
        <f t="shared" si="85"/>
        <v>9.6316182599642999E-3</v>
      </c>
      <c r="AI162" s="95">
        <f t="shared" si="85"/>
        <v>6.3768495807762129E-2</v>
      </c>
      <c r="AJ162" s="95">
        <f t="shared" si="85"/>
        <v>0.14428256478520179</v>
      </c>
      <c r="AK162" s="95">
        <f t="shared" si="85"/>
        <v>5.8609506093871555E-2</v>
      </c>
      <c r="AL162" s="95">
        <f t="shared" si="85"/>
        <v>8.6476507909067329E-2</v>
      </c>
      <c r="AM162" s="95">
        <f t="shared" si="85"/>
        <v>0.13912357507131126</v>
      </c>
      <c r="AN162" s="95">
        <f t="shared" si="85"/>
        <v>5.7171754862131552E-2</v>
      </c>
      <c r="AO162" s="95">
        <f t="shared" si="85"/>
        <v>0.16914017968482789</v>
      </c>
      <c r="AP162" s="167">
        <f t="shared" si="85"/>
        <v>1.938145042786758E-2</v>
      </c>
      <c r="AQ162" s="97" t="str">
        <f>VLOOKUP($H162,'[1]Unit factor_selected'!$F$3:$AC$346,'[1]Unit factor_selected'!H$1,FALSE)</f>
        <v>kg</v>
      </c>
      <c r="AR162" s="98">
        <f>VLOOKUP($H162,'[1]Unit factor_selected'!$F$3:$AC$346,'[1]Unit factor_selected'!J$1,FALSE)</f>
        <v>0.36539065781166102</v>
      </c>
      <c r="AS162" s="2">
        <f>VLOOKUP($H162,'[1]Unit factor_selected'!$F$3:$AC$346,'[1]Unit factor_selected'!K$1,FALSE)</f>
        <v>5.9040948293189599</v>
      </c>
      <c r="AT162" s="22">
        <f>VLOOKUP($H162,'[1]Unit factor_selected'!$F$3:$AC$346,'[1]Unit factor_selected'!L$1,FALSE)</f>
        <v>8.1756527515370497E-4</v>
      </c>
      <c r="AU162" s="21">
        <f>VLOOKUP($H162,'[1]Unit factor_selected'!$F$3:$AC$346,'[1]Unit factor_selected'!M$1,FALSE)</f>
        <v>9.7549183524686695E-2</v>
      </c>
      <c r="AV162" s="22">
        <f>VLOOKUP($H162,'[1]Unit factor_selected'!$F$3:$AC$346,'[1]Unit factor_selected'!N$1,FALSE)</f>
        <v>9.0997820286018698E-3</v>
      </c>
      <c r="AW162" s="22">
        <f>VLOOKUP($H162,'[1]Unit factor_selected'!$F$3:$AC$346,'[1]Unit factor_selected'!O$1,FALSE)</f>
        <v>1.5115394961606301E-4</v>
      </c>
      <c r="AX162" s="21">
        <f>VLOOKUP($H162,'[1]Unit factor_selected'!$F$3:$AC$346,'[1]Unit factor_selected'!P$1,FALSE)</f>
        <v>0.371189558039066</v>
      </c>
      <c r="AY162" s="22">
        <f>VLOOKUP($H162,'[1]Unit factor_selected'!$F$3:$AC$346,'[1]Unit factor_selected'!Q$1,FALSE)</f>
        <v>1.4407325189270801E-2</v>
      </c>
      <c r="AZ162" s="21">
        <f>VLOOKUP($H162,'[1]Unit factor_selected'!$F$3:$AC$346,'[1]Unit factor_selected'!R$1,FALSE)</f>
        <v>0.26174901295343</v>
      </c>
      <c r="BA162" s="22">
        <f>VLOOKUP($H162,'[1]Unit factor_selected'!$F$3:$AC$346,'[1]Unit factor_selected'!S$1,FALSE)</f>
        <v>4.1568187946221698E-2</v>
      </c>
      <c r="BB162" s="22">
        <f>VLOOKUP($H162,'[1]Unit factor_selected'!$F$3:$AC$346,'[1]Unit factor_selected'!T$1,FALSE)</f>
        <v>1.9636369038218602E-3</v>
      </c>
      <c r="BC162" s="22">
        <f>VLOOKUP($H162,'[1]Unit factor_selected'!$F$3:$AC$346,'[1]Unit factor_selected'!U$1,FALSE)</f>
        <v>1.20629546400379E-2</v>
      </c>
      <c r="BD162" s="22">
        <f>VLOOKUP($H162,'[1]Unit factor_selected'!$F$3:$AC$346,'[1]Unit factor_selected'!V$1,FALSE)</f>
        <v>1.1165338417858301E-5</v>
      </c>
      <c r="BE162" s="22">
        <f>VLOOKUP($H162,'[1]Unit factor_selected'!$F$3:$AC$346,'[1]Unit factor_selected'!W$1,FALSE)</f>
        <v>2.5299050880556E-4</v>
      </c>
      <c r="BF162" s="22">
        <f>VLOOKUP($H162,'[1]Unit factor_selected'!$F$3:$AC$346,'[1]Unit factor_selected'!X$1,FALSE)</f>
        <v>7.9344597191884699E-4</v>
      </c>
      <c r="BG162" s="22">
        <f>VLOOKUP($H162,'[1]Unit factor_selected'!$F$3:$AC$346,'[1]Unit factor_selected'!Y$1,FALSE)</f>
        <v>8.0094071213671297E-4</v>
      </c>
      <c r="BH162" s="22">
        <f>VLOOKUP($H162,'[1]Unit factor_selected'!$F$3:$AC$346,'[1]Unit factor_selected'!Z$1,FALSE)</f>
        <v>1.42352530498996E-7</v>
      </c>
      <c r="BI162" s="22">
        <f>VLOOKUP($H162,'[1]Unit factor_selected'!$F$3:$AC$346,'[1]Unit factor_selected'!AA$1,FALSE)</f>
        <v>1.1882199354077601E-3</v>
      </c>
      <c r="BJ162" s="21">
        <f>VLOOKUP($H162,'[1]Unit factor_selected'!$F$3:$AC$346,'[1]Unit factor_selected'!AB$1,FALSE)</f>
        <v>0.405142938287264</v>
      </c>
      <c r="BK162" s="99">
        <f>VLOOKUP($H162,'[1]Unit factor_selected'!$F$3:$AC$346,'[1]Unit factor_selected'!AC$1,FALSE)</f>
        <v>1.0758573424866099E-2</v>
      </c>
    </row>
    <row r="163" spans="2:63" x14ac:dyDescent="0.2">
      <c r="B163" s="84"/>
      <c r="C163" s="84"/>
      <c r="D163" s="100"/>
      <c r="E163" s="239" t="s">
        <v>64</v>
      </c>
      <c r="F163" s="131" t="str">
        <f>'[1]Unit factor_selected'!D18</f>
        <v>market for steam, in chemical industry | steam, in chemical industry | Cutoff, U</v>
      </c>
      <c r="G163" s="102" t="str">
        <f>'[1]Unit factor_selected'!E18</f>
        <v>RoW</v>
      </c>
      <c r="H163" s="103" t="str">
        <f>'[1]Unit factor_selected'!F18</f>
        <v>4c484cd4-fd95-4915-939f-2c7db27ad9b0</v>
      </c>
      <c r="I163" s="104">
        <v>1</v>
      </c>
      <c r="J163" s="132">
        <f t="shared" si="83"/>
        <v>1</v>
      </c>
      <c r="K163" s="217">
        <f>0.0087/173.535*K155/2%*98%</f>
        <v>1.0867057273748809E-3</v>
      </c>
      <c r="L163" s="135">
        <f>0.0087/173.535*L155/2%*98%</f>
        <v>2.4564077379203041E-3</v>
      </c>
      <c r="M163" s="135">
        <f t="shared" ref="M163:Z163" si="88">0.0087/173.535*M155/2%*98%</f>
        <v>9.9614691676030748E-4</v>
      </c>
      <c r="N163" s="135">
        <f t="shared" si="88"/>
        <v>1.4719344178407813E-3</v>
      </c>
      <c r="O163" s="135">
        <f t="shared" si="88"/>
        <v>2.3686788901374359E-3</v>
      </c>
      <c r="P163" s="135">
        <f t="shared" si="88"/>
        <v>9.7350721410666423E-4</v>
      </c>
      <c r="Q163" s="135">
        <f t="shared" si="88"/>
        <v>2.778744321409433E-3</v>
      </c>
      <c r="R163" s="135">
        <f t="shared" si="88"/>
        <v>3.2228876485265148E-4</v>
      </c>
      <c r="S163" s="135">
        <f t="shared" si="88"/>
        <v>2.1337919751058861E-3</v>
      </c>
      <c r="T163" s="135">
        <f t="shared" si="88"/>
        <v>4.8279165908894448E-3</v>
      </c>
      <c r="U163" s="135">
        <f t="shared" si="88"/>
        <v>1.9611642423718553E-3</v>
      </c>
      <c r="V163" s="135">
        <f t="shared" si="88"/>
        <v>2.8936369954187906E-3</v>
      </c>
      <c r="W163" s="135">
        <f t="shared" si="88"/>
        <v>4.6552888581554144E-3</v>
      </c>
      <c r="X163" s="135">
        <f t="shared" si="88"/>
        <v>1.9130548742328629E-3</v>
      </c>
      <c r="Y163" s="135">
        <f t="shared" si="88"/>
        <v>5.6596906279153944E-3</v>
      </c>
      <c r="Z163" s="185">
        <f t="shared" si="88"/>
        <v>6.4853314893249196E-4</v>
      </c>
      <c r="AA163" s="197">
        <f>$I163*K163</f>
        <v>1.0867057273748809E-3</v>
      </c>
      <c r="AB163" s="58">
        <f t="shared" si="85"/>
        <v>2.4564077379203041E-3</v>
      </c>
      <c r="AC163" s="58">
        <f t="shared" si="85"/>
        <v>9.9614691676030748E-4</v>
      </c>
      <c r="AD163" s="58">
        <f t="shared" si="85"/>
        <v>1.4719344178407813E-3</v>
      </c>
      <c r="AE163" s="58">
        <f t="shared" si="85"/>
        <v>2.3686788901374359E-3</v>
      </c>
      <c r="AF163" s="58">
        <f t="shared" si="85"/>
        <v>9.7350721410666423E-4</v>
      </c>
      <c r="AG163" s="58">
        <f t="shared" si="85"/>
        <v>2.778744321409433E-3</v>
      </c>
      <c r="AH163" s="58">
        <f t="shared" si="85"/>
        <v>3.2228876485265148E-4</v>
      </c>
      <c r="AI163" s="58">
        <f t="shared" si="85"/>
        <v>2.1337919751058861E-3</v>
      </c>
      <c r="AJ163" s="58">
        <f t="shared" si="85"/>
        <v>4.8279165908894448E-3</v>
      </c>
      <c r="AK163" s="58">
        <f t="shared" si="85"/>
        <v>1.9611642423718553E-3</v>
      </c>
      <c r="AL163" s="58">
        <f t="shared" si="85"/>
        <v>2.8936369954187906E-3</v>
      </c>
      <c r="AM163" s="58">
        <f t="shared" si="85"/>
        <v>4.6552888581554144E-3</v>
      </c>
      <c r="AN163" s="58">
        <f t="shared" si="85"/>
        <v>1.9130548742328629E-3</v>
      </c>
      <c r="AO163" s="58">
        <f t="shared" si="85"/>
        <v>5.6596906279153944E-3</v>
      </c>
      <c r="AP163" s="178">
        <f t="shared" si="85"/>
        <v>6.4853314893249196E-4</v>
      </c>
      <c r="AQ163" s="113" t="str">
        <f>VLOOKUP($H163,'[1]Unit factor_selected'!$F$3:$AC$346,'[1]Unit factor_selected'!H$1,FALSE)</f>
        <v>kg</v>
      </c>
      <c r="AR163" s="114">
        <f>VLOOKUP($H163,'[1]Unit factor_selected'!$F$3:$AC$346,'[1]Unit factor_selected'!J$1,FALSE)</f>
        <v>0.32948332399456598</v>
      </c>
      <c r="AS163" s="115">
        <f>VLOOKUP($H163,'[1]Unit factor_selected'!$F$3:$AC$346,'[1]Unit factor_selected'!K$1,FALSE)</f>
        <v>4.6000252627446203</v>
      </c>
      <c r="AT163" s="116">
        <f>VLOOKUP($H163,'[1]Unit factor_selected'!$F$3:$AC$346,'[1]Unit factor_selected'!L$1,FALSE)</f>
        <v>3.1535727593722001E-4</v>
      </c>
      <c r="AU163" s="117">
        <f>VLOOKUP($H163,'[1]Unit factor_selected'!$F$3:$AC$346,'[1]Unit factor_selected'!M$1,FALSE)</f>
        <v>9.8297989933231494E-2</v>
      </c>
      <c r="AV163" s="116">
        <f>VLOOKUP($H163,'[1]Unit factor_selected'!$F$3:$AC$346,'[1]Unit factor_selected'!N$1,FALSE)</f>
        <v>2.1448967157556499E-3</v>
      </c>
      <c r="AW163" s="116">
        <f>VLOOKUP($H163,'[1]Unit factor_selected'!$F$3:$AC$346,'[1]Unit factor_selected'!O$1,FALSE)</f>
        <v>3.67582664670096E-5</v>
      </c>
      <c r="AX163" s="117">
        <f>VLOOKUP($H163,'[1]Unit factor_selected'!$F$3:$AC$346,'[1]Unit factor_selected'!P$1,FALSE)</f>
        <v>0.33331485653771997</v>
      </c>
      <c r="AY163" s="116">
        <f>VLOOKUP($H163,'[1]Unit factor_selected'!$F$3:$AC$346,'[1]Unit factor_selected'!Q$1,FALSE)</f>
        <v>4.2125866616346498E-3</v>
      </c>
      <c r="AZ163" s="117">
        <f>VLOOKUP($H163,'[1]Unit factor_selected'!$F$3:$AC$346,'[1]Unit factor_selected'!R$1,FALSE)</f>
        <v>0.10082356538308</v>
      </c>
      <c r="BA163" s="116">
        <f>VLOOKUP($H163,'[1]Unit factor_selected'!$F$3:$AC$346,'[1]Unit factor_selected'!S$1,FALSE)</f>
        <v>3.3408712388046202E-3</v>
      </c>
      <c r="BB163" s="116">
        <f>VLOOKUP($H163,'[1]Unit factor_selected'!$F$3:$AC$346,'[1]Unit factor_selected'!T$1,FALSE)</f>
        <v>3.9769010366072201E-4</v>
      </c>
      <c r="BC163" s="116">
        <f>VLOOKUP($H163,'[1]Unit factor_selected'!$F$3:$AC$346,'[1]Unit factor_selected'!U$1,FALSE)</f>
        <v>3.4920816557836602E-3</v>
      </c>
      <c r="BD163" s="116">
        <f>VLOOKUP($H163,'[1]Unit factor_selected'!$F$3:$AC$346,'[1]Unit factor_selected'!V$1,FALSE)</f>
        <v>2.6531684073432501E-6</v>
      </c>
      <c r="BE163" s="116">
        <f>VLOOKUP($H163,'[1]Unit factor_selected'!$F$3:$AC$346,'[1]Unit factor_selected'!W$1,FALSE)</f>
        <v>8.1140163894001695E-5</v>
      </c>
      <c r="BF163" s="116">
        <f>VLOOKUP($H163,'[1]Unit factor_selected'!$F$3:$AC$346,'[1]Unit factor_selected'!X$1,FALSE)</f>
        <v>4.2864185438376697E-4</v>
      </c>
      <c r="BG163" s="116">
        <f>VLOOKUP($H163,'[1]Unit factor_selected'!$F$3:$AC$346,'[1]Unit factor_selected'!Y$1,FALSE)</f>
        <v>4.3939197839999998E-4</v>
      </c>
      <c r="BH163" s="116">
        <f>VLOOKUP($H163,'[1]Unit factor_selected'!$F$3:$AC$346,'[1]Unit factor_selected'!Z$1,FALSE)</f>
        <v>6.2505259246241705E-8</v>
      </c>
      <c r="BI163" s="116">
        <f>VLOOKUP($H163,'[1]Unit factor_selected'!$F$3:$AC$346,'[1]Unit factor_selected'!AA$1,FALSE)</f>
        <v>8.5341475817055502E-4</v>
      </c>
      <c r="BJ163" s="117">
        <f>VLOOKUP($H163,'[1]Unit factor_selected'!$F$3:$AC$346,'[1]Unit factor_selected'!AB$1,FALSE)</f>
        <v>1.16347567526354</v>
      </c>
      <c r="BK163" s="118">
        <f>VLOOKUP($H163,'[1]Unit factor_selected'!$F$3:$AC$346,'[1]Unit factor_selected'!AC$1,FALSE)</f>
        <v>4.029137769364E-4</v>
      </c>
    </row>
    <row r="164" spans="2:63" x14ac:dyDescent="0.2">
      <c r="B164" s="84"/>
      <c r="C164" s="84"/>
      <c r="D164" s="64" t="str">
        <f>'[1]EV proj_BAU'!K76</f>
        <v>Al current collector (kg)</v>
      </c>
      <c r="E164" s="146"/>
      <c r="F164" s="149" t="s">
        <v>65</v>
      </c>
      <c r="G164" s="66" t="str">
        <f>G155</f>
        <v>US</v>
      </c>
      <c r="H164" s="67"/>
      <c r="I164" s="120">
        <f>I155</f>
        <v>1</v>
      </c>
      <c r="J164" s="69">
        <f>SUM(I164:I168)</f>
        <v>1</v>
      </c>
      <c r="K164" s="188">
        <f>'[1]EV proj_BAU'!R76</f>
        <v>2.8187999999999995</v>
      </c>
      <c r="L164" s="72">
        <f>'[1]EV proj_BAU'!S76</f>
        <v>2.7799199999999993</v>
      </c>
      <c r="M164" s="72">
        <f>'[1]EV proj_BAU'!T76</f>
        <v>2.5369199999999998</v>
      </c>
      <c r="N164" s="72">
        <f>'[1]EV proj_BAU'!U76</f>
        <v>4.0902974999999993</v>
      </c>
      <c r="O164" s="72">
        <f>'[1]EV proj_BAU'!V76</f>
        <v>2.6244000000000001</v>
      </c>
      <c r="P164" s="72">
        <f>'[1]EV proj_BAU'!W76</f>
        <v>2.5077600000000002</v>
      </c>
      <c r="Q164" s="72">
        <f>'[1]EV proj_BAU'!AF76</f>
        <v>10.603895628819746</v>
      </c>
      <c r="R164" s="72">
        <f>'[1]EV proj_BAU'!AJ76</f>
        <v>22.132672105555315</v>
      </c>
      <c r="S164" s="72">
        <f>'[1]EV proj_BAU'!X76</f>
        <v>5.2974000000000006</v>
      </c>
      <c r="T164" s="72">
        <f>'[1]EV proj_BAU'!Y76</f>
        <v>5.2099200000000003</v>
      </c>
      <c r="U164" s="72">
        <f>'[1]EV proj_BAU'!Z76</f>
        <v>4.7627999999999995</v>
      </c>
      <c r="V164" s="72">
        <f>'[1]EV proj_BAU'!AA76</f>
        <v>6.8171624999999985</v>
      </c>
      <c r="W164" s="72">
        <f>'[1]EV proj_BAU'!AB76</f>
        <v>4.9183199999999996</v>
      </c>
      <c r="X164" s="72">
        <f>'[1]EV proj_BAU'!AC76</f>
        <v>4.7044800000000002</v>
      </c>
      <c r="Y164" s="72">
        <f>'[1]EV proj_BAU'!AG76</f>
        <v>14.875435792076395</v>
      </c>
      <c r="Z164" s="153">
        <f>'[1]EV proj_BAU'!AK76</f>
        <v>21.252294057863935</v>
      </c>
      <c r="AA164" s="189">
        <f>$I164*K$164</f>
        <v>2.8187999999999995</v>
      </c>
      <c r="AB164" s="76">
        <f t="shared" ref="AB164:AP168" si="89">$I164*L$164</f>
        <v>2.7799199999999993</v>
      </c>
      <c r="AC164" s="76">
        <f t="shared" si="89"/>
        <v>2.5369199999999998</v>
      </c>
      <c r="AD164" s="76">
        <f t="shared" si="89"/>
        <v>4.0902974999999993</v>
      </c>
      <c r="AE164" s="76">
        <f t="shared" si="89"/>
        <v>2.6244000000000001</v>
      </c>
      <c r="AF164" s="76">
        <f t="shared" si="89"/>
        <v>2.5077600000000002</v>
      </c>
      <c r="AG164" s="76">
        <f t="shared" si="89"/>
        <v>10.603895628819746</v>
      </c>
      <c r="AH164" s="76">
        <f t="shared" si="89"/>
        <v>22.132672105555315</v>
      </c>
      <c r="AI164" s="76">
        <f t="shared" si="89"/>
        <v>5.2974000000000006</v>
      </c>
      <c r="AJ164" s="76">
        <f t="shared" si="89"/>
        <v>5.2099200000000003</v>
      </c>
      <c r="AK164" s="76">
        <f t="shared" si="89"/>
        <v>4.7627999999999995</v>
      </c>
      <c r="AL164" s="76">
        <f t="shared" si="89"/>
        <v>6.8171624999999985</v>
      </c>
      <c r="AM164" s="76">
        <f t="shared" si="89"/>
        <v>4.9183199999999996</v>
      </c>
      <c r="AN164" s="76">
        <f t="shared" si="89"/>
        <v>4.7044800000000002</v>
      </c>
      <c r="AO164" s="76">
        <f t="shared" si="89"/>
        <v>14.875435792076395</v>
      </c>
      <c r="AP164" s="156">
        <f t="shared" si="89"/>
        <v>21.252294057863935</v>
      </c>
      <c r="AQ164" s="37" t="s">
        <v>56</v>
      </c>
      <c r="AR164" s="79">
        <f>[1]Use!Z35</f>
        <v>2.1848413692517172</v>
      </c>
      <c r="AS164" s="80">
        <f>[1]Use!AA35</f>
        <v>38.1945725641433</v>
      </c>
      <c r="AT164" s="81">
        <f>[1]Use!AB35</f>
        <v>6.2111693866046432E-3</v>
      </c>
      <c r="AU164" s="82">
        <f>[1]Use!AC35</f>
        <v>0.47465507057293604</v>
      </c>
      <c r="AV164" s="81">
        <f>[1]Use!AD35</f>
        <v>4.454802303119755</v>
      </c>
      <c r="AW164" s="81">
        <f>[1]Use!AE35</f>
        <v>1.045041271821423E-3</v>
      </c>
      <c r="AX164" s="82">
        <f>[1]Use!AF35</f>
        <v>2.2202122446083377</v>
      </c>
      <c r="AY164" s="81">
        <f>[1]Use!AG35</f>
        <v>0.9756873970554083</v>
      </c>
      <c r="AZ164" s="82">
        <f>[1]Use!AH35</f>
        <v>9.1215472903694526</v>
      </c>
      <c r="BA164" s="81">
        <f>[1]Use!AI35</f>
        <v>6.4144053142725782E-2</v>
      </c>
      <c r="BB164" s="81">
        <f>[1]Use!AJ35</f>
        <v>2.1804218218676924E-2</v>
      </c>
      <c r="BC164" s="81">
        <f>[1]Use!AK35</f>
        <v>5.3635626832127032</v>
      </c>
      <c r="BD164" s="81">
        <f>[1]Use!AL35</f>
        <v>5.2399359048445141E-5</v>
      </c>
      <c r="BE164" s="81">
        <f>[1]Use!AM35</f>
        <v>7.6786336473888175E-2</v>
      </c>
      <c r="BF164" s="81">
        <f>[1]Use!AN35</f>
        <v>5.7817196909786305E-3</v>
      </c>
      <c r="BG164" s="81">
        <f>[1]Use!AO35</f>
        <v>5.871103372397035E-3</v>
      </c>
      <c r="BH164" s="81">
        <f>[1]Use!AP35</f>
        <v>8.6873102517182999E-7</v>
      </c>
      <c r="BI164" s="81">
        <f>[1]Use!AQ35</f>
        <v>1.7002001784714876E-2</v>
      </c>
      <c r="BJ164" s="82">
        <f>[1]Use!AR35</f>
        <v>38.854814959270755</v>
      </c>
      <c r="BK164" s="83">
        <f>[1]Use!AS35</f>
        <v>8.5192268585598543E-2</v>
      </c>
    </row>
    <row r="165" spans="2:63" x14ac:dyDescent="0.2">
      <c r="B165" s="84"/>
      <c r="C165" s="84"/>
      <c r="D165" s="85"/>
      <c r="E165" s="147"/>
      <c r="F165" s="160"/>
      <c r="G165" s="87" t="str">
        <f>G156</f>
        <v>CN</v>
      </c>
      <c r="I165" s="126">
        <f t="shared" ref="I165:I168" si="90">I156</f>
        <v>0</v>
      </c>
      <c r="J165" s="89"/>
      <c r="K165" s="1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164"/>
      <c r="AA165" s="193">
        <f>$I165*K$164</f>
        <v>0</v>
      </c>
      <c r="AB165" s="95">
        <f t="shared" si="89"/>
        <v>0</v>
      </c>
      <c r="AC165" s="95">
        <f t="shared" si="89"/>
        <v>0</v>
      </c>
      <c r="AD165" s="95">
        <f t="shared" si="89"/>
        <v>0</v>
      </c>
      <c r="AE165" s="95">
        <f t="shared" si="89"/>
        <v>0</v>
      </c>
      <c r="AF165" s="95">
        <f t="shared" si="89"/>
        <v>0</v>
      </c>
      <c r="AG165" s="95">
        <f t="shared" si="89"/>
        <v>0</v>
      </c>
      <c r="AH165" s="95">
        <f t="shared" si="89"/>
        <v>0</v>
      </c>
      <c r="AI165" s="95">
        <f t="shared" si="89"/>
        <v>0</v>
      </c>
      <c r="AJ165" s="95">
        <f t="shared" si="89"/>
        <v>0</v>
      </c>
      <c r="AK165" s="95">
        <f t="shared" si="89"/>
        <v>0</v>
      </c>
      <c r="AL165" s="95">
        <f t="shared" si="89"/>
        <v>0</v>
      </c>
      <c r="AM165" s="95">
        <f t="shared" si="89"/>
        <v>0</v>
      </c>
      <c r="AN165" s="95">
        <f t="shared" si="89"/>
        <v>0</v>
      </c>
      <c r="AO165" s="95">
        <f t="shared" si="89"/>
        <v>0</v>
      </c>
      <c r="AP165" s="167">
        <f t="shared" si="89"/>
        <v>0</v>
      </c>
      <c r="AQ165" s="45" t="s">
        <v>56</v>
      </c>
      <c r="AR165" s="98">
        <f>[1]Use!Z38</f>
        <v>15.21062220884934</v>
      </c>
      <c r="AS165" s="2">
        <f>[1]Use!AA38</f>
        <v>147.68062088902829</v>
      </c>
      <c r="AT165" s="22">
        <f>[1]Use!AB38</f>
        <v>2.8059526339848921E-2</v>
      </c>
      <c r="AU165" s="21">
        <f>[1]Use!AC38</f>
        <v>2.9941852248386174</v>
      </c>
      <c r="AV165" s="22">
        <f>[1]Use!AD38</f>
        <v>2.9390767633158057</v>
      </c>
      <c r="AW165" s="22">
        <f>[1]Use!AE38</f>
        <v>3.4684977082473042E-3</v>
      </c>
      <c r="AX165" s="21">
        <f>[1]Use!AF38</f>
        <v>15.626942723460056</v>
      </c>
      <c r="AY165" s="22">
        <f>[1]Use!AG38</f>
        <v>2.6762174587891328</v>
      </c>
      <c r="AZ165" s="21">
        <f>[1]Use!AH38</f>
        <v>14.410299582479201</v>
      </c>
      <c r="BA165" s="22">
        <f>[1]Use!AI38</f>
        <v>0.12383706171820134</v>
      </c>
      <c r="BB165" s="22">
        <f>[1]Use!AJ38</f>
        <v>4.5122505118958704E-2</v>
      </c>
      <c r="BC165" s="22">
        <f>[1]Use!AK38</f>
        <v>3.5850974112083809</v>
      </c>
      <c r="BD165" s="22">
        <f>[1]Use!AL38</f>
        <v>2.424657579395884E-4</v>
      </c>
      <c r="BE165" s="22">
        <f>[1]Use!AM38</f>
        <v>0.16447055582979317</v>
      </c>
      <c r="BF165" s="22">
        <f>[1]Use!AN38</f>
        <v>4.2417293208971307E-2</v>
      </c>
      <c r="BG165" s="22">
        <f>[1]Use!AO38</f>
        <v>4.2619856213667776E-2</v>
      </c>
      <c r="BH165" s="22">
        <f>[1]Use!AP38</f>
        <v>3.2817146314926493E-6</v>
      </c>
      <c r="BI165" s="22">
        <f>[1]Use!AQ38</f>
        <v>6.8709648474534188E-2</v>
      </c>
      <c r="BJ165" s="21">
        <f>[1]Use!AR38</f>
        <v>28.142292136905731</v>
      </c>
      <c r="BK165" s="99">
        <f>[1]Use!AS38</f>
        <v>4.0070651911004292E-2</v>
      </c>
    </row>
    <row r="166" spans="2:63" x14ac:dyDescent="0.2">
      <c r="B166" s="84"/>
      <c r="C166" s="84"/>
      <c r="D166" s="85"/>
      <c r="E166" s="147"/>
      <c r="F166" s="160"/>
      <c r="G166" s="87" t="str">
        <f>G157</f>
        <v>JP</v>
      </c>
      <c r="I166" s="126">
        <f t="shared" si="90"/>
        <v>0</v>
      </c>
      <c r="J166" s="89"/>
      <c r="K166" s="1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164"/>
      <c r="AA166" s="193">
        <f>$I166*K$164</f>
        <v>0</v>
      </c>
      <c r="AB166" s="95">
        <f t="shared" si="89"/>
        <v>0</v>
      </c>
      <c r="AC166" s="95">
        <f t="shared" si="89"/>
        <v>0</v>
      </c>
      <c r="AD166" s="95">
        <f t="shared" si="89"/>
        <v>0</v>
      </c>
      <c r="AE166" s="95">
        <f t="shared" si="89"/>
        <v>0</v>
      </c>
      <c r="AF166" s="95">
        <f t="shared" si="89"/>
        <v>0</v>
      </c>
      <c r="AG166" s="95">
        <f t="shared" si="89"/>
        <v>0</v>
      </c>
      <c r="AH166" s="95">
        <f t="shared" si="89"/>
        <v>0</v>
      </c>
      <c r="AI166" s="95">
        <f t="shared" si="89"/>
        <v>0</v>
      </c>
      <c r="AJ166" s="95">
        <f t="shared" si="89"/>
        <v>0</v>
      </c>
      <c r="AK166" s="95">
        <f t="shared" si="89"/>
        <v>0</v>
      </c>
      <c r="AL166" s="95">
        <f t="shared" si="89"/>
        <v>0</v>
      </c>
      <c r="AM166" s="95">
        <f t="shared" si="89"/>
        <v>0</v>
      </c>
      <c r="AN166" s="95">
        <f t="shared" si="89"/>
        <v>0</v>
      </c>
      <c r="AO166" s="95">
        <f t="shared" si="89"/>
        <v>0</v>
      </c>
      <c r="AP166" s="167">
        <f t="shared" si="89"/>
        <v>0</v>
      </c>
      <c r="AQ166" s="45" t="s">
        <v>56</v>
      </c>
      <c r="AR166" s="98">
        <f>[1]Use!Z41</f>
        <v>18.594936645005706</v>
      </c>
      <c r="AS166" s="2">
        <f>[1]Use!AA41</f>
        <v>218.02836680612191</v>
      </c>
      <c r="AT166" s="22">
        <f>[1]Use!AB41</f>
        <v>8.1940022018765296E-2</v>
      </c>
      <c r="AU166" s="21">
        <f>[1]Use!AC41</f>
        <v>4.5164389654497636</v>
      </c>
      <c r="AV166" s="22">
        <f>[1]Use!AD41</f>
        <v>3.1511117602619358</v>
      </c>
      <c r="AW166" s="22">
        <f>[1]Use!AE41</f>
        <v>1.1249500693782156E-2</v>
      </c>
      <c r="AX166" s="21">
        <f>[1]Use!AF41</f>
        <v>18.759987605919509</v>
      </c>
      <c r="AY166" s="22">
        <f>[1]Use!AG41</f>
        <v>3.05626358107537</v>
      </c>
      <c r="AZ166" s="21">
        <f>[1]Use!AH41</f>
        <v>25.074549425348138</v>
      </c>
      <c r="BA166" s="22">
        <f>[1]Use!AI41</f>
        <v>0.11729807314552217</v>
      </c>
      <c r="BB166" s="22">
        <f>[1]Use!AJ41</f>
        <v>9.5157800403921938E-2</v>
      </c>
      <c r="BC166" s="22">
        <f>[1]Use!AK41</f>
        <v>3.8774442059745917</v>
      </c>
      <c r="BD166" s="22">
        <f>[1]Use!AL41</f>
        <v>7.1316135476222591E-4</v>
      </c>
      <c r="BE166" s="22">
        <f>[1]Use!AM41</f>
        <v>0.16461824179891379</v>
      </c>
      <c r="BF166" s="22">
        <f>[1]Use!AN41</f>
        <v>4.5951339786040435E-2</v>
      </c>
      <c r="BG166" s="22">
        <f>[1]Use!AO41</f>
        <v>4.63182141432616E-2</v>
      </c>
      <c r="BH166" s="22">
        <f>[1]Use!AP41</f>
        <v>4.2545725533246946E-6</v>
      </c>
      <c r="BI166" s="22">
        <f>[1]Use!AQ41</f>
        <v>8.3620975536322181E-2</v>
      </c>
      <c r="BJ166" s="21">
        <f>[1]Use!AR41</f>
        <v>31.245496305311175</v>
      </c>
      <c r="BK166" s="99">
        <f>[1]Use!AS41</f>
        <v>6.6969876181763255E-2</v>
      </c>
    </row>
    <row r="167" spans="2:63" x14ac:dyDescent="0.2">
      <c r="B167" s="84"/>
      <c r="C167" s="84"/>
      <c r="D167" s="85"/>
      <c r="E167" s="147"/>
      <c r="F167" s="160"/>
      <c r="G167" s="87" t="str">
        <f>G158</f>
        <v>KR</v>
      </c>
      <c r="I167" s="126">
        <f t="shared" si="90"/>
        <v>0</v>
      </c>
      <c r="J167" s="89"/>
      <c r="K167" s="1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164"/>
      <c r="AA167" s="193">
        <f>$I167*K$164</f>
        <v>0</v>
      </c>
      <c r="AB167" s="95">
        <f t="shared" si="89"/>
        <v>0</v>
      </c>
      <c r="AC167" s="95">
        <f t="shared" si="89"/>
        <v>0</v>
      </c>
      <c r="AD167" s="95">
        <f t="shared" si="89"/>
        <v>0</v>
      </c>
      <c r="AE167" s="95">
        <f t="shared" si="89"/>
        <v>0</v>
      </c>
      <c r="AF167" s="95">
        <f t="shared" si="89"/>
        <v>0</v>
      </c>
      <c r="AG167" s="95">
        <f t="shared" si="89"/>
        <v>0</v>
      </c>
      <c r="AH167" s="95">
        <f t="shared" si="89"/>
        <v>0</v>
      </c>
      <c r="AI167" s="95">
        <f t="shared" si="89"/>
        <v>0</v>
      </c>
      <c r="AJ167" s="95">
        <f t="shared" si="89"/>
        <v>0</v>
      </c>
      <c r="AK167" s="95">
        <f t="shared" si="89"/>
        <v>0</v>
      </c>
      <c r="AL167" s="95">
        <f t="shared" si="89"/>
        <v>0</v>
      </c>
      <c r="AM167" s="95">
        <f t="shared" si="89"/>
        <v>0</v>
      </c>
      <c r="AN167" s="95">
        <f t="shared" si="89"/>
        <v>0</v>
      </c>
      <c r="AO167" s="95">
        <f t="shared" si="89"/>
        <v>0</v>
      </c>
      <c r="AP167" s="167">
        <f t="shared" si="89"/>
        <v>0</v>
      </c>
      <c r="AQ167" s="45" t="s">
        <v>56</v>
      </c>
      <c r="AR167" s="98">
        <f>[1]Use!Z44</f>
        <v>18.596519965644834</v>
      </c>
      <c r="AS167" s="2">
        <f>[1]Use!AA44</f>
        <v>218.13646750885871</v>
      </c>
      <c r="AT167" s="22">
        <f>[1]Use!AB44</f>
        <v>8.1941051586887845E-2</v>
      </c>
      <c r="AU167" s="21">
        <f>[1]Use!AC44</f>
        <v>4.5170981853533849</v>
      </c>
      <c r="AV167" s="22">
        <f>[1]Use!AD44</f>
        <v>3.1513141873932846</v>
      </c>
      <c r="AW167" s="22">
        <f>[1]Use!AE44</f>
        <v>1.1258021536624122E-2</v>
      </c>
      <c r="AX167" s="21">
        <f>[1]Use!AF44</f>
        <v>18.761423929794482</v>
      </c>
      <c r="AY167" s="22">
        <f>[1]Use!AG44</f>
        <v>3.0567125214649971</v>
      </c>
      <c r="AZ167" s="21">
        <f>[1]Use!AH44</f>
        <v>25.085759227572982</v>
      </c>
      <c r="BA167" s="22">
        <f>[1]Use!AI44</f>
        <v>0.12224035434193704</v>
      </c>
      <c r="BB167" s="22">
        <f>[1]Use!AJ44</f>
        <v>9.5343737819733793E-2</v>
      </c>
      <c r="BC167" s="22">
        <f>[1]Use!AK44</f>
        <v>3.87773220351988</v>
      </c>
      <c r="BD167" s="22">
        <f>[1]Use!AL44</f>
        <v>7.1375384322349517E-4</v>
      </c>
      <c r="BE167" s="22">
        <f>[1]Use!AM44</f>
        <v>0.16461895116396827</v>
      </c>
      <c r="BF167" s="22">
        <f>[1]Use!AN44</f>
        <v>4.596118014039674E-2</v>
      </c>
      <c r="BG167" s="22">
        <f>[1]Use!AO44</f>
        <v>4.6327955367544728E-2</v>
      </c>
      <c r="BH167" s="22">
        <f>[1]Use!AP44</f>
        <v>4.2558532447533117E-6</v>
      </c>
      <c r="BI167" s="22">
        <f>[1]Use!AQ44</f>
        <v>8.3596578104274163E-2</v>
      </c>
      <c r="BJ167" s="21">
        <f>[1]Use!AR44</f>
        <v>31.247599571836311</v>
      </c>
      <c r="BK167" s="99">
        <f>[1]Use!AS44</f>
        <v>6.7032084217635013E-2</v>
      </c>
    </row>
    <row r="168" spans="2:63" x14ac:dyDescent="0.2">
      <c r="B168" s="84"/>
      <c r="C168" s="84"/>
      <c r="D168" s="85"/>
      <c r="E168" s="147"/>
      <c r="F168" s="160"/>
      <c r="G168" s="87" t="str">
        <f>G159</f>
        <v>RER</v>
      </c>
      <c r="I168" s="126">
        <f t="shared" si="90"/>
        <v>0</v>
      </c>
      <c r="J168" s="89"/>
      <c r="K168" s="1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164"/>
      <c r="AA168" s="193">
        <f>$I168*K$164</f>
        <v>0</v>
      </c>
      <c r="AB168" s="95">
        <f t="shared" si="89"/>
        <v>0</v>
      </c>
      <c r="AC168" s="95">
        <f t="shared" si="89"/>
        <v>0</v>
      </c>
      <c r="AD168" s="95">
        <f t="shared" si="89"/>
        <v>0</v>
      </c>
      <c r="AE168" s="95">
        <f t="shared" si="89"/>
        <v>0</v>
      </c>
      <c r="AF168" s="95">
        <f t="shared" si="89"/>
        <v>0</v>
      </c>
      <c r="AG168" s="95">
        <f t="shared" si="89"/>
        <v>0</v>
      </c>
      <c r="AH168" s="95">
        <f t="shared" si="89"/>
        <v>0</v>
      </c>
      <c r="AI168" s="95">
        <f t="shared" si="89"/>
        <v>0</v>
      </c>
      <c r="AJ168" s="95">
        <f t="shared" si="89"/>
        <v>0</v>
      </c>
      <c r="AK168" s="95">
        <f t="shared" si="89"/>
        <v>0</v>
      </c>
      <c r="AL168" s="95">
        <f t="shared" si="89"/>
        <v>0</v>
      </c>
      <c r="AM168" s="95">
        <f t="shared" si="89"/>
        <v>0</v>
      </c>
      <c r="AN168" s="95">
        <f t="shared" si="89"/>
        <v>0</v>
      </c>
      <c r="AO168" s="95">
        <f t="shared" si="89"/>
        <v>0</v>
      </c>
      <c r="AP168" s="167">
        <f t="shared" si="89"/>
        <v>0</v>
      </c>
      <c r="AQ168" s="45" t="s">
        <v>56</v>
      </c>
      <c r="AR168" s="98">
        <f>[1]Use!Z47</f>
        <v>4.677025743875812</v>
      </c>
      <c r="AS168" s="2">
        <f>[1]Use!AA47</f>
        <v>106.26066908039638</v>
      </c>
      <c r="AT168" s="22">
        <f>[1]Use!AB47</f>
        <v>6.8083698661173652E-3</v>
      </c>
      <c r="AU168" s="21">
        <f>[1]Use!AC47</f>
        <v>1.2176773509900933</v>
      </c>
      <c r="AV168" s="22">
        <f>[1]Use!AD47</f>
        <v>2.8263896824764001</v>
      </c>
      <c r="AW168" s="22">
        <f>[1]Use!AE47</f>
        <v>2.8353304740493753E-3</v>
      </c>
      <c r="AX168" s="21">
        <f>[1]Use!AF47</f>
        <v>4.7333727150678975</v>
      </c>
      <c r="AY168" s="22">
        <f>[1]Use!AG47</f>
        <v>1.6320763903897362</v>
      </c>
      <c r="AZ168" s="21">
        <f>[1]Use!AH47</f>
        <v>9.0868878878980759</v>
      </c>
      <c r="BA168" s="22">
        <f>[1]Use!AI47</f>
        <v>1.1535929899241648</v>
      </c>
      <c r="BB168" s="22">
        <f>[1]Use!AJ47</f>
        <v>2.9095489529904164E-2</v>
      </c>
      <c r="BC168" s="22">
        <f>[1]Use!AK47</f>
        <v>3.4261566159384733</v>
      </c>
      <c r="BD168" s="22">
        <f>[1]Use!AL47</f>
        <v>2.4322341208806811E-4</v>
      </c>
      <c r="BE168" s="22">
        <f>[1]Use!AM47</f>
        <v>0.13192642385548742</v>
      </c>
      <c r="BF168" s="22">
        <f>[1]Use!AN47</f>
        <v>6.7879241170787806E-3</v>
      </c>
      <c r="BG168" s="22">
        <f>[1]Use!AO47</f>
        <v>6.9286981577388806E-3</v>
      </c>
      <c r="BH168" s="22">
        <f>[1]Use!AP47</f>
        <v>1.9005770844293993E-6</v>
      </c>
      <c r="BI168" s="22">
        <f>[1]Use!AQ47</f>
        <v>1.7165088467615604E-2</v>
      </c>
      <c r="BJ168" s="21">
        <f>[1]Use!AR47</f>
        <v>23.064736665136721</v>
      </c>
      <c r="BK168" s="99">
        <f>[1]Use!AS47</f>
        <v>0.20451694245658075</v>
      </c>
    </row>
    <row r="169" spans="2:63" x14ac:dyDescent="0.2">
      <c r="B169" s="84"/>
      <c r="C169" s="84"/>
      <c r="D169" s="85"/>
      <c r="E169" s="147"/>
      <c r="F169" s="86" t="str">
        <f>'[1]Unit factor_selected'!D55</f>
        <v>market for sheet rolling, aluminium | sheet rolling, aluminium | Cutoff</v>
      </c>
      <c r="G169" s="87" t="str">
        <f>'[1]Unit factor_selected'!E56</f>
        <v>US</v>
      </c>
      <c r="H169" s="35" t="str">
        <f>'[1]Unit factor_selected'!F56</f>
        <v>ab969850-0210-4900-a148-fb9da419ff27</v>
      </c>
      <c r="I169" s="88">
        <f>I164</f>
        <v>1</v>
      </c>
      <c r="J169" s="89">
        <f>SUM(I169:I173)</f>
        <v>1</v>
      </c>
      <c r="K169" s="192">
        <f>K164</f>
        <v>2.8187999999999995</v>
      </c>
      <c r="L169" s="92">
        <f>L164</f>
        <v>2.7799199999999993</v>
      </c>
      <c r="M169" s="92">
        <f t="shared" ref="M169:P169" si="91">M164</f>
        <v>2.5369199999999998</v>
      </c>
      <c r="N169" s="92">
        <f t="shared" si="91"/>
        <v>4.0902974999999993</v>
      </c>
      <c r="O169" s="92">
        <f t="shared" si="91"/>
        <v>2.6244000000000001</v>
      </c>
      <c r="P169" s="92">
        <f t="shared" si="91"/>
        <v>2.5077600000000002</v>
      </c>
      <c r="Q169" s="92">
        <f>Q164</f>
        <v>10.603895628819746</v>
      </c>
      <c r="R169" s="92">
        <f>R164</f>
        <v>22.132672105555315</v>
      </c>
      <c r="S169" s="92">
        <f t="shared" ref="S169:X169" si="92">S164</f>
        <v>5.2974000000000006</v>
      </c>
      <c r="T169" s="92">
        <f t="shared" si="92"/>
        <v>5.2099200000000003</v>
      </c>
      <c r="U169" s="92">
        <f t="shared" si="92"/>
        <v>4.7627999999999995</v>
      </c>
      <c r="V169" s="92">
        <f t="shared" si="92"/>
        <v>6.8171624999999985</v>
      </c>
      <c r="W169" s="92">
        <f t="shared" si="92"/>
        <v>4.9183199999999996</v>
      </c>
      <c r="X169" s="92">
        <f t="shared" si="92"/>
        <v>4.7044800000000002</v>
      </c>
      <c r="Y169" s="92">
        <f>Y164</f>
        <v>14.875435792076395</v>
      </c>
      <c r="Z169" s="164">
        <f>Z164</f>
        <v>21.252294057863935</v>
      </c>
      <c r="AA169" s="193">
        <f>$I169*K$169</f>
        <v>2.8187999999999995</v>
      </c>
      <c r="AB169" s="95">
        <f t="shared" ref="AB169:AP173" si="93">$I169*L$169</f>
        <v>2.7799199999999993</v>
      </c>
      <c r="AC169" s="95">
        <f t="shared" si="93"/>
        <v>2.5369199999999998</v>
      </c>
      <c r="AD169" s="95">
        <f t="shared" si="93"/>
        <v>4.0902974999999993</v>
      </c>
      <c r="AE169" s="95">
        <f t="shared" si="93"/>
        <v>2.6244000000000001</v>
      </c>
      <c r="AF169" s="95">
        <f t="shared" si="93"/>
        <v>2.5077600000000002</v>
      </c>
      <c r="AG169" s="95">
        <f t="shared" si="93"/>
        <v>10.603895628819746</v>
      </c>
      <c r="AH169" s="95">
        <f t="shared" si="93"/>
        <v>22.132672105555315</v>
      </c>
      <c r="AI169" s="95">
        <f t="shared" si="93"/>
        <v>5.2974000000000006</v>
      </c>
      <c r="AJ169" s="95">
        <f t="shared" si="93"/>
        <v>5.2099200000000003</v>
      </c>
      <c r="AK169" s="95">
        <f t="shared" si="93"/>
        <v>4.7627999999999995</v>
      </c>
      <c r="AL169" s="95">
        <f t="shared" si="93"/>
        <v>6.8171624999999985</v>
      </c>
      <c r="AM169" s="95">
        <f t="shared" si="93"/>
        <v>4.9183199999999996</v>
      </c>
      <c r="AN169" s="95">
        <f t="shared" si="93"/>
        <v>4.7044800000000002</v>
      </c>
      <c r="AO169" s="95">
        <f t="shared" si="93"/>
        <v>14.875435792076395</v>
      </c>
      <c r="AP169" s="167">
        <f t="shared" si="93"/>
        <v>21.252294057863935</v>
      </c>
      <c r="AQ169" s="45" t="str">
        <f>VLOOKUP($H169,'[1]Unit factor_selected'!$F$3:$AC$346,'[1]Unit factor_selected'!H$1,FALSE)</f>
        <v>kg</v>
      </c>
      <c r="AR169" s="98">
        <f>VLOOKUP($H169,'[1]Unit factor_selected'!$F$3:$AC$346,'[1]Unit factor_selected'!J$1,FALSE)</f>
        <v>0.53390082923634297</v>
      </c>
      <c r="AS169" s="2">
        <f>VLOOKUP($H169,'[1]Unit factor_selected'!$F$3:$AC$346,'[1]Unit factor_selected'!K$1,FALSE)</f>
        <v>8.8004997782297298</v>
      </c>
      <c r="AT169" s="22">
        <f>VLOOKUP($H169,'[1]Unit factor_selected'!$F$3:$AC$346,'[1]Unit factor_selected'!L$1,FALSE)</f>
        <v>9.5399709111540802E-4</v>
      </c>
      <c r="AU169" s="21">
        <f>VLOOKUP($H169,'[1]Unit factor_selected'!$F$3:$AC$346,'[1]Unit factor_selected'!M$1,FALSE)</f>
        <v>0.149317229303359</v>
      </c>
      <c r="AV169" s="22">
        <f>VLOOKUP($H169,'[1]Unit factor_selected'!$F$3:$AC$346,'[1]Unit factor_selected'!N$1,FALSE)</f>
        <v>2.59538011987797E-2</v>
      </c>
      <c r="AW169" s="22">
        <f>VLOOKUP($H169,'[1]Unit factor_selected'!$F$3:$AC$346,'[1]Unit factor_selected'!O$1,FALSE)</f>
        <v>2.17414689678183E-4</v>
      </c>
      <c r="AX169" s="21">
        <f>VLOOKUP($H169,'[1]Unit factor_selected'!$F$3:$AC$346,'[1]Unit factor_selected'!P$1,FALSE)</f>
        <v>0.54460663019315603</v>
      </c>
      <c r="AY169" s="22">
        <f>VLOOKUP($H169,'[1]Unit factor_selected'!$F$3:$AC$346,'[1]Unit factor_selected'!Q$1,FALSE)</f>
        <v>4.8040165734473998E-2</v>
      </c>
      <c r="AZ169" s="21">
        <f>VLOOKUP($H169,'[1]Unit factor_selected'!$F$3:$AC$346,'[1]Unit factor_selected'!R$1,FALSE)</f>
        <v>0.484340900437781</v>
      </c>
      <c r="BA169" s="22">
        <f>VLOOKUP($H169,'[1]Unit factor_selected'!$F$3:$AC$346,'[1]Unit factor_selected'!S$1,FALSE)</f>
        <v>6.3264343200839304E-2</v>
      </c>
      <c r="BB169" s="22">
        <f>VLOOKUP($H169,'[1]Unit factor_selected'!$F$3:$AC$346,'[1]Unit factor_selected'!T$1,FALSE)</f>
        <v>2.6348308191353601E-3</v>
      </c>
      <c r="BC169" s="22">
        <f>VLOOKUP($H169,'[1]Unit factor_selected'!$F$3:$AC$346,'[1]Unit factor_selected'!U$1,FALSE)</f>
        <v>3.3445800944290699E-2</v>
      </c>
      <c r="BD169" s="22">
        <f>VLOOKUP($H169,'[1]Unit factor_selected'!$F$3:$AC$346,'[1]Unit factor_selected'!V$1,FALSE)</f>
        <v>1.9871671750106099E-5</v>
      </c>
      <c r="BE169" s="22">
        <f>VLOOKUP($H169,'[1]Unit factor_selected'!$F$3:$AC$346,'[1]Unit factor_selected'!W$1,FALSE)</f>
        <v>2.4507432483839801E-3</v>
      </c>
      <c r="BF169" s="22">
        <f>VLOOKUP($H169,'[1]Unit factor_selected'!$F$3:$AC$346,'[1]Unit factor_selected'!X$1,FALSE)</f>
        <v>9.2765376086020597E-4</v>
      </c>
      <c r="BG169" s="22">
        <f>VLOOKUP($H169,'[1]Unit factor_selected'!$F$3:$AC$346,'[1]Unit factor_selected'!Y$1,FALSE)</f>
        <v>1.00006411475275E-3</v>
      </c>
      <c r="BH169" s="22">
        <f>VLOOKUP($H169,'[1]Unit factor_selected'!$F$3:$AC$346,'[1]Unit factor_selected'!Z$1,FALSE)</f>
        <v>1.8055775352931099E-7</v>
      </c>
      <c r="BI169" s="22">
        <f>VLOOKUP($H169,'[1]Unit factor_selected'!$F$3:$AC$346,'[1]Unit factor_selected'!AA$1,FALSE)</f>
        <v>1.5083512731534599E-3</v>
      </c>
      <c r="BJ169" s="21">
        <f>VLOOKUP($H169,'[1]Unit factor_selected'!$F$3:$AC$346,'[1]Unit factor_selected'!AB$1,FALSE)</f>
        <v>0.62996043516603994</v>
      </c>
      <c r="BK169" s="99">
        <f>VLOOKUP($H169,'[1]Unit factor_selected'!$F$3:$AC$346,'[1]Unit factor_selected'!AC$1,FALSE)</f>
        <v>4.5954747023118298E-3</v>
      </c>
    </row>
    <row r="170" spans="2:63" x14ac:dyDescent="0.2">
      <c r="B170" s="84"/>
      <c r="C170" s="84"/>
      <c r="D170" s="85"/>
      <c r="E170" s="147"/>
      <c r="F170" s="86"/>
      <c r="G170" s="87" t="str">
        <f>'[1]Unit factor_selected'!E60</f>
        <v>CN</v>
      </c>
      <c r="H170" s="35" t="str">
        <f>'[1]Unit factor_selected'!F60</f>
        <v>d6847409-2340-4bd4-a778-8c159b9e71d4</v>
      </c>
      <c r="I170" s="88">
        <f t="shared" ref="I170:I173" si="94">I165</f>
        <v>0</v>
      </c>
      <c r="J170" s="89"/>
      <c r="K170" s="1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164"/>
      <c r="AA170" s="193">
        <f>$I170*K$169</f>
        <v>0</v>
      </c>
      <c r="AB170" s="95">
        <f t="shared" si="93"/>
        <v>0</v>
      </c>
      <c r="AC170" s="95">
        <f t="shared" si="93"/>
        <v>0</v>
      </c>
      <c r="AD170" s="95">
        <f t="shared" si="93"/>
        <v>0</v>
      </c>
      <c r="AE170" s="95">
        <f t="shared" si="93"/>
        <v>0</v>
      </c>
      <c r="AF170" s="95">
        <f t="shared" si="93"/>
        <v>0</v>
      </c>
      <c r="AG170" s="95">
        <f t="shared" si="93"/>
        <v>0</v>
      </c>
      <c r="AH170" s="95">
        <f t="shared" si="93"/>
        <v>0</v>
      </c>
      <c r="AI170" s="95">
        <f t="shared" si="93"/>
        <v>0</v>
      </c>
      <c r="AJ170" s="95">
        <f t="shared" si="93"/>
        <v>0</v>
      </c>
      <c r="AK170" s="95">
        <f t="shared" si="93"/>
        <v>0</v>
      </c>
      <c r="AL170" s="95">
        <f t="shared" si="93"/>
        <v>0</v>
      </c>
      <c r="AM170" s="95">
        <f t="shared" si="93"/>
        <v>0</v>
      </c>
      <c r="AN170" s="95">
        <f t="shared" si="93"/>
        <v>0</v>
      </c>
      <c r="AO170" s="95">
        <f t="shared" si="93"/>
        <v>0</v>
      </c>
      <c r="AP170" s="167">
        <f t="shared" si="93"/>
        <v>0</v>
      </c>
      <c r="AQ170" s="45" t="str">
        <f>VLOOKUP($H170,'[1]Unit factor_selected'!$F$3:$AC$346,'[1]Unit factor_selected'!H$1,FALSE)</f>
        <v>kg</v>
      </c>
      <c r="AR170" s="98">
        <f>VLOOKUP($H170,'[1]Unit factor_selected'!$F$3:$AC$346,'[1]Unit factor_selected'!J$1,FALSE)</f>
        <v>0.629047022738767</v>
      </c>
      <c r="AS170" s="2">
        <f>VLOOKUP($H170,'[1]Unit factor_selected'!$F$3:$AC$346,'[1]Unit factor_selected'!K$1,FALSE)</f>
        <v>8.7474137430276997</v>
      </c>
      <c r="AT170" s="22">
        <f>VLOOKUP($H170,'[1]Unit factor_selected'!$F$3:$AC$346,'[1]Unit factor_selected'!L$1,FALSE)</f>
        <v>9.2216248929828399E-4</v>
      </c>
      <c r="AU170" s="21">
        <f>VLOOKUP($H170,'[1]Unit factor_selected'!$F$3:$AC$346,'[1]Unit factor_selected'!M$1,FALSE)</f>
        <v>0.15086436188135899</v>
      </c>
      <c r="AV170" s="22">
        <f>VLOOKUP($H170,'[1]Unit factor_selected'!$F$3:$AC$346,'[1]Unit factor_selected'!N$1,FALSE)</f>
        <v>2.5756678038802199E-2</v>
      </c>
      <c r="AW170" s="22">
        <f>VLOOKUP($H170,'[1]Unit factor_selected'!$F$3:$AC$346,'[1]Unit factor_selected'!O$1,FALSE)</f>
        <v>1.2254572800615701E-4</v>
      </c>
      <c r="AX170" s="21">
        <f>VLOOKUP($H170,'[1]Unit factor_selected'!$F$3:$AC$346,'[1]Unit factor_selected'!P$1,FALSE)</f>
        <v>0.64582824730861799</v>
      </c>
      <c r="AY170" s="22">
        <f>VLOOKUP($H170,'[1]Unit factor_selected'!$F$3:$AC$346,'[1]Unit factor_selected'!Q$1,FALSE)</f>
        <v>4.8224834528883903E-2</v>
      </c>
      <c r="AZ170" s="21">
        <f>VLOOKUP($H170,'[1]Unit factor_selected'!$F$3:$AC$346,'[1]Unit factor_selected'!R$1,FALSE)</f>
        <v>0.43200597207000102</v>
      </c>
      <c r="BA170" s="22">
        <f>VLOOKUP($H170,'[1]Unit factor_selected'!$F$3:$AC$346,'[1]Unit factor_selected'!S$1,FALSE)</f>
        <v>5.37019915730335E-2</v>
      </c>
      <c r="BB170" s="22">
        <f>VLOOKUP($H170,'[1]Unit factor_selected'!$F$3:$AC$346,'[1]Unit factor_selected'!T$1,FALSE)</f>
        <v>1.9202316884752301E-3</v>
      </c>
      <c r="BC170" s="22">
        <f>VLOOKUP($H170,'[1]Unit factor_selected'!$F$3:$AC$346,'[1]Unit factor_selected'!U$1,FALSE)</f>
        <v>3.3001995503479799E-2</v>
      </c>
      <c r="BD170" s="22">
        <f>VLOOKUP($H170,'[1]Unit factor_selected'!$F$3:$AC$346,'[1]Unit factor_selected'!V$1,FALSE)</f>
        <v>1.3580298815663899E-5</v>
      </c>
      <c r="BE170" s="22">
        <f>VLOOKUP($H170,'[1]Unit factor_selected'!$F$3:$AC$346,'[1]Unit factor_selected'!W$1,FALSE)</f>
        <v>2.4676550426026801E-3</v>
      </c>
      <c r="BF170" s="22">
        <f>VLOOKUP($H170,'[1]Unit factor_selected'!$F$3:$AC$346,'[1]Unit factor_selected'!X$1,FALSE)</f>
        <v>1.59583545610209E-3</v>
      </c>
      <c r="BG170" s="22">
        <f>VLOOKUP($H170,'[1]Unit factor_selected'!$F$3:$AC$346,'[1]Unit factor_selected'!Y$1,FALSE)</f>
        <v>1.6650041283302801E-3</v>
      </c>
      <c r="BH170" s="22">
        <f>VLOOKUP($H170,'[1]Unit factor_selected'!$F$3:$AC$346,'[1]Unit factor_selected'!Z$1,FALSE)</f>
        <v>1.6775625250934899E-7</v>
      </c>
      <c r="BI170" s="22">
        <f>VLOOKUP($H170,'[1]Unit factor_selected'!$F$3:$AC$346,'[1]Unit factor_selected'!AA$1,FALSE)</f>
        <v>2.07123233639536E-3</v>
      </c>
      <c r="BJ170" s="21">
        <f>VLOOKUP($H170,'[1]Unit factor_selected'!$F$3:$AC$346,'[1]Unit factor_selected'!AB$1,FALSE)</f>
        <v>0.76603639210374497</v>
      </c>
      <c r="BK170" s="99">
        <f>VLOOKUP($H170,'[1]Unit factor_selected'!$F$3:$AC$346,'[1]Unit factor_selected'!AC$1,FALSE)</f>
        <v>3.4693332404680901E-3</v>
      </c>
    </row>
    <row r="171" spans="2:63" x14ac:dyDescent="0.2">
      <c r="B171" s="84"/>
      <c r="C171" s="84"/>
      <c r="D171" s="85"/>
      <c r="E171" s="147"/>
      <c r="F171" s="86"/>
      <c r="G171" s="87" t="str">
        <f>'[1]Unit factor_selected'!E61</f>
        <v>JP</v>
      </c>
      <c r="H171" s="35" t="str">
        <f>'[1]Unit factor_selected'!F61</f>
        <v>f67e9a30-c7bb-4245-a7dc-06dc3d60439f</v>
      </c>
      <c r="I171" s="88">
        <f t="shared" si="94"/>
        <v>0</v>
      </c>
      <c r="J171" s="89"/>
      <c r="K171" s="1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164"/>
      <c r="AA171" s="193">
        <f>$I171*K$169</f>
        <v>0</v>
      </c>
      <c r="AB171" s="95">
        <f t="shared" si="93"/>
        <v>0</v>
      </c>
      <c r="AC171" s="95">
        <f t="shared" si="93"/>
        <v>0</v>
      </c>
      <c r="AD171" s="95">
        <f t="shared" si="93"/>
        <v>0</v>
      </c>
      <c r="AE171" s="95">
        <f t="shared" si="93"/>
        <v>0</v>
      </c>
      <c r="AF171" s="95">
        <f t="shared" si="93"/>
        <v>0</v>
      </c>
      <c r="AG171" s="95">
        <f t="shared" si="93"/>
        <v>0</v>
      </c>
      <c r="AH171" s="95">
        <f t="shared" si="93"/>
        <v>0</v>
      </c>
      <c r="AI171" s="95">
        <f t="shared" si="93"/>
        <v>0</v>
      </c>
      <c r="AJ171" s="95">
        <f t="shared" si="93"/>
        <v>0</v>
      </c>
      <c r="AK171" s="95">
        <f t="shared" si="93"/>
        <v>0</v>
      </c>
      <c r="AL171" s="95">
        <f t="shared" si="93"/>
        <v>0</v>
      </c>
      <c r="AM171" s="95">
        <f t="shared" si="93"/>
        <v>0</v>
      </c>
      <c r="AN171" s="95">
        <f t="shared" si="93"/>
        <v>0</v>
      </c>
      <c r="AO171" s="95">
        <f t="shared" si="93"/>
        <v>0</v>
      </c>
      <c r="AP171" s="167">
        <f t="shared" si="93"/>
        <v>0</v>
      </c>
      <c r="AQ171" s="45" t="str">
        <f>VLOOKUP($H171,'[1]Unit factor_selected'!$F$3:$AC$346,'[1]Unit factor_selected'!H$1,FALSE)</f>
        <v>kg</v>
      </c>
      <c r="AR171" s="98">
        <f>VLOOKUP($H171,'[1]Unit factor_selected'!$F$3:$AC$346,'[1]Unit factor_selected'!J$1,FALSE)</f>
        <v>0.47972730662788898</v>
      </c>
      <c r="AS171" s="2">
        <f>VLOOKUP($H171,'[1]Unit factor_selected'!$F$3:$AC$346,'[1]Unit factor_selected'!K$1,FALSE)</f>
        <v>8.0012314270679994</v>
      </c>
      <c r="AT171" s="22">
        <f>VLOOKUP($H171,'[1]Unit factor_selected'!$F$3:$AC$346,'[1]Unit factor_selected'!L$1,FALSE)</f>
        <v>6.3670160151935997E-4</v>
      </c>
      <c r="AU171" s="21">
        <f>VLOOKUP($H171,'[1]Unit factor_selected'!$F$3:$AC$346,'[1]Unit factor_selected'!M$1,FALSE)</f>
        <v>0.13068142319294801</v>
      </c>
      <c r="AV171" s="22">
        <f>VLOOKUP($H171,'[1]Unit factor_selected'!$F$3:$AC$346,'[1]Unit factor_selected'!N$1,FALSE)</f>
        <v>2.45635546661996E-2</v>
      </c>
      <c r="AW171" s="22">
        <f>VLOOKUP($H171,'[1]Unit factor_selected'!$F$3:$AC$346,'[1]Unit factor_selected'!O$1,FALSE)</f>
        <v>1.06952631695123E-4</v>
      </c>
      <c r="AX171" s="21">
        <f>VLOOKUP($H171,'[1]Unit factor_selected'!$F$3:$AC$346,'[1]Unit factor_selected'!P$1,FALSE)</f>
        <v>0.48980441374862499</v>
      </c>
      <c r="AY171" s="22">
        <f>VLOOKUP($H171,'[1]Unit factor_selected'!$F$3:$AC$346,'[1]Unit factor_selected'!Q$1,FALSE)</f>
        <v>4.4449312155838298E-2</v>
      </c>
      <c r="AZ171" s="21">
        <f>VLOOKUP($H171,'[1]Unit factor_selected'!$F$3:$AC$346,'[1]Unit factor_selected'!R$1,FALSE)</f>
        <v>0.350049022237647</v>
      </c>
      <c r="BA171" s="22">
        <f>VLOOKUP($H171,'[1]Unit factor_selected'!$F$3:$AC$346,'[1]Unit factor_selected'!S$1,FALSE)</f>
        <v>5.0047416120492301E-2</v>
      </c>
      <c r="BB171" s="22">
        <f>VLOOKUP($H171,'[1]Unit factor_selected'!$F$3:$AC$346,'[1]Unit factor_selected'!T$1,FALSE)</f>
        <v>3.9949469364508198E-3</v>
      </c>
      <c r="BC171" s="22">
        <f>VLOOKUP($H171,'[1]Unit factor_selected'!$F$3:$AC$346,'[1]Unit factor_selected'!U$1,FALSE)</f>
        <v>3.1312799516372697E-2</v>
      </c>
      <c r="BD171" s="22">
        <f>VLOOKUP($H171,'[1]Unit factor_selected'!$F$3:$AC$346,'[1]Unit factor_selected'!V$1,FALSE)</f>
        <v>1.28858433857626E-5</v>
      </c>
      <c r="BE171" s="22">
        <f>VLOOKUP($H171,'[1]Unit factor_selected'!$F$3:$AC$346,'[1]Unit factor_selected'!W$1,FALSE)</f>
        <v>2.5391860820713499E-3</v>
      </c>
      <c r="BF171" s="22">
        <f>VLOOKUP($H171,'[1]Unit factor_selected'!$F$3:$AC$346,'[1]Unit factor_selected'!X$1,FALSE)</f>
        <v>1.0082663421765599E-3</v>
      </c>
      <c r="BG171" s="22">
        <f>VLOOKUP($H171,'[1]Unit factor_selected'!$F$3:$AC$346,'[1]Unit factor_selected'!Y$1,FALSE)</f>
        <v>1.0817110478055199E-3</v>
      </c>
      <c r="BH171" s="22">
        <f>VLOOKUP($H171,'[1]Unit factor_selected'!$F$3:$AC$346,'[1]Unit factor_selected'!Z$1,FALSE)</f>
        <v>1.46213017430126E-7</v>
      </c>
      <c r="BI171" s="22">
        <f>VLOOKUP($H171,'[1]Unit factor_selected'!$F$3:$AC$346,'[1]Unit factor_selected'!AA$1,FALSE)</f>
        <v>1.59793720452425E-3</v>
      </c>
      <c r="BJ171" s="21">
        <f>VLOOKUP($H171,'[1]Unit factor_selected'!$F$3:$AC$346,'[1]Unit factor_selected'!AB$1,FALSE)</f>
        <v>0.69071663392821603</v>
      </c>
      <c r="BK171" s="99">
        <f>VLOOKUP($H171,'[1]Unit factor_selected'!$F$3:$AC$346,'[1]Unit factor_selected'!AC$1,FALSE)</f>
        <v>3.2548040608112502E-3</v>
      </c>
    </row>
    <row r="172" spans="2:63" x14ac:dyDescent="0.2">
      <c r="B172" s="84"/>
      <c r="C172" s="84"/>
      <c r="D172" s="85"/>
      <c r="E172" s="147"/>
      <c r="F172" s="86"/>
      <c r="G172" s="87" t="str">
        <f>'[1]Unit factor_selected'!E62</f>
        <v>KR</v>
      </c>
      <c r="H172" s="35" t="str">
        <f>'[1]Unit factor_selected'!F62</f>
        <v>7f7773d7-5cc5-4a8c-a55c-ac545e70259f</v>
      </c>
      <c r="I172" s="88">
        <f t="shared" si="94"/>
        <v>0</v>
      </c>
      <c r="J172" s="89"/>
      <c r="K172" s="1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164"/>
      <c r="AA172" s="193">
        <f>$I172*K$169</f>
        <v>0</v>
      </c>
      <c r="AB172" s="95">
        <f t="shared" si="93"/>
        <v>0</v>
      </c>
      <c r="AC172" s="95">
        <f t="shared" si="93"/>
        <v>0</v>
      </c>
      <c r="AD172" s="95">
        <f t="shared" si="93"/>
        <v>0</v>
      </c>
      <c r="AE172" s="95">
        <f t="shared" si="93"/>
        <v>0</v>
      </c>
      <c r="AF172" s="95">
        <f t="shared" si="93"/>
        <v>0</v>
      </c>
      <c r="AG172" s="95">
        <f t="shared" si="93"/>
        <v>0</v>
      </c>
      <c r="AH172" s="95">
        <f t="shared" si="93"/>
        <v>0</v>
      </c>
      <c r="AI172" s="95">
        <f t="shared" si="93"/>
        <v>0</v>
      </c>
      <c r="AJ172" s="95">
        <f t="shared" si="93"/>
        <v>0</v>
      </c>
      <c r="AK172" s="95">
        <f t="shared" si="93"/>
        <v>0</v>
      </c>
      <c r="AL172" s="95">
        <f t="shared" si="93"/>
        <v>0</v>
      </c>
      <c r="AM172" s="95">
        <f t="shared" si="93"/>
        <v>0</v>
      </c>
      <c r="AN172" s="95">
        <f t="shared" si="93"/>
        <v>0</v>
      </c>
      <c r="AO172" s="95">
        <f t="shared" si="93"/>
        <v>0</v>
      </c>
      <c r="AP172" s="167">
        <f t="shared" si="93"/>
        <v>0</v>
      </c>
      <c r="AQ172" s="45" t="str">
        <f>VLOOKUP($H172,'[1]Unit factor_selected'!$F$3:$AC$346,'[1]Unit factor_selected'!H$1,FALSE)</f>
        <v>kg</v>
      </c>
      <c r="AR172" s="98">
        <f>VLOOKUP($H172,'[1]Unit factor_selected'!$F$3:$AC$346,'[1]Unit factor_selected'!J$1,FALSE)</f>
        <v>0.498481727450589</v>
      </c>
      <c r="AS172" s="2">
        <f>VLOOKUP($H172,'[1]Unit factor_selected'!$F$3:$AC$346,'[1]Unit factor_selected'!K$1,FALSE)</f>
        <v>9.2829160603826697</v>
      </c>
      <c r="AT172" s="22">
        <f>VLOOKUP($H172,'[1]Unit factor_selected'!$F$3:$AC$346,'[1]Unit factor_selected'!L$1,FALSE)</f>
        <v>6.4881437132110998E-4</v>
      </c>
      <c r="AU172" s="21">
        <f>VLOOKUP($H172,'[1]Unit factor_selected'!$F$3:$AC$346,'[1]Unit factor_selected'!M$1,FALSE)</f>
        <v>0.13849305091372699</v>
      </c>
      <c r="AV172" s="22">
        <f>VLOOKUP($H172,'[1]Unit factor_selected'!$F$3:$AC$346,'[1]Unit factor_selected'!N$1,FALSE)</f>
        <v>2.6963710027067499E-2</v>
      </c>
      <c r="AW172" s="22">
        <f>VLOOKUP($H172,'[1]Unit factor_selected'!$F$3:$AC$346,'[1]Unit factor_selected'!O$1,FALSE)</f>
        <v>2.0797653537464299E-4</v>
      </c>
      <c r="AX172" s="21">
        <f>VLOOKUP($H172,'[1]Unit factor_selected'!$F$3:$AC$346,'[1]Unit factor_selected'!P$1,FALSE)</f>
        <v>0.50681534502177294</v>
      </c>
      <c r="AY172" s="22">
        <f>VLOOKUP($H172,'[1]Unit factor_selected'!$F$3:$AC$346,'[1]Unit factor_selected'!Q$1,FALSE)</f>
        <v>4.9772069063797303E-2</v>
      </c>
      <c r="AZ172" s="21">
        <f>VLOOKUP($H172,'[1]Unit factor_selected'!$F$3:$AC$346,'[1]Unit factor_selected'!R$1,FALSE)</f>
        <v>0.48295048901608501</v>
      </c>
      <c r="BA172" s="22">
        <f>VLOOKUP($H172,'[1]Unit factor_selected'!$F$3:$AC$346,'[1]Unit factor_selected'!S$1,FALSE)</f>
        <v>0.10865523337607499</v>
      </c>
      <c r="BB172" s="22">
        <f>VLOOKUP($H172,'[1]Unit factor_selected'!$F$3:$AC$346,'[1]Unit factor_selected'!T$1,FALSE)</f>
        <v>6.2000885230121903E-3</v>
      </c>
      <c r="BC172" s="22">
        <f>VLOOKUP($H172,'[1]Unit factor_selected'!$F$3:$AC$346,'[1]Unit factor_selected'!U$1,FALSE)</f>
        <v>3.47275108584537E-2</v>
      </c>
      <c r="BD172" s="22">
        <f>VLOOKUP($H172,'[1]Unit factor_selected'!$F$3:$AC$346,'[1]Unit factor_selected'!V$1,FALSE)</f>
        <v>1.9910518397837001E-5</v>
      </c>
      <c r="BE172" s="22">
        <f>VLOOKUP($H172,'[1]Unit factor_selected'!$F$3:$AC$346,'[1]Unit factor_selected'!W$1,FALSE)</f>
        <v>2.54761831746405E-3</v>
      </c>
      <c r="BF172" s="22">
        <f>VLOOKUP($H172,'[1]Unit factor_selected'!$F$3:$AC$346,'[1]Unit factor_selected'!X$1,FALSE)</f>
        <v>1.1249127559513101E-3</v>
      </c>
      <c r="BG172" s="22">
        <f>VLOOKUP($H172,'[1]Unit factor_selected'!$F$3:$AC$346,'[1]Unit factor_selected'!Y$1,FALSE)</f>
        <v>1.19718228289224E-3</v>
      </c>
      <c r="BH172" s="22">
        <f>VLOOKUP($H172,'[1]Unit factor_selected'!$F$3:$AC$346,'[1]Unit factor_selected'!Z$1,FALSE)</f>
        <v>1.6138483763832599E-7</v>
      </c>
      <c r="BI172" s="22">
        <f>VLOOKUP($H172,'[1]Unit factor_selected'!$F$3:$AC$346,'[1]Unit factor_selected'!AA$1,FALSE)</f>
        <v>1.3085691845237701E-3</v>
      </c>
      <c r="BJ172" s="21">
        <f>VLOOKUP($H172,'[1]Unit factor_selected'!$F$3:$AC$346,'[1]Unit factor_selected'!AB$1,FALSE)</f>
        <v>0.71564591718441894</v>
      </c>
      <c r="BK172" s="99">
        <f>VLOOKUP($H172,'[1]Unit factor_selected'!$F$3:$AC$346,'[1]Unit factor_selected'!AC$1,FALSE)</f>
        <v>3.9920997142519898E-3</v>
      </c>
    </row>
    <row r="173" spans="2:63" x14ac:dyDescent="0.2">
      <c r="B173" s="84"/>
      <c r="C173" s="84"/>
      <c r="D173" s="137"/>
      <c r="E173" s="148"/>
      <c r="F173" s="101"/>
      <c r="G173" s="102" t="str">
        <f>'[1]Unit factor_selected'!E63</f>
        <v>RER</v>
      </c>
      <c r="H173" s="103" t="str">
        <f>'[1]Unit factor_selected'!F63</f>
        <v>5e703a3b-e987-3bae-b7c2-36ae49217aa6</v>
      </c>
      <c r="I173" s="104">
        <f t="shared" si="94"/>
        <v>0</v>
      </c>
      <c r="J173" s="105"/>
      <c r="K173" s="1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164"/>
      <c r="AA173" s="197">
        <f>$I173*K$169</f>
        <v>0</v>
      </c>
      <c r="AB173" s="58">
        <f t="shared" si="93"/>
        <v>0</v>
      </c>
      <c r="AC173" s="58">
        <f t="shared" si="93"/>
        <v>0</v>
      </c>
      <c r="AD173" s="58">
        <f t="shared" si="93"/>
        <v>0</v>
      </c>
      <c r="AE173" s="58">
        <f t="shared" si="93"/>
        <v>0</v>
      </c>
      <c r="AF173" s="58">
        <f t="shared" si="93"/>
        <v>0</v>
      </c>
      <c r="AG173" s="58">
        <f t="shared" si="93"/>
        <v>0</v>
      </c>
      <c r="AH173" s="58">
        <f t="shared" si="93"/>
        <v>0</v>
      </c>
      <c r="AI173" s="58">
        <f t="shared" si="93"/>
        <v>0</v>
      </c>
      <c r="AJ173" s="58">
        <f t="shared" si="93"/>
        <v>0</v>
      </c>
      <c r="AK173" s="58">
        <f t="shared" si="93"/>
        <v>0</v>
      </c>
      <c r="AL173" s="58">
        <f t="shared" si="93"/>
        <v>0</v>
      </c>
      <c r="AM173" s="58">
        <f t="shared" si="93"/>
        <v>0</v>
      </c>
      <c r="AN173" s="58">
        <f t="shared" si="93"/>
        <v>0</v>
      </c>
      <c r="AO173" s="58">
        <f t="shared" si="93"/>
        <v>0</v>
      </c>
      <c r="AP173" s="178">
        <f t="shared" si="93"/>
        <v>0</v>
      </c>
      <c r="AQ173" s="45" t="str">
        <f>VLOOKUP($H173,'[1]Unit factor_selected'!$F$3:$AC$346,'[1]Unit factor_selected'!H$1,FALSE)</f>
        <v>kg</v>
      </c>
      <c r="AR173" s="114">
        <f>VLOOKUP($H173,'[1]Unit factor_selected'!$F$3:$AC$346,'[1]Unit factor_selected'!J$1,FALSE)</f>
        <v>0.42900235361917199</v>
      </c>
      <c r="AS173" s="117">
        <f>VLOOKUP($H173,'[1]Unit factor_selected'!$F$3:$AC$346,'[1]Unit factor_selected'!K$1,FALSE)</f>
        <v>8.9465675240303106</v>
      </c>
      <c r="AT173" s="117">
        <f>VLOOKUP($H173,'[1]Unit factor_selected'!$F$3:$AC$346,'[1]Unit factor_selected'!L$1,FALSE)</f>
        <v>4.8702188240085499E-4</v>
      </c>
      <c r="AU173" s="117">
        <f>VLOOKUP($H173,'[1]Unit factor_selected'!$F$3:$AC$346,'[1]Unit factor_selected'!M$1,FALSE)</f>
        <v>0.12461625334286</v>
      </c>
      <c r="AV173" s="117">
        <f>VLOOKUP($H173,'[1]Unit factor_selected'!$F$3:$AC$346,'[1]Unit factor_selected'!N$1,FALSE)</f>
        <v>2.48124393745877E-2</v>
      </c>
      <c r="AW173" s="117">
        <f>VLOOKUP($H173,'[1]Unit factor_selected'!$F$3:$AC$346,'[1]Unit factor_selected'!O$1,FALSE)</f>
        <v>1.7923828870045701E-4</v>
      </c>
      <c r="AX173" s="117">
        <f>VLOOKUP($H173,'[1]Unit factor_selected'!$F$3:$AC$346,'[1]Unit factor_selected'!P$1,FALSE)</f>
        <v>0.43626793396403601</v>
      </c>
      <c r="AY173" s="117">
        <f>VLOOKUP($H173,'[1]Unit factor_selected'!$F$3:$AC$346,'[1]Unit factor_selected'!Q$1,FALSE)</f>
        <v>4.6279688442604598E-2</v>
      </c>
      <c r="AZ173" s="117">
        <f>VLOOKUP($H173,'[1]Unit factor_selected'!$F$3:$AC$346,'[1]Unit factor_selected'!R$1,FALSE)</f>
        <v>0.41230837653730401</v>
      </c>
      <c r="BA173" s="117">
        <f>VLOOKUP($H173,'[1]Unit factor_selected'!$F$3:$AC$346,'[1]Unit factor_selected'!S$1,FALSE)</f>
        <v>0.10303001537592101</v>
      </c>
      <c r="BB173" s="117">
        <f>VLOOKUP($H173,'[1]Unit factor_selected'!$F$3:$AC$346,'[1]Unit factor_selected'!T$1,FALSE)</f>
        <v>5.0043233419371997E-3</v>
      </c>
      <c r="BC173" s="117">
        <f>VLOOKUP($H173,'[1]Unit factor_selected'!$F$3:$AC$346,'[1]Unit factor_selected'!U$1,FALSE)</f>
        <v>3.2025953328427198E-2</v>
      </c>
      <c r="BD173" s="117">
        <f>VLOOKUP($H173,'[1]Unit factor_selected'!$F$3:$AC$346,'[1]Unit factor_selected'!V$1,FALSE)</f>
        <v>1.62315826013972E-5</v>
      </c>
      <c r="BE173" s="117">
        <f>VLOOKUP($H173,'[1]Unit factor_selected'!$F$3:$AC$346,'[1]Unit factor_selected'!W$1,FALSE)</f>
        <v>2.5002152224764401E-3</v>
      </c>
      <c r="BF173" s="117">
        <f>VLOOKUP($H173,'[1]Unit factor_selected'!$F$3:$AC$346,'[1]Unit factor_selected'!X$1,FALSE)</f>
        <v>6.7203344125086196E-4</v>
      </c>
      <c r="BG173" s="117">
        <f>VLOOKUP($H173,'[1]Unit factor_selected'!$F$3:$AC$346,'[1]Unit factor_selected'!Y$1,FALSE)</f>
        <v>7.3970807864051202E-4</v>
      </c>
      <c r="BH173" s="117">
        <f>VLOOKUP($H173,'[1]Unit factor_selected'!$F$3:$AC$346,'[1]Unit factor_selected'!Z$1,FALSE)</f>
        <v>1.5990468718225E-7</v>
      </c>
      <c r="BI173" s="117">
        <f>VLOOKUP($H173,'[1]Unit factor_selected'!$F$3:$AC$346,'[1]Unit factor_selected'!AA$1,FALSE)</f>
        <v>9.9494067907489195E-4</v>
      </c>
      <c r="BJ173" s="117">
        <f>VLOOKUP($H173,'[1]Unit factor_selected'!$F$3:$AC$346,'[1]Unit factor_selected'!AB$1,FALSE)</f>
        <v>0.61785306492874703</v>
      </c>
      <c r="BK173" s="240">
        <f>VLOOKUP($H173,'[1]Unit factor_selected'!$F$3:$AC$346,'[1]Unit factor_selected'!AC$1,FALSE)</f>
        <v>5.2961188482782903E-3</v>
      </c>
    </row>
    <row r="174" spans="2:63" s="1" customFormat="1" x14ac:dyDescent="0.2">
      <c r="B174" s="84"/>
      <c r="C174" s="84"/>
      <c r="D174" s="63" t="str">
        <f>D230</f>
        <v>Assembly</v>
      </c>
      <c r="E174" s="63" t="str">
        <f>E230</f>
        <v>Electricity</v>
      </c>
      <c r="F174" s="241" t="str">
        <f>F137</f>
        <v>market for electricity, medium voltage | electricity, medium voltage | Cutoff</v>
      </c>
      <c r="G174" s="66" t="str">
        <f>G137</f>
        <v>US</v>
      </c>
      <c r="H174" s="242" t="str">
        <f>H137</f>
        <v>c8427d94-a0eb-34c5-b306-c01919d79911</v>
      </c>
      <c r="I174" s="68">
        <f>I137</f>
        <v>1</v>
      </c>
      <c r="J174" s="243">
        <f>SUM(I174:I178)</f>
        <v>1</v>
      </c>
      <c r="K174" s="188">
        <f>SUM('[1]EV proj_BAU'!R$72:R$76)*'[1]LIB Maf LCIA'!$D$124</f>
        <v>9.8571935999999999E-2</v>
      </c>
      <c r="L174" s="72">
        <f>SUM('[1]EV proj_BAU'!S$72:S$76)*'[1]LIB Maf LCIA'!$D$124</f>
        <v>9.0849311999999988E-2</v>
      </c>
      <c r="M174" s="72">
        <f>SUM('[1]EV proj_BAU'!T$72:T$76)*'[1]LIB Maf LCIA'!$D$124</f>
        <v>9.0446447999999999E-2</v>
      </c>
      <c r="N174" s="72">
        <f>SUM('[1]EV proj_BAU'!U$72:U$76)*'[1]LIB Maf LCIA'!$D$124</f>
        <v>0.13420296300000001</v>
      </c>
      <c r="O174" s="72">
        <f>SUM('[1]EV proj_BAU'!V$72:V$76)*'[1]LIB Maf LCIA'!$D$124</f>
        <v>8.7486047999999997E-2</v>
      </c>
      <c r="P174" s="72">
        <f>SUM('[1]EV proj_BAU'!W$72:W$76)*'[1]LIB Maf LCIA'!$D$124</f>
        <v>8.8324896000000014E-2</v>
      </c>
      <c r="Q174" s="72">
        <f>SUM('[1]EV proj_BAU'!AF$72:AF$76)*'[1]LIB Maf LCIA'!$D$124</f>
        <v>7.0601356648187785E-2</v>
      </c>
      <c r="R174" s="72">
        <f>SUM('[1]EV proj_BAU'!AJ$72:AJ$76)*'[1]LIB Maf LCIA'!$D$124</f>
        <v>6.1872707889650352E-2</v>
      </c>
      <c r="S174" s="72">
        <f>SUM('[1]EV proj_BAU'!X$72:X$76)*'[1]LIB Maf LCIA'!$D$124</f>
        <v>0.193368816</v>
      </c>
      <c r="T174" s="72">
        <f>SUM('[1]EV proj_BAU'!Y$72:Y$76)*'[1]LIB Maf LCIA'!$D$124</f>
        <v>0.17815526399999992</v>
      </c>
      <c r="U174" s="72">
        <f>SUM('[1]EV proj_BAU'!Z$72:Z$76)*'[1]LIB Maf LCIA'!$D$124</f>
        <v>0.17745187200000004</v>
      </c>
      <c r="V174" s="72">
        <f>SUM('[1]EV proj_BAU'!AA$72:AA$76)*'[1]LIB Maf LCIA'!$D$124</f>
        <v>0.26139116499999993</v>
      </c>
      <c r="W174" s="72">
        <f>SUM('[1]EV proj_BAU'!AB$72:AB$76)*'[1]LIB Maf LCIA'!$D$124</f>
        <v>0.17157551999999995</v>
      </c>
      <c r="X174" s="72">
        <f>SUM('[1]EV proj_BAU'!AC$72:AC$76)*'[1]LIB Maf LCIA'!$D$124</f>
        <v>0.173264064</v>
      </c>
      <c r="Y174" s="72">
        <f>SUM('[1]EV proj_BAU'!AG$72:AG$76)*'[1]LIB Maf LCIA'!$D$124</f>
        <v>0.13035469370366559</v>
      </c>
      <c r="Z174" s="153">
        <f>SUM('[1]EV proj_BAU'!AK$72:AK$76)*'[1]LIB Maf LCIA'!$D$124</f>
        <v>7.8643192282666141E-2</v>
      </c>
      <c r="AA174" s="189">
        <f>$I174*K$174</f>
        <v>9.8571935999999999E-2</v>
      </c>
      <c r="AB174" s="76">
        <f t="shared" ref="AB174:AP178" si="95">$I174*L$174</f>
        <v>9.0849311999999988E-2</v>
      </c>
      <c r="AC174" s="76">
        <f t="shared" si="95"/>
        <v>9.0446447999999999E-2</v>
      </c>
      <c r="AD174" s="76">
        <f t="shared" si="95"/>
        <v>0.13420296300000001</v>
      </c>
      <c r="AE174" s="76">
        <f t="shared" si="95"/>
        <v>8.7486047999999997E-2</v>
      </c>
      <c r="AF174" s="76">
        <f t="shared" si="95"/>
        <v>8.8324896000000014E-2</v>
      </c>
      <c r="AG174" s="76">
        <f t="shared" si="95"/>
        <v>7.0601356648187785E-2</v>
      </c>
      <c r="AH174" s="76">
        <f t="shared" si="95"/>
        <v>6.1872707889650352E-2</v>
      </c>
      <c r="AI174" s="76">
        <f t="shared" si="95"/>
        <v>0.193368816</v>
      </c>
      <c r="AJ174" s="76">
        <f t="shared" si="95"/>
        <v>0.17815526399999992</v>
      </c>
      <c r="AK174" s="76">
        <f t="shared" si="95"/>
        <v>0.17745187200000004</v>
      </c>
      <c r="AL174" s="76">
        <f t="shared" si="95"/>
        <v>0.26139116499999993</v>
      </c>
      <c r="AM174" s="76">
        <f t="shared" si="95"/>
        <v>0.17157551999999995</v>
      </c>
      <c r="AN174" s="76">
        <f t="shared" si="95"/>
        <v>0.173264064</v>
      </c>
      <c r="AO174" s="76">
        <f t="shared" si="95"/>
        <v>0.13035469370366559</v>
      </c>
      <c r="AP174" s="76">
        <f t="shared" si="95"/>
        <v>7.8643192282666141E-2</v>
      </c>
      <c r="AQ174" s="37" t="str">
        <f>VLOOKUP($H174,'[1]Unit factor_selected'!$F$3:$AC$346,'[1]Unit factor_selected'!H$1,FALSE)</f>
        <v>kWh</v>
      </c>
      <c r="AR174" s="157">
        <f>VLOOKUP($H174,'[1]Unit factor_selected'!$F$3:$AC$346,'[1]Unit factor_selected'!J$1,FALSE)</f>
        <v>0.51356071017077598</v>
      </c>
      <c r="AS174" s="158">
        <f>VLOOKUP($H174,'[1]Unit factor_selected'!$F$3:$AC$346,'[1]Unit factor_selected'!K$1,FALSE)</f>
        <v>9.7980290474973906</v>
      </c>
      <c r="AT174" s="158">
        <f>VLOOKUP($H174,'[1]Unit factor_selected'!$F$3:$AC$346,'[1]Unit factor_selected'!L$1,FALSE)</f>
        <v>1.05044535305605E-3</v>
      </c>
      <c r="AU174" s="158">
        <f>VLOOKUP($H174,'[1]Unit factor_selected'!$F$3:$AC$346,'[1]Unit factor_selected'!M$1,FALSE)</f>
        <v>0.14601518715266901</v>
      </c>
      <c r="AV174" s="158">
        <f>VLOOKUP($H174,'[1]Unit factor_selected'!$F$3:$AC$346,'[1]Unit factor_selected'!N$1,FALSE)</f>
        <v>1.5122761355858E-2</v>
      </c>
      <c r="AW174" s="158">
        <f>VLOOKUP($H174,'[1]Unit factor_selected'!$F$3:$AC$346,'[1]Unit factor_selected'!O$1,FALSE)</f>
        <v>2.91307908682079E-4</v>
      </c>
      <c r="AX174" s="158">
        <f>VLOOKUP($H174,'[1]Unit factor_selected'!$F$3:$AC$346,'[1]Unit factor_selected'!P$1,FALSE)</f>
        <v>0.52160712549542898</v>
      </c>
      <c r="AY174" s="158">
        <f>VLOOKUP($H174,'[1]Unit factor_selected'!$F$3:$AC$346,'[1]Unit factor_selected'!Q$1,FALSE)</f>
        <v>2.1702994608386102E-2</v>
      </c>
      <c r="AZ174" s="158">
        <f>VLOOKUP($H174,'[1]Unit factor_selected'!$F$3:$AC$346,'[1]Unit factor_selected'!R$1,FALSE)</f>
        <v>0.427624273036463</v>
      </c>
      <c r="BA174" s="158">
        <f>VLOOKUP($H174,'[1]Unit factor_selected'!$F$3:$AC$346,'[1]Unit factor_selected'!S$1,FALSE)</f>
        <v>0.10895212603589199</v>
      </c>
      <c r="BB174" s="158">
        <f>VLOOKUP($H174,'[1]Unit factor_selected'!$F$3:$AC$346,'[1]Unit factor_selected'!T$1,FALSE)</f>
        <v>2.4258290731627502E-3</v>
      </c>
      <c r="BC174" s="158">
        <f>VLOOKUP($H174,'[1]Unit factor_selected'!$F$3:$AC$346,'[1]Unit factor_selected'!U$1,FALSE)</f>
        <v>1.98844341438464E-2</v>
      </c>
      <c r="BD174" s="158">
        <f>VLOOKUP($H174,'[1]Unit factor_selected'!$F$3:$AC$346,'[1]Unit factor_selected'!V$1,FALSE)</f>
        <v>2.0768878749921599E-5</v>
      </c>
      <c r="BE174" s="158">
        <f>VLOOKUP($H174,'[1]Unit factor_selected'!$F$3:$AC$346,'[1]Unit factor_selected'!W$1,FALSE)</f>
        <v>4.20143039530467E-4</v>
      </c>
      <c r="BF174" s="158">
        <f>VLOOKUP($H174,'[1]Unit factor_selected'!$F$3:$AC$346,'[1]Unit factor_selected'!X$1,FALSE)</f>
        <v>5.9654327586961995E-4</v>
      </c>
      <c r="BG174" s="158">
        <f>VLOOKUP($H174,'[1]Unit factor_selected'!$F$3:$AC$346,'[1]Unit factor_selected'!Y$1,FALSE)</f>
        <v>6.0959721536207499E-4</v>
      </c>
      <c r="BH174" s="158">
        <f>VLOOKUP($H174,'[1]Unit factor_selected'!$F$3:$AC$346,'[1]Unit factor_selected'!Z$1,FALSE)</f>
        <v>1.9732399390914601E-7</v>
      </c>
      <c r="BI174" s="158">
        <f>VLOOKUP($H174,'[1]Unit factor_selected'!$F$3:$AC$346,'[1]Unit factor_selected'!AA$1,FALSE)</f>
        <v>1.1922869355695501E-3</v>
      </c>
      <c r="BJ174" s="158">
        <f>VLOOKUP($H174,'[1]Unit factor_selected'!$F$3:$AC$346,'[1]Unit factor_selected'!AB$1,FALSE)</f>
        <v>0.35959326900184702</v>
      </c>
      <c r="BK174" s="159">
        <f>VLOOKUP($H174,'[1]Unit factor_selected'!$F$3:$AC$346,'[1]Unit factor_selected'!AC$1,FALSE)</f>
        <v>4.1351653880876303E-3</v>
      </c>
    </row>
    <row r="175" spans="2:63" s="1" customFormat="1" x14ac:dyDescent="0.2">
      <c r="B175" s="84"/>
      <c r="C175" s="84"/>
      <c r="D175" s="63"/>
      <c r="E175" s="63"/>
      <c r="F175" s="241"/>
      <c r="G175" s="87" t="str">
        <f t="shared" ref="G175:I183" si="96">G138</f>
        <v>CN</v>
      </c>
      <c r="H175" s="244" t="str">
        <f t="shared" si="96"/>
        <v>2f8c8b91-331c-3e43-a127-1c812d3073f6</v>
      </c>
      <c r="I175" s="88">
        <f t="shared" si="96"/>
        <v>0</v>
      </c>
      <c r="J175" s="245"/>
      <c r="K175" s="1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164"/>
      <c r="AA175" s="193">
        <f t="shared" ref="AA175:AA178" si="97">$I175*K$174</f>
        <v>0</v>
      </c>
      <c r="AB175" s="95">
        <f t="shared" si="95"/>
        <v>0</v>
      </c>
      <c r="AC175" s="95">
        <f t="shared" si="95"/>
        <v>0</v>
      </c>
      <c r="AD175" s="95">
        <f t="shared" si="95"/>
        <v>0</v>
      </c>
      <c r="AE175" s="95">
        <f t="shared" si="95"/>
        <v>0</v>
      </c>
      <c r="AF175" s="95">
        <f t="shared" si="95"/>
        <v>0</v>
      </c>
      <c r="AG175" s="95">
        <f t="shared" si="95"/>
        <v>0</v>
      </c>
      <c r="AH175" s="95">
        <f t="shared" si="95"/>
        <v>0</v>
      </c>
      <c r="AI175" s="95">
        <f t="shared" si="95"/>
        <v>0</v>
      </c>
      <c r="AJ175" s="95">
        <f t="shared" si="95"/>
        <v>0</v>
      </c>
      <c r="AK175" s="95">
        <f t="shared" si="95"/>
        <v>0</v>
      </c>
      <c r="AL175" s="95">
        <f t="shared" si="95"/>
        <v>0</v>
      </c>
      <c r="AM175" s="95">
        <f t="shared" si="95"/>
        <v>0</v>
      </c>
      <c r="AN175" s="95">
        <f t="shared" si="95"/>
        <v>0</v>
      </c>
      <c r="AO175" s="95">
        <f t="shared" si="95"/>
        <v>0</v>
      </c>
      <c r="AP175" s="95">
        <f t="shared" si="95"/>
        <v>0</v>
      </c>
      <c r="AQ175" s="45" t="str">
        <f>VLOOKUP($H175,'[1]Unit factor_selected'!$F$3:$AC$346,'[1]Unit factor_selected'!H$1,FALSE)</f>
        <v>kWh</v>
      </c>
      <c r="AR175" s="168">
        <f>VLOOKUP($H175,'[1]Unit factor_selected'!$F$3:$AC$346,'[1]Unit factor_selected'!J$1,FALSE)</f>
        <v>0.68746296560428899</v>
      </c>
      <c r="AS175" s="169">
        <f>VLOOKUP($H175,'[1]Unit factor_selected'!$F$3:$AC$346,'[1]Unit factor_selected'!K$1,FALSE)</f>
        <v>9.7010033787044794</v>
      </c>
      <c r="AT175" s="169">
        <f>VLOOKUP($H175,'[1]Unit factor_selected'!$F$3:$AC$346,'[1]Unit factor_selected'!L$1,FALSE)</f>
        <v>9.9226057000681802E-4</v>
      </c>
      <c r="AU175" s="169">
        <f>VLOOKUP($H175,'[1]Unit factor_selected'!$F$3:$AC$346,'[1]Unit factor_selected'!M$1,FALSE)</f>
        <v>0.148842974490274</v>
      </c>
      <c r="AV175" s="169">
        <f>VLOOKUP($H175,'[1]Unit factor_selected'!$F$3:$AC$346,'[1]Unit factor_selected'!N$1,FALSE)</f>
        <v>1.4762475304844201E-2</v>
      </c>
      <c r="AW175" s="169">
        <f>VLOOKUP($H175,'[1]Unit factor_selected'!$F$3:$AC$346,'[1]Unit factor_selected'!O$1,FALSE)</f>
        <v>1.17912616833355E-4</v>
      </c>
      <c r="AX175" s="169">
        <f>VLOOKUP($H175,'[1]Unit factor_selected'!$F$3:$AC$346,'[1]Unit factor_selected'!P$1,FALSE)</f>
        <v>0.70661367936612995</v>
      </c>
      <c r="AY175" s="169">
        <f>VLOOKUP($H175,'[1]Unit factor_selected'!$F$3:$AC$346,'[1]Unit factor_selected'!Q$1,FALSE)</f>
        <v>2.2040527160046699E-2</v>
      </c>
      <c r="AZ175" s="169">
        <f>VLOOKUP($H175,'[1]Unit factor_selected'!$F$3:$AC$346,'[1]Unit factor_selected'!R$1,FALSE)</f>
        <v>0.33196991561305</v>
      </c>
      <c r="BA175" s="169">
        <f>VLOOKUP($H175,'[1]Unit factor_selected'!$F$3:$AC$346,'[1]Unit factor_selected'!S$1,FALSE)</f>
        <v>9.1474678776494595E-2</v>
      </c>
      <c r="BB175" s="169">
        <f>VLOOKUP($H175,'[1]Unit factor_selected'!$F$3:$AC$346,'[1]Unit factor_selected'!T$1,FALSE)</f>
        <v>1.11973114173334E-3</v>
      </c>
      <c r="BC175" s="169">
        <f>VLOOKUP($H175,'[1]Unit factor_selected'!$F$3:$AC$346,'[1]Unit factor_selected'!U$1,FALSE)</f>
        <v>1.90732781196748E-2</v>
      </c>
      <c r="BD175" s="169">
        <f>VLOOKUP($H175,'[1]Unit factor_selected'!$F$3:$AC$346,'[1]Unit factor_selected'!V$1,FALSE)</f>
        <v>9.2699226365137902E-6</v>
      </c>
      <c r="BE175" s="169">
        <f>VLOOKUP($H175,'[1]Unit factor_selected'!$F$3:$AC$346,'[1]Unit factor_selected'!W$1,FALSE)</f>
        <v>4.5105351350897501E-4</v>
      </c>
      <c r="BF175" s="169">
        <f>VLOOKUP($H175,'[1]Unit factor_selected'!$F$3:$AC$346,'[1]Unit factor_selected'!X$1,FALSE)</f>
        <v>1.8178025091641801E-3</v>
      </c>
      <c r="BG175" s="169">
        <f>VLOOKUP($H175,'[1]Unit factor_selected'!$F$3:$AC$346,'[1]Unit factor_selected'!Y$1,FALSE)</f>
        <v>1.82493150768991E-3</v>
      </c>
      <c r="BH175" s="169">
        <f>VLOOKUP($H175,'[1]Unit factor_selected'!$F$3:$AC$346,'[1]Unit factor_selected'!Z$1,FALSE)</f>
        <v>1.7392652392117499E-7</v>
      </c>
      <c r="BI175" s="169">
        <f>VLOOKUP($H175,'[1]Unit factor_selected'!$F$3:$AC$346,'[1]Unit factor_selected'!AA$1,FALSE)</f>
        <v>2.2210853876581099E-3</v>
      </c>
      <c r="BJ175" s="169">
        <f>VLOOKUP($H175,'[1]Unit factor_selected'!$F$3:$AC$346,'[1]Unit factor_selected'!AB$1,FALSE)</f>
        <v>0.60830408954433701</v>
      </c>
      <c r="BK175" s="170">
        <f>VLOOKUP($H175,'[1]Unit factor_selected'!$F$3:$AC$346,'[1]Unit factor_selected'!AC$1,FALSE)</f>
        <v>2.0768753694455902E-3</v>
      </c>
    </row>
    <row r="176" spans="2:63" s="1" customFormat="1" x14ac:dyDescent="0.2">
      <c r="B176" s="84"/>
      <c r="C176" s="84"/>
      <c r="D176" s="63"/>
      <c r="E176" s="63"/>
      <c r="F176" s="241"/>
      <c r="G176" s="87" t="str">
        <f t="shared" si="96"/>
        <v>JP</v>
      </c>
      <c r="H176" s="244" t="str">
        <f t="shared" si="96"/>
        <v>dc1099ef-8bc9-38e6-a899-4ebfe8b58820</v>
      </c>
      <c r="I176" s="88">
        <f t="shared" si="96"/>
        <v>0</v>
      </c>
      <c r="J176" s="245"/>
      <c r="K176" s="1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164"/>
      <c r="AA176" s="193">
        <f t="shared" si="97"/>
        <v>0</v>
      </c>
      <c r="AB176" s="95">
        <f t="shared" si="95"/>
        <v>0</v>
      </c>
      <c r="AC176" s="95">
        <f t="shared" si="95"/>
        <v>0</v>
      </c>
      <c r="AD176" s="95">
        <f t="shared" si="95"/>
        <v>0</v>
      </c>
      <c r="AE176" s="95">
        <f t="shared" si="95"/>
        <v>0</v>
      </c>
      <c r="AF176" s="95">
        <f t="shared" si="95"/>
        <v>0</v>
      </c>
      <c r="AG176" s="95">
        <f t="shared" si="95"/>
        <v>0</v>
      </c>
      <c r="AH176" s="95">
        <f t="shared" si="95"/>
        <v>0</v>
      </c>
      <c r="AI176" s="95">
        <f t="shared" si="95"/>
        <v>0</v>
      </c>
      <c r="AJ176" s="95">
        <f t="shared" si="95"/>
        <v>0</v>
      </c>
      <c r="AK176" s="95">
        <f t="shared" si="95"/>
        <v>0</v>
      </c>
      <c r="AL176" s="95">
        <f t="shared" si="95"/>
        <v>0</v>
      </c>
      <c r="AM176" s="95">
        <f t="shared" si="95"/>
        <v>0</v>
      </c>
      <c r="AN176" s="95">
        <f t="shared" si="95"/>
        <v>0</v>
      </c>
      <c r="AO176" s="95">
        <f t="shared" si="95"/>
        <v>0</v>
      </c>
      <c r="AP176" s="95">
        <f t="shared" si="95"/>
        <v>0</v>
      </c>
      <c r="AQ176" s="45" t="str">
        <f>VLOOKUP($H176,'[1]Unit factor_selected'!$F$3:$AC$346,'[1]Unit factor_selected'!H$1,FALSE)</f>
        <v>kWh</v>
      </c>
      <c r="AR176" s="168">
        <f>VLOOKUP($H176,'[1]Unit factor_selected'!$F$3:$AC$346,'[1]Unit factor_selected'!J$1,FALSE)</f>
        <v>0.41450650291678098</v>
      </c>
      <c r="AS176" s="169">
        <f>VLOOKUP($H176,'[1]Unit factor_selected'!$F$3:$AC$346,'[1]Unit factor_selected'!K$1,FALSE)</f>
        <v>8.3367300508058904</v>
      </c>
      <c r="AT176" s="169">
        <f>VLOOKUP($H176,'[1]Unit factor_selected'!$F$3:$AC$346,'[1]Unit factor_selected'!L$1,FALSE)</f>
        <v>4.70337261621905E-4</v>
      </c>
      <c r="AU176" s="169">
        <f>VLOOKUP($H176,'[1]Unit factor_selected'!$F$3:$AC$346,'[1]Unit factor_selected'!M$1,FALSE)</f>
        <v>0.111943226159109</v>
      </c>
      <c r="AV176" s="169">
        <f>VLOOKUP($H176,'[1]Unit factor_selected'!$F$3:$AC$346,'[1]Unit factor_selected'!N$1,FALSE)</f>
        <v>1.25811012052375E-2</v>
      </c>
      <c r="AW176" s="169">
        <f>VLOOKUP($H176,'[1]Unit factor_selected'!$F$3:$AC$346,'[1]Unit factor_selected'!O$1,FALSE)</f>
        <v>8.9372407623357496E-5</v>
      </c>
      <c r="AX176" s="169">
        <f>VLOOKUP($H176,'[1]Unit factor_selected'!$F$3:$AC$346,'[1]Unit factor_selected'!P$1,FALSE)</f>
        <v>0.42140331288079302</v>
      </c>
      <c r="AY176" s="169">
        <f>VLOOKUP($H176,'[1]Unit factor_selected'!$F$3:$AC$346,'[1]Unit factor_selected'!Q$1,FALSE)</f>
        <v>1.5137898085976299E-2</v>
      </c>
      <c r="AZ176" s="169">
        <f>VLOOKUP($H176,'[1]Unit factor_selected'!$F$3:$AC$346,'[1]Unit factor_selected'!R$1,FALSE)</f>
        <v>0.18211602628431001</v>
      </c>
      <c r="BA176" s="169">
        <f>VLOOKUP($H176,'[1]Unit factor_selected'!$F$3:$AC$346,'[1]Unit factor_selected'!S$1,FALSE)</f>
        <v>8.4793123170334994E-2</v>
      </c>
      <c r="BB176" s="169">
        <f>VLOOKUP($H176,'[1]Unit factor_selected'!$F$3:$AC$346,'[1]Unit factor_selected'!T$1,FALSE)</f>
        <v>4.9120726538256897E-3</v>
      </c>
      <c r="BC176" s="169">
        <f>VLOOKUP($H176,'[1]Unit factor_selected'!$F$3:$AC$346,'[1]Unit factor_selected'!U$1,FALSE)</f>
        <v>1.5984857458058499E-2</v>
      </c>
      <c r="BD176" s="169">
        <f>VLOOKUP($H176,'[1]Unit factor_selected'!$F$3:$AC$346,'[1]Unit factor_selected'!V$1,FALSE)</f>
        <v>7.9979898120999704E-6</v>
      </c>
      <c r="BE176" s="169">
        <f>VLOOKUP($H176,'[1]Unit factor_selected'!$F$3:$AC$346,'[1]Unit factor_selected'!W$1,FALSE)</f>
        <v>5.8183001950795903E-4</v>
      </c>
      <c r="BF176" s="169">
        <f>VLOOKUP($H176,'[1]Unit factor_selected'!$F$3:$AC$346,'[1]Unit factor_selected'!X$1,FALSE)</f>
        <v>7.4379576374734803E-4</v>
      </c>
      <c r="BG176" s="169">
        <f>VLOOKUP($H176,'[1]Unit factor_selected'!$F$3:$AC$346,'[1]Unit factor_selected'!Y$1,FALSE)</f>
        <v>7.5874089752607802E-4</v>
      </c>
      <c r="BH176" s="169">
        <f>VLOOKUP($H176,'[1]Unit factor_selected'!$F$3:$AC$346,'[1]Unit factor_selected'!Z$1,FALSE)</f>
        <v>1.3452291425765E-7</v>
      </c>
      <c r="BI176" s="169">
        <f>VLOOKUP($H176,'[1]Unit factor_selected'!$F$3:$AC$346,'[1]Unit factor_selected'!AA$1,FALSE)</f>
        <v>1.35594163646376E-3</v>
      </c>
      <c r="BJ176" s="169">
        <f>VLOOKUP($H176,'[1]Unit factor_selected'!$F$3:$AC$346,'[1]Unit factor_selected'!AB$1,FALSE)</f>
        <v>0.47061637305181098</v>
      </c>
      <c r="BK176" s="170">
        <f>VLOOKUP($H176,'[1]Unit factor_selected'!$F$3:$AC$346,'[1]Unit factor_selected'!AC$1,FALSE)</f>
        <v>1.6840278154762599E-3</v>
      </c>
    </row>
    <row r="177" spans="2:64" s="1" customFormat="1" x14ac:dyDescent="0.2">
      <c r="B177" s="84"/>
      <c r="C177" s="84"/>
      <c r="D177" s="63"/>
      <c r="E177" s="63"/>
      <c r="F177" s="241"/>
      <c r="G177" s="87" t="str">
        <f t="shared" si="96"/>
        <v>KR</v>
      </c>
      <c r="H177" s="244" t="str">
        <f t="shared" si="96"/>
        <v>2fcc8944-1021-3349-ace4-288efc955cd1</v>
      </c>
      <c r="I177" s="88">
        <f t="shared" si="96"/>
        <v>0</v>
      </c>
      <c r="J177" s="245"/>
      <c r="K177" s="1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164"/>
      <c r="AA177" s="193">
        <f t="shared" si="97"/>
        <v>0</v>
      </c>
      <c r="AB177" s="95">
        <f t="shared" si="95"/>
        <v>0</v>
      </c>
      <c r="AC177" s="95">
        <f t="shared" si="95"/>
        <v>0</v>
      </c>
      <c r="AD177" s="95">
        <f t="shared" si="95"/>
        <v>0</v>
      </c>
      <c r="AE177" s="95">
        <f t="shared" si="95"/>
        <v>0</v>
      </c>
      <c r="AF177" s="95">
        <f t="shared" si="95"/>
        <v>0</v>
      </c>
      <c r="AG177" s="95">
        <f t="shared" si="95"/>
        <v>0</v>
      </c>
      <c r="AH177" s="95">
        <f t="shared" si="95"/>
        <v>0</v>
      </c>
      <c r="AI177" s="95">
        <f t="shared" si="95"/>
        <v>0</v>
      </c>
      <c r="AJ177" s="95">
        <f t="shared" si="95"/>
        <v>0</v>
      </c>
      <c r="AK177" s="95">
        <f t="shared" si="95"/>
        <v>0</v>
      </c>
      <c r="AL177" s="95">
        <f t="shared" si="95"/>
        <v>0</v>
      </c>
      <c r="AM177" s="95">
        <f t="shared" si="95"/>
        <v>0</v>
      </c>
      <c r="AN177" s="95">
        <f t="shared" si="95"/>
        <v>0</v>
      </c>
      <c r="AO177" s="95">
        <f t="shared" si="95"/>
        <v>0</v>
      </c>
      <c r="AP177" s="95">
        <f t="shared" si="95"/>
        <v>0</v>
      </c>
      <c r="AQ177" s="45" t="str">
        <f>VLOOKUP($H177,'[1]Unit factor_selected'!$F$3:$AC$346,'[1]Unit factor_selected'!H$1,FALSE)</f>
        <v>kWh</v>
      </c>
      <c r="AR177" s="168">
        <f>VLOOKUP($H177,'[1]Unit factor_selected'!$F$3:$AC$346,'[1]Unit factor_selected'!J$1,FALSE)</f>
        <v>0.44882419692131298</v>
      </c>
      <c r="AS177" s="169">
        <f>VLOOKUP($H177,'[1]Unit factor_selected'!$F$3:$AC$346,'[1]Unit factor_selected'!K$1,FALSE)</f>
        <v>10.6797594704434</v>
      </c>
      <c r="AT177" s="169">
        <f>VLOOKUP($H177,'[1]Unit factor_selected'!$F$3:$AC$346,'[1]Unit factor_selected'!L$1,FALSE)</f>
        <v>4.9265264292420302E-4</v>
      </c>
      <c r="AU177" s="169">
        <f>VLOOKUP($H177,'[1]Unit factor_selected'!$F$3:$AC$346,'[1]Unit factor_selected'!M$1,FALSE)</f>
        <v>0.12623149246165999</v>
      </c>
      <c r="AV177" s="169">
        <f>VLOOKUP($H177,'[1]Unit factor_selected'!$F$3:$AC$346,'[1]Unit factor_selected'!N$1,FALSE)</f>
        <v>1.6968609446120098E-2</v>
      </c>
      <c r="AW177" s="169">
        <f>VLOOKUP($H177,'[1]Unit factor_selected'!$F$3:$AC$346,'[1]Unit factor_selected'!O$1,FALSE)</f>
        <v>2.7405747398636201E-4</v>
      </c>
      <c r="AX177" s="169">
        <f>VLOOKUP($H177,'[1]Unit factor_selected'!$F$3:$AC$346,'[1]Unit factor_selected'!P$1,FALSE)</f>
        <v>0.45253492451686</v>
      </c>
      <c r="AY177" s="169">
        <f>VLOOKUP($H177,'[1]Unit factor_selected'!$F$3:$AC$346,'[1]Unit factor_selected'!Q$1,FALSE)</f>
        <v>2.48684596265452E-2</v>
      </c>
      <c r="AZ177" s="169">
        <f>VLOOKUP($H177,'[1]Unit factor_selected'!$F$3:$AC$346,'[1]Unit factor_selected'!R$1,FALSE)</f>
        <v>0.42508296115309102</v>
      </c>
      <c r="BA177" s="169">
        <f>VLOOKUP($H177,'[1]Unit factor_selected'!$F$3:$AC$346,'[1]Unit factor_selected'!S$1,FALSE)</f>
        <v>0.191914630710534</v>
      </c>
      <c r="BB177" s="169">
        <f>VLOOKUP($H177,'[1]Unit factor_selected'!$F$3:$AC$346,'[1]Unit factor_selected'!T$1,FALSE)</f>
        <v>8.9421744425186196E-3</v>
      </c>
      <c r="BC177" s="169">
        <f>VLOOKUP($H177,'[1]Unit factor_selected'!$F$3:$AC$346,'[1]Unit factor_selected'!U$1,FALSE)</f>
        <v>2.2227062220125101E-2</v>
      </c>
      <c r="BD177" s="169">
        <f>VLOOKUP($H177,'[1]Unit factor_selected'!$F$3:$AC$346,'[1]Unit factor_selected'!V$1,FALSE)</f>
        <v>2.0839885011706401E-5</v>
      </c>
      <c r="BE177" s="169">
        <f>VLOOKUP($H177,'[1]Unit factor_selected'!$F$3:$AC$346,'[1]Unit factor_selected'!W$1,FALSE)</f>
        <v>5.9720515722452502E-4</v>
      </c>
      <c r="BF177" s="169">
        <f>VLOOKUP($H177,'[1]Unit factor_selected'!$F$3:$AC$346,'[1]Unit factor_selected'!X$1,FALSE)</f>
        <v>9.57080591438114E-4</v>
      </c>
      <c r="BG177" s="169">
        <f>VLOOKUP($H177,'[1]Unit factor_selected'!$F$3:$AC$346,'[1]Unit factor_selected'!Y$1,FALSE)</f>
        <v>9.6987712976880503E-4</v>
      </c>
      <c r="BH177" s="169">
        <f>VLOOKUP($H177,'[1]Unit factor_selected'!$F$3:$AC$346,'[1]Unit factor_selected'!Z$1,FALSE)</f>
        <v>1.6228126937245899E-7</v>
      </c>
      <c r="BI177" s="169">
        <f>VLOOKUP($H177,'[1]Unit factor_selected'!$F$3:$AC$346,'[1]Unit factor_selected'!AA$1,FALSE)</f>
        <v>8.2713932894040601E-4</v>
      </c>
      <c r="BJ177" s="169">
        <f>VLOOKUP($H177,'[1]Unit factor_selected'!$F$3:$AC$346,'[1]Unit factor_selected'!AB$1,FALSE)</f>
        <v>0.51620363771325195</v>
      </c>
      <c r="BK177" s="170">
        <f>VLOOKUP($H177,'[1]Unit factor_selected'!$F$3:$AC$346,'[1]Unit factor_selected'!AC$1,FALSE)</f>
        <v>3.0323563137813099E-3</v>
      </c>
    </row>
    <row r="178" spans="2:64" s="1" customFormat="1" x14ac:dyDescent="0.2">
      <c r="B178" s="84"/>
      <c r="C178" s="84"/>
      <c r="D178" s="63"/>
      <c r="E178" s="63"/>
      <c r="F178" s="241"/>
      <c r="G178" s="102" t="str">
        <f t="shared" si="96"/>
        <v>RER</v>
      </c>
      <c r="H178" s="246">
        <f t="shared" si="96"/>
        <v>0</v>
      </c>
      <c r="I178" s="104">
        <f t="shared" si="96"/>
        <v>0</v>
      </c>
      <c r="J178" s="247"/>
      <c r="K178" s="196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75"/>
      <c r="AA178" s="197">
        <f t="shared" si="97"/>
        <v>0</v>
      </c>
      <c r="AB178" s="58">
        <f t="shared" si="95"/>
        <v>0</v>
      </c>
      <c r="AC178" s="58">
        <f t="shared" si="95"/>
        <v>0</v>
      </c>
      <c r="AD178" s="58">
        <f t="shared" si="95"/>
        <v>0</v>
      </c>
      <c r="AE178" s="58">
        <f t="shared" si="95"/>
        <v>0</v>
      </c>
      <c r="AF178" s="58">
        <f t="shared" si="95"/>
        <v>0</v>
      </c>
      <c r="AG178" s="58">
        <f t="shared" si="95"/>
        <v>0</v>
      </c>
      <c r="AH178" s="58">
        <f t="shared" si="95"/>
        <v>0</v>
      </c>
      <c r="AI178" s="58">
        <f t="shared" si="95"/>
        <v>0</v>
      </c>
      <c r="AJ178" s="58">
        <f t="shared" si="95"/>
        <v>0</v>
      </c>
      <c r="AK178" s="58">
        <f t="shared" si="95"/>
        <v>0</v>
      </c>
      <c r="AL178" s="58">
        <f t="shared" si="95"/>
        <v>0</v>
      </c>
      <c r="AM178" s="58">
        <f t="shared" si="95"/>
        <v>0</v>
      </c>
      <c r="AN178" s="58">
        <f t="shared" si="95"/>
        <v>0</v>
      </c>
      <c r="AO178" s="58">
        <f t="shared" si="95"/>
        <v>0</v>
      </c>
      <c r="AP178" s="58">
        <f t="shared" si="95"/>
        <v>0</v>
      </c>
      <c r="AQ178" s="179" t="str">
        <f>VLOOKUP($H178,'[1]Unit factor_selected'!$F$3:$AC$346,'[1]Unit factor_selected'!H$1,FALSE)</f>
        <v>kWh</v>
      </c>
      <c r="AR178" s="180">
        <f>VLOOKUP($H178,'[1]Unit factor_selected'!$F$3:$AC$346,'[1]Unit factor_selected'!J$1,FALSE)</f>
        <v>0.21957146944853601</v>
      </c>
      <c r="AS178" s="181">
        <f>VLOOKUP($H178,'[1]Unit factor_selected'!$F$3:$AC$346,'[1]Unit factor_selected'!K$1,FALSE)</f>
        <v>7.0862201970238701</v>
      </c>
      <c r="AT178" s="181">
        <f>VLOOKUP($H178,'[1]Unit factor_selected'!$F$3:$AC$346,'[1]Unit factor_selected'!L$1,FALSE)</f>
        <v>8.3772731763599921E-5</v>
      </c>
      <c r="AU178" s="181">
        <f>VLOOKUP($H178,'[1]Unit factor_selected'!$F$3:$AC$346,'[1]Unit factor_selected'!M$1,FALSE)</f>
        <v>6.70359680813368E-2</v>
      </c>
      <c r="AV178" s="181">
        <f>VLOOKUP($H178,'[1]Unit factor_selected'!$F$3:$AC$346,'[1]Unit factor_selected'!N$1,FALSE)</f>
        <v>1.4266749439454635E-2</v>
      </c>
      <c r="AW178" s="181">
        <f>VLOOKUP($H178,'[1]Unit factor_selected'!$F$3:$AC$346,'[1]Unit factor_selected'!O$1,FALSE)</f>
        <v>1.7149187688680467E-4</v>
      </c>
      <c r="AX178" s="181">
        <f>VLOOKUP($H178,'[1]Unit factor_selected'!$F$3:$AC$346,'[1]Unit factor_selected'!P$1,FALSE)</f>
        <v>0.22332948822621831</v>
      </c>
      <c r="AY178" s="181">
        <f>VLOOKUP($H178,'[1]Unit factor_selected'!$F$3:$AC$346,'[1]Unit factor_selected'!Q$1,FALSE)</f>
        <v>1.7528206718914665E-2</v>
      </c>
      <c r="AZ178" s="181">
        <f>VLOOKUP($H178,'[1]Unit factor_selected'!$F$3:$AC$346,'[1]Unit factor_selected'!R$1,FALSE)</f>
        <v>0.24292780895591501</v>
      </c>
      <c r="BA178" s="181">
        <f>VLOOKUP($H178,'[1]Unit factor_selected'!$F$3:$AC$346,'[1]Unit factor_selected'!S$1,FALSE)</f>
        <v>6.1311111138674372E-2</v>
      </c>
      <c r="BB178" s="181">
        <f>VLOOKUP($H178,'[1]Unit factor_selected'!$F$3:$AC$346,'[1]Unit factor_selected'!T$1,FALSE)</f>
        <v>8.6136377138703001E-3</v>
      </c>
      <c r="BC178" s="181">
        <f>VLOOKUP($H178,'[1]Unit factor_selected'!$F$3:$AC$346,'[1]Unit factor_selected'!U$1,FALSE)</f>
        <v>1.8263804873492769E-2</v>
      </c>
      <c r="BD178" s="181">
        <f>VLOOKUP($H178,'[1]Unit factor_selected'!$F$3:$AC$346,'[1]Unit factor_selected'!V$1,FALSE)</f>
        <v>1.2041369103710334E-5</v>
      </c>
      <c r="BE178" s="181">
        <f>VLOOKUP($H178,'[1]Unit factor_selected'!$F$3:$AC$346,'[1]Unit factor_selected'!W$1,FALSE)</f>
        <v>5.1752647425555532E-4</v>
      </c>
      <c r="BF178" s="181">
        <f>VLOOKUP($H178,'[1]Unit factor_selected'!$F$3:$AC$346,'[1]Unit factor_selected'!X$1,FALSE)</f>
        <v>9.5976832614757729E-5</v>
      </c>
      <c r="BG178" s="181">
        <f>VLOOKUP($H178,'[1]Unit factor_selected'!$F$3:$AC$346,'[1]Unit factor_selected'!Y$1,FALSE)</f>
        <v>1.0406939694266351E-4</v>
      </c>
      <c r="BH178" s="181">
        <f>VLOOKUP($H178,'[1]Unit factor_selected'!$F$3:$AC$346,'[1]Unit factor_selected'!Z$1,FALSE)</f>
        <v>1.4849161471338802E-7</v>
      </c>
      <c r="BI178" s="181">
        <f>VLOOKUP($H178,'[1]Unit factor_selected'!$F$3:$AC$346,'[1]Unit factor_selected'!AA$1,FALSE)</f>
        <v>1.9100570584220264E-4</v>
      </c>
      <c r="BJ178" s="181">
        <f>VLOOKUP($H178,'[1]Unit factor_selected'!$F$3:$AC$346,'[1]Unit factor_selected'!AB$1,FALSE)</f>
        <v>0.403963453734209</v>
      </c>
      <c r="BK178" s="182">
        <f>VLOOKUP($H178,'[1]Unit factor_selected'!$F$3:$AC$346,'[1]Unit factor_selected'!AC$1,FALSE)</f>
        <v>2.2325972022637624E-3</v>
      </c>
    </row>
    <row r="179" spans="2:64" s="1" customFormat="1" x14ac:dyDescent="0.2">
      <c r="B179" s="84"/>
      <c r="C179" s="84"/>
      <c r="D179" s="63"/>
      <c r="E179" s="63" t="str">
        <f>E235</f>
        <v>Heat</v>
      </c>
      <c r="F179" s="160" t="str">
        <f>F142</f>
        <v>heat production, natural gas, at industrial furnace &gt;100kW | heat, district or industrial, natural gas | Cutoff</v>
      </c>
      <c r="G179" s="87" t="str">
        <f t="shared" si="96"/>
        <v>US</v>
      </c>
      <c r="H179" s="161" t="str">
        <f t="shared" si="96"/>
        <v>348b3b3e-3913-4d14-a18a-422487f6f063</v>
      </c>
      <c r="I179" s="88">
        <f t="shared" si="96"/>
        <v>1</v>
      </c>
      <c r="J179" s="243">
        <f>SUM(I179:I183)</f>
        <v>1</v>
      </c>
      <c r="K179" s="192">
        <f>SUM('[1]EV proj_BAU'!R$72:R$76)*'[1]LIB Maf LCIA'!$D$125</f>
        <v>31.838735327999999</v>
      </c>
      <c r="L179" s="92">
        <f>SUM('[1]EV proj_BAU'!S$72:S$76)*'[1]LIB Maf LCIA'!$D$125</f>
        <v>29.344327775999997</v>
      </c>
      <c r="M179" s="92">
        <f>SUM('[1]EV proj_BAU'!T$72:T$76)*'[1]LIB Maf LCIA'!$D$125</f>
        <v>29.214202704000002</v>
      </c>
      <c r="N179" s="92">
        <f>SUM('[1]EV proj_BAU'!U$72:U$76)*'[1]LIB Maf LCIA'!$D$125</f>
        <v>43.347557049000002</v>
      </c>
      <c r="O179" s="92">
        <f>SUM('[1]EV proj_BAU'!V$72:V$76)*'[1]LIB Maf LCIA'!$D$125</f>
        <v>28.257993503999998</v>
      </c>
      <c r="P179" s="92">
        <f>SUM('[1]EV proj_BAU'!W$72:W$76)*'[1]LIB Maf LCIA'!$D$125</f>
        <v>28.528941408000005</v>
      </c>
      <c r="Q179" s="92">
        <f>SUM('[1]EV proj_BAU'!AF$72:AF$76)*'[1]LIB Maf LCIA'!$D$125</f>
        <v>22.804238197364658</v>
      </c>
      <c r="R179" s="92">
        <f>SUM('[1]EV proj_BAU'!AJ$72:AJ$76)*'[1]LIB Maf LCIA'!$D$125</f>
        <v>19.984884648357063</v>
      </c>
      <c r="S179" s="92">
        <f>SUM('[1]EV proj_BAU'!X$72:X$76)*'[1]LIB Maf LCIA'!$D$125</f>
        <v>62.458127567999995</v>
      </c>
      <c r="T179" s="92">
        <f>SUM('[1]EV proj_BAU'!Y$72:Y$76)*'[1]LIB Maf LCIA'!$D$125</f>
        <v>57.544150271999982</v>
      </c>
      <c r="U179" s="92">
        <f>SUM('[1]EV proj_BAU'!Z$72:Z$76)*'[1]LIB Maf LCIA'!$D$125</f>
        <v>57.316954656000014</v>
      </c>
      <c r="V179" s="92">
        <f>SUM('[1]EV proj_BAU'!AA$72:AA$76)*'[1]LIB Maf LCIA'!$D$125</f>
        <v>84.429346294999988</v>
      </c>
      <c r="W179" s="92">
        <f>SUM('[1]EV proj_BAU'!AB$72:AB$76)*'[1]LIB Maf LCIA'!$D$125</f>
        <v>55.418892959999987</v>
      </c>
      <c r="X179" s="92">
        <f>SUM('[1]EV proj_BAU'!AC$72:AC$76)*'[1]LIB Maf LCIA'!$D$125</f>
        <v>55.964292671999999</v>
      </c>
      <c r="Y179" s="92">
        <f>SUM('[1]EV proj_BAU'!AG$72:AG$76)*'[1]LIB Maf LCIA'!$D$125</f>
        <v>42.104566066283986</v>
      </c>
      <c r="Z179" s="164">
        <f>SUM('[1]EV proj_BAU'!AK$72:AK$76)*'[1]LIB Maf LCIA'!$D$125</f>
        <v>25.401751107301163</v>
      </c>
      <c r="AA179" s="95">
        <f>$I179*K$179</f>
        <v>31.838735327999999</v>
      </c>
      <c r="AB179" s="95">
        <f t="shared" ref="AB179:AP183" si="98">$I179*L$179</f>
        <v>29.344327775999997</v>
      </c>
      <c r="AC179" s="95">
        <f t="shared" si="98"/>
        <v>29.214202704000002</v>
      </c>
      <c r="AD179" s="95">
        <f t="shared" si="98"/>
        <v>43.347557049000002</v>
      </c>
      <c r="AE179" s="95">
        <f t="shared" si="98"/>
        <v>28.257993503999998</v>
      </c>
      <c r="AF179" s="95">
        <f t="shared" si="98"/>
        <v>28.528941408000005</v>
      </c>
      <c r="AG179" s="95">
        <f t="shared" si="98"/>
        <v>22.804238197364658</v>
      </c>
      <c r="AH179" s="95">
        <f t="shared" si="98"/>
        <v>19.984884648357063</v>
      </c>
      <c r="AI179" s="95">
        <f t="shared" si="98"/>
        <v>62.458127567999995</v>
      </c>
      <c r="AJ179" s="95">
        <f t="shared" si="98"/>
        <v>57.544150271999982</v>
      </c>
      <c r="AK179" s="95">
        <f t="shared" si="98"/>
        <v>57.316954656000014</v>
      </c>
      <c r="AL179" s="95">
        <f t="shared" si="98"/>
        <v>84.429346294999988</v>
      </c>
      <c r="AM179" s="95">
        <f t="shared" si="98"/>
        <v>55.418892959999987</v>
      </c>
      <c r="AN179" s="95">
        <f t="shared" si="98"/>
        <v>55.964292671999999</v>
      </c>
      <c r="AO179" s="95">
        <f t="shared" si="98"/>
        <v>42.104566066283986</v>
      </c>
      <c r="AP179" s="95">
        <f t="shared" si="98"/>
        <v>25.401751107301163</v>
      </c>
      <c r="AQ179" s="45" t="str">
        <f>VLOOKUP($H179,'[1]Unit factor_selected'!$F$3:$AC$346,'[1]Unit factor_selected'!H$1,FALSE)</f>
        <v>MJ</v>
      </c>
      <c r="AR179" s="168">
        <f>VLOOKUP($H179,'[1]Unit factor_selected'!$F$3:$AC$346,'[1]Unit factor_selected'!J$1,FALSE)</f>
        <v>7.2094031587863094E-2</v>
      </c>
      <c r="AS179" s="169">
        <f>VLOOKUP($H179,'[1]Unit factor_selected'!$F$3:$AC$346,'[1]Unit factor_selected'!K$1,FALSE)</f>
        <v>1.1623922373923701</v>
      </c>
      <c r="AT179" s="169">
        <f>VLOOKUP($H179,'[1]Unit factor_selected'!$F$3:$AC$346,'[1]Unit factor_selected'!L$1,FALSE)</f>
        <v>2.0931598834842001E-5</v>
      </c>
      <c r="AU179" s="169">
        <f>VLOOKUP($H179,'[1]Unit factor_selected'!$F$3:$AC$346,'[1]Unit factor_selected'!M$1,FALSE)</f>
        <v>2.5321132153628099E-2</v>
      </c>
      <c r="AV179" s="169">
        <f>VLOOKUP($H179,'[1]Unit factor_selected'!$F$3:$AC$346,'[1]Unit factor_selected'!N$1,FALSE)</f>
        <v>1.6961817255031701E-4</v>
      </c>
      <c r="AW179" s="169">
        <f>VLOOKUP($H179,'[1]Unit factor_selected'!$F$3:$AC$346,'[1]Unit factor_selected'!O$1,FALSE)</f>
        <v>8.4553408816282301E-7</v>
      </c>
      <c r="AX179" s="169">
        <f>VLOOKUP($H179,'[1]Unit factor_selected'!$F$3:$AC$346,'[1]Unit factor_selected'!P$1,FALSE)</f>
        <v>7.3587134749462393E-2</v>
      </c>
      <c r="AY179" s="169">
        <f>VLOOKUP($H179,'[1]Unit factor_selected'!$F$3:$AC$346,'[1]Unit factor_selected'!Q$1,FALSE)</f>
        <v>4.5255056973978998E-4</v>
      </c>
      <c r="AZ179" s="169">
        <f>VLOOKUP($H179,'[1]Unit factor_selected'!$F$3:$AC$346,'[1]Unit factor_selected'!R$1,FALSE)</f>
        <v>3.2094938120077201E-3</v>
      </c>
      <c r="BA179" s="169">
        <f>VLOOKUP($H179,'[1]Unit factor_selected'!$F$3:$AC$346,'[1]Unit factor_selected'!S$1,FALSE)</f>
        <v>2.6225037052588201E-4</v>
      </c>
      <c r="BB179" s="169">
        <f>VLOOKUP($H179,'[1]Unit factor_selected'!$F$3:$AC$346,'[1]Unit factor_selected'!T$1,FALSE)</f>
        <v>2.2693752243180101E-5</v>
      </c>
      <c r="BC179" s="169">
        <f>VLOOKUP($H179,'[1]Unit factor_selected'!$F$3:$AC$346,'[1]Unit factor_selected'!U$1,FALSE)</f>
        <v>2.1284632193969801E-4</v>
      </c>
      <c r="BD179" s="169">
        <f>VLOOKUP($H179,'[1]Unit factor_selected'!$F$3:$AC$346,'[1]Unit factor_selected'!V$1,FALSE)</f>
        <v>2.4085315647483799E-7</v>
      </c>
      <c r="BE179" s="169">
        <f>VLOOKUP($H179,'[1]Unit factor_selected'!$F$3:$AC$346,'[1]Unit factor_selected'!W$1,FALSE)</f>
        <v>1.5759495571695601E-5</v>
      </c>
      <c r="BF179" s="169">
        <f>VLOOKUP($H179,'[1]Unit factor_selected'!$F$3:$AC$346,'[1]Unit factor_selected'!X$1,FALSE)</f>
        <v>4.1886391251840799E-5</v>
      </c>
      <c r="BG179" s="169">
        <f>VLOOKUP($H179,'[1]Unit factor_selected'!$F$3:$AC$346,'[1]Unit factor_selected'!Y$1,FALSE)</f>
        <v>4.4587043810290402E-5</v>
      </c>
      <c r="BH179" s="169">
        <f>VLOOKUP($H179,'[1]Unit factor_selected'!$F$3:$AC$346,'[1]Unit factor_selected'!Z$1,FALSE)</f>
        <v>1.33252968090072E-8</v>
      </c>
      <c r="BI179" s="169">
        <f>VLOOKUP($H179,'[1]Unit factor_selected'!$F$3:$AC$346,'[1]Unit factor_selected'!AA$1,FALSE)</f>
        <v>6.2351253446064903E-5</v>
      </c>
      <c r="BJ179" s="169">
        <f>VLOOKUP($H179,'[1]Unit factor_selected'!$F$3:$AC$346,'[1]Unit factor_selected'!AB$1,FALSE)</f>
        <v>4.1849833346856496E-3</v>
      </c>
      <c r="BK179" s="170">
        <f>VLOOKUP($H179,'[1]Unit factor_selected'!$F$3:$AC$346,'[1]Unit factor_selected'!AC$1,FALSE)</f>
        <v>1.71513863272773E-5</v>
      </c>
    </row>
    <row r="180" spans="2:64" s="1" customFormat="1" x14ac:dyDescent="0.2">
      <c r="B180" s="84"/>
      <c r="C180" s="84"/>
      <c r="D180" s="63"/>
      <c r="E180" s="63"/>
      <c r="F180" s="160"/>
      <c r="G180" s="87" t="str">
        <f t="shared" si="96"/>
        <v>CN</v>
      </c>
      <c r="H180" s="161" t="str">
        <f t="shared" si="96"/>
        <v>94b37130-2d92-460f-afc2-f9d6895d0814</v>
      </c>
      <c r="I180" s="88">
        <f t="shared" si="96"/>
        <v>0</v>
      </c>
      <c r="J180" s="245"/>
      <c r="K180" s="1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164"/>
      <c r="AA180" s="95">
        <f t="shared" ref="AA180:AA183" si="99">$I180*K$179</f>
        <v>0</v>
      </c>
      <c r="AB180" s="95">
        <f t="shared" si="98"/>
        <v>0</v>
      </c>
      <c r="AC180" s="95">
        <f t="shared" si="98"/>
        <v>0</v>
      </c>
      <c r="AD180" s="95">
        <f t="shared" si="98"/>
        <v>0</v>
      </c>
      <c r="AE180" s="95">
        <f t="shared" si="98"/>
        <v>0</v>
      </c>
      <c r="AF180" s="95">
        <f t="shared" si="98"/>
        <v>0</v>
      </c>
      <c r="AG180" s="95">
        <f t="shared" si="98"/>
        <v>0</v>
      </c>
      <c r="AH180" s="95">
        <f t="shared" si="98"/>
        <v>0</v>
      </c>
      <c r="AI180" s="95">
        <f t="shared" si="98"/>
        <v>0</v>
      </c>
      <c r="AJ180" s="95">
        <f t="shared" si="98"/>
        <v>0</v>
      </c>
      <c r="AK180" s="95">
        <f t="shared" si="98"/>
        <v>0</v>
      </c>
      <c r="AL180" s="95">
        <f t="shared" si="98"/>
        <v>0</v>
      </c>
      <c r="AM180" s="95">
        <f t="shared" si="98"/>
        <v>0</v>
      </c>
      <c r="AN180" s="95">
        <f t="shared" si="98"/>
        <v>0</v>
      </c>
      <c r="AO180" s="95">
        <f t="shared" si="98"/>
        <v>0</v>
      </c>
      <c r="AP180" s="95">
        <f t="shared" si="98"/>
        <v>0</v>
      </c>
      <c r="AQ180" s="45" t="str">
        <f>VLOOKUP($H180,'[1]Unit factor_selected'!$F$3:$AC$346,'[1]Unit factor_selected'!H$1,FALSE)</f>
        <v>MJ</v>
      </c>
      <c r="AR180" s="168">
        <f>VLOOKUP($H180,'[1]Unit factor_selected'!$F$3:$AC$346,'[1]Unit factor_selected'!J$1,FALSE)</f>
        <v>6.7561703505123999E-2</v>
      </c>
      <c r="AS180" s="169">
        <f>VLOOKUP($H180,'[1]Unit factor_selected'!$F$3:$AC$346,'[1]Unit factor_selected'!K$1,FALSE)</f>
        <v>1.1286368642416</v>
      </c>
      <c r="AT180" s="169">
        <f>VLOOKUP($H180,'[1]Unit factor_selected'!$F$3:$AC$346,'[1]Unit factor_selected'!L$1,FALSE)</f>
        <v>1.34192652696239E-5</v>
      </c>
      <c r="AU180" s="169">
        <f>VLOOKUP($H180,'[1]Unit factor_selected'!$F$3:$AC$346,'[1]Unit factor_selected'!M$1,FALSE)</f>
        <v>2.46079777505234E-2</v>
      </c>
      <c r="AV180" s="169">
        <f>VLOOKUP($H180,'[1]Unit factor_selected'!$F$3:$AC$346,'[1]Unit factor_selected'!N$1,FALSE)</f>
        <v>1.3297703340276601E-4</v>
      </c>
      <c r="AW180" s="169">
        <f>VLOOKUP($H180,'[1]Unit factor_selected'!$F$3:$AC$346,'[1]Unit factor_selected'!O$1,FALSE)</f>
        <v>4.7544411438651503E-7</v>
      </c>
      <c r="AX180" s="169">
        <f>VLOOKUP($H180,'[1]Unit factor_selected'!$F$3:$AC$346,'[1]Unit factor_selected'!P$1,FALSE)</f>
        <v>6.8294048582825603E-2</v>
      </c>
      <c r="AY180" s="169">
        <f>VLOOKUP($H180,'[1]Unit factor_selected'!$F$3:$AC$346,'[1]Unit factor_selected'!Q$1,FALSE)</f>
        <v>3.04392105561114E-4</v>
      </c>
      <c r="AZ180" s="169">
        <f>VLOOKUP($H180,'[1]Unit factor_selected'!$F$3:$AC$346,'[1]Unit factor_selected'!R$1,FALSE)</f>
        <v>3.2654437525124198E-3</v>
      </c>
      <c r="BA180" s="169">
        <f>VLOOKUP($H180,'[1]Unit factor_selected'!$F$3:$AC$346,'[1]Unit factor_selected'!S$1,FALSE)</f>
        <v>2.0455474075815999E-4</v>
      </c>
      <c r="BB180" s="169">
        <f>VLOOKUP($H180,'[1]Unit factor_selected'!$F$3:$AC$346,'[1]Unit factor_selected'!T$1,FALSE)</f>
        <v>1.44714443289619E-5</v>
      </c>
      <c r="BC180" s="169">
        <f>VLOOKUP($H180,'[1]Unit factor_selected'!$F$3:$AC$346,'[1]Unit factor_selected'!U$1,FALSE)</f>
        <v>1.8673082475627399E-4</v>
      </c>
      <c r="BD180" s="169">
        <f>VLOOKUP($H180,'[1]Unit factor_selected'!$F$3:$AC$346,'[1]Unit factor_selected'!V$1,FALSE)</f>
        <v>1.1570836096670501E-7</v>
      </c>
      <c r="BE180" s="169">
        <f>VLOOKUP($H180,'[1]Unit factor_selected'!$F$3:$AC$346,'[1]Unit factor_selected'!W$1,FALSE)</f>
        <v>1.0657233038909801E-5</v>
      </c>
      <c r="BF180" s="169">
        <f>VLOOKUP($H180,'[1]Unit factor_selected'!$F$3:$AC$346,'[1]Unit factor_selected'!X$1,FALSE)</f>
        <v>3.8412323609695801E-5</v>
      </c>
      <c r="BG180" s="169">
        <f>VLOOKUP($H180,'[1]Unit factor_selected'!$F$3:$AC$346,'[1]Unit factor_selected'!Y$1,FALSE)</f>
        <v>4.1262791322937203E-5</v>
      </c>
      <c r="BH180" s="169">
        <f>VLOOKUP($H180,'[1]Unit factor_selected'!$F$3:$AC$346,'[1]Unit factor_selected'!Z$1,FALSE)</f>
        <v>6.9985129754833599E-9</v>
      </c>
      <c r="BI180" s="169">
        <f>VLOOKUP($H180,'[1]Unit factor_selected'!$F$3:$AC$346,'[1]Unit factor_selected'!AA$1,FALSE)</f>
        <v>3.97048683969412E-5</v>
      </c>
      <c r="BJ180" s="169">
        <f>VLOOKUP($H180,'[1]Unit factor_selected'!$F$3:$AC$346,'[1]Unit factor_selected'!AB$1,FALSE)</f>
        <v>3.8609525070636801E-3</v>
      </c>
      <c r="BK180" s="170">
        <f>VLOOKUP($H180,'[1]Unit factor_selected'!$F$3:$AC$346,'[1]Unit factor_selected'!AC$1,FALSE)</f>
        <v>7.9763357328164692E-6</v>
      </c>
    </row>
    <row r="181" spans="2:64" s="1" customFormat="1" x14ac:dyDescent="0.2">
      <c r="B181" s="84"/>
      <c r="C181" s="84"/>
      <c r="D181" s="63"/>
      <c r="E181" s="63"/>
      <c r="F181" s="160"/>
      <c r="G181" s="87" t="str">
        <f t="shared" si="96"/>
        <v>JP</v>
      </c>
      <c r="H181" s="161" t="str">
        <f t="shared" si="96"/>
        <v>4c970fa9-d056-405f-8871-64ebf0f37ffc</v>
      </c>
      <c r="I181" s="88">
        <f t="shared" si="96"/>
        <v>0</v>
      </c>
      <c r="J181" s="245"/>
      <c r="K181" s="1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164"/>
      <c r="AA181" s="95">
        <f t="shared" si="99"/>
        <v>0</v>
      </c>
      <c r="AB181" s="95">
        <f t="shared" si="98"/>
        <v>0</v>
      </c>
      <c r="AC181" s="95">
        <f t="shared" si="98"/>
        <v>0</v>
      </c>
      <c r="AD181" s="95">
        <f t="shared" si="98"/>
        <v>0</v>
      </c>
      <c r="AE181" s="95">
        <f t="shared" si="98"/>
        <v>0</v>
      </c>
      <c r="AF181" s="95">
        <f t="shared" si="98"/>
        <v>0</v>
      </c>
      <c r="AG181" s="95">
        <f t="shared" si="98"/>
        <v>0</v>
      </c>
      <c r="AH181" s="95">
        <f t="shared" si="98"/>
        <v>0</v>
      </c>
      <c r="AI181" s="95">
        <f t="shared" si="98"/>
        <v>0</v>
      </c>
      <c r="AJ181" s="95">
        <f t="shared" si="98"/>
        <v>0</v>
      </c>
      <c r="AK181" s="95">
        <f t="shared" si="98"/>
        <v>0</v>
      </c>
      <c r="AL181" s="95">
        <f t="shared" si="98"/>
        <v>0</v>
      </c>
      <c r="AM181" s="95">
        <f t="shared" si="98"/>
        <v>0</v>
      </c>
      <c r="AN181" s="95">
        <f t="shared" si="98"/>
        <v>0</v>
      </c>
      <c r="AO181" s="95">
        <f t="shared" si="98"/>
        <v>0</v>
      </c>
      <c r="AP181" s="95">
        <f t="shared" si="98"/>
        <v>0</v>
      </c>
      <c r="AQ181" s="45" t="str">
        <f>VLOOKUP($H181,'[1]Unit factor_selected'!$F$3:$AC$346,'[1]Unit factor_selected'!H$1,FALSE)</f>
        <v>MJ</v>
      </c>
      <c r="AR181" s="168">
        <f>VLOOKUP($H181,'[1]Unit factor_selected'!$F$3:$AC$346,'[1]Unit factor_selected'!J$1,FALSE)</f>
        <v>7.93512076278024E-2</v>
      </c>
      <c r="AS181" s="169">
        <f>VLOOKUP($H181,'[1]Unit factor_selected'!$F$3:$AC$346,'[1]Unit factor_selected'!K$1,FALSE)</f>
        <v>1.32276848359443</v>
      </c>
      <c r="AT181" s="169">
        <f>VLOOKUP($H181,'[1]Unit factor_selected'!$F$3:$AC$346,'[1]Unit factor_selected'!L$1,FALSE)</f>
        <v>3.1263415803588299E-5</v>
      </c>
      <c r="AU181" s="169">
        <f>VLOOKUP($H181,'[1]Unit factor_selected'!$F$3:$AC$346,'[1]Unit factor_selected'!M$1,FALSE)</f>
        <v>2.8641793027265099E-2</v>
      </c>
      <c r="AV181" s="169">
        <f>VLOOKUP($H181,'[1]Unit factor_selected'!$F$3:$AC$346,'[1]Unit factor_selected'!N$1,FALSE)</f>
        <v>4.5261992541638499E-4</v>
      </c>
      <c r="AW181" s="169">
        <f>VLOOKUP($H181,'[1]Unit factor_selected'!$F$3:$AC$346,'[1]Unit factor_selected'!O$1,FALSE)</f>
        <v>1.53309941271616E-6</v>
      </c>
      <c r="AX181" s="169">
        <f>VLOOKUP($H181,'[1]Unit factor_selected'!$F$3:$AC$346,'[1]Unit factor_selected'!P$1,FALSE)</f>
        <v>8.0566010804188806E-2</v>
      </c>
      <c r="AY181" s="169">
        <f>VLOOKUP($H181,'[1]Unit factor_selected'!$F$3:$AC$346,'[1]Unit factor_selected'!Q$1,FALSE)</f>
        <v>1.6155785489210201E-3</v>
      </c>
      <c r="AZ181" s="169">
        <f>VLOOKUP($H181,'[1]Unit factor_selected'!$F$3:$AC$346,'[1]Unit factor_selected'!R$1,FALSE)</f>
        <v>8.8357184081817308E-3</v>
      </c>
      <c r="BA181" s="169">
        <f>VLOOKUP($H181,'[1]Unit factor_selected'!$F$3:$AC$346,'[1]Unit factor_selected'!S$1,FALSE)</f>
        <v>4.2126662656830402E-4</v>
      </c>
      <c r="BB181" s="169">
        <f>VLOOKUP($H181,'[1]Unit factor_selected'!$F$3:$AC$346,'[1]Unit factor_selected'!T$1,FALSE)</f>
        <v>3.1856838700717401E-4</v>
      </c>
      <c r="BC181" s="169">
        <f>VLOOKUP($H181,'[1]Unit factor_selected'!$F$3:$AC$346,'[1]Unit factor_selected'!U$1,FALSE)</f>
        <v>5.9676567228942202E-4</v>
      </c>
      <c r="BD181" s="169">
        <f>VLOOKUP($H181,'[1]Unit factor_selected'!$F$3:$AC$346,'[1]Unit factor_selected'!V$1,FALSE)</f>
        <v>3.62731138567858E-7</v>
      </c>
      <c r="BE181" s="169">
        <f>VLOOKUP($H181,'[1]Unit factor_selected'!$F$3:$AC$346,'[1]Unit factor_selected'!W$1,FALSE)</f>
        <v>7.2609868172480204E-5</v>
      </c>
      <c r="BF181" s="169">
        <f>VLOOKUP($H181,'[1]Unit factor_selected'!$F$3:$AC$346,'[1]Unit factor_selected'!X$1,FALSE)</f>
        <v>7.5021780235330594E-5</v>
      </c>
      <c r="BG181" s="169">
        <f>VLOOKUP($H181,'[1]Unit factor_selected'!$F$3:$AC$346,'[1]Unit factor_selected'!Y$1,FALSE)</f>
        <v>7.92969361637094E-5</v>
      </c>
      <c r="BH181" s="169">
        <f>VLOOKUP($H181,'[1]Unit factor_selected'!$F$3:$AC$346,'[1]Unit factor_selected'!Z$1,FALSE)</f>
        <v>4.5492952877156298E-9</v>
      </c>
      <c r="BI181" s="169">
        <f>VLOOKUP($H181,'[1]Unit factor_selected'!$F$3:$AC$346,'[1]Unit factor_selected'!AA$1,FALSE)</f>
        <v>9.0580613030702498E-5</v>
      </c>
      <c r="BJ181" s="169">
        <f>VLOOKUP($H181,'[1]Unit factor_selected'!$F$3:$AC$346,'[1]Unit factor_selected'!AB$1,FALSE)</f>
        <v>2.86655183532433E-2</v>
      </c>
      <c r="BK181" s="170">
        <f>VLOOKUP($H181,'[1]Unit factor_selected'!$F$3:$AC$346,'[1]Unit factor_selected'!AC$1,FALSE)</f>
        <v>4.2197206111642398E-5</v>
      </c>
    </row>
    <row r="182" spans="2:64" s="1" customFormat="1" x14ac:dyDescent="0.2">
      <c r="B182" s="84"/>
      <c r="C182" s="84"/>
      <c r="D182" s="63"/>
      <c r="E182" s="63"/>
      <c r="F182" s="160"/>
      <c r="G182" s="87" t="str">
        <f t="shared" si="96"/>
        <v>KR</v>
      </c>
      <c r="H182" s="161" t="str">
        <f t="shared" si="96"/>
        <v>a3a7e5f6-7e8c-43a3-8d7a-39bd79efc2f9</v>
      </c>
      <c r="I182" s="88">
        <f t="shared" si="96"/>
        <v>0</v>
      </c>
      <c r="J182" s="245"/>
      <c r="K182" s="1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164"/>
      <c r="AA182" s="95">
        <f t="shared" si="99"/>
        <v>0</v>
      </c>
      <c r="AB182" s="95">
        <f t="shared" si="98"/>
        <v>0</v>
      </c>
      <c r="AC182" s="95">
        <f t="shared" si="98"/>
        <v>0</v>
      </c>
      <c r="AD182" s="95">
        <f t="shared" si="98"/>
        <v>0</v>
      </c>
      <c r="AE182" s="95">
        <f t="shared" si="98"/>
        <v>0</v>
      </c>
      <c r="AF182" s="95">
        <f t="shared" si="98"/>
        <v>0</v>
      </c>
      <c r="AG182" s="95">
        <f t="shared" si="98"/>
        <v>0</v>
      </c>
      <c r="AH182" s="95">
        <f t="shared" si="98"/>
        <v>0</v>
      </c>
      <c r="AI182" s="95">
        <f t="shared" si="98"/>
        <v>0</v>
      </c>
      <c r="AJ182" s="95">
        <f t="shared" si="98"/>
        <v>0</v>
      </c>
      <c r="AK182" s="95">
        <f t="shared" si="98"/>
        <v>0</v>
      </c>
      <c r="AL182" s="95">
        <f t="shared" si="98"/>
        <v>0</v>
      </c>
      <c r="AM182" s="95">
        <f t="shared" si="98"/>
        <v>0</v>
      </c>
      <c r="AN182" s="95">
        <f t="shared" si="98"/>
        <v>0</v>
      </c>
      <c r="AO182" s="95">
        <f t="shared" si="98"/>
        <v>0</v>
      </c>
      <c r="AP182" s="95">
        <f t="shared" si="98"/>
        <v>0</v>
      </c>
      <c r="AQ182" s="45" t="str">
        <f>VLOOKUP($H182,'[1]Unit factor_selected'!$F$3:$AC$346,'[1]Unit factor_selected'!H$1,FALSE)</f>
        <v>MJ</v>
      </c>
      <c r="AR182" s="168">
        <f>VLOOKUP($H182,'[1]Unit factor_selected'!$F$3:$AC$346,'[1]Unit factor_selected'!J$1,FALSE)</f>
        <v>6.7253809860047906E-2</v>
      </c>
      <c r="AS182" s="169">
        <f>VLOOKUP($H182,'[1]Unit factor_selected'!$F$3:$AC$346,'[1]Unit factor_selected'!K$1,FALSE)</f>
        <v>1.1294125052100501</v>
      </c>
      <c r="AT182" s="169">
        <f>VLOOKUP($H182,'[1]Unit factor_selected'!$F$3:$AC$346,'[1]Unit factor_selected'!L$1,FALSE)</f>
        <v>1.2795087764735001E-5</v>
      </c>
      <c r="AU182" s="169">
        <f>VLOOKUP($H182,'[1]Unit factor_selected'!$F$3:$AC$346,'[1]Unit factor_selected'!M$1,FALSE)</f>
        <v>2.4575331543782601E-2</v>
      </c>
      <c r="AV182" s="169">
        <f>VLOOKUP($H182,'[1]Unit factor_selected'!$F$3:$AC$346,'[1]Unit factor_selected'!N$1,FALSE)</f>
        <v>1.3506052312702401E-4</v>
      </c>
      <c r="AW182" s="169">
        <f>VLOOKUP($H182,'[1]Unit factor_selected'!$F$3:$AC$346,'[1]Unit factor_selected'!O$1,FALSE)</f>
        <v>6.5286606690765305E-7</v>
      </c>
      <c r="AX182" s="169">
        <f>VLOOKUP($H182,'[1]Unit factor_selected'!$F$3:$AC$346,'[1]Unit factor_selected'!P$1,FALSE)</f>
        <v>6.7967294629948397E-2</v>
      </c>
      <c r="AY182" s="169">
        <f>VLOOKUP($H182,'[1]Unit factor_selected'!$F$3:$AC$346,'[1]Unit factor_selected'!Q$1,FALSE)</f>
        <v>3.0695237695689098E-4</v>
      </c>
      <c r="AZ182" s="169">
        <f>VLOOKUP($H182,'[1]Unit factor_selected'!$F$3:$AC$346,'[1]Unit factor_selected'!R$1,FALSE)</f>
        <v>3.3629623399084999E-3</v>
      </c>
      <c r="BA182" s="169">
        <f>VLOOKUP($H182,'[1]Unit factor_selected'!$F$3:$AC$346,'[1]Unit factor_selected'!S$1,FALSE)</f>
        <v>3.1601268785079798E-4</v>
      </c>
      <c r="BB182" s="169">
        <f>VLOOKUP($H182,'[1]Unit factor_selected'!$F$3:$AC$346,'[1]Unit factor_selected'!T$1,FALSE)</f>
        <v>2.41154246765223E-5</v>
      </c>
      <c r="BC182" s="169">
        <f>VLOOKUP($H182,'[1]Unit factor_selected'!$F$3:$AC$346,'[1]Unit factor_selected'!U$1,FALSE)</f>
        <v>1.8980648163218099E-4</v>
      </c>
      <c r="BD182" s="169">
        <f>VLOOKUP($H182,'[1]Unit factor_selected'!$F$3:$AC$346,'[1]Unit factor_selected'!V$1,FALSE)</f>
        <v>1.2888913005812801E-7</v>
      </c>
      <c r="BE182" s="169">
        <f>VLOOKUP($H182,'[1]Unit factor_selected'!$F$3:$AC$346,'[1]Unit factor_selected'!W$1,FALSE)</f>
        <v>1.0828460730635399E-5</v>
      </c>
      <c r="BF182" s="169">
        <f>VLOOKUP($H182,'[1]Unit factor_selected'!$F$3:$AC$346,'[1]Unit factor_selected'!X$1,FALSE)</f>
        <v>3.7330935365714099E-5</v>
      </c>
      <c r="BG182" s="169">
        <f>VLOOKUP($H182,'[1]Unit factor_selected'!$F$3:$AC$346,'[1]Unit factor_selected'!Y$1,FALSE)</f>
        <v>4.0187916432751998E-5</v>
      </c>
      <c r="BH182" s="169">
        <f>VLOOKUP($H182,'[1]Unit factor_selected'!$F$3:$AC$346,'[1]Unit factor_selected'!Z$1,FALSE)</f>
        <v>6.9775474062308804E-9</v>
      </c>
      <c r="BI182" s="169">
        <f>VLOOKUP($H182,'[1]Unit factor_selected'!$F$3:$AC$346,'[1]Unit factor_selected'!AA$1,FALSE)</f>
        <v>3.7985140662090601E-5</v>
      </c>
      <c r="BJ182" s="169">
        <f>VLOOKUP($H182,'[1]Unit factor_selected'!$F$3:$AC$346,'[1]Unit factor_selected'!AB$1,FALSE)</f>
        <v>3.7708823359342602E-3</v>
      </c>
      <c r="BK182" s="170">
        <f>VLOOKUP($H182,'[1]Unit factor_selected'!$F$3:$AC$346,'[1]Unit factor_selected'!AC$1,FALSE)</f>
        <v>9.0492303943148604E-6</v>
      </c>
    </row>
    <row r="183" spans="2:64" s="1" customFormat="1" x14ac:dyDescent="0.2">
      <c r="B183" s="84"/>
      <c r="C183" s="100"/>
      <c r="D183" s="63"/>
      <c r="E183" s="63"/>
      <c r="F183" s="171"/>
      <c r="G183" s="87" t="str">
        <f t="shared" si="96"/>
        <v>RER</v>
      </c>
      <c r="H183" s="161" t="str">
        <f t="shared" si="96"/>
        <v>81f57f68-26a0-32eb-bdd1-6d68bf145cbf</v>
      </c>
      <c r="I183" s="88">
        <f t="shared" si="96"/>
        <v>0</v>
      </c>
      <c r="J183" s="247"/>
      <c r="K183" s="196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75"/>
      <c r="AA183" s="95">
        <f t="shared" si="99"/>
        <v>0</v>
      </c>
      <c r="AB183" s="95">
        <f t="shared" si="98"/>
        <v>0</v>
      </c>
      <c r="AC183" s="95">
        <f t="shared" si="98"/>
        <v>0</v>
      </c>
      <c r="AD183" s="95">
        <f t="shared" si="98"/>
        <v>0</v>
      </c>
      <c r="AE183" s="95">
        <f t="shared" si="98"/>
        <v>0</v>
      </c>
      <c r="AF183" s="95">
        <f t="shared" si="98"/>
        <v>0</v>
      </c>
      <c r="AG183" s="95">
        <f t="shared" si="98"/>
        <v>0</v>
      </c>
      <c r="AH183" s="95">
        <f t="shared" si="98"/>
        <v>0</v>
      </c>
      <c r="AI183" s="95">
        <f t="shared" si="98"/>
        <v>0</v>
      </c>
      <c r="AJ183" s="95">
        <f t="shared" si="98"/>
        <v>0</v>
      </c>
      <c r="AK183" s="95">
        <f t="shared" si="98"/>
        <v>0</v>
      </c>
      <c r="AL183" s="95">
        <f t="shared" si="98"/>
        <v>0</v>
      </c>
      <c r="AM183" s="95">
        <f t="shared" si="98"/>
        <v>0</v>
      </c>
      <c r="AN183" s="95">
        <f t="shared" si="98"/>
        <v>0</v>
      </c>
      <c r="AO183" s="95">
        <f t="shared" si="98"/>
        <v>0</v>
      </c>
      <c r="AP183" s="95">
        <f t="shared" si="98"/>
        <v>0</v>
      </c>
      <c r="AQ183" s="179" t="str">
        <f>VLOOKUP($H183,'[1]Unit factor_selected'!$F$3:$AC$346,'[1]Unit factor_selected'!H$1,FALSE)</f>
        <v>MJ</v>
      </c>
      <c r="AR183" s="180">
        <f>VLOOKUP($H183,'[1]Unit factor_selected'!$F$3:$AC$346,'[1]Unit factor_selected'!J$1,FALSE)</f>
        <v>7.0118048765538996E-2</v>
      </c>
      <c r="AS183" s="181">
        <f>VLOOKUP($H183,'[1]Unit factor_selected'!$F$3:$AC$346,'[1]Unit factor_selected'!K$1,FALSE)</f>
        <v>1.3497453408187099</v>
      </c>
      <c r="AT183" s="181">
        <f>VLOOKUP($H183,'[1]Unit factor_selected'!$F$3:$AC$346,'[1]Unit factor_selected'!L$1,FALSE)</f>
        <v>1.06301210372212E-5</v>
      </c>
      <c r="AU183" s="181">
        <f>VLOOKUP($H183,'[1]Unit factor_selected'!$F$3:$AC$346,'[1]Unit factor_selected'!M$1,FALSE)</f>
        <v>2.9385955179995399E-2</v>
      </c>
      <c r="AV183" s="181">
        <f>VLOOKUP($H183,'[1]Unit factor_selected'!$F$3:$AC$346,'[1]Unit factor_selected'!N$1,FALSE)</f>
        <v>1.0025233031106201E-4</v>
      </c>
      <c r="AW183" s="181">
        <f>VLOOKUP($H183,'[1]Unit factor_selected'!$F$3:$AC$346,'[1]Unit factor_selected'!O$1,FALSE)</f>
        <v>5.9555853283527898E-7</v>
      </c>
      <c r="AX183" s="181">
        <f>VLOOKUP($H183,'[1]Unit factor_selected'!$F$3:$AC$346,'[1]Unit factor_selected'!P$1,FALSE)</f>
        <v>7.0869144201546899E-2</v>
      </c>
      <c r="AY183" s="181">
        <f>VLOOKUP($H183,'[1]Unit factor_selected'!$F$3:$AC$346,'[1]Unit factor_selected'!Q$1,FALSE)</f>
        <v>4.5144039477974199E-4</v>
      </c>
      <c r="AZ183" s="181">
        <f>VLOOKUP($H183,'[1]Unit factor_selected'!$F$3:$AC$346,'[1]Unit factor_selected'!R$1,FALSE)</f>
        <v>1.5356028778998299E-3</v>
      </c>
      <c r="BA183" s="181">
        <f>VLOOKUP($H183,'[1]Unit factor_selected'!$F$3:$AC$346,'[1]Unit factor_selected'!S$1,FALSE)</f>
        <v>3.2455970565379699E-4</v>
      </c>
      <c r="BB183" s="181">
        <f>VLOOKUP($H183,'[1]Unit factor_selected'!$F$3:$AC$346,'[1]Unit factor_selected'!T$1,FALSE)</f>
        <v>3.01250376434892E-5</v>
      </c>
      <c r="BC183" s="181">
        <f>VLOOKUP($H183,'[1]Unit factor_selected'!$F$3:$AC$346,'[1]Unit factor_selected'!U$1,FALSE)</f>
        <v>2.66615630405421E-4</v>
      </c>
      <c r="BD183" s="181">
        <f>VLOOKUP($H183,'[1]Unit factor_selected'!$F$3:$AC$346,'[1]Unit factor_selected'!V$1,FALSE)</f>
        <v>6.0700632641943398E-8</v>
      </c>
      <c r="BE183" s="181">
        <f>VLOOKUP($H183,'[1]Unit factor_selected'!$F$3:$AC$346,'[1]Unit factor_selected'!W$1,FALSE)</f>
        <v>1.7662890886774801E-5</v>
      </c>
      <c r="BF183" s="181">
        <f>VLOOKUP($H183,'[1]Unit factor_selected'!$F$3:$AC$346,'[1]Unit factor_selected'!X$1,FALSE)</f>
        <v>3.2165862121886299E-5</v>
      </c>
      <c r="BG183" s="181">
        <f>VLOOKUP($H183,'[1]Unit factor_selected'!$F$3:$AC$346,'[1]Unit factor_selected'!Y$1,FALSE)</f>
        <v>3.4052642672935498E-5</v>
      </c>
      <c r="BH183" s="181">
        <f>VLOOKUP($H183,'[1]Unit factor_selected'!$F$3:$AC$346,'[1]Unit factor_selected'!Z$1,FALSE)</f>
        <v>1.6017502682224398E-8</v>
      </c>
      <c r="BI183" s="181">
        <f>VLOOKUP($H183,'[1]Unit factor_selected'!$F$3:$AC$346,'[1]Unit factor_selected'!AA$1,FALSE)</f>
        <v>3.0729154602136902E-5</v>
      </c>
      <c r="BJ183" s="181">
        <f>VLOOKUP($H183,'[1]Unit factor_selected'!$F$3:$AC$346,'[1]Unit factor_selected'!AB$1,FALSE)</f>
        <v>5.1457720294377004E-3</v>
      </c>
      <c r="BK183" s="182">
        <f>VLOOKUP($H183,'[1]Unit factor_selected'!$F$3:$AC$346,'[1]Unit factor_selected'!AC$1,FALSE)</f>
        <v>2.1648941226151601E-5</v>
      </c>
    </row>
    <row r="184" spans="2:64" s="1" customFormat="1" x14ac:dyDescent="0.2">
      <c r="B184" s="84"/>
      <c r="C184" s="62" t="s">
        <v>15</v>
      </c>
      <c r="D184" s="62" t="str">
        <f>'[1]EV proj_BAU'!AE77</f>
        <v>Lithium anode (kg)</v>
      </c>
      <c r="E184" s="146" t="str">
        <f>'[1]Unit factor_selected'!C89</f>
        <v>Li</v>
      </c>
      <c r="F184" s="248" t="str">
        <f>'[1]Unit factor_selected'!D89</f>
        <v>electrolysis of lithium chloride | lithium | Cutoff</v>
      </c>
      <c r="G184" s="66" t="str">
        <f>'[1]Unit factor_selected'!E91</f>
        <v>CL</v>
      </c>
      <c r="H184" s="249" t="str">
        <f>'[1]Unit factor_selected'!F91</f>
        <v>e59e0ade-19e8-453a-b809-f2c478ecda71</v>
      </c>
      <c r="I184" s="68">
        <f>I105</f>
        <v>0</v>
      </c>
      <c r="J184" s="187">
        <f>SUM(I184:I187)</f>
        <v>1</v>
      </c>
      <c r="K184" s="250">
        <v>0</v>
      </c>
      <c r="L184" s="251">
        <v>0</v>
      </c>
      <c r="M184" s="251">
        <v>0</v>
      </c>
      <c r="N184" s="251">
        <v>0</v>
      </c>
      <c r="O184" s="251">
        <v>0</v>
      </c>
      <c r="P184" s="251">
        <v>0</v>
      </c>
      <c r="Q184" s="92">
        <f>'[1]EV proj_BAU'!AF$77*[1]LCI!$H31</f>
        <v>6.6271198514998906</v>
      </c>
      <c r="R184" s="92">
        <f>'[1]EV proj_BAU'!AJ$77*[1]LCI!$H31</f>
        <v>9.9176779239379265</v>
      </c>
      <c r="S184" s="251">
        <v>0</v>
      </c>
      <c r="T184" s="251">
        <v>0</v>
      </c>
      <c r="U184" s="251">
        <v>0</v>
      </c>
      <c r="V184" s="251">
        <v>0</v>
      </c>
      <c r="W184" s="251">
        <v>0</v>
      </c>
      <c r="X184" s="251">
        <v>0</v>
      </c>
      <c r="Y184" s="92">
        <f>'[1]EV proj_BAU'!AG$77*[1]LCI!$H31</f>
        <v>13.364218605142385</v>
      </c>
      <c r="Z184" s="164">
        <f>'[1]EV proj_BAU'!AK$77*[1]LCI!$H31</f>
        <v>20.180225325688973</v>
      </c>
      <c r="AA184" s="154">
        <f>$I184*K$184</f>
        <v>0</v>
      </c>
      <c r="AB184" s="155">
        <f t="shared" ref="AB184:AP187" si="100">$I184*L$184</f>
        <v>0</v>
      </c>
      <c r="AC184" s="155">
        <f t="shared" si="100"/>
        <v>0</v>
      </c>
      <c r="AD184" s="155">
        <f t="shared" si="100"/>
        <v>0</v>
      </c>
      <c r="AE184" s="155">
        <f t="shared" si="100"/>
        <v>0</v>
      </c>
      <c r="AF184" s="155">
        <f t="shared" si="100"/>
        <v>0</v>
      </c>
      <c r="AG184" s="76">
        <f t="shared" si="100"/>
        <v>0</v>
      </c>
      <c r="AH184" s="76">
        <f t="shared" si="100"/>
        <v>0</v>
      </c>
      <c r="AI184" s="155">
        <f t="shared" si="100"/>
        <v>0</v>
      </c>
      <c r="AJ184" s="155">
        <f t="shared" si="100"/>
        <v>0</v>
      </c>
      <c r="AK184" s="155">
        <f t="shared" si="100"/>
        <v>0</v>
      </c>
      <c r="AL184" s="155">
        <f t="shared" si="100"/>
        <v>0</v>
      </c>
      <c r="AM184" s="155">
        <f t="shared" si="100"/>
        <v>0</v>
      </c>
      <c r="AN184" s="155">
        <f t="shared" si="100"/>
        <v>0</v>
      </c>
      <c r="AO184" s="76">
        <f t="shared" si="100"/>
        <v>0</v>
      </c>
      <c r="AP184" s="156">
        <f t="shared" si="100"/>
        <v>0</v>
      </c>
      <c r="AQ184" s="45" t="s">
        <v>56</v>
      </c>
      <c r="AR184" s="168">
        <f>VLOOKUP($H184,'[1]Unit factor_selected'!$F$3:$AC$346,'[1]Unit factor_selected'!J$1,FALSE)</f>
        <v>38.947378942812897</v>
      </c>
      <c r="AS184" s="169">
        <f>VLOOKUP($H184,'[1]Unit factor_selected'!$F$3:$AC$346,'[1]Unit factor_selected'!K$1,FALSE)</f>
        <v>537.91601974974401</v>
      </c>
      <c r="AT184" s="169">
        <f>VLOOKUP($H184,'[1]Unit factor_selected'!$F$3:$AC$346,'[1]Unit factor_selected'!L$1,FALSE)</f>
        <v>0.32847537212824102</v>
      </c>
      <c r="AU184" s="169">
        <f>VLOOKUP($H184,'[1]Unit factor_selected'!$F$3:$AC$346,'[1]Unit factor_selected'!M$1,FALSE)</f>
        <v>9.6140108710530594</v>
      </c>
      <c r="AV184" s="169">
        <f>VLOOKUP($H184,'[1]Unit factor_selected'!$F$3:$AC$346,'[1]Unit factor_selected'!N$1,FALSE)</f>
        <v>2.6710803070434199</v>
      </c>
      <c r="AW184" s="169">
        <f>VLOOKUP($H184,'[1]Unit factor_selected'!$F$3:$AC$346,'[1]Unit factor_selected'!O$1,FALSE)</f>
        <v>2.9363203521578101E-2</v>
      </c>
      <c r="AX184" s="169">
        <f>VLOOKUP($H184,'[1]Unit factor_selected'!$F$3:$AC$346,'[1]Unit factor_selected'!P$1,FALSE)</f>
        <v>39.298262581073097</v>
      </c>
      <c r="AY184" s="169">
        <f>VLOOKUP($H184,'[1]Unit factor_selected'!$F$3:$AC$346,'[1]Unit factor_selected'!Q$1,FALSE)</f>
        <v>4.28504638405626</v>
      </c>
      <c r="AZ184" s="169">
        <f>VLOOKUP($H184,'[1]Unit factor_selected'!$F$3:$AC$346,'[1]Unit factor_selected'!R$1,FALSE)</f>
        <v>71.516914133404995</v>
      </c>
      <c r="BA184" s="169">
        <f>VLOOKUP($H184,'[1]Unit factor_selected'!$F$3:$AC$346,'[1]Unit factor_selected'!S$1,FALSE)</f>
        <v>0.87536937314916496</v>
      </c>
      <c r="BB184" s="169">
        <f>VLOOKUP($H184,'[1]Unit factor_selected'!$F$3:$AC$346,'[1]Unit factor_selected'!T$1,FALSE)</f>
        <v>1.03672351907189</v>
      </c>
      <c r="BC184" s="169">
        <f>VLOOKUP($H184,'[1]Unit factor_selected'!$F$3:$AC$346,'[1]Unit factor_selected'!U$1,FALSE)</f>
        <v>3.51669958884565</v>
      </c>
      <c r="BD184" s="169">
        <f>VLOOKUP($H184,'[1]Unit factor_selected'!$F$3:$AC$346,'[1]Unit factor_selected'!V$1,FALSE)</f>
        <v>1.0658604215845399E-2</v>
      </c>
      <c r="BE184" s="169">
        <f>VLOOKUP($H184,'[1]Unit factor_selected'!$F$3:$AC$346,'[1]Unit factor_selected'!W$1,FALSE)</f>
        <v>8.4328551249365997</v>
      </c>
      <c r="BF184" s="169">
        <f>VLOOKUP($H184,'[1]Unit factor_selected'!$F$3:$AC$346,'[1]Unit factor_selected'!X$1,FALSE)</f>
        <v>0.150096945992649</v>
      </c>
      <c r="BG184" s="169">
        <f>VLOOKUP($H184,'[1]Unit factor_selected'!$F$3:$AC$346,'[1]Unit factor_selected'!Y$1,FALSE)</f>
        <v>0.15139984638576201</v>
      </c>
      <c r="BH184" s="169">
        <f>VLOOKUP($H184,'[1]Unit factor_selected'!$F$3:$AC$346,'[1]Unit factor_selected'!Z$1,FALSE)</f>
        <v>1.47694279498156E-5</v>
      </c>
      <c r="BI184" s="169">
        <f>VLOOKUP($H184,'[1]Unit factor_selected'!$F$3:$AC$346,'[1]Unit factor_selected'!AA$1,FALSE)</f>
        <v>0.207975885997013</v>
      </c>
      <c r="BJ184" s="169">
        <f>VLOOKUP($H184,'[1]Unit factor_selected'!$F$3:$AC$346,'[1]Unit factor_selected'!AB$1,FALSE)</f>
        <v>193.369661695476</v>
      </c>
      <c r="BK184" s="170">
        <f>VLOOKUP($H184,'[1]Unit factor_selected'!$F$3:$AC$346,'[1]Unit factor_selected'!AC$1,FALSE)</f>
        <v>0.51599820093355397</v>
      </c>
      <c r="BL184" s="1">
        <f>AG184*AR184</f>
        <v>0</v>
      </c>
    </row>
    <row r="185" spans="2:64" s="1" customFormat="1" x14ac:dyDescent="0.2">
      <c r="B185" s="84"/>
      <c r="C185" s="84"/>
      <c r="D185" s="84"/>
      <c r="E185" s="147"/>
      <c r="F185" s="252"/>
      <c r="G185" s="87" t="str">
        <f>'[1]Unit factor_selected'!E90</f>
        <v>CN</v>
      </c>
      <c r="H185" s="253" t="str">
        <f>'[1]Unit factor_selected'!F90</f>
        <v>8249e208-898f-4655-ba78-edb290f1ea91</v>
      </c>
      <c r="I185" s="88">
        <f t="shared" ref="I185:I187" si="101">I106</f>
        <v>0</v>
      </c>
      <c r="J185" s="191"/>
      <c r="K185" s="250"/>
      <c r="L185" s="251"/>
      <c r="M185" s="251"/>
      <c r="N185" s="251"/>
      <c r="O185" s="251"/>
      <c r="P185" s="251"/>
      <c r="Q185" s="92"/>
      <c r="R185" s="92"/>
      <c r="S185" s="251"/>
      <c r="T185" s="251"/>
      <c r="U185" s="251"/>
      <c r="V185" s="251"/>
      <c r="W185" s="251"/>
      <c r="X185" s="251"/>
      <c r="Y185" s="92"/>
      <c r="Z185" s="164"/>
      <c r="AA185" s="165">
        <f t="shared" ref="AA185:AA186" si="102">$I185*K$184</f>
        <v>0</v>
      </c>
      <c r="AB185" s="166">
        <f t="shared" si="100"/>
        <v>0</v>
      </c>
      <c r="AC185" s="166">
        <f t="shared" si="100"/>
        <v>0</v>
      </c>
      <c r="AD185" s="166">
        <f t="shared" si="100"/>
        <v>0</v>
      </c>
      <c r="AE185" s="166">
        <f t="shared" si="100"/>
        <v>0</v>
      </c>
      <c r="AF185" s="166">
        <f t="shared" si="100"/>
        <v>0</v>
      </c>
      <c r="AG185" s="95">
        <f t="shared" si="100"/>
        <v>0</v>
      </c>
      <c r="AH185" s="95">
        <f t="shared" si="100"/>
        <v>0</v>
      </c>
      <c r="AI185" s="166">
        <f t="shared" si="100"/>
        <v>0</v>
      </c>
      <c r="AJ185" s="166">
        <f t="shared" si="100"/>
        <v>0</v>
      </c>
      <c r="AK185" s="166">
        <f t="shared" si="100"/>
        <v>0</v>
      </c>
      <c r="AL185" s="166">
        <f t="shared" si="100"/>
        <v>0</v>
      </c>
      <c r="AM185" s="166">
        <f t="shared" si="100"/>
        <v>0</v>
      </c>
      <c r="AN185" s="166">
        <f t="shared" si="100"/>
        <v>0</v>
      </c>
      <c r="AO185" s="95">
        <f t="shared" si="100"/>
        <v>0</v>
      </c>
      <c r="AP185" s="167">
        <f t="shared" si="100"/>
        <v>0</v>
      </c>
      <c r="AQ185" s="45" t="s">
        <v>56</v>
      </c>
      <c r="AR185" s="168">
        <f>VLOOKUP($H185,'[1]Unit factor_selected'!$F$3:$AC$346,'[1]Unit factor_selected'!J$1,FALSE)</f>
        <v>43.297683887492099</v>
      </c>
      <c r="AS185" s="169">
        <f>VLOOKUP($H185,'[1]Unit factor_selected'!$F$3:$AC$346,'[1]Unit factor_selected'!K$1,FALSE)</f>
        <v>575.26537423981699</v>
      </c>
      <c r="AT185" s="169">
        <f>VLOOKUP($H185,'[1]Unit factor_selected'!$F$3:$AC$346,'[1]Unit factor_selected'!L$1,FALSE)</f>
        <v>7.3445631573042E-2</v>
      </c>
      <c r="AU185" s="169">
        <f>VLOOKUP($H185,'[1]Unit factor_selected'!$F$3:$AC$346,'[1]Unit factor_selected'!M$1,FALSE)</f>
        <v>9.3896691143183109</v>
      </c>
      <c r="AV185" s="169">
        <f>VLOOKUP($H185,'[1]Unit factor_selected'!$F$3:$AC$346,'[1]Unit factor_selected'!N$1,FALSE)</f>
        <v>2.5284181856032202</v>
      </c>
      <c r="AW185" s="169">
        <f>VLOOKUP($H185,'[1]Unit factor_selected'!$F$3:$AC$346,'[1]Unit factor_selected'!O$1,FALSE)</f>
        <v>1.7985283059604298E-2</v>
      </c>
      <c r="AX185" s="169">
        <f>VLOOKUP($H185,'[1]Unit factor_selected'!$F$3:$AC$346,'[1]Unit factor_selected'!P$1,FALSE)</f>
        <v>44.223965122420999</v>
      </c>
      <c r="AY185" s="169">
        <f>VLOOKUP($H185,'[1]Unit factor_selected'!$F$3:$AC$346,'[1]Unit factor_selected'!Q$1,FALSE)</f>
        <v>3.82426883975078</v>
      </c>
      <c r="AZ185" s="169">
        <f>VLOOKUP($H185,'[1]Unit factor_selected'!$F$3:$AC$346,'[1]Unit factor_selected'!R$1,FALSE)</f>
        <v>61.207998138186397</v>
      </c>
      <c r="BA185" s="169">
        <f>VLOOKUP($H185,'[1]Unit factor_selected'!$F$3:$AC$346,'[1]Unit factor_selected'!S$1,FALSE)</f>
        <v>4.2097812500056397</v>
      </c>
      <c r="BB185" s="169">
        <f>VLOOKUP($H185,'[1]Unit factor_selected'!$F$3:$AC$346,'[1]Unit factor_selected'!T$1,FALSE)</f>
        <v>1.0130550494955199</v>
      </c>
      <c r="BC185" s="169">
        <f>VLOOKUP($H185,'[1]Unit factor_selected'!$F$3:$AC$346,'[1]Unit factor_selected'!U$1,FALSE)</f>
        <v>3.2962074126760199</v>
      </c>
      <c r="BD185" s="169">
        <f>VLOOKUP($H185,'[1]Unit factor_selected'!$F$3:$AC$346,'[1]Unit factor_selected'!V$1,FALSE)</f>
        <v>1.0024160909262799E-2</v>
      </c>
      <c r="BE185" s="169">
        <f>VLOOKUP($H185,'[1]Unit factor_selected'!$F$3:$AC$346,'[1]Unit factor_selected'!W$1,FALSE)</f>
        <v>8.4401443958425997</v>
      </c>
      <c r="BF185" s="169">
        <f>VLOOKUP($H185,'[1]Unit factor_selected'!$F$3:$AC$346,'[1]Unit factor_selected'!X$1,FALSE)</f>
        <v>0.119573020908436</v>
      </c>
      <c r="BG185" s="169">
        <f>VLOOKUP($H185,'[1]Unit factor_selected'!$F$3:$AC$346,'[1]Unit factor_selected'!Y$1,FALSE)</f>
        <v>0.120716045954462</v>
      </c>
      <c r="BH185" s="169">
        <f>VLOOKUP($H185,'[1]Unit factor_selected'!$F$3:$AC$346,'[1]Unit factor_selected'!Z$1,FALSE)</f>
        <v>1.4289936155582201E-5</v>
      </c>
      <c r="BI185" s="169">
        <f>VLOOKUP($H185,'[1]Unit factor_selected'!$F$3:$AC$346,'[1]Unit factor_selected'!AA$1,FALSE)</f>
        <v>0.17706341169536499</v>
      </c>
      <c r="BJ185" s="169">
        <f>VLOOKUP($H185,'[1]Unit factor_selected'!$F$3:$AC$346,'[1]Unit factor_selected'!AB$1,FALSE)</f>
        <v>198.36896157716299</v>
      </c>
      <c r="BK185" s="170">
        <f>VLOOKUP($H185,'[1]Unit factor_selected'!$F$3:$AC$346,'[1]Unit factor_selected'!AC$1,FALSE)</f>
        <v>0.55551925938589797</v>
      </c>
      <c r="BL185" s="1">
        <f t="shared" ref="BL185:BL200" si="103">AG185*AR185</f>
        <v>0</v>
      </c>
    </row>
    <row r="186" spans="2:64" s="1" customFormat="1" x14ac:dyDescent="0.2">
      <c r="B186" s="84"/>
      <c r="C186" s="84"/>
      <c r="D186" s="84"/>
      <c r="E186" s="147"/>
      <c r="F186" s="252"/>
      <c r="G186" s="87" t="str">
        <f>'[1]Unit factor_selected'!E92</f>
        <v>AR</v>
      </c>
      <c r="H186" s="253" t="str">
        <f>'[1]Unit factor_selected'!F92</f>
        <v>e1e041de-1a21-4d7a-88ef-e1499c686e59</v>
      </c>
      <c r="I186" s="88">
        <f t="shared" si="101"/>
        <v>0</v>
      </c>
      <c r="J186" s="191"/>
      <c r="K186" s="250"/>
      <c r="L186" s="251"/>
      <c r="M186" s="251"/>
      <c r="N186" s="251"/>
      <c r="O186" s="251"/>
      <c r="P186" s="251"/>
      <c r="Q186" s="92"/>
      <c r="R186" s="92"/>
      <c r="S186" s="251"/>
      <c r="T186" s="251"/>
      <c r="U186" s="251"/>
      <c r="V186" s="251"/>
      <c r="W186" s="251"/>
      <c r="X186" s="251"/>
      <c r="Y186" s="92"/>
      <c r="Z186" s="164"/>
      <c r="AA186" s="165">
        <f t="shared" si="102"/>
        <v>0</v>
      </c>
      <c r="AB186" s="166">
        <f t="shared" si="100"/>
        <v>0</v>
      </c>
      <c r="AC186" s="166">
        <f t="shared" si="100"/>
        <v>0</v>
      </c>
      <c r="AD186" s="166">
        <f t="shared" si="100"/>
        <v>0</v>
      </c>
      <c r="AE186" s="166">
        <f t="shared" si="100"/>
        <v>0</v>
      </c>
      <c r="AF186" s="166">
        <f t="shared" si="100"/>
        <v>0</v>
      </c>
      <c r="AG186" s="95">
        <f t="shared" si="100"/>
        <v>0</v>
      </c>
      <c r="AH186" s="95">
        <f t="shared" si="100"/>
        <v>0</v>
      </c>
      <c r="AI186" s="166">
        <f t="shared" si="100"/>
        <v>0</v>
      </c>
      <c r="AJ186" s="166">
        <f t="shared" si="100"/>
        <v>0</v>
      </c>
      <c r="AK186" s="166">
        <f t="shared" si="100"/>
        <v>0</v>
      </c>
      <c r="AL186" s="166">
        <f t="shared" si="100"/>
        <v>0</v>
      </c>
      <c r="AM186" s="166">
        <f t="shared" si="100"/>
        <v>0</v>
      </c>
      <c r="AN186" s="166">
        <f t="shared" si="100"/>
        <v>0</v>
      </c>
      <c r="AO186" s="95">
        <f t="shared" si="100"/>
        <v>0</v>
      </c>
      <c r="AP186" s="167">
        <f t="shared" si="100"/>
        <v>0</v>
      </c>
      <c r="AQ186" s="45" t="s">
        <v>56</v>
      </c>
      <c r="AR186" s="168">
        <f>VLOOKUP($H186,'[1]Unit factor_selected'!$F$3:$AC$346,'[1]Unit factor_selected'!J$1,FALSE)</f>
        <v>32.523690037149997</v>
      </c>
      <c r="AS186" s="169">
        <f>VLOOKUP($H186,'[1]Unit factor_selected'!$F$3:$AC$346,'[1]Unit factor_selected'!K$1,FALSE)</f>
        <v>541.18052278622201</v>
      </c>
      <c r="AT186" s="169">
        <f>VLOOKUP($H186,'[1]Unit factor_selected'!$F$3:$AC$346,'[1]Unit factor_selected'!L$1,FALSE)</f>
        <v>4.4621679986926198E-2</v>
      </c>
      <c r="AU186" s="169">
        <f>VLOOKUP($H186,'[1]Unit factor_selected'!$F$3:$AC$346,'[1]Unit factor_selected'!M$1,FALSE)</f>
        <v>9.2181395192302595</v>
      </c>
      <c r="AV186" s="169">
        <f>VLOOKUP($H186,'[1]Unit factor_selected'!$F$3:$AC$346,'[1]Unit factor_selected'!N$1,FALSE)</f>
        <v>2.4084548354069701</v>
      </c>
      <c r="AW186" s="169">
        <f>VLOOKUP($H186,'[1]Unit factor_selected'!$F$3:$AC$346,'[1]Unit factor_selected'!O$1,FALSE)</f>
        <v>1.3989338276629E-2</v>
      </c>
      <c r="AX186" s="169">
        <f>VLOOKUP($H186,'[1]Unit factor_selected'!$F$3:$AC$346,'[1]Unit factor_selected'!P$1,FALSE)</f>
        <v>33.009916775675499</v>
      </c>
      <c r="AY186" s="169">
        <f>VLOOKUP($H186,'[1]Unit factor_selected'!$F$3:$AC$346,'[1]Unit factor_selected'!Q$1,FALSE)</f>
        <v>3.2111080972489101</v>
      </c>
      <c r="AZ186" s="169">
        <f>VLOOKUP($H186,'[1]Unit factor_selected'!$F$3:$AC$346,'[1]Unit factor_selected'!R$1,FALSE)</f>
        <v>52.203837634073103</v>
      </c>
      <c r="BA186" s="169">
        <f>VLOOKUP($H186,'[1]Unit factor_selected'!$F$3:$AC$346,'[1]Unit factor_selected'!S$1,FALSE)</f>
        <v>2.6447707673441601</v>
      </c>
      <c r="BB186" s="169">
        <f>VLOOKUP($H186,'[1]Unit factor_selected'!$F$3:$AC$346,'[1]Unit factor_selected'!T$1,FALSE)</f>
        <v>0.98516604513488903</v>
      </c>
      <c r="BC186" s="169">
        <f>VLOOKUP($H186,'[1]Unit factor_selected'!$F$3:$AC$346,'[1]Unit factor_selected'!U$1,FALSE)</f>
        <v>3.1230487546638699</v>
      </c>
      <c r="BD186" s="169">
        <f>VLOOKUP($H186,'[1]Unit factor_selected'!$F$3:$AC$346,'[1]Unit factor_selected'!V$1,FALSE)</f>
        <v>9.79104576565323E-3</v>
      </c>
      <c r="BE186" s="169">
        <f>VLOOKUP($H186,'[1]Unit factor_selected'!$F$3:$AC$346,'[1]Unit factor_selected'!W$1,FALSE)</f>
        <v>8.4367194080839507</v>
      </c>
      <c r="BF186" s="169">
        <f>VLOOKUP($H186,'[1]Unit factor_selected'!$F$3:$AC$346,'[1]Unit factor_selected'!X$1,FALSE)</f>
        <v>6.9185678732699596E-2</v>
      </c>
      <c r="BG186" s="169">
        <f>VLOOKUP($H186,'[1]Unit factor_selected'!$F$3:$AC$346,'[1]Unit factor_selected'!Y$1,FALSE)</f>
        <v>7.0705764261808898E-2</v>
      </c>
      <c r="BH186" s="169">
        <f>VLOOKUP($H186,'[1]Unit factor_selected'!$F$3:$AC$346,'[1]Unit factor_selected'!Z$1,FALSE)</f>
        <v>3.44948035495889E-5</v>
      </c>
      <c r="BI186" s="169">
        <f>VLOOKUP($H186,'[1]Unit factor_selected'!$F$3:$AC$346,'[1]Unit factor_selected'!AA$1,FALSE)</f>
        <v>0.119362377598293</v>
      </c>
      <c r="BJ186" s="169">
        <f>VLOOKUP($H186,'[1]Unit factor_selected'!$F$3:$AC$346,'[1]Unit factor_selected'!AB$1,FALSE)</f>
        <v>196.50322381389199</v>
      </c>
      <c r="BK186" s="170">
        <f>VLOOKUP($H186,'[1]Unit factor_selected'!$F$3:$AC$346,'[1]Unit factor_selected'!AC$1,FALSE)</f>
        <v>0.92652845127142702</v>
      </c>
      <c r="BL186" s="1">
        <f t="shared" si="103"/>
        <v>0</v>
      </c>
    </row>
    <row r="187" spans="2:64" s="1" customFormat="1" x14ac:dyDescent="0.2">
      <c r="B187" s="84"/>
      <c r="C187" s="84"/>
      <c r="D187" s="84"/>
      <c r="E187" s="147"/>
      <c r="F187" s="252"/>
      <c r="G187" s="87" t="str">
        <f>'[1]Unit factor_selected'!E89</f>
        <v>US</v>
      </c>
      <c r="H187" s="253" t="str">
        <f>'[1]Unit factor_selected'!F89</f>
        <v>a2b0ae85-1b92-42a3-a010-0dbe857ce0a0</v>
      </c>
      <c r="I187" s="88">
        <f t="shared" si="101"/>
        <v>1</v>
      </c>
      <c r="J187" s="191"/>
      <c r="K187" s="250"/>
      <c r="L187" s="251"/>
      <c r="M187" s="251"/>
      <c r="N187" s="251"/>
      <c r="O187" s="251"/>
      <c r="P187" s="251"/>
      <c r="Q187" s="92"/>
      <c r="R187" s="92"/>
      <c r="S187" s="251"/>
      <c r="T187" s="251"/>
      <c r="U187" s="251"/>
      <c r="V187" s="251"/>
      <c r="W187" s="251"/>
      <c r="X187" s="251"/>
      <c r="Y187" s="92"/>
      <c r="Z187" s="164"/>
      <c r="AA187" s="165">
        <f>$I187*K$184</f>
        <v>0</v>
      </c>
      <c r="AB187" s="166">
        <f t="shared" si="100"/>
        <v>0</v>
      </c>
      <c r="AC187" s="166">
        <f t="shared" si="100"/>
        <v>0</v>
      </c>
      <c r="AD187" s="166">
        <f t="shared" si="100"/>
        <v>0</v>
      </c>
      <c r="AE187" s="166">
        <f t="shared" si="100"/>
        <v>0</v>
      </c>
      <c r="AF187" s="166">
        <f t="shared" si="100"/>
        <v>0</v>
      </c>
      <c r="AG187" s="95">
        <f t="shared" si="100"/>
        <v>6.6271198514998906</v>
      </c>
      <c r="AH187" s="95">
        <f t="shared" si="100"/>
        <v>9.9176779239379265</v>
      </c>
      <c r="AI187" s="166">
        <f t="shared" si="100"/>
        <v>0</v>
      </c>
      <c r="AJ187" s="166">
        <f t="shared" si="100"/>
        <v>0</v>
      </c>
      <c r="AK187" s="166">
        <f t="shared" si="100"/>
        <v>0</v>
      </c>
      <c r="AL187" s="166">
        <f t="shared" si="100"/>
        <v>0</v>
      </c>
      <c r="AM187" s="166">
        <f t="shared" si="100"/>
        <v>0</v>
      </c>
      <c r="AN187" s="166">
        <f t="shared" si="100"/>
        <v>0</v>
      </c>
      <c r="AO187" s="95">
        <f t="shared" si="100"/>
        <v>13.364218605142385</v>
      </c>
      <c r="AP187" s="167">
        <f t="shared" si="100"/>
        <v>20.180225325688973</v>
      </c>
      <c r="AQ187" s="45" t="s">
        <v>56</v>
      </c>
      <c r="AR187" s="168">
        <f>VLOOKUP($H187,'[1]Unit factor_selected'!$F$3:$AC$346,'[1]Unit factor_selected'!J$1,FALSE)</f>
        <v>36.534082248497398</v>
      </c>
      <c r="AS187" s="169">
        <f>VLOOKUP($H187,'[1]Unit factor_selected'!$F$3:$AC$346,'[1]Unit factor_selected'!K$1,FALSE)</f>
        <v>658.92205980350798</v>
      </c>
      <c r="AT187" s="169">
        <f>VLOOKUP($H187,'[1]Unit factor_selected'!$F$3:$AC$346,'[1]Unit factor_selected'!L$1,FALSE)</f>
        <v>7.4729213133911093E-2</v>
      </c>
      <c r="AU187" s="169">
        <f>VLOOKUP($H187,'[1]Unit factor_selected'!$F$3:$AC$346,'[1]Unit factor_selected'!M$1,FALSE)</f>
        <v>8.9608620175933709</v>
      </c>
      <c r="AV187" s="169">
        <f>VLOOKUP($H187,'[1]Unit factor_selected'!$F$3:$AC$346,'[1]Unit factor_selected'!N$1,FALSE)</f>
        <v>2.78501018301611</v>
      </c>
      <c r="AW187" s="169">
        <f>VLOOKUP($H187,'[1]Unit factor_selected'!$F$3:$AC$346,'[1]Unit factor_selected'!O$1,FALSE)</f>
        <v>1.8270184670917899E-2</v>
      </c>
      <c r="AX187" s="169">
        <f>VLOOKUP($H187,'[1]Unit factor_selected'!$F$3:$AC$346,'[1]Unit factor_selected'!P$1,FALSE)</f>
        <v>37.079895230771001</v>
      </c>
      <c r="AY187" s="169">
        <f>VLOOKUP($H187,'[1]Unit factor_selected'!$F$3:$AC$346,'[1]Unit factor_selected'!Q$1,FALSE)</f>
        <v>3.9124440194189698</v>
      </c>
      <c r="AZ187" s="169">
        <f>VLOOKUP($H187,'[1]Unit factor_selected'!$F$3:$AC$346,'[1]Unit factor_selected'!R$1,FALSE)</f>
        <v>59.056365812994997</v>
      </c>
      <c r="BA187" s="169">
        <f>VLOOKUP($H187,'[1]Unit factor_selected'!$F$3:$AC$346,'[1]Unit factor_selected'!S$1,FALSE)</f>
        <v>4.7884757929857296</v>
      </c>
      <c r="BB187" s="169">
        <f>VLOOKUP($H187,'[1]Unit factor_selected'!$F$3:$AC$346,'[1]Unit factor_selected'!T$1,FALSE)</f>
        <v>0.78844072782899</v>
      </c>
      <c r="BC187" s="169">
        <f>VLOOKUP($H187,'[1]Unit factor_selected'!$F$3:$AC$346,'[1]Unit factor_selected'!U$1,FALSE)</f>
        <v>3.6482332961803001</v>
      </c>
      <c r="BD187" s="169">
        <f>VLOOKUP($H187,'[1]Unit factor_selected'!$F$3:$AC$346,'[1]Unit factor_selected'!V$1,FALSE)</f>
        <v>2.74756750934329E-3</v>
      </c>
      <c r="BE187" s="169">
        <f>VLOOKUP($H187,'[1]Unit factor_selected'!$F$3:$AC$346,'[1]Unit factor_selected'!W$1,FALSE)</f>
        <v>8.8483164956279801</v>
      </c>
      <c r="BF187" s="169">
        <f>VLOOKUP($H187,'[1]Unit factor_selected'!$F$3:$AC$346,'[1]Unit factor_selected'!X$1,FALSE)</f>
        <v>6.3971100846941603E-2</v>
      </c>
      <c r="BG187" s="169">
        <f>VLOOKUP($H187,'[1]Unit factor_selected'!$F$3:$AC$346,'[1]Unit factor_selected'!Y$1,FALSE)</f>
        <v>6.5136716114221505E-2</v>
      </c>
      <c r="BH187" s="169">
        <f>VLOOKUP($H187,'[1]Unit factor_selected'!$F$3:$AC$346,'[1]Unit factor_selected'!Z$1,FALSE)</f>
        <v>1.5505561742810001E-5</v>
      </c>
      <c r="BI187" s="169">
        <f>VLOOKUP($H187,'[1]Unit factor_selected'!$F$3:$AC$346,'[1]Unit factor_selected'!AA$1,FALSE)</f>
        <v>0.141512696373335</v>
      </c>
      <c r="BJ187" s="169">
        <f>VLOOKUP($H187,'[1]Unit factor_selected'!$F$3:$AC$346,'[1]Unit factor_selected'!AB$1,FALSE)</f>
        <v>208.11784860418001</v>
      </c>
      <c r="BK187" s="170">
        <f>VLOOKUP($H187,'[1]Unit factor_selected'!$F$3:$AC$346,'[1]Unit factor_selected'!AC$1,FALSE)</f>
        <v>3.1772747011054201</v>
      </c>
      <c r="BL187" s="1">
        <f t="shared" si="103"/>
        <v>242.11574172534688</v>
      </c>
    </row>
    <row r="188" spans="2:64" x14ac:dyDescent="0.2">
      <c r="B188" s="84"/>
      <c r="C188" s="84"/>
      <c r="D188" s="84"/>
      <c r="E188" s="254" t="str">
        <f>[1]LCI!S7</f>
        <v>TEOS</v>
      </c>
      <c r="F188" s="125" t="str">
        <f>'[1]Unit factor_selected'!D314</f>
        <v>market for tetraethyl orthosilicate | tetraethyl orthosilicate | Cutoff, U</v>
      </c>
      <c r="G188" s="87" t="str">
        <f>'[1]Unit factor_selected'!E314</f>
        <v>GLO</v>
      </c>
      <c r="H188" s="35" t="str">
        <f>'[1]Unit factor_selected'!F314</f>
        <v>56c3e3bd-fd64-3f06-8b01-de8ec01cb60b</v>
      </c>
      <c r="I188" s="88">
        <v>1</v>
      </c>
      <c r="J188" s="126">
        <f t="shared" ref="J188:J189" si="104">I188</f>
        <v>1</v>
      </c>
      <c r="K188" s="255">
        <v>0</v>
      </c>
      <c r="L188" s="256">
        <v>0</v>
      </c>
      <c r="M188" s="256">
        <v>0</v>
      </c>
      <c r="N188" s="256">
        <v>0</v>
      </c>
      <c r="O188" s="256">
        <v>0</v>
      </c>
      <c r="P188" s="256">
        <v>0</v>
      </c>
      <c r="Q188" s="129">
        <f>'[1]EV proj_BAU'!AF78</f>
        <v>1.4707099200801956</v>
      </c>
      <c r="R188" s="129">
        <f>'[1]EV proj_BAU'!AG78</f>
        <v>2.0912774951291793</v>
      </c>
      <c r="S188" s="256">
        <v>0</v>
      </c>
      <c r="T188" s="256">
        <v>0</v>
      </c>
      <c r="U188" s="256">
        <v>0</v>
      </c>
      <c r="V188" s="256">
        <v>0</v>
      </c>
      <c r="W188" s="256">
        <v>0</v>
      </c>
      <c r="X188" s="256">
        <v>0</v>
      </c>
      <c r="Y188" s="129">
        <f>'[1]EV proj_BAU'!AJ78</f>
        <v>2.7830730461931141</v>
      </c>
      <c r="Z188" s="184">
        <f>'[1]EV proj_BAU'!AK78</f>
        <v>2.7132337891454736</v>
      </c>
      <c r="AA188" s="94">
        <f>$I188*K188</f>
        <v>0</v>
      </c>
      <c r="AB188" s="4">
        <f t="shared" ref="AB188:AP189" si="105">$I188*L188</f>
        <v>0</v>
      </c>
      <c r="AC188" s="4">
        <f t="shared" si="105"/>
        <v>0</v>
      </c>
      <c r="AD188" s="4">
        <f t="shared" si="105"/>
        <v>0</v>
      </c>
      <c r="AE188" s="4">
        <f t="shared" si="105"/>
        <v>0</v>
      </c>
      <c r="AF188" s="4">
        <f t="shared" si="105"/>
        <v>0</v>
      </c>
      <c r="AG188" s="95">
        <f t="shared" si="105"/>
        <v>1.4707099200801956</v>
      </c>
      <c r="AH188" s="95">
        <f t="shared" si="105"/>
        <v>2.0912774951291793</v>
      </c>
      <c r="AI188" s="4">
        <f t="shared" si="105"/>
        <v>0</v>
      </c>
      <c r="AJ188" s="4">
        <f t="shared" si="105"/>
        <v>0</v>
      </c>
      <c r="AK188" s="4">
        <f t="shared" si="105"/>
        <v>0</v>
      </c>
      <c r="AL188" s="4">
        <f t="shared" si="105"/>
        <v>0</v>
      </c>
      <c r="AM188" s="4">
        <f t="shared" si="105"/>
        <v>0</v>
      </c>
      <c r="AN188" s="4">
        <f t="shared" si="105"/>
        <v>0</v>
      </c>
      <c r="AO188" s="95">
        <f t="shared" si="105"/>
        <v>2.7830730461931141</v>
      </c>
      <c r="AP188" s="167">
        <f t="shared" si="105"/>
        <v>2.7132337891454736</v>
      </c>
      <c r="AQ188" s="97" t="str">
        <f>VLOOKUP($H188,'[1]Unit factor_selected'!$F$3:$AC$346,'[1]Unit factor_selected'!H$1,FALSE)</f>
        <v>kg</v>
      </c>
      <c r="AR188" s="98">
        <f>VLOOKUP($H188,'[1]Unit factor_selected'!$F$3:$AC$346,'[1]Unit factor_selected'!J$1,FALSE)</f>
        <v>4.539935303</v>
      </c>
      <c r="AS188" s="2">
        <f>VLOOKUP($H188,'[1]Unit factor_selected'!$F$3:$AC$346,'[1]Unit factor_selected'!K$1,FALSE)</f>
        <v>106.84922640000001</v>
      </c>
      <c r="AT188" s="22">
        <f>VLOOKUP($H188,'[1]Unit factor_selected'!$F$3:$AC$346,'[1]Unit factor_selected'!L$1,FALSE)</f>
        <v>7.0783520000000004E-3</v>
      </c>
      <c r="AU188" s="21">
        <f>VLOOKUP($H188,'[1]Unit factor_selected'!$F$3:$AC$346,'[1]Unit factor_selected'!M$1,FALSE)</f>
        <v>1.9554688520000001</v>
      </c>
      <c r="AV188" s="22">
        <f>VLOOKUP($H188,'[1]Unit factor_selected'!$F$3:$AC$346,'[1]Unit factor_selected'!N$1,FALSE)</f>
        <v>0.189740933</v>
      </c>
      <c r="AW188" s="22">
        <f>VLOOKUP($H188,'[1]Unit factor_selected'!$F$3:$AC$346,'[1]Unit factor_selected'!O$1,FALSE)</f>
        <v>1.9230899999999999E-3</v>
      </c>
      <c r="AX188" s="21">
        <f>VLOOKUP($H188,'[1]Unit factor_selected'!$F$3:$AC$346,'[1]Unit factor_selected'!P$1,FALSE)</f>
        <v>4.6219578749999997</v>
      </c>
      <c r="AY188" s="22">
        <f>VLOOKUP($H188,'[1]Unit factor_selected'!$F$3:$AC$346,'[1]Unit factor_selected'!Q$1,FALSE)</f>
        <v>0.24444222700000001</v>
      </c>
      <c r="AZ188" s="21">
        <f>VLOOKUP($H188,'[1]Unit factor_selected'!$F$3:$AC$346,'[1]Unit factor_selected'!R$1,FALSE)</f>
        <v>4.2450395089999997</v>
      </c>
      <c r="BA188" s="22">
        <f>VLOOKUP($H188,'[1]Unit factor_selected'!$F$3:$AC$346,'[1]Unit factor_selected'!S$1,FALSE)</f>
        <v>0.35965393699999998</v>
      </c>
      <c r="BB188" s="22">
        <f>VLOOKUP($H188,'[1]Unit factor_selected'!$F$3:$AC$346,'[1]Unit factor_selected'!T$1,FALSE)</f>
        <v>6.4956097000000004E-2</v>
      </c>
      <c r="BC188" s="22">
        <f>VLOOKUP($H188,'[1]Unit factor_selected'!$F$3:$AC$346,'[1]Unit factor_selected'!U$1,FALSE)</f>
        <v>0.25087464599999998</v>
      </c>
      <c r="BD188" s="22">
        <f>VLOOKUP($H188,'[1]Unit factor_selected'!$F$3:$AC$346,'[1]Unit factor_selected'!V$1,FALSE)</f>
        <v>1.27859E-4</v>
      </c>
      <c r="BE188" s="22">
        <f>VLOOKUP($H188,'[1]Unit factor_selected'!$F$3:$AC$346,'[1]Unit factor_selected'!W$1,FALSE)</f>
        <v>1.3215812E-2</v>
      </c>
      <c r="BF188" s="22">
        <f>VLOOKUP($H188,'[1]Unit factor_selected'!$F$3:$AC$346,'[1]Unit factor_selected'!X$1,FALSE)</f>
        <v>1.0023842999999999E-2</v>
      </c>
      <c r="BG188" s="22">
        <f>VLOOKUP($H188,'[1]Unit factor_selected'!$F$3:$AC$346,'[1]Unit factor_selected'!Y$1,FALSE)</f>
        <v>1.0669708E-2</v>
      </c>
      <c r="BH188" s="22">
        <f>VLOOKUP($H188,'[1]Unit factor_selected'!$F$3:$AC$346,'[1]Unit factor_selected'!Z$1,FALSE)</f>
        <v>2.1600000000000001E-6</v>
      </c>
      <c r="BI188" s="22">
        <f>VLOOKUP($H188,'[1]Unit factor_selected'!$F$3:$AC$346,'[1]Unit factor_selected'!AA$1,FALSE)</f>
        <v>1.4406525E-2</v>
      </c>
      <c r="BJ188" s="21">
        <f>VLOOKUP($H188,'[1]Unit factor_selected'!$F$3:$AC$346,'[1]Unit factor_selected'!AB$1,FALSE)</f>
        <v>14.951657020000001</v>
      </c>
      <c r="BK188" s="99">
        <f>VLOOKUP($H188,'[1]Unit factor_selected'!$F$3:$AC$346,'[1]Unit factor_selected'!AC$1,FALSE)</f>
        <v>0.46917854799999997</v>
      </c>
      <c r="BL188" s="1">
        <f t="shared" si="103"/>
        <v>6.6769278866443891</v>
      </c>
    </row>
    <row r="189" spans="2:64" x14ac:dyDescent="0.2">
      <c r="B189" s="84"/>
      <c r="C189" s="84"/>
      <c r="D189" s="84"/>
      <c r="E189" s="257" t="str">
        <f>[1]LCI!S8</f>
        <v>metal working factory</v>
      </c>
      <c r="F189" s="213" t="str">
        <f>'[1]Unit factor_selected'!D315</f>
        <v>market for metal working factory | metal working factory | Cutoff, U</v>
      </c>
      <c r="G189" s="87" t="str">
        <f>'[1]Unit factor_selected'!E315</f>
        <v>GLO</v>
      </c>
      <c r="H189" s="35" t="str">
        <f>'[1]Unit factor_selected'!F315</f>
        <v>1ae17319-091b-339e-a98c-b4cee63f4604</v>
      </c>
      <c r="I189" s="88">
        <v>1</v>
      </c>
      <c r="J189" s="126">
        <f t="shared" si="104"/>
        <v>1</v>
      </c>
      <c r="K189" s="255">
        <v>0</v>
      </c>
      <c r="L189" s="256">
        <v>0</v>
      </c>
      <c r="M189" s="256">
        <v>0</v>
      </c>
      <c r="N189" s="256">
        <v>0</v>
      </c>
      <c r="O189" s="256">
        <v>0</v>
      </c>
      <c r="P189" s="256">
        <v>0</v>
      </c>
      <c r="Q189" s="258">
        <f>'[1]EV proj_BAU'!AF$77*[1]LCI!$H33</f>
        <v>2.9368739226300093E-9</v>
      </c>
      <c r="R189" s="258">
        <f>'[1]EV proj_BAU'!AJ$77*[1]LCI!$H33</f>
        <v>4.3951173844040911E-9</v>
      </c>
      <c r="S189" s="256">
        <v>0</v>
      </c>
      <c r="T189" s="256">
        <v>0</v>
      </c>
      <c r="U189" s="256">
        <v>0</v>
      </c>
      <c r="V189" s="256">
        <v>0</v>
      </c>
      <c r="W189" s="256">
        <v>0</v>
      </c>
      <c r="X189" s="256">
        <v>0</v>
      </c>
      <c r="Y189" s="258">
        <f>'[1]EV proj_BAU'!AG$77*[1]LCI!$H33</f>
        <v>5.9224860870573195E-9</v>
      </c>
      <c r="Z189" s="259">
        <f>'[1]EV proj_BAU'!AK$77*[1]LCI!$H33</f>
        <v>8.943067100016308E-9</v>
      </c>
      <c r="AA189" s="94">
        <f>$I189*K189</f>
        <v>0</v>
      </c>
      <c r="AB189" s="4">
        <f t="shared" si="105"/>
        <v>0</v>
      </c>
      <c r="AC189" s="4">
        <f t="shared" si="105"/>
        <v>0</v>
      </c>
      <c r="AD189" s="4">
        <f t="shared" si="105"/>
        <v>0</v>
      </c>
      <c r="AE189" s="4">
        <f t="shared" si="105"/>
        <v>0</v>
      </c>
      <c r="AF189" s="4">
        <f t="shared" si="105"/>
        <v>0</v>
      </c>
      <c r="AG189" s="95">
        <f t="shared" si="105"/>
        <v>2.9368739226300093E-9</v>
      </c>
      <c r="AH189" s="95">
        <f t="shared" si="105"/>
        <v>4.3951173844040911E-9</v>
      </c>
      <c r="AI189" s="4">
        <f t="shared" si="105"/>
        <v>0</v>
      </c>
      <c r="AJ189" s="4">
        <f t="shared" si="105"/>
        <v>0</v>
      </c>
      <c r="AK189" s="4">
        <f t="shared" si="105"/>
        <v>0</v>
      </c>
      <c r="AL189" s="4">
        <f t="shared" si="105"/>
        <v>0</v>
      </c>
      <c r="AM189" s="4">
        <f t="shared" si="105"/>
        <v>0</v>
      </c>
      <c r="AN189" s="4">
        <f t="shared" si="105"/>
        <v>0</v>
      </c>
      <c r="AO189" s="95">
        <f t="shared" si="105"/>
        <v>5.9224860870573195E-9</v>
      </c>
      <c r="AP189" s="167">
        <f t="shared" si="105"/>
        <v>8.943067100016308E-9</v>
      </c>
      <c r="AQ189" s="97" t="str">
        <f>VLOOKUP($H189,'[1]Unit factor_selected'!$F$3:$AC$346,'[1]Unit factor_selected'!H$1,FALSE)</f>
        <v>unit</v>
      </c>
      <c r="AR189" s="260">
        <f>VLOOKUP($H189,'[1]Unit factor_selected'!$F$3:$AC$346,'[1]Unit factor_selected'!J$1,FALSE)</f>
        <v>121341322.8</v>
      </c>
      <c r="AS189" s="22">
        <f>VLOOKUP($H189,'[1]Unit factor_selected'!$F$3:$AC$346,'[1]Unit factor_selected'!K$1,FALSE)</f>
        <v>2135645794</v>
      </c>
      <c r="AT189" s="22">
        <f>VLOOKUP($H189,'[1]Unit factor_selected'!$F$3:$AC$346,'[1]Unit factor_selected'!L$1,FALSE)</f>
        <v>256304.28030000001</v>
      </c>
      <c r="AU189" s="22">
        <f>VLOOKUP($H189,'[1]Unit factor_selected'!$F$3:$AC$346,'[1]Unit factor_selected'!M$1,FALSE)</f>
        <v>37852538.920000002</v>
      </c>
      <c r="AV189" s="22">
        <f>VLOOKUP($H189,'[1]Unit factor_selected'!$F$3:$AC$346,'[1]Unit factor_selected'!N$1,FALSE)</f>
        <v>7216073.2659999998</v>
      </c>
      <c r="AW189" s="22">
        <f>VLOOKUP($H189,'[1]Unit factor_selected'!$F$3:$AC$346,'[1]Unit factor_selected'!O$1,FALSE)</f>
        <v>27424.812030000001</v>
      </c>
      <c r="AX189" s="22">
        <f>VLOOKUP($H189,'[1]Unit factor_selected'!$F$3:$AC$346,'[1]Unit factor_selected'!P$1,FALSE)</f>
        <v>123119467</v>
      </c>
      <c r="AY189" s="22">
        <f>VLOOKUP($H189,'[1]Unit factor_selected'!$F$3:$AC$346,'[1]Unit factor_selected'!Q$1,FALSE)</f>
        <v>23924590.18</v>
      </c>
      <c r="AZ189" s="22">
        <f>VLOOKUP($H189,'[1]Unit factor_selected'!$F$3:$AC$346,'[1]Unit factor_selected'!R$1,FALSE)</f>
        <v>185604849.5</v>
      </c>
      <c r="BA189" s="22">
        <f>VLOOKUP($H189,'[1]Unit factor_selected'!$F$3:$AC$346,'[1]Unit factor_selected'!S$1,FALSE)</f>
        <v>4123555.0649999999</v>
      </c>
      <c r="BB189" s="22">
        <f>VLOOKUP($H189,'[1]Unit factor_selected'!$F$3:$AC$346,'[1]Unit factor_selected'!T$1,FALSE)</f>
        <v>53277068.990000002</v>
      </c>
      <c r="BC189" s="22">
        <f>VLOOKUP($H189,'[1]Unit factor_selected'!$F$3:$AC$346,'[1]Unit factor_selected'!U$1,FALSE)</f>
        <v>9911423.8819999993</v>
      </c>
      <c r="BD189" s="22">
        <f>VLOOKUP($H189,'[1]Unit factor_selected'!$F$3:$AC$346,'[1]Unit factor_selected'!V$1,FALSE)</f>
        <v>9938.9260520000007</v>
      </c>
      <c r="BE189" s="22">
        <f>VLOOKUP($H189,'[1]Unit factor_selected'!$F$3:$AC$346,'[1]Unit factor_selected'!W$1,FALSE)</f>
        <v>1730137.19</v>
      </c>
      <c r="BF189" s="22">
        <f>VLOOKUP($H189,'[1]Unit factor_selected'!$F$3:$AC$346,'[1]Unit factor_selected'!X$1,FALSE)</f>
        <v>519245.6813</v>
      </c>
      <c r="BG189" s="22">
        <f>VLOOKUP($H189,'[1]Unit factor_selected'!$F$3:$AC$346,'[1]Unit factor_selected'!Y$1,FALSE)</f>
        <v>546752.15289999999</v>
      </c>
      <c r="BH189" s="22">
        <f>VLOOKUP($H189,'[1]Unit factor_selected'!$F$3:$AC$346,'[1]Unit factor_selected'!Z$1,FALSE)</f>
        <v>46.365696239999998</v>
      </c>
      <c r="BI189" s="22">
        <f>VLOOKUP($H189,'[1]Unit factor_selected'!$F$3:$AC$346,'[1]Unit factor_selected'!AA$1,FALSE)</f>
        <v>752895.47329999995</v>
      </c>
      <c r="BJ189" s="22">
        <f>VLOOKUP($H189,'[1]Unit factor_selected'!$F$3:$AC$346,'[1]Unit factor_selected'!AB$1,FALSE)</f>
        <v>530607038.5</v>
      </c>
      <c r="BK189" s="99">
        <f>VLOOKUP($H189,'[1]Unit factor_selected'!$F$3:$AC$346,'[1]Unit factor_selected'!AC$1,FALSE)</f>
        <v>1007903.629</v>
      </c>
      <c r="BL189" s="1">
        <f t="shared" si="103"/>
        <v>0.35636416666875015</v>
      </c>
    </row>
    <row r="190" spans="2:64" x14ac:dyDescent="0.2">
      <c r="B190" s="84"/>
      <c r="C190" s="84"/>
      <c r="D190" s="84"/>
      <c r="E190" s="147" t="s">
        <v>66</v>
      </c>
      <c r="F190" s="86" t="str">
        <f>F137</f>
        <v>market for electricity, medium voltage | electricity, medium voltage | Cutoff</v>
      </c>
      <c r="G190" s="87" t="str">
        <f>G137</f>
        <v>US</v>
      </c>
      <c r="H190" s="35" t="str">
        <f>H137</f>
        <v>c8427d94-a0eb-34c5-b306-c01919d79911</v>
      </c>
      <c r="I190" s="88">
        <f>I201</f>
        <v>1</v>
      </c>
      <c r="J190" s="89">
        <f>SUM(I190:I194)</f>
        <v>1</v>
      </c>
      <c r="K190" s="261">
        <v>0</v>
      </c>
      <c r="L190" s="262">
        <v>0</v>
      </c>
      <c r="M190" s="262">
        <v>0</v>
      </c>
      <c r="N190" s="262">
        <v>0</v>
      </c>
      <c r="O190" s="262">
        <v>0</v>
      </c>
      <c r="P190" s="262">
        <v>0</v>
      </c>
      <c r="Q190" s="92">
        <f>'[1]EV proj_BAU'!AF$77*([1]LCI!$H34+[1]LCI!$H35)</f>
        <v>91.617697369001377</v>
      </c>
      <c r="R190" s="92">
        <f>'[1]EV proj_BAU'!AJ$77*([1]LCI!$H34+[1]LCI!$H35)</f>
        <v>137.10855318738848</v>
      </c>
      <c r="S190" s="262">
        <v>0</v>
      </c>
      <c r="T190" s="262">
        <v>0</v>
      </c>
      <c r="U190" s="262">
        <v>0</v>
      </c>
      <c r="V190" s="262">
        <v>0</v>
      </c>
      <c r="W190" s="262">
        <v>0</v>
      </c>
      <c r="X190" s="262">
        <v>0</v>
      </c>
      <c r="Y190" s="92">
        <f>'[1]EV proj_BAU'!AG$77*([1]LCI!$H34+[1]LCI!$H35)</f>
        <v>184.7558159766794</v>
      </c>
      <c r="Z190" s="164">
        <f>'[1]EV proj_BAU'!AK$77*([1]LCI!$H34+[1]LCI!$H35)</f>
        <v>278.98481062007392</v>
      </c>
      <c r="AA190" s="94">
        <f>$I190*K$190</f>
        <v>0</v>
      </c>
      <c r="AB190" s="4">
        <f t="shared" ref="AB190:AP194" si="106">$I190*L$190</f>
        <v>0</v>
      </c>
      <c r="AC190" s="4">
        <f t="shared" si="106"/>
        <v>0</v>
      </c>
      <c r="AD190" s="4">
        <f t="shared" si="106"/>
        <v>0</v>
      </c>
      <c r="AE190" s="4">
        <f t="shared" si="106"/>
        <v>0</v>
      </c>
      <c r="AF190" s="4">
        <f t="shared" si="106"/>
        <v>0</v>
      </c>
      <c r="AG190" s="95">
        <f t="shared" si="106"/>
        <v>91.617697369001377</v>
      </c>
      <c r="AH190" s="95">
        <f t="shared" si="106"/>
        <v>137.10855318738848</v>
      </c>
      <c r="AI190" s="4">
        <f t="shared" si="106"/>
        <v>0</v>
      </c>
      <c r="AJ190" s="4">
        <f t="shared" si="106"/>
        <v>0</v>
      </c>
      <c r="AK190" s="4">
        <f t="shared" si="106"/>
        <v>0</v>
      </c>
      <c r="AL190" s="4">
        <f t="shared" si="106"/>
        <v>0</v>
      </c>
      <c r="AM190" s="4">
        <f t="shared" si="106"/>
        <v>0</v>
      </c>
      <c r="AN190" s="4">
        <f t="shared" si="106"/>
        <v>0</v>
      </c>
      <c r="AO190" s="95">
        <f t="shared" si="106"/>
        <v>184.7558159766794</v>
      </c>
      <c r="AP190" s="167">
        <f t="shared" si="106"/>
        <v>278.98481062007392</v>
      </c>
      <c r="AQ190" s="97" t="str">
        <f>VLOOKUP($H190,'[1]Unit factor_selected'!$F$3:$AC$346,'[1]Unit factor_selected'!H$1,FALSE)</f>
        <v>kWh</v>
      </c>
      <c r="AR190" s="98">
        <f>VLOOKUP($H190,'[1]Unit factor_selected'!$F$3:$AC$346,'[1]Unit factor_selected'!J$1,FALSE)</f>
        <v>0.51356071017077598</v>
      </c>
      <c r="AS190" s="2">
        <f>VLOOKUP($H190,'[1]Unit factor_selected'!$F$3:$AC$346,'[1]Unit factor_selected'!K$1,FALSE)</f>
        <v>9.7980290474973906</v>
      </c>
      <c r="AT190" s="22">
        <f>VLOOKUP($H190,'[1]Unit factor_selected'!$F$3:$AC$346,'[1]Unit factor_selected'!L$1,FALSE)</f>
        <v>1.05044535305605E-3</v>
      </c>
      <c r="AU190" s="21">
        <f>VLOOKUP($H190,'[1]Unit factor_selected'!$F$3:$AC$346,'[1]Unit factor_selected'!M$1,FALSE)</f>
        <v>0.14601518715266901</v>
      </c>
      <c r="AV190" s="22">
        <f>VLOOKUP($H190,'[1]Unit factor_selected'!$F$3:$AC$346,'[1]Unit factor_selected'!N$1,FALSE)</f>
        <v>1.5122761355858E-2</v>
      </c>
      <c r="AW190" s="22">
        <f>VLOOKUP($H190,'[1]Unit factor_selected'!$F$3:$AC$346,'[1]Unit factor_selected'!O$1,FALSE)</f>
        <v>2.91307908682079E-4</v>
      </c>
      <c r="AX190" s="21">
        <f>VLOOKUP($H190,'[1]Unit factor_selected'!$F$3:$AC$346,'[1]Unit factor_selected'!P$1,FALSE)</f>
        <v>0.52160712549542898</v>
      </c>
      <c r="AY190" s="22">
        <f>VLOOKUP($H190,'[1]Unit factor_selected'!$F$3:$AC$346,'[1]Unit factor_selected'!Q$1,FALSE)</f>
        <v>2.1702994608386102E-2</v>
      </c>
      <c r="AZ190" s="21">
        <f>VLOOKUP($H190,'[1]Unit factor_selected'!$F$3:$AC$346,'[1]Unit factor_selected'!R$1,FALSE)</f>
        <v>0.427624273036463</v>
      </c>
      <c r="BA190" s="22">
        <f>VLOOKUP($H190,'[1]Unit factor_selected'!$F$3:$AC$346,'[1]Unit factor_selected'!S$1,FALSE)</f>
        <v>0.10895212603589199</v>
      </c>
      <c r="BB190" s="22">
        <f>VLOOKUP($H190,'[1]Unit factor_selected'!$F$3:$AC$346,'[1]Unit factor_selected'!T$1,FALSE)</f>
        <v>2.4258290731627502E-3</v>
      </c>
      <c r="BC190" s="22">
        <f>VLOOKUP($H190,'[1]Unit factor_selected'!$F$3:$AC$346,'[1]Unit factor_selected'!U$1,FALSE)</f>
        <v>1.98844341438464E-2</v>
      </c>
      <c r="BD190" s="22">
        <f>VLOOKUP($H190,'[1]Unit factor_selected'!$F$3:$AC$346,'[1]Unit factor_selected'!V$1,FALSE)</f>
        <v>2.0768878749921599E-5</v>
      </c>
      <c r="BE190" s="22">
        <f>VLOOKUP($H190,'[1]Unit factor_selected'!$F$3:$AC$346,'[1]Unit factor_selected'!W$1,FALSE)</f>
        <v>4.20143039530467E-4</v>
      </c>
      <c r="BF190" s="22">
        <f>VLOOKUP($H190,'[1]Unit factor_selected'!$F$3:$AC$346,'[1]Unit factor_selected'!X$1,FALSE)</f>
        <v>5.9654327586961995E-4</v>
      </c>
      <c r="BG190" s="22">
        <f>VLOOKUP($H190,'[1]Unit factor_selected'!$F$3:$AC$346,'[1]Unit factor_selected'!Y$1,FALSE)</f>
        <v>6.0959721536207499E-4</v>
      </c>
      <c r="BH190" s="22">
        <f>VLOOKUP($H190,'[1]Unit factor_selected'!$F$3:$AC$346,'[1]Unit factor_selected'!Z$1,FALSE)</f>
        <v>1.9732399390914601E-7</v>
      </c>
      <c r="BI190" s="22">
        <f>VLOOKUP($H190,'[1]Unit factor_selected'!$F$3:$AC$346,'[1]Unit factor_selected'!AA$1,FALSE)</f>
        <v>1.1922869355695501E-3</v>
      </c>
      <c r="BJ190" s="21">
        <f>VLOOKUP($H190,'[1]Unit factor_selected'!$F$3:$AC$346,'[1]Unit factor_selected'!AB$1,FALSE)</f>
        <v>0.35959326900184702</v>
      </c>
      <c r="BK190" s="99">
        <f>VLOOKUP($H190,'[1]Unit factor_selected'!$F$3:$AC$346,'[1]Unit factor_selected'!AC$1,FALSE)</f>
        <v>4.1351653880876303E-3</v>
      </c>
      <c r="BL190" s="1">
        <f t="shared" si="103"/>
        <v>47.051249725035582</v>
      </c>
    </row>
    <row r="191" spans="2:64" x14ac:dyDescent="0.2">
      <c r="B191" s="84"/>
      <c r="C191" s="84"/>
      <c r="D191" s="84"/>
      <c r="E191" s="147"/>
      <c r="F191" s="86"/>
      <c r="G191" s="87" t="str">
        <f t="shared" ref="G191:H199" si="107">G138</f>
        <v>CN</v>
      </c>
      <c r="H191" s="35" t="str">
        <f t="shared" si="107"/>
        <v>2f8c8b91-331c-3e43-a127-1c812d3073f6</v>
      </c>
      <c r="I191" s="88">
        <f t="shared" ref="I191:I194" si="108">I202</f>
        <v>0</v>
      </c>
      <c r="J191" s="89"/>
      <c r="K191" s="261"/>
      <c r="L191" s="262"/>
      <c r="M191" s="262"/>
      <c r="N191" s="262"/>
      <c r="O191" s="262"/>
      <c r="P191" s="262"/>
      <c r="Q191" s="92"/>
      <c r="R191" s="92"/>
      <c r="S191" s="262"/>
      <c r="T191" s="262"/>
      <c r="U191" s="262"/>
      <c r="V191" s="262"/>
      <c r="W191" s="262"/>
      <c r="X191" s="262"/>
      <c r="Y191" s="92"/>
      <c r="Z191" s="164"/>
      <c r="AA191" s="94">
        <f t="shared" ref="AA191:AA194" si="109">$I191*K$190</f>
        <v>0</v>
      </c>
      <c r="AB191" s="4">
        <f t="shared" si="106"/>
        <v>0</v>
      </c>
      <c r="AC191" s="4">
        <f t="shared" si="106"/>
        <v>0</v>
      </c>
      <c r="AD191" s="4">
        <f t="shared" si="106"/>
        <v>0</v>
      </c>
      <c r="AE191" s="4">
        <f t="shared" si="106"/>
        <v>0</v>
      </c>
      <c r="AF191" s="4">
        <f t="shared" si="106"/>
        <v>0</v>
      </c>
      <c r="AG191" s="95">
        <f t="shared" si="106"/>
        <v>0</v>
      </c>
      <c r="AH191" s="95">
        <f t="shared" si="106"/>
        <v>0</v>
      </c>
      <c r="AI191" s="4">
        <f t="shared" si="106"/>
        <v>0</v>
      </c>
      <c r="AJ191" s="4">
        <f t="shared" si="106"/>
        <v>0</v>
      </c>
      <c r="AK191" s="4">
        <f t="shared" si="106"/>
        <v>0</v>
      </c>
      <c r="AL191" s="4">
        <f t="shared" si="106"/>
        <v>0</v>
      </c>
      <c r="AM191" s="4">
        <f t="shared" si="106"/>
        <v>0</v>
      </c>
      <c r="AN191" s="4">
        <f t="shared" si="106"/>
        <v>0</v>
      </c>
      <c r="AO191" s="95">
        <f t="shared" si="106"/>
        <v>0</v>
      </c>
      <c r="AP191" s="167">
        <f t="shared" si="106"/>
        <v>0</v>
      </c>
      <c r="AQ191" s="97" t="str">
        <f>VLOOKUP($H191,'[1]Unit factor_selected'!$F$3:$AC$346,'[1]Unit factor_selected'!H$1,FALSE)</f>
        <v>kWh</v>
      </c>
      <c r="AR191" s="98">
        <f>VLOOKUP($H191,'[1]Unit factor_selected'!$F$3:$AC$346,'[1]Unit factor_selected'!J$1,FALSE)</f>
        <v>0.68746296560428899</v>
      </c>
      <c r="AS191" s="2">
        <f>VLOOKUP($H191,'[1]Unit factor_selected'!$F$3:$AC$346,'[1]Unit factor_selected'!K$1,FALSE)</f>
        <v>9.7010033787044794</v>
      </c>
      <c r="AT191" s="22">
        <f>VLOOKUP($H191,'[1]Unit factor_selected'!$F$3:$AC$346,'[1]Unit factor_selected'!L$1,FALSE)</f>
        <v>9.9226057000681802E-4</v>
      </c>
      <c r="AU191" s="21">
        <f>VLOOKUP($H191,'[1]Unit factor_selected'!$F$3:$AC$346,'[1]Unit factor_selected'!M$1,FALSE)</f>
        <v>0.148842974490274</v>
      </c>
      <c r="AV191" s="22">
        <f>VLOOKUP($H191,'[1]Unit factor_selected'!$F$3:$AC$346,'[1]Unit factor_selected'!N$1,FALSE)</f>
        <v>1.4762475304844201E-2</v>
      </c>
      <c r="AW191" s="22">
        <f>VLOOKUP($H191,'[1]Unit factor_selected'!$F$3:$AC$346,'[1]Unit factor_selected'!O$1,FALSE)</f>
        <v>1.17912616833355E-4</v>
      </c>
      <c r="AX191" s="21">
        <f>VLOOKUP($H191,'[1]Unit factor_selected'!$F$3:$AC$346,'[1]Unit factor_selected'!P$1,FALSE)</f>
        <v>0.70661367936612995</v>
      </c>
      <c r="AY191" s="22">
        <f>VLOOKUP($H191,'[1]Unit factor_selected'!$F$3:$AC$346,'[1]Unit factor_selected'!Q$1,FALSE)</f>
        <v>2.2040527160046699E-2</v>
      </c>
      <c r="AZ191" s="21">
        <f>VLOOKUP($H191,'[1]Unit factor_selected'!$F$3:$AC$346,'[1]Unit factor_selected'!R$1,FALSE)</f>
        <v>0.33196991561305</v>
      </c>
      <c r="BA191" s="22">
        <f>VLOOKUP($H191,'[1]Unit factor_selected'!$F$3:$AC$346,'[1]Unit factor_selected'!S$1,FALSE)</f>
        <v>9.1474678776494595E-2</v>
      </c>
      <c r="BB191" s="22">
        <f>VLOOKUP($H191,'[1]Unit factor_selected'!$F$3:$AC$346,'[1]Unit factor_selected'!T$1,FALSE)</f>
        <v>1.11973114173334E-3</v>
      </c>
      <c r="BC191" s="22">
        <f>VLOOKUP($H191,'[1]Unit factor_selected'!$F$3:$AC$346,'[1]Unit factor_selected'!U$1,FALSE)</f>
        <v>1.90732781196748E-2</v>
      </c>
      <c r="BD191" s="22">
        <f>VLOOKUP($H191,'[1]Unit factor_selected'!$F$3:$AC$346,'[1]Unit factor_selected'!V$1,FALSE)</f>
        <v>9.2699226365137902E-6</v>
      </c>
      <c r="BE191" s="22">
        <f>VLOOKUP($H191,'[1]Unit factor_selected'!$F$3:$AC$346,'[1]Unit factor_selected'!W$1,FALSE)</f>
        <v>4.5105351350897501E-4</v>
      </c>
      <c r="BF191" s="22">
        <f>VLOOKUP($H191,'[1]Unit factor_selected'!$F$3:$AC$346,'[1]Unit factor_selected'!X$1,FALSE)</f>
        <v>1.8178025091641801E-3</v>
      </c>
      <c r="BG191" s="22">
        <f>VLOOKUP($H191,'[1]Unit factor_selected'!$F$3:$AC$346,'[1]Unit factor_selected'!Y$1,FALSE)</f>
        <v>1.82493150768991E-3</v>
      </c>
      <c r="BH191" s="22">
        <f>VLOOKUP($H191,'[1]Unit factor_selected'!$F$3:$AC$346,'[1]Unit factor_selected'!Z$1,FALSE)</f>
        <v>1.7392652392117499E-7</v>
      </c>
      <c r="BI191" s="22">
        <f>VLOOKUP($H191,'[1]Unit factor_selected'!$F$3:$AC$346,'[1]Unit factor_selected'!AA$1,FALSE)</f>
        <v>2.2210853876581099E-3</v>
      </c>
      <c r="BJ191" s="21">
        <f>VLOOKUP($H191,'[1]Unit factor_selected'!$F$3:$AC$346,'[1]Unit factor_selected'!AB$1,FALSE)</f>
        <v>0.60830408954433701</v>
      </c>
      <c r="BK191" s="99">
        <f>VLOOKUP($H191,'[1]Unit factor_selected'!$F$3:$AC$346,'[1]Unit factor_selected'!AC$1,FALSE)</f>
        <v>2.0768753694455902E-3</v>
      </c>
      <c r="BL191" s="1">
        <f t="shared" si="103"/>
        <v>0</v>
      </c>
    </row>
    <row r="192" spans="2:64" x14ac:dyDescent="0.2">
      <c r="B192" s="84"/>
      <c r="C192" s="84"/>
      <c r="D192" s="84"/>
      <c r="E192" s="147"/>
      <c r="F192" s="86"/>
      <c r="G192" s="87" t="str">
        <f t="shared" si="107"/>
        <v>JP</v>
      </c>
      <c r="H192" s="35" t="str">
        <f t="shared" si="107"/>
        <v>dc1099ef-8bc9-38e6-a899-4ebfe8b58820</v>
      </c>
      <c r="I192" s="88">
        <f t="shared" si="108"/>
        <v>0</v>
      </c>
      <c r="J192" s="89"/>
      <c r="K192" s="261"/>
      <c r="L192" s="262"/>
      <c r="M192" s="262"/>
      <c r="N192" s="262"/>
      <c r="O192" s="262"/>
      <c r="P192" s="262"/>
      <c r="Q192" s="92"/>
      <c r="R192" s="92"/>
      <c r="S192" s="262"/>
      <c r="T192" s="262"/>
      <c r="U192" s="262"/>
      <c r="V192" s="262"/>
      <c r="W192" s="262"/>
      <c r="X192" s="262"/>
      <c r="Y192" s="92"/>
      <c r="Z192" s="164"/>
      <c r="AA192" s="94">
        <f t="shared" si="109"/>
        <v>0</v>
      </c>
      <c r="AB192" s="4">
        <f t="shared" si="106"/>
        <v>0</v>
      </c>
      <c r="AC192" s="4">
        <f t="shared" si="106"/>
        <v>0</v>
      </c>
      <c r="AD192" s="4">
        <f t="shared" si="106"/>
        <v>0</v>
      </c>
      <c r="AE192" s="4">
        <f t="shared" si="106"/>
        <v>0</v>
      </c>
      <c r="AF192" s="4">
        <f t="shared" si="106"/>
        <v>0</v>
      </c>
      <c r="AG192" s="95">
        <f t="shared" si="106"/>
        <v>0</v>
      </c>
      <c r="AH192" s="95">
        <f t="shared" si="106"/>
        <v>0</v>
      </c>
      <c r="AI192" s="4">
        <f t="shared" si="106"/>
        <v>0</v>
      </c>
      <c r="AJ192" s="4">
        <f t="shared" si="106"/>
        <v>0</v>
      </c>
      <c r="AK192" s="4">
        <f t="shared" si="106"/>
        <v>0</v>
      </c>
      <c r="AL192" s="4">
        <f t="shared" si="106"/>
        <v>0</v>
      </c>
      <c r="AM192" s="4">
        <f t="shared" si="106"/>
        <v>0</v>
      </c>
      <c r="AN192" s="4">
        <f t="shared" si="106"/>
        <v>0</v>
      </c>
      <c r="AO192" s="95">
        <f t="shared" si="106"/>
        <v>0</v>
      </c>
      <c r="AP192" s="167">
        <f t="shared" si="106"/>
        <v>0</v>
      </c>
      <c r="AQ192" s="97" t="str">
        <f>VLOOKUP($H192,'[1]Unit factor_selected'!$F$3:$AC$346,'[1]Unit factor_selected'!H$1,FALSE)</f>
        <v>kWh</v>
      </c>
      <c r="AR192" s="98">
        <f>VLOOKUP($H192,'[1]Unit factor_selected'!$F$3:$AC$346,'[1]Unit factor_selected'!J$1,FALSE)</f>
        <v>0.41450650291678098</v>
      </c>
      <c r="AS192" s="2">
        <f>VLOOKUP($H192,'[1]Unit factor_selected'!$F$3:$AC$346,'[1]Unit factor_selected'!K$1,FALSE)</f>
        <v>8.3367300508058904</v>
      </c>
      <c r="AT192" s="22">
        <f>VLOOKUP($H192,'[1]Unit factor_selected'!$F$3:$AC$346,'[1]Unit factor_selected'!L$1,FALSE)</f>
        <v>4.70337261621905E-4</v>
      </c>
      <c r="AU192" s="21">
        <f>VLOOKUP($H192,'[1]Unit factor_selected'!$F$3:$AC$346,'[1]Unit factor_selected'!M$1,FALSE)</f>
        <v>0.111943226159109</v>
      </c>
      <c r="AV192" s="22">
        <f>VLOOKUP($H192,'[1]Unit factor_selected'!$F$3:$AC$346,'[1]Unit factor_selected'!N$1,FALSE)</f>
        <v>1.25811012052375E-2</v>
      </c>
      <c r="AW192" s="22">
        <f>VLOOKUP($H192,'[1]Unit factor_selected'!$F$3:$AC$346,'[1]Unit factor_selected'!O$1,FALSE)</f>
        <v>8.9372407623357496E-5</v>
      </c>
      <c r="AX192" s="21">
        <f>VLOOKUP($H192,'[1]Unit factor_selected'!$F$3:$AC$346,'[1]Unit factor_selected'!P$1,FALSE)</f>
        <v>0.42140331288079302</v>
      </c>
      <c r="AY192" s="22">
        <f>VLOOKUP($H192,'[1]Unit factor_selected'!$F$3:$AC$346,'[1]Unit factor_selected'!Q$1,FALSE)</f>
        <v>1.5137898085976299E-2</v>
      </c>
      <c r="AZ192" s="21">
        <f>VLOOKUP($H192,'[1]Unit factor_selected'!$F$3:$AC$346,'[1]Unit factor_selected'!R$1,FALSE)</f>
        <v>0.18211602628431001</v>
      </c>
      <c r="BA192" s="22">
        <f>VLOOKUP($H192,'[1]Unit factor_selected'!$F$3:$AC$346,'[1]Unit factor_selected'!S$1,FALSE)</f>
        <v>8.4793123170334994E-2</v>
      </c>
      <c r="BB192" s="22">
        <f>VLOOKUP($H192,'[1]Unit factor_selected'!$F$3:$AC$346,'[1]Unit factor_selected'!T$1,FALSE)</f>
        <v>4.9120726538256897E-3</v>
      </c>
      <c r="BC192" s="22">
        <f>VLOOKUP($H192,'[1]Unit factor_selected'!$F$3:$AC$346,'[1]Unit factor_selected'!U$1,FALSE)</f>
        <v>1.5984857458058499E-2</v>
      </c>
      <c r="BD192" s="22">
        <f>VLOOKUP($H192,'[1]Unit factor_selected'!$F$3:$AC$346,'[1]Unit factor_selected'!V$1,FALSE)</f>
        <v>7.9979898120999704E-6</v>
      </c>
      <c r="BE192" s="22">
        <f>VLOOKUP($H192,'[1]Unit factor_selected'!$F$3:$AC$346,'[1]Unit factor_selected'!W$1,FALSE)</f>
        <v>5.8183001950795903E-4</v>
      </c>
      <c r="BF192" s="22">
        <f>VLOOKUP($H192,'[1]Unit factor_selected'!$F$3:$AC$346,'[1]Unit factor_selected'!X$1,FALSE)</f>
        <v>7.4379576374734803E-4</v>
      </c>
      <c r="BG192" s="22">
        <f>VLOOKUP($H192,'[1]Unit factor_selected'!$F$3:$AC$346,'[1]Unit factor_selected'!Y$1,FALSE)</f>
        <v>7.5874089752607802E-4</v>
      </c>
      <c r="BH192" s="22">
        <f>VLOOKUP($H192,'[1]Unit factor_selected'!$F$3:$AC$346,'[1]Unit factor_selected'!Z$1,FALSE)</f>
        <v>1.3452291425765E-7</v>
      </c>
      <c r="BI192" s="22">
        <f>VLOOKUP($H192,'[1]Unit factor_selected'!$F$3:$AC$346,'[1]Unit factor_selected'!AA$1,FALSE)</f>
        <v>1.35594163646376E-3</v>
      </c>
      <c r="BJ192" s="21">
        <f>VLOOKUP($H192,'[1]Unit factor_selected'!$F$3:$AC$346,'[1]Unit factor_selected'!AB$1,FALSE)</f>
        <v>0.47061637305181098</v>
      </c>
      <c r="BK192" s="99">
        <f>VLOOKUP($H192,'[1]Unit factor_selected'!$F$3:$AC$346,'[1]Unit factor_selected'!AC$1,FALSE)</f>
        <v>1.6840278154762599E-3</v>
      </c>
      <c r="BL192" s="1">
        <f t="shared" si="103"/>
        <v>0</v>
      </c>
    </row>
    <row r="193" spans="2:64" x14ac:dyDescent="0.2">
      <c r="B193" s="84"/>
      <c r="C193" s="84"/>
      <c r="D193" s="84"/>
      <c r="E193" s="147"/>
      <c r="F193" s="86"/>
      <c r="G193" s="87" t="str">
        <f t="shared" si="107"/>
        <v>KR</v>
      </c>
      <c r="H193" s="35" t="str">
        <f t="shared" si="107"/>
        <v>2fcc8944-1021-3349-ace4-288efc955cd1</v>
      </c>
      <c r="I193" s="88">
        <f t="shared" si="108"/>
        <v>0</v>
      </c>
      <c r="J193" s="89"/>
      <c r="K193" s="261"/>
      <c r="L193" s="262"/>
      <c r="M193" s="262"/>
      <c r="N193" s="262"/>
      <c r="O193" s="262"/>
      <c r="P193" s="262"/>
      <c r="Q193" s="92"/>
      <c r="R193" s="92"/>
      <c r="S193" s="262"/>
      <c r="T193" s="262"/>
      <c r="U193" s="262"/>
      <c r="V193" s="262"/>
      <c r="W193" s="262"/>
      <c r="X193" s="262"/>
      <c r="Y193" s="92"/>
      <c r="Z193" s="164"/>
      <c r="AA193" s="94">
        <f t="shared" si="109"/>
        <v>0</v>
      </c>
      <c r="AB193" s="4">
        <f t="shared" si="106"/>
        <v>0</v>
      </c>
      <c r="AC193" s="4">
        <f t="shared" si="106"/>
        <v>0</v>
      </c>
      <c r="AD193" s="4">
        <f t="shared" si="106"/>
        <v>0</v>
      </c>
      <c r="AE193" s="4">
        <f t="shared" si="106"/>
        <v>0</v>
      </c>
      <c r="AF193" s="4">
        <f t="shared" si="106"/>
        <v>0</v>
      </c>
      <c r="AG193" s="95">
        <f t="shared" si="106"/>
        <v>0</v>
      </c>
      <c r="AH193" s="95">
        <f t="shared" si="106"/>
        <v>0</v>
      </c>
      <c r="AI193" s="4">
        <f t="shared" si="106"/>
        <v>0</v>
      </c>
      <c r="AJ193" s="4">
        <f t="shared" si="106"/>
        <v>0</v>
      </c>
      <c r="AK193" s="4">
        <f t="shared" si="106"/>
        <v>0</v>
      </c>
      <c r="AL193" s="4">
        <f t="shared" si="106"/>
        <v>0</v>
      </c>
      <c r="AM193" s="4">
        <f t="shared" si="106"/>
        <v>0</v>
      </c>
      <c r="AN193" s="4">
        <f t="shared" si="106"/>
        <v>0</v>
      </c>
      <c r="AO193" s="95">
        <f t="shared" si="106"/>
        <v>0</v>
      </c>
      <c r="AP193" s="167">
        <f t="shared" si="106"/>
        <v>0</v>
      </c>
      <c r="AQ193" s="97" t="str">
        <f>VLOOKUP($H193,'[1]Unit factor_selected'!$F$3:$AC$346,'[1]Unit factor_selected'!H$1,FALSE)</f>
        <v>kWh</v>
      </c>
      <c r="AR193" s="98">
        <f>VLOOKUP($H193,'[1]Unit factor_selected'!$F$3:$AC$346,'[1]Unit factor_selected'!J$1,FALSE)</f>
        <v>0.44882419692131298</v>
      </c>
      <c r="AS193" s="2">
        <f>VLOOKUP($H193,'[1]Unit factor_selected'!$F$3:$AC$346,'[1]Unit factor_selected'!K$1,FALSE)</f>
        <v>10.6797594704434</v>
      </c>
      <c r="AT193" s="22">
        <f>VLOOKUP($H193,'[1]Unit factor_selected'!$F$3:$AC$346,'[1]Unit factor_selected'!L$1,FALSE)</f>
        <v>4.9265264292420302E-4</v>
      </c>
      <c r="AU193" s="21">
        <f>VLOOKUP($H193,'[1]Unit factor_selected'!$F$3:$AC$346,'[1]Unit factor_selected'!M$1,FALSE)</f>
        <v>0.12623149246165999</v>
      </c>
      <c r="AV193" s="22">
        <f>VLOOKUP($H193,'[1]Unit factor_selected'!$F$3:$AC$346,'[1]Unit factor_selected'!N$1,FALSE)</f>
        <v>1.6968609446120098E-2</v>
      </c>
      <c r="AW193" s="22">
        <f>VLOOKUP($H193,'[1]Unit factor_selected'!$F$3:$AC$346,'[1]Unit factor_selected'!O$1,FALSE)</f>
        <v>2.7405747398636201E-4</v>
      </c>
      <c r="AX193" s="21">
        <f>VLOOKUP($H193,'[1]Unit factor_selected'!$F$3:$AC$346,'[1]Unit factor_selected'!P$1,FALSE)</f>
        <v>0.45253492451686</v>
      </c>
      <c r="AY193" s="22">
        <f>VLOOKUP($H193,'[1]Unit factor_selected'!$F$3:$AC$346,'[1]Unit factor_selected'!Q$1,FALSE)</f>
        <v>2.48684596265452E-2</v>
      </c>
      <c r="AZ193" s="21">
        <f>VLOOKUP($H193,'[1]Unit factor_selected'!$F$3:$AC$346,'[1]Unit factor_selected'!R$1,FALSE)</f>
        <v>0.42508296115309102</v>
      </c>
      <c r="BA193" s="22">
        <f>VLOOKUP($H193,'[1]Unit factor_selected'!$F$3:$AC$346,'[1]Unit factor_selected'!S$1,FALSE)</f>
        <v>0.191914630710534</v>
      </c>
      <c r="BB193" s="22">
        <f>VLOOKUP($H193,'[1]Unit factor_selected'!$F$3:$AC$346,'[1]Unit factor_selected'!T$1,FALSE)</f>
        <v>8.9421744425186196E-3</v>
      </c>
      <c r="BC193" s="22">
        <f>VLOOKUP($H193,'[1]Unit factor_selected'!$F$3:$AC$346,'[1]Unit factor_selected'!U$1,FALSE)</f>
        <v>2.2227062220125101E-2</v>
      </c>
      <c r="BD193" s="22">
        <f>VLOOKUP($H193,'[1]Unit factor_selected'!$F$3:$AC$346,'[1]Unit factor_selected'!V$1,FALSE)</f>
        <v>2.0839885011706401E-5</v>
      </c>
      <c r="BE193" s="22">
        <f>VLOOKUP($H193,'[1]Unit factor_selected'!$F$3:$AC$346,'[1]Unit factor_selected'!W$1,FALSE)</f>
        <v>5.9720515722452502E-4</v>
      </c>
      <c r="BF193" s="22">
        <f>VLOOKUP($H193,'[1]Unit factor_selected'!$F$3:$AC$346,'[1]Unit factor_selected'!X$1,FALSE)</f>
        <v>9.57080591438114E-4</v>
      </c>
      <c r="BG193" s="22">
        <f>VLOOKUP($H193,'[1]Unit factor_selected'!$F$3:$AC$346,'[1]Unit factor_selected'!Y$1,FALSE)</f>
        <v>9.6987712976880503E-4</v>
      </c>
      <c r="BH193" s="22">
        <f>VLOOKUP($H193,'[1]Unit factor_selected'!$F$3:$AC$346,'[1]Unit factor_selected'!Z$1,FALSE)</f>
        <v>1.6228126937245899E-7</v>
      </c>
      <c r="BI193" s="22">
        <f>VLOOKUP($H193,'[1]Unit factor_selected'!$F$3:$AC$346,'[1]Unit factor_selected'!AA$1,FALSE)</f>
        <v>8.2713932894040601E-4</v>
      </c>
      <c r="BJ193" s="21">
        <f>VLOOKUP($H193,'[1]Unit factor_selected'!$F$3:$AC$346,'[1]Unit factor_selected'!AB$1,FALSE)</f>
        <v>0.51620363771325195</v>
      </c>
      <c r="BK193" s="99">
        <f>VLOOKUP($H193,'[1]Unit factor_selected'!$F$3:$AC$346,'[1]Unit factor_selected'!AC$1,FALSE)</f>
        <v>3.0323563137813099E-3</v>
      </c>
      <c r="BL193" s="1">
        <f t="shared" si="103"/>
        <v>0</v>
      </c>
    </row>
    <row r="194" spans="2:64" x14ac:dyDescent="0.2">
      <c r="B194" s="84"/>
      <c r="C194" s="84"/>
      <c r="D194" s="84"/>
      <c r="E194" s="147"/>
      <c r="F194" s="86"/>
      <c r="G194" s="87" t="str">
        <f t="shared" si="107"/>
        <v>RER</v>
      </c>
      <c r="H194" s="35">
        <f t="shared" si="107"/>
        <v>0</v>
      </c>
      <c r="I194" s="88">
        <f t="shared" si="108"/>
        <v>0</v>
      </c>
      <c r="J194" s="89"/>
      <c r="K194" s="261"/>
      <c r="L194" s="262"/>
      <c r="M194" s="262"/>
      <c r="N194" s="262"/>
      <c r="O194" s="262"/>
      <c r="P194" s="262"/>
      <c r="Q194" s="92"/>
      <c r="R194" s="92"/>
      <c r="S194" s="262"/>
      <c r="T194" s="262"/>
      <c r="U194" s="262"/>
      <c r="V194" s="262"/>
      <c r="W194" s="262"/>
      <c r="X194" s="262"/>
      <c r="Y194" s="92"/>
      <c r="Z194" s="164"/>
      <c r="AA194" s="94">
        <f t="shared" si="109"/>
        <v>0</v>
      </c>
      <c r="AB194" s="4">
        <f t="shared" si="106"/>
        <v>0</v>
      </c>
      <c r="AC194" s="4">
        <f t="shared" si="106"/>
        <v>0</v>
      </c>
      <c r="AD194" s="4">
        <f t="shared" si="106"/>
        <v>0</v>
      </c>
      <c r="AE194" s="4">
        <f t="shared" si="106"/>
        <v>0</v>
      </c>
      <c r="AF194" s="4">
        <f t="shared" si="106"/>
        <v>0</v>
      </c>
      <c r="AG194" s="95">
        <f t="shared" si="106"/>
        <v>0</v>
      </c>
      <c r="AH194" s="95">
        <f t="shared" si="106"/>
        <v>0</v>
      </c>
      <c r="AI194" s="4">
        <f t="shared" si="106"/>
        <v>0</v>
      </c>
      <c r="AJ194" s="4">
        <f t="shared" si="106"/>
        <v>0</v>
      </c>
      <c r="AK194" s="4">
        <f t="shared" si="106"/>
        <v>0</v>
      </c>
      <c r="AL194" s="4">
        <f t="shared" si="106"/>
        <v>0</v>
      </c>
      <c r="AM194" s="4">
        <f t="shared" si="106"/>
        <v>0</v>
      </c>
      <c r="AN194" s="4">
        <f t="shared" si="106"/>
        <v>0</v>
      </c>
      <c r="AO194" s="95">
        <f t="shared" si="106"/>
        <v>0</v>
      </c>
      <c r="AP194" s="167">
        <f t="shared" si="106"/>
        <v>0</v>
      </c>
      <c r="AQ194" s="97" t="str">
        <f>VLOOKUP($H194,'[1]Unit factor_selected'!$F$3:$AC$346,'[1]Unit factor_selected'!H$1,FALSE)</f>
        <v>kWh</v>
      </c>
      <c r="AR194" s="98">
        <f>VLOOKUP($H194,'[1]Unit factor_selected'!$F$3:$AC$346,'[1]Unit factor_selected'!J$1,FALSE)</f>
        <v>0.21957146944853601</v>
      </c>
      <c r="AS194" s="2">
        <f>VLOOKUP($H194,'[1]Unit factor_selected'!$F$3:$AC$346,'[1]Unit factor_selected'!K$1,FALSE)</f>
        <v>7.0862201970238701</v>
      </c>
      <c r="AT194" s="22">
        <f>VLOOKUP($H194,'[1]Unit factor_selected'!$F$3:$AC$346,'[1]Unit factor_selected'!L$1,FALSE)</f>
        <v>8.3772731763599921E-5</v>
      </c>
      <c r="AU194" s="21">
        <f>VLOOKUP($H194,'[1]Unit factor_selected'!$F$3:$AC$346,'[1]Unit factor_selected'!M$1,FALSE)</f>
        <v>6.70359680813368E-2</v>
      </c>
      <c r="AV194" s="22">
        <f>VLOOKUP($H194,'[1]Unit factor_selected'!$F$3:$AC$346,'[1]Unit factor_selected'!N$1,FALSE)</f>
        <v>1.4266749439454635E-2</v>
      </c>
      <c r="AW194" s="22">
        <f>VLOOKUP($H194,'[1]Unit factor_selected'!$F$3:$AC$346,'[1]Unit factor_selected'!O$1,FALSE)</f>
        <v>1.7149187688680467E-4</v>
      </c>
      <c r="AX194" s="21">
        <f>VLOOKUP($H194,'[1]Unit factor_selected'!$F$3:$AC$346,'[1]Unit factor_selected'!P$1,FALSE)</f>
        <v>0.22332948822621831</v>
      </c>
      <c r="AY194" s="22">
        <f>VLOOKUP($H194,'[1]Unit factor_selected'!$F$3:$AC$346,'[1]Unit factor_selected'!Q$1,FALSE)</f>
        <v>1.7528206718914665E-2</v>
      </c>
      <c r="AZ194" s="21">
        <f>VLOOKUP($H194,'[1]Unit factor_selected'!$F$3:$AC$346,'[1]Unit factor_selected'!R$1,FALSE)</f>
        <v>0.24292780895591501</v>
      </c>
      <c r="BA194" s="22">
        <f>VLOOKUP($H194,'[1]Unit factor_selected'!$F$3:$AC$346,'[1]Unit factor_selected'!S$1,FALSE)</f>
        <v>6.1311111138674372E-2</v>
      </c>
      <c r="BB194" s="22">
        <f>VLOOKUP($H194,'[1]Unit factor_selected'!$F$3:$AC$346,'[1]Unit factor_selected'!T$1,FALSE)</f>
        <v>8.6136377138703001E-3</v>
      </c>
      <c r="BC194" s="22">
        <f>VLOOKUP($H194,'[1]Unit factor_selected'!$F$3:$AC$346,'[1]Unit factor_selected'!U$1,FALSE)</f>
        <v>1.8263804873492769E-2</v>
      </c>
      <c r="BD194" s="22">
        <f>VLOOKUP($H194,'[1]Unit factor_selected'!$F$3:$AC$346,'[1]Unit factor_selected'!V$1,FALSE)</f>
        <v>1.2041369103710334E-5</v>
      </c>
      <c r="BE194" s="22">
        <f>VLOOKUP($H194,'[1]Unit factor_selected'!$F$3:$AC$346,'[1]Unit factor_selected'!W$1,FALSE)</f>
        <v>5.1752647425555532E-4</v>
      </c>
      <c r="BF194" s="22">
        <f>VLOOKUP($H194,'[1]Unit factor_selected'!$F$3:$AC$346,'[1]Unit factor_selected'!X$1,FALSE)</f>
        <v>9.5976832614757729E-5</v>
      </c>
      <c r="BG194" s="22">
        <f>VLOOKUP($H194,'[1]Unit factor_selected'!$F$3:$AC$346,'[1]Unit factor_selected'!Y$1,FALSE)</f>
        <v>1.0406939694266351E-4</v>
      </c>
      <c r="BH194" s="22">
        <f>VLOOKUP($H194,'[1]Unit factor_selected'!$F$3:$AC$346,'[1]Unit factor_selected'!Z$1,FALSE)</f>
        <v>1.4849161471338802E-7</v>
      </c>
      <c r="BI194" s="22">
        <f>VLOOKUP($H194,'[1]Unit factor_selected'!$F$3:$AC$346,'[1]Unit factor_selected'!AA$1,FALSE)</f>
        <v>1.9100570584220264E-4</v>
      </c>
      <c r="BJ194" s="21">
        <f>VLOOKUP($H194,'[1]Unit factor_selected'!$F$3:$AC$346,'[1]Unit factor_selected'!AB$1,FALSE)</f>
        <v>0.403963453734209</v>
      </c>
      <c r="BK194" s="99">
        <f>VLOOKUP($H194,'[1]Unit factor_selected'!$F$3:$AC$346,'[1]Unit factor_selected'!AC$1,FALSE)</f>
        <v>2.2325972022637624E-3</v>
      </c>
      <c r="BL194" s="1">
        <f t="shared" si="103"/>
        <v>0</v>
      </c>
    </row>
    <row r="195" spans="2:64" x14ac:dyDescent="0.2">
      <c r="B195" s="84"/>
      <c r="C195" s="84"/>
      <c r="D195" s="84"/>
      <c r="E195" s="147" t="str">
        <f>[1]LCI!S11</f>
        <v>Natural gas</v>
      </c>
      <c r="F195" s="86" t="str">
        <f>F142</f>
        <v>heat production, natural gas, at industrial furnace &gt;100kW | heat, district or industrial, natural gas | Cutoff</v>
      </c>
      <c r="G195" s="87" t="str">
        <f t="shared" si="107"/>
        <v>US</v>
      </c>
      <c r="H195" s="35" t="str">
        <f t="shared" si="107"/>
        <v>348b3b3e-3913-4d14-a18a-422487f6f063</v>
      </c>
      <c r="I195" s="88">
        <f>I190</f>
        <v>1</v>
      </c>
      <c r="J195" s="89">
        <f>SUM(I195:I199)</f>
        <v>1</v>
      </c>
      <c r="K195" s="261">
        <v>0</v>
      </c>
      <c r="L195" s="262">
        <v>0</v>
      </c>
      <c r="M195" s="262">
        <v>0</v>
      </c>
      <c r="N195" s="262">
        <v>0</v>
      </c>
      <c r="O195" s="262">
        <v>0</v>
      </c>
      <c r="P195" s="262">
        <v>0</v>
      </c>
      <c r="Q195" s="92">
        <f>'[1]EV proj_BAU'!AF$77*([1]LCI!$H36)</f>
        <v>1064.9360223797512</v>
      </c>
      <c r="R195" s="92">
        <f>'[1]EV proj_BAU'!AJ$77*([1]LCI!$H36)</f>
        <v>1593.7077819969618</v>
      </c>
      <c r="S195" s="262">
        <v>0</v>
      </c>
      <c r="T195" s="262">
        <v>0</v>
      </c>
      <c r="U195" s="262">
        <v>0</v>
      </c>
      <c r="V195" s="262">
        <v>0</v>
      </c>
      <c r="W195" s="262">
        <v>0</v>
      </c>
      <c r="X195" s="262">
        <v>0</v>
      </c>
      <c r="Y195" s="92">
        <f>'[1]EV proj_BAU'!AG$77*([1]LCI!$H36)</f>
        <v>2147.5449550460021</v>
      </c>
      <c r="Z195" s="164">
        <f>'[1]EV proj_BAU'!AK$77*([1]LCI!$H36)</f>
        <v>3242.8338962667831</v>
      </c>
      <c r="AA195" s="94">
        <f>$I195*K$195</f>
        <v>0</v>
      </c>
      <c r="AB195" s="4">
        <f t="shared" ref="AB195:AP199" si="110">$I195*L$195</f>
        <v>0</v>
      </c>
      <c r="AC195" s="4">
        <f t="shared" si="110"/>
        <v>0</v>
      </c>
      <c r="AD195" s="4">
        <f t="shared" si="110"/>
        <v>0</v>
      </c>
      <c r="AE195" s="4">
        <f t="shared" si="110"/>
        <v>0</v>
      </c>
      <c r="AF195" s="4">
        <f t="shared" si="110"/>
        <v>0</v>
      </c>
      <c r="AG195" s="95">
        <f t="shared" si="110"/>
        <v>1064.9360223797512</v>
      </c>
      <c r="AH195" s="95">
        <f t="shared" si="110"/>
        <v>1593.7077819969618</v>
      </c>
      <c r="AI195" s="4">
        <f t="shared" si="110"/>
        <v>0</v>
      </c>
      <c r="AJ195" s="4">
        <f t="shared" si="110"/>
        <v>0</v>
      </c>
      <c r="AK195" s="4">
        <f t="shared" si="110"/>
        <v>0</v>
      </c>
      <c r="AL195" s="4">
        <f t="shared" si="110"/>
        <v>0</v>
      </c>
      <c r="AM195" s="4">
        <f t="shared" si="110"/>
        <v>0</v>
      </c>
      <c r="AN195" s="4">
        <f t="shared" si="110"/>
        <v>0</v>
      </c>
      <c r="AO195" s="95">
        <f t="shared" si="110"/>
        <v>2147.5449550460021</v>
      </c>
      <c r="AP195" s="167">
        <f t="shared" si="110"/>
        <v>3242.8338962667831</v>
      </c>
      <c r="AQ195" s="97" t="str">
        <f>VLOOKUP($H195,'[1]Unit factor_selected'!$F$3:$AC$346,'[1]Unit factor_selected'!H$1,FALSE)</f>
        <v>MJ</v>
      </c>
      <c r="AR195" s="98">
        <f>VLOOKUP($H195,'[1]Unit factor_selected'!$F$3:$AC$346,'[1]Unit factor_selected'!J$1,FALSE)</f>
        <v>7.2094031587863094E-2</v>
      </c>
      <c r="AS195" s="2">
        <f>VLOOKUP($H195,'[1]Unit factor_selected'!$F$3:$AC$346,'[1]Unit factor_selected'!K$1,FALSE)</f>
        <v>1.1623922373923701</v>
      </c>
      <c r="AT195" s="22">
        <f>VLOOKUP($H195,'[1]Unit factor_selected'!$F$3:$AC$346,'[1]Unit factor_selected'!L$1,FALSE)</f>
        <v>2.0931598834842001E-5</v>
      </c>
      <c r="AU195" s="21">
        <f>VLOOKUP($H195,'[1]Unit factor_selected'!$F$3:$AC$346,'[1]Unit factor_selected'!M$1,FALSE)</f>
        <v>2.5321132153628099E-2</v>
      </c>
      <c r="AV195" s="22">
        <f>VLOOKUP($H195,'[1]Unit factor_selected'!$F$3:$AC$346,'[1]Unit factor_selected'!N$1,FALSE)</f>
        <v>1.6961817255031701E-4</v>
      </c>
      <c r="AW195" s="22">
        <f>VLOOKUP($H195,'[1]Unit factor_selected'!$F$3:$AC$346,'[1]Unit factor_selected'!O$1,FALSE)</f>
        <v>8.4553408816282301E-7</v>
      </c>
      <c r="AX195" s="21">
        <f>VLOOKUP($H195,'[1]Unit factor_selected'!$F$3:$AC$346,'[1]Unit factor_selected'!P$1,FALSE)</f>
        <v>7.3587134749462393E-2</v>
      </c>
      <c r="AY195" s="22">
        <f>VLOOKUP($H195,'[1]Unit factor_selected'!$F$3:$AC$346,'[1]Unit factor_selected'!Q$1,FALSE)</f>
        <v>4.5255056973978998E-4</v>
      </c>
      <c r="AZ195" s="21">
        <f>VLOOKUP($H195,'[1]Unit factor_selected'!$F$3:$AC$346,'[1]Unit factor_selected'!R$1,FALSE)</f>
        <v>3.2094938120077201E-3</v>
      </c>
      <c r="BA195" s="22">
        <f>VLOOKUP($H195,'[1]Unit factor_selected'!$F$3:$AC$346,'[1]Unit factor_selected'!S$1,FALSE)</f>
        <v>2.6225037052588201E-4</v>
      </c>
      <c r="BB195" s="22">
        <f>VLOOKUP($H195,'[1]Unit factor_selected'!$F$3:$AC$346,'[1]Unit factor_selected'!T$1,FALSE)</f>
        <v>2.2693752243180101E-5</v>
      </c>
      <c r="BC195" s="22">
        <f>VLOOKUP($H195,'[1]Unit factor_selected'!$F$3:$AC$346,'[1]Unit factor_selected'!U$1,FALSE)</f>
        <v>2.1284632193969801E-4</v>
      </c>
      <c r="BD195" s="22">
        <f>VLOOKUP($H195,'[1]Unit factor_selected'!$F$3:$AC$346,'[1]Unit factor_selected'!V$1,FALSE)</f>
        <v>2.4085315647483799E-7</v>
      </c>
      <c r="BE195" s="22">
        <f>VLOOKUP($H195,'[1]Unit factor_selected'!$F$3:$AC$346,'[1]Unit factor_selected'!W$1,FALSE)</f>
        <v>1.5759495571695601E-5</v>
      </c>
      <c r="BF195" s="22">
        <f>VLOOKUP($H195,'[1]Unit factor_selected'!$F$3:$AC$346,'[1]Unit factor_selected'!X$1,FALSE)</f>
        <v>4.1886391251840799E-5</v>
      </c>
      <c r="BG195" s="22">
        <f>VLOOKUP($H195,'[1]Unit factor_selected'!$F$3:$AC$346,'[1]Unit factor_selected'!Y$1,FALSE)</f>
        <v>4.4587043810290402E-5</v>
      </c>
      <c r="BH195" s="22">
        <f>VLOOKUP($H195,'[1]Unit factor_selected'!$F$3:$AC$346,'[1]Unit factor_selected'!Z$1,FALSE)</f>
        <v>1.33252968090072E-8</v>
      </c>
      <c r="BI195" s="22">
        <f>VLOOKUP($H195,'[1]Unit factor_selected'!$F$3:$AC$346,'[1]Unit factor_selected'!AA$1,FALSE)</f>
        <v>6.2351253446064903E-5</v>
      </c>
      <c r="BJ195" s="21">
        <f>VLOOKUP($H195,'[1]Unit factor_selected'!$F$3:$AC$346,'[1]Unit factor_selected'!AB$1,FALSE)</f>
        <v>4.1849833346856496E-3</v>
      </c>
      <c r="BK195" s="99">
        <f>VLOOKUP($H195,'[1]Unit factor_selected'!$F$3:$AC$346,'[1]Unit factor_selected'!AC$1,FALSE)</f>
        <v>1.71513863272773E-5</v>
      </c>
      <c r="BL195" s="1">
        <f t="shared" si="103"/>
        <v>76.775531236499063</v>
      </c>
    </row>
    <row r="196" spans="2:64" x14ac:dyDescent="0.2">
      <c r="B196" s="84"/>
      <c r="C196" s="84"/>
      <c r="D196" s="84"/>
      <c r="E196" s="147"/>
      <c r="F196" s="86"/>
      <c r="G196" s="87" t="str">
        <f t="shared" si="107"/>
        <v>CN</v>
      </c>
      <c r="H196" s="35" t="str">
        <f t="shared" si="107"/>
        <v>94b37130-2d92-460f-afc2-f9d6895d0814</v>
      </c>
      <c r="I196" s="88">
        <f t="shared" ref="I196:I199" si="111">I191</f>
        <v>0</v>
      </c>
      <c r="J196" s="89"/>
      <c r="K196" s="261"/>
      <c r="L196" s="262"/>
      <c r="M196" s="262"/>
      <c r="N196" s="262"/>
      <c r="O196" s="262"/>
      <c r="P196" s="262"/>
      <c r="Q196" s="92"/>
      <c r="R196" s="92"/>
      <c r="S196" s="262"/>
      <c r="T196" s="262"/>
      <c r="U196" s="262"/>
      <c r="V196" s="262"/>
      <c r="W196" s="262"/>
      <c r="X196" s="262"/>
      <c r="Y196" s="92"/>
      <c r="Z196" s="164"/>
      <c r="AA196" s="94">
        <f t="shared" ref="AA196:AA199" si="112">$I196*K$195</f>
        <v>0</v>
      </c>
      <c r="AB196" s="4">
        <f t="shared" si="110"/>
        <v>0</v>
      </c>
      <c r="AC196" s="4">
        <f t="shared" si="110"/>
        <v>0</v>
      </c>
      <c r="AD196" s="4">
        <f t="shared" si="110"/>
        <v>0</v>
      </c>
      <c r="AE196" s="4">
        <f t="shared" si="110"/>
        <v>0</v>
      </c>
      <c r="AF196" s="4">
        <f t="shared" si="110"/>
        <v>0</v>
      </c>
      <c r="AG196" s="95">
        <f t="shared" si="110"/>
        <v>0</v>
      </c>
      <c r="AH196" s="95">
        <f t="shared" si="110"/>
        <v>0</v>
      </c>
      <c r="AI196" s="4">
        <f t="shared" si="110"/>
        <v>0</v>
      </c>
      <c r="AJ196" s="4">
        <f t="shared" si="110"/>
        <v>0</v>
      </c>
      <c r="AK196" s="4">
        <f t="shared" si="110"/>
        <v>0</v>
      </c>
      <c r="AL196" s="4">
        <f t="shared" si="110"/>
        <v>0</v>
      </c>
      <c r="AM196" s="4">
        <f t="shared" si="110"/>
        <v>0</v>
      </c>
      <c r="AN196" s="4">
        <f t="shared" si="110"/>
        <v>0</v>
      </c>
      <c r="AO196" s="95">
        <f t="shared" si="110"/>
        <v>0</v>
      </c>
      <c r="AP196" s="167">
        <f t="shared" si="110"/>
        <v>0</v>
      </c>
      <c r="AQ196" s="97" t="str">
        <f>VLOOKUP($H196,'[1]Unit factor_selected'!$F$3:$AC$346,'[1]Unit factor_selected'!H$1,FALSE)</f>
        <v>MJ</v>
      </c>
      <c r="AR196" s="98">
        <f>VLOOKUP($H196,'[1]Unit factor_selected'!$F$3:$AC$346,'[1]Unit factor_selected'!J$1,FALSE)</f>
        <v>6.7561703505123999E-2</v>
      </c>
      <c r="AS196" s="2">
        <f>VLOOKUP($H196,'[1]Unit factor_selected'!$F$3:$AC$346,'[1]Unit factor_selected'!K$1,FALSE)</f>
        <v>1.1286368642416</v>
      </c>
      <c r="AT196" s="22">
        <f>VLOOKUP($H196,'[1]Unit factor_selected'!$F$3:$AC$346,'[1]Unit factor_selected'!L$1,FALSE)</f>
        <v>1.34192652696239E-5</v>
      </c>
      <c r="AU196" s="21">
        <f>VLOOKUP($H196,'[1]Unit factor_selected'!$F$3:$AC$346,'[1]Unit factor_selected'!M$1,FALSE)</f>
        <v>2.46079777505234E-2</v>
      </c>
      <c r="AV196" s="22">
        <f>VLOOKUP($H196,'[1]Unit factor_selected'!$F$3:$AC$346,'[1]Unit factor_selected'!N$1,FALSE)</f>
        <v>1.3297703340276601E-4</v>
      </c>
      <c r="AW196" s="22">
        <f>VLOOKUP($H196,'[1]Unit factor_selected'!$F$3:$AC$346,'[1]Unit factor_selected'!O$1,FALSE)</f>
        <v>4.7544411438651503E-7</v>
      </c>
      <c r="AX196" s="21">
        <f>VLOOKUP($H196,'[1]Unit factor_selected'!$F$3:$AC$346,'[1]Unit factor_selected'!P$1,FALSE)</f>
        <v>6.8294048582825603E-2</v>
      </c>
      <c r="AY196" s="22">
        <f>VLOOKUP($H196,'[1]Unit factor_selected'!$F$3:$AC$346,'[1]Unit factor_selected'!Q$1,FALSE)</f>
        <v>3.04392105561114E-4</v>
      </c>
      <c r="AZ196" s="21">
        <f>VLOOKUP($H196,'[1]Unit factor_selected'!$F$3:$AC$346,'[1]Unit factor_selected'!R$1,FALSE)</f>
        <v>3.2654437525124198E-3</v>
      </c>
      <c r="BA196" s="22">
        <f>VLOOKUP($H196,'[1]Unit factor_selected'!$F$3:$AC$346,'[1]Unit factor_selected'!S$1,FALSE)</f>
        <v>2.0455474075815999E-4</v>
      </c>
      <c r="BB196" s="22">
        <f>VLOOKUP($H196,'[1]Unit factor_selected'!$F$3:$AC$346,'[1]Unit factor_selected'!T$1,FALSE)</f>
        <v>1.44714443289619E-5</v>
      </c>
      <c r="BC196" s="22">
        <f>VLOOKUP($H196,'[1]Unit factor_selected'!$F$3:$AC$346,'[1]Unit factor_selected'!U$1,FALSE)</f>
        <v>1.8673082475627399E-4</v>
      </c>
      <c r="BD196" s="22">
        <f>VLOOKUP($H196,'[1]Unit factor_selected'!$F$3:$AC$346,'[1]Unit factor_selected'!V$1,FALSE)</f>
        <v>1.1570836096670501E-7</v>
      </c>
      <c r="BE196" s="22">
        <f>VLOOKUP($H196,'[1]Unit factor_selected'!$F$3:$AC$346,'[1]Unit factor_selected'!W$1,FALSE)</f>
        <v>1.0657233038909801E-5</v>
      </c>
      <c r="BF196" s="22">
        <f>VLOOKUP($H196,'[1]Unit factor_selected'!$F$3:$AC$346,'[1]Unit factor_selected'!X$1,FALSE)</f>
        <v>3.8412323609695801E-5</v>
      </c>
      <c r="BG196" s="22">
        <f>VLOOKUP($H196,'[1]Unit factor_selected'!$F$3:$AC$346,'[1]Unit factor_selected'!Y$1,FALSE)</f>
        <v>4.1262791322937203E-5</v>
      </c>
      <c r="BH196" s="22">
        <f>VLOOKUP($H196,'[1]Unit factor_selected'!$F$3:$AC$346,'[1]Unit factor_selected'!Z$1,FALSE)</f>
        <v>6.9985129754833599E-9</v>
      </c>
      <c r="BI196" s="22">
        <f>VLOOKUP($H196,'[1]Unit factor_selected'!$F$3:$AC$346,'[1]Unit factor_selected'!AA$1,FALSE)</f>
        <v>3.97048683969412E-5</v>
      </c>
      <c r="BJ196" s="21">
        <f>VLOOKUP($H196,'[1]Unit factor_selected'!$F$3:$AC$346,'[1]Unit factor_selected'!AB$1,FALSE)</f>
        <v>3.8609525070636801E-3</v>
      </c>
      <c r="BK196" s="99">
        <f>VLOOKUP($H196,'[1]Unit factor_selected'!$F$3:$AC$346,'[1]Unit factor_selected'!AC$1,FALSE)</f>
        <v>7.9763357328164692E-6</v>
      </c>
      <c r="BL196" s="1">
        <f t="shared" si="103"/>
        <v>0</v>
      </c>
    </row>
    <row r="197" spans="2:64" x14ac:dyDescent="0.2">
      <c r="B197" s="84"/>
      <c r="C197" s="84"/>
      <c r="D197" s="84"/>
      <c r="E197" s="147"/>
      <c r="F197" s="86"/>
      <c r="G197" s="87" t="str">
        <f t="shared" si="107"/>
        <v>JP</v>
      </c>
      <c r="H197" s="35" t="str">
        <f t="shared" si="107"/>
        <v>4c970fa9-d056-405f-8871-64ebf0f37ffc</v>
      </c>
      <c r="I197" s="88">
        <f t="shared" si="111"/>
        <v>0</v>
      </c>
      <c r="J197" s="89"/>
      <c r="K197" s="261"/>
      <c r="L197" s="262"/>
      <c r="M197" s="262"/>
      <c r="N197" s="262"/>
      <c r="O197" s="262"/>
      <c r="P197" s="262"/>
      <c r="Q197" s="92"/>
      <c r="R197" s="92"/>
      <c r="S197" s="262"/>
      <c r="T197" s="262"/>
      <c r="U197" s="262"/>
      <c r="V197" s="262"/>
      <c r="W197" s="262"/>
      <c r="X197" s="262"/>
      <c r="Y197" s="92"/>
      <c r="Z197" s="164"/>
      <c r="AA197" s="94">
        <f t="shared" si="112"/>
        <v>0</v>
      </c>
      <c r="AB197" s="4">
        <f t="shared" si="110"/>
        <v>0</v>
      </c>
      <c r="AC197" s="4">
        <f t="shared" si="110"/>
        <v>0</v>
      </c>
      <c r="AD197" s="4">
        <f t="shared" si="110"/>
        <v>0</v>
      </c>
      <c r="AE197" s="4">
        <f t="shared" si="110"/>
        <v>0</v>
      </c>
      <c r="AF197" s="4">
        <f t="shared" si="110"/>
        <v>0</v>
      </c>
      <c r="AG197" s="95">
        <f t="shared" si="110"/>
        <v>0</v>
      </c>
      <c r="AH197" s="95">
        <f t="shared" si="110"/>
        <v>0</v>
      </c>
      <c r="AI197" s="4">
        <f t="shared" si="110"/>
        <v>0</v>
      </c>
      <c r="AJ197" s="4">
        <f t="shared" si="110"/>
        <v>0</v>
      </c>
      <c r="AK197" s="4">
        <f t="shared" si="110"/>
        <v>0</v>
      </c>
      <c r="AL197" s="4">
        <f t="shared" si="110"/>
        <v>0</v>
      </c>
      <c r="AM197" s="4">
        <f t="shared" si="110"/>
        <v>0</v>
      </c>
      <c r="AN197" s="4">
        <f t="shared" si="110"/>
        <v>0</v>
      </c>
      <c r="AO197" s="95">
        <f t="shared" si="110"/>
        <v>0</v>
      </c>
      <c r="AP197" s="167">
        <f t="shared" si="110"/>
        <v>0</v>
      </c>
      <c r="AQ197" s="97" t="str">
        <f>VLOOKUP($H197,'[1]Unit factor_selected'!$F$3:$AC$346,'[1]Unit factor_selected'!H$1,FALSE)</f>
        <v>MJ</v>
      </c>
      <c r="AR197" s="98">
        <f>VLOOKUP($H197,'[1]Unit factor_selected'!$F$3:$AC$346,'[1]Unit factor_selected'!J$1,FALSE)</f>
        <v>7.93512076278024E-2</v>
      </c>
      <c r="AS197" s="2">
        <f>VLOOKUP($H197,'[1]Unit factor_selected'!$F$3:$AC$346,'[1]Unit factor_selected'!K$1,FALSE)</f>
        <v>1.32276848359443</v>
      </c>
      <c r="AT197" s="22">
        <f>VLOOKUP($H197,'[1]Unit factor_selected'!$F$3:$AC$346,'[1]Unit factor_selected'!L$1,FALSE)</f>
        <v>3.1263415803588299E-5</v>
      </c>
      <c r="AU197" s="21">
        <f>VLOOKUP($H197,'[1]Unit factor_selected'!$F$3:$AC$346,'[1]Unit factor_selected'!M$1,FALSE)</f>
        <v>2.8641793027265099E-2</v>
      </c>
      <c r="AV197" s="22">
        <f>VLOOKUP($H197,'[1]Unit factor_selected'!$F$3:$AC$346,'[1]Unit factor_selected'!N$1,FALSE)</f>
        <v>4.5261992541638499E-4</v>
      </c>
      <c r="AW197" s="22">
        <f>VLOOKUP($H197,'[1]Unit factor_selected'!$F$3:$AC$346,'[1]Unit factor_selected'!O$1,FALSE)</f>
        <v>1.53309941271616E-6</v>
      </c>
      <c r="AX197" s="21">
        <f>VLOOKUP($H197,'[1]Unit factor_selected'!$F$3:$AC$346,'[1]Unit factor_selected'!P$1,FALSE)</f>
        <v>8.0566010804188806E-2</v>
      </c>
      <c r="AY197" s="22">
        <f>VLOOKUP($H197,'[1]Unit factor_selected'!$F$3:$AC$346,'[1]Unit factor_selected'!Q$1,FALSE)</f>
        <v>1.6155785489210201E-3</v>
      </c>
      <c r="AZ197" s="21">
        <f>VLOOKUP($H197,'[1]Unit factor_selected'!$F$3:$AC$346,'[1]Unit factor_selected'!R$1,FALSE)</f>
        <v>8.8357184081817308E-3</v>
      </c>
      <c r="BA197" s="22">
        <f>VLOOKUP($H197,'[1]Unit factor_selected'!$F$3:$AC$346,'[1]Unit factor_selected'!S$1,FALSE)</f>
        <v>4.2126662656830402E-4</v>
      </c>
      <c r="BB197" s="22">
        <f>VLOOKUP($H197,'[1]Unit factor_selected'!$F$3:$AC$346,'[1]Unit factor_selected'!T$1,FALSE)</f>
        <v>3.1856838700717401E-4</v>
      </c>
      <c r="BC197" s="22">
        <f>VLOOKUP($H197,'[1]Unit factor_selected'!$F$3:$AC$346,'[1]Unit factor_selected'!U$1,FALSE)</f>
        <v>5.9676567228942202E-4</v>
      </c>
      <c r="BD197" s="22">
        <f>VLOOKUP($H197,'[1]Unit factor_selected'!$F$3:$AC$346,'[1]Unit factor_selected'!V$1,FALSE)</f>
        <v>3.62731138567858E-7</v>
      </c>
      <c r="BE197" s="22">
        <f>VLOOKUP($H197,'[1]Unit factor_selected'!$F$3:$AC$346,'[1]Unit factor_selected'!W$1,FALSE)</f>
        <v>7.2609868172480204E-5</v>
      </c>
      <c r="BF197" s="22">
        <f>VLOOKUP($H197,'[1]Unit factor_selected'!$F$3:$AC$346,'[1]Unit factor_selected'!X$1,FALSE)</f>
        <v>7.5021780235330594E-5</v>
      </c>
      <c r="BG197" s="22">
        <f>VLOOKUP($H197,'[1]Unit factor_selected'!$F$3:$AC$346,'[1]Unit factor_selected'!Y$1,FALSE)</f>
        <v>7.92969361637094E-5</v>
      </c>
      <c r="BH197" s="22">
        <f>VLOOKUP($H197,'[1]Unit factor_selected'!$F$3:$AC$346,'[1]Unit factor_selected'!Z$1,FALSE)</f>
        <v>4.5492952877156298E-9</v>
      </c>
      <c r="BI197" s="22">
        <f>VLOOKUP($H197,'[1]Unit factor_selected'!$F$3:$AC$346,'[1]Unit factor_selected'!AA$1,FALSE)</f>
        <v>9.0580613030702498E-5</v>
      </c>
      <c r="BJ197" s="21">
        <f>VLOOKUP($H197,'[1]Unit factor_selected'!$F$3:$AC$346,'[1]Unit factor_selected'!AB$1,FALSE)</f>
        <v>2.86655183532433E-2</v>
      </c>
      <c r="BK197" s="99">
        <f>VLOOKUP($H197,'[1]Unit factor_selected'!$F$3:$AC$346,'[1]Unit factor_selected'!AC$1,FALSE)</f>
        <v>4.2197206111642398E-5</v>
      </c>
      <c r="BL197" s="1">
        <f t="shared" si="103"/>
        <v>0</v>
      </c>
    </row>
    <row r="198" spans="2:64" x14ac:dyDescent="0.2">
      <c r="B198" s="84"/>
      <c r="C198" s="84"/>
      <c r="D198" s="84"/>
      <c r="E198" s="147"/>
      <c r="F198" s="86"/>
      <c r="G198" s="87" t="str">
        <f t="shared" si="107"/>
        <v>KR</v>
      </c>
      <c r="H198" s="35" t="str">
        <f t="shared" si="107"/>
        <v>a3a7e5f6-7e8c-43a3-8d7a-39bd79efc2f9</v>
      </c>
      <c r="I198" s="88">
        <f t="shared" si="111"/>
        <v>0</v>
      </c>
      <c r="J198" s="89"/>
      <c r="K198" s="261"/>
      <c r="L198" s="262"/>
      <c r="M198" s="262"/>
      <c r="N198" s="262"/>
      <c r="O198" s="262"/>
      <c r="P198" s="262"/>
      <c r="Q198" s="92"/>
      <c r="R198" s="92"/>
      <c r="S198" s="262"/>
      <c r="T198" s="262"/>
      <c r="U198" s="262"/>
      <c r="V198" s="262"/>
      <c r="W198" s="262"/>
      <c r="X198" s="262"/>
      <c r="Y198" s="92"/>
      <c r="Z198" s="164"/>
      <c r="AA198" s="94">
        <f t="shared" si="112"/>
        <v>0</v>
      </c>
      <c r="AB198" s="4">
        <f t="shared" si="110"/>
        <v>0</v>
      </c>
      <c r="AC198" s="4">
        <f t="shared" si="110"/>
        <v>0</v>
      </c>
      <c r="AD198" s="4">
        <f t="shared" si="110"/>
        <v>0</v>
      </c>
      <c r="AE198" s="4">
        <f t="shared" si="110"/>
        <v>0</v>
      </c>
      <c r="AF198" s="4">
        <f t="shared" si="110"/>
        <v>0</v>
      </c>
      <c r="AG198" s="95">
        <f t="shared" si="110"/>
        <v>0</v>
      </c>
      <c r="AH198" s="95">
        <f t="shared" si="110"/>
        <v>0</v>
      </c>
      <c r="AI198" s="4">
        <f t="shared" si="110"/>
        <v>0</v>
      </c>
      <c r="AJ198" s="4">
        <f t="shared" si="110"/>
        <v>0</v>
      </c>
      <c r="AK198" s="4">
        <f t="shared" si="110"/>
        <v>0</v>
      </c>
      <c r="AL198" s="4">
        <f t="shared" si="110"/>
        <v>0</v>
      </c>
      <c r="AM198" s="4">
        <f t="shared" si="110"/>
        <v>0</v>
      </c>
      <c r="AN198" s="4">
        <f t="shared" si="110"/>
        <v>0</v>
      </c>
      <c r="AO198" s="95">
        <f t="shared" si="110"/>
        <v>0</v>
      </c>
      <c r="AP198" s="167">
        <f t="shared" si="110"/>
        <v>0</v>
      </c>
      <c r="AQ198" s="97" t="str">
        <f>VLOOKUP($H198,'[1]Unit factor_selected'!$F$3:$AC$346,'[1]Unit factor_selected'!H$1,FALSE)</f>
        <v>MJ</v>
      </c>
      <c r="AR198" s="98">
        <f>VLOOKUP($H198,'[1]Unit factor_selected'!$F$3:$AC$346,'[1]Unit factor_selected'!J$1,FALSE)</f>
        <v>6.7253809860047906E-2</v>
      </c>
      <c r="AS198" s="2">
        <f>VLOOKUP($H198,'[1]Unit factor_selected'!$F$3:$AC$346,'[1]Unit factor_selected'!K$1,FALSE)</f>
        <v>1.1294125052100501</v>
      </c>
      <c r="AT198" s="22">
        <f>VLOOKUP($H198,'[1]Unit factor_selected'!$F$3:$AC$346,'[1]Unit factor_selected'!L$1,FALSE)</f>
        <v>1.2795087764735001E-5</v>
      </c>
      <c r="AU198" s="21">
        <f>VLOOKUP($H198,'[1]Unit factor_selected'!$F$3:$AC$346,'[1]Unit factor_selected'!M$1,FALSE)</f>
        <v>2.4575331543782601E-2</v>
      </c>
      <c r="AV198" s="22">
        <f>VLOOKUP($H198,'[1]Unit factor_selected'!$F$3:$AC$346,'[1]Unit factor_selected'!N$1,FALSE)</f>
        <v>1.3506052312702401E-4</v>
      </c>
      <c r="AW198" s="22">
        <f>VLOOKUP($H198,'[1]Unit factor_selected'!$F$3:$AC$346,'[1]Unit factor_selected'!O$1,FALSE)</f>
        <v>6.5286606690765305E-7</v>
      </c>
      <c r="AX198" s="21">
        <f>VLOOKUP($H198,'[1]Unit factor_selected'!$F$3:$AC$346,'[1]Unit factor_selected'!P$1,FALSE)</f>
        <v>6.7967294629948397E-2</v>
      </c>
      <c r="AY198" s="22">
        <f>VLOOKUP($H198,'[1]Unit factor_selected'!$F$3:$AC$346,'[1]Unit factor_selected'!Q$1,FALSE)</f>
        <v>3.0695237695689098E-4</v>
      </c>
      <c r="AZ198" s="21">
        <f>VLOOKUP($H198,'[1]Unit factor_selected'!$F$3:$AC$346,'[1]Unit factor_selected'!R$1,FALSE)</f>
        <v>3.3629623399084999E-3</v>
      </c>
      <c r="BA198" s="22">
        <f>VLOOKUP($H198,'[1]Unit factor_selected'!$F$3:$AC$346,'[1]Unit factor_selected'!S$1,FALSE)</f>
        <v>3.1601268785079798E-4</v>
      </c>
      <c r="BB198" s="22">
        <f>VLOOKUP($H198,'[1]Unit factor_selected'!$F$3:$AC$346,'[1]Unit factor_selected'!T$1,FALSE)</f>
        <v>2.41154246765223E-5</v>
      </c>
      <c r="BC198" s="22">
        <f>VLOOKUP($H198,'[1]Unit factor_selected'!$F$3:$AC$346,'[1]Unit factor_selected'!U$1,FALSE)</f>
        <v>1.8980648163218099E-4</v>
      </c>
      <c r="BD198" s="22">
        <f>VLOOKUP($H198,'[1]Unit factor_selected'!$F$3:$AC$346,'[1]Unit factor_selected'!V$1,FALSE)</f>
        <v>1.2888913005812801E-7</v>
      </c>
      <c r="BE198" s="22">
        <f>VLOOKUP($H198,'[1]Unit factor_selected'!$F$3:$AC$346,'[1]Unit factor_selected'!W$1,FALSE)</f>
        <v>1.0828460730635399E-5</v>
      </c>
      <c r="BF198" s="22">
        <f>VLOOKUP($H198,'[1]Unit factor_selected'!$F$3:$AC$346,'[1]Unit factor_selected'!X$1,FALSE)</f>
        <v>3.7330935365714099E-5</v>
      </c>
      <c r="BG198" s="22">
        <f>VLOOKUP($H198,'[1]Unit factor_selected'!$F$3:$AC$346,'[1]Unit factor_selected'!Y$1,FALSE)</f>
        <v>4.0187916432751998E-5</v>
      </c>
      <c r="BH198" s="22">
        <f>VLOOKUP($H198,'[1]Unit factor_selected'!$F$3:$AC$346,'[1]Unit factor_selected'!Z$1,FALSE)</f>
        <v>6.9775474062308804E-9</v>
      </c>
      <c r="BI198" s="22">
        <f>VLOOKUP($H198,'[1]Unit factor_selected'!$F$3:$AC$346,'[1]Unit factor_selected'!AA$1,FALSE)</f>
        <v>3.7985140662090601E-5</v>
      </c>
      <c r="BJ198" s="21">
        <f>VLOOKUP($H198,'[1]Unit factor_selected'!$F$3:$AC$346,'[1]Unit factor_selected'!AB$1,FALSE)</f>
        <v>3.7708823359342602E-3</v>
      </c>
      <c r="BK198" s="99">
        <f>VLOOKUP($H198,'[1]Unit factor_selected'!$F$3:$AC$346,'[1]Unit factor_selected'!AC$1,FALSE)</f>
        <v>9.0492303943148604E-6</v>
      </c>
      <c r="BL198" s="1">
        <f t="shared" si="103"/>
        <v>0</v>
      </c>
    </row>
    <row r="199" spans="2:64" x14ac:dyDescent="0.2">
      <c r="B199" s="84"/>
      <c r="C199" s="84"/>
      <c r="D199" s="84"/>
      <c r="E199" s="147"/>
      <c r="F199" s="86"/>
      <c r="G199" s="87" t="str">
        <f t="shared" si="107"/>
        <v>RER</v>
      </c>
      <c r="H199" s="35" t="str">
        <f t="shared" si="107"/>
        <v>81f57f68-26a0-32eb-bdd1-6d68bf145cbf</v>
      </c>
      <c r="I199" s="88">
        <f t="shared" si="111"/>
        <v>0</v>
      </c>
      <c r="J199" s="89"/>
      <c r="K199" s="261"/>
      <c r="L199" s="262"/>
      <c r="M199" s="262"/>
      <c r="N199" s="262"/>
      <c r="O199" s="262"/>
      <c r="P199" s="262"/>
      <c r="Q199" s="92"/>
      <c r="R199" s="92"/>
      <c r="S199" s="262"/>
      <c r="T199" s="262"/>
      <c r="U199" s="262"/>
      <c r="V199" s="262"/>
      <c r="W199" s="262"/>
      <c r="X199" s="262"/>
      <c r="Y199" s="92"/>
      <c r="Z199" s="164"/>
      <c r="AA199" s="94">
        <f t="shared" si="112"/>
        <v>0</v>
      </c>
      <c r="AB199" s="4">
        <f t="shared" si="110"/>
        <v>0</v>
      </c>
      <c r="AC199" s="4">
        <f t="shared" si="110"/>
        <v>0</v>
      </c>
      <c r="AD199" s="4">
        <f t="shared" si="110"/>
        <v>0</v>
      </c>
      <c r="AE199" s="4">
        <f t="shared" si="110"/>
        <v>0</v>
      </c>
      <c r="AF199" s="4">
        <f t="shared" si="110"/>
        <v>0</v>
      </c>
      <c r="AG199" s="95">
        <f t="shared" si="110"/>
        <v>0</v>
      </c>
      <c r="AH199" s="95">
        <f t="shared" si="110"/>
        <v>0</v>
      </c>
      <c r="AI199" s="4">
        <f t="shared" si="110"/>
        <v>0</v>
      </c>
      <c r="AJ199" s="4">
        <f t="shared" si="110"/>
        <v>0</v>
      </c>
      <c r="AK199" s="4">
        <f t="shared" si="110"/>
        <v>0</v>
      </c>
      <c r="AL199" s="4">
        <f t="shared" si="110"/>
        <v>0</v>
      </c>
      <c r="AM199" s="4">
        <f t="shared" si="110"/>
        <v>0</v>
      </c>
      <c r="AN199" s="4">
        <f t="shared" si="110"/>
        <v>0</v>
      </c>
      <c r="AO199" s="95">
        <f t="shared" si="110"/>
        <v>0</v>
      </c>
      <c r="AP199" s="167">
        <f t="shared" si="110"/>
        <v>0</v>
      </c>
      <c r="AQ199" s="97" t="str">
        <f>VLOOKUP($H199,'[1]Unit factor_selected'!$F$3:$AC$346,'[1]Unit factor_selected'!H$1,FALSE)</f>
        <v>MJ</v>
      </c>
      <c r="AR199" s="98">
        <f>VLOOKUP($H199,'[1]Unit factor_selected'!$F$3:$AC$346,'[1]Unit factor_selected'!J$1,FALSE)</f>
        <v>7.0118048765538996E-2</v>
      </c>
      <c r="AS199" s="2">
        <f>VLOOKUP($H199,'[1]Unit factor_selected'!$F$3:$AC$346,'[1]Unit factor_selected'!K$1,FALSE)</f>
        <v>1.3497453408187099</v>
      </c>
      <c r="AT199" s="22">
        <f>VLOOKUP($H199,'[1]Unit factor_selected'!$F$3:$AC$346,'[1]Unit factor_selected'!L$1,FALSE)</f>
        <v>1.06301210372212E-5</v>
      </c>
      <c r="AU199" s="21">
        <f>VLOOKUP($H199,'[1]Unit factor_selected'!$F$3:$AC$346,'[1]Unit factor_selected'!M$1,FALSE)</f>
        <v>2.9385955179995399E-2</v>
      </c>
      <c r="AV199" s="22">
        <f>VLOOKUP($H199,'[1]Unit factor_selected'!$F$3:$AC$346,'[1]Unit factor_selected'!N$1,FALSE)</f>
        <v>1.0025233031106201E-4</v>
      </c>
      <c r="AW199" s="22">
        <f>VLOOKUP($H199,'[1]Unit factor_selected'!$F$3:$AC$346,'[1]Unit factor_selected'!O$1,FALSE)</f>
        <v>5.9555853283527898E-7</v>
      </c>
      <c r="AX199" s="21">
        <f>VLOOKUP($H199,'[1]Unit factor_selected'!$F$3:$AC$346,'[1]Unit factor_selected'!P$1,FALSE)</f>
        <v>7.0869144201546899E-2</v>
      </c>
      <c r="AY199" s="22">
        <f>VLOOKUP($H199,'[1]Unit factor_selected'!$F$3:$AC$346,'[1]Unit factor_selected'!Q$1,FALSE)</f>
        <v>4.5144039477974199E-4</v>
      </c>
      <c r="AZ199" s="21">
        <f>VLOOKUP($H199,'[1]Unit factor_selected'!$F$3:$AC$346,'[1]Unit factor_selected'!R$1,FALSE)</f>
        <v>1.5356028778998299E-3</v>
      </c>
      <c r="BA199" s="22">
        <f>VLOOKUP($H199,'[1]Unit factor_selected'!$F$3:$AC$346,'[1]Unit factor_selected'!S$1,FALSE)</f>
        <v>3.2455970565379699E-4</v>
      </c>
      <c r="BB199" s="22">
        <f>VLOOKUP($H199,'[1]Unit factor_selected'!$F$3:$AC$346,'[1]Unit factor_selected'!T$1,FALSE)</f>
        <v>3.01250376434892E-5</v>
      </c>
      <c r="BC199" s="22">
        <f>VLOOKUP($H199,'[1]Unit factor_selected'!$F$3:$AC$346,'[1]Unit factor_selected'!U$1,FALSE)</f>
        <v>2.66615630405421E-4</v>
      </c>
      <c r="BD199" s="22">
        <f>VLOOKUP($H199,'[1]Unit factor_selected'!$F$3:$AC$346,'[1]Unit factor_selected'!V$1,FALSE)</f>
        <v>6.0700632641943398E-8</v>
      </c>
      <c r="BE199" s="22">
        <f>VLOOKUP($H199,'[1]Unit factor_selected'!$F$3:$AC$346,'[1]Unit factor_selected'!W$1,FALSE)</f>
        <v>1.7662890886774801E-5</v>
      </c>
      <c r="BF199" s="22">
        <f>VLOOKUP($H199,'[1]Unit factor_selected'!$F$3:$AC$346,'[1]Unit factor_selected'!X$1,FALSE)</f>
        <v>3.2165862121886299E-5</v>
      </c>
      <c r="BG199" s="22">
        <f>VLOOKUP($H199,'[1]Unit factor_selected'!$F$3:$AC$346,'[1]Unit factor_selected'!Y$1,FALSE)</f>
        <v>3.4052642672935498E-5</v>
      </c>
      <c r="BH199" s="22">
        <f>VLOOKUP($H199,'[1]Unit factor_selected'!$F$3:$AC$346,'[1]Unit factor_selected'!Z$1,FALSE)</f>
        <v>1.6017502682224398E-8</v>
      </c>
      <c r="BI199" s="22">
        <f>VLOOKUP($H199,'[1]Unit factor_selected'!$F$3:$AC$346,'[1]Unit factor_selected'!AA$1,FALSE)</f>
        <v>3.0729154602136902E-5</v>
      </c>
      <c r="BJ199" s="21">
        <f>VLOOKUP($H199,'[1]Unit factor_selected'!$F$3:$AC$346,'[1]Unit factor_selected'!AB$1,FALSE)</f>
        <v>5.1457720294377004E-3</v>
      </c>
      <c r="BK199" s="99">
        <f>VLOOKUP($H199,'[1]Unit factor_selected'!$F$3:$AC$346,'[1]Unit factor_selected'!AC$1,FALSE)</f>
        <v>2.1648941226151601E-5</v>
      </c>
      <c r="BL199" s="1">
        <f t="shared" si="103"/>
        <v>0</v>
      </c>
    </row>
    <row r="200" spans="2:64" x14ac:dyDescent="0.2">
      <c r="B200" s="84"/>
      <c r="C200" s="84"/>
      <c r="D200" s="100"/>
      <c r="E200" s="263" t="str">
        <f>[1]LCI!S12</f>
        <v>Solid waste</v>
      </c>
      <c r="F200" s="264" t="str">
        <f>'[1]Unit factor_selected'!D311</f>
        <v>market for process-specific burdens, sanitary landfill | process-specific burdens, sanitary landfill | Cutoff, U</v>
      </c>
      <c r="G200" s="102" t="str">
        <f>'[1]Unit factor_selected'!E311</f>
        <v>RoW</v>
      </c>
      <c r="H200" s="103" t="str">
        <f>'[1]Unit factor_selected'!F311</f>
        <v>a42ab72f-22e3-4626-9c8d-8c0a6105e602</v>
      </c>
      <c r="I200" s="104">
        <v>1</v>
      </c>
      <c r="J200" s="132">
        <f>I200</f>
        <v>1</v>
      </c>
      <c r="K200" s="265">
        <v>0</v>
      </c>
      <c r="L200" s="266">
        <v>0</v>
      </c>
      <c r="M200" s="266">
        <v>0</v>
      </c>
      <c r="N200" s="266">
        <v>0</v>
      </c>
      <c r="O200" s="266">
        <v>0</v>
      </c>
      <c r="P200" s="266">
        <v>0</v>
      </c>
      <c r="Q200" s="135">
        <f>'[1]EV proj_BAU'!AF$77*([1]LCI!$H37)</f>
        <v>0.24261132404334859</v>
      </c>
      <c r="R200" s="135">
        <f>'[1]EV proj_BAU'!AJ$77*([1]LCI!$H37)</f>
        <v>0.36307491436381617</v>
      </c>
      <c r="S200" s="266">
        <v>0</v>
      </c>
      <c r="T200" s="266">
        <v>0</v>
      </c>
      <c r="U200" s="266">
        <v>0</v>
      </c>
      <c r="V200" s="266">
        <v>0</v>
      </c>
      <c r="W200" s="266">
        <v>0</v>
      </c>
      <c r="X200" s="266">
        <v>0</v>
      </c>
      <c r="Y200" s="135">
        <f>'[1]EV proj_BAU'!AG$77*([1]LCI!$H37)</f>
        <v>0.48924885066995244</v>
      </c>
      <c r="Z200" s="185">
        <f>'[1]EV proj_BAU'!AK$77*([1]LCI!$H37)</f>
        <v>0.73877510826221671</v>
      </c>
      <c r="AA200" s="110">
        <f>$I200*K$200</f>
        <v>0</v>
      </c>
      <c r="AB200" s="111">
        <f t="shared" ref="AB200:AP200" si="113">$I200*L$200</f>
        <v>0</v>
      </c>
      <c r="AC200" s="111">
        <f t="shared" si="113"/>
        <v>0</v>
      </c>
      <c r="AD200" s="111">
        <f t="shared" si="113"/>
        <v>0</v>
      </c>
      <c r="AE200" s="111">
        <f t="shared" si="113"/>
        <v>0</v>
      </c>
      <c r="AF200" s="111">
        <f t="shared" si="113"/>
        <v>0</v>
      </c>
      <c r="AG200" s="58">
        <f t="shared" si="113"/>
        <v>0.24261132404334859</v>
      </c>
      <c r="AH200" s="58">
        <f t="shared" si="113"/>
        <v>0.36307491436381617</v>
      </c>
      <c r="AI200" s="111">
        <f t="shared" si="113"/>
        <v>0</v>
      </c>
      <c r="AJ200" s="111">
        <f t="shared" si="113"/>
        <v>0</v>
      </c>
      <c r="AK200" s="111">
        <f t="shared" si="113"/>
        <v>0</v>
      </c>
      <c r="AL200" s="111">
        <f t="shared" si="113"/>
        <v>0</v>
      </c>
      <c r="AM200" s="111">
        <f t="shared" si="113"/>
        <v>0</v>
      </c>
      <c r="AN200" s="111">
        <f t="shared" si="113"/>
        <v>0</v>
      </c>
      <c r="AO200" s="58">
        <f t="shared" si="113"/>
        <v>0.48924885066995244</v>
      </c>
      <c r="AP200" s="178">
        <f t="shared" si="113"/>
        <v>0.73877510826221671</v>
      </c>
      <c r="AQ200" s="113" t="str">
        <f>VLOOKUP($H200,'[1]Unit factor_selected'!$F$3:$AC$346,'[1]Unit factor_selected'!H$1,FALSE)</f>
        <v>kg</v>
      </c>
      <c r="AR200" s="114">
        <f>VLOOKUP($H200,'[1]Unit factor_selected'!$F$3:$AC$346,'[1]Unit factor_selected'!J$1,FALSE)</f>
        <v>5.2284920000000004E-3</v>
      </c>
      <c r="AS200" s="115">
        <f>VLOOKUP($H200,'[1]Unit factor_selected'!$F$3:$AC$346,'[1]Unit factor_selected'!K$1,FALSE)</f>
        <v>7.8622622000000003E-2</v>
      </c>
      <c r="AT200" s="116">
        <f>VLOOKUP($H200,'[1]Unit factor_selected'!$F$3:$AC$346,'[1]Unit factor_selected'!L$1,FALSE)</f>
        <v>1.3900000000000001E-5</v>
      </c>
      <c r="AU200" s="117">
        <f>VLOOKUP($H200,'[1]Unit factor_selected'!$F$3:$AC$346,'[1]Unit factor_selected'!M$1,FALSE)</f>
        <v>1.6068040000000001E-3</v>
      </c>
      <c r="AV200" s="116">
        <f>VLOOKUP($H200,'[1]Unit factor_selected'!$F$3:$AC$346,'[1]Unit factor_selected'!N$1,FALSE)</f>
        <v>4.2400000000000001E-5</v>
      </c>
      <c r="AW200" s="116">
        <f>VLOOKUP($H200,'[1]Unit factor_selected'!$F$3:$AC$346,'[1]Unit factor_selected'!O$1,FALSE)</f>
        <v>5.4499999999999997E-7</v>
      </c>
      <c r="AX200" s="117">
        <f>VLOOKUP($H200,'[1]Unit factor_selected'!$F$3:$AC$346,'[1]Unit factor_selected'!P$1,FALSE)</f>
        <v>5.2635370000000004E-3</v>
      </c>
      <c r="AY200" s="116">
        <f>VLOOKUP($H200,'[1]Unit factor_selected'!$F$3:$AC$346,'[1]Unit factor_selected'!Q$1,FALSE)</f>
        <v>1.9541799999999999E-4</v>
      </c>
      <c r="AZ200" s="117">
        <f>VLOOKUP($H200,'[1]Unit factor_selected'!$F$3:$AC$346,'[1]Unit factor_selected'!R$1,FALSE)</f>
        <v>1.1128010000000001E-3</v>
      </c>
      <c r="BA200" s="116">
        <f>VLOOKUP($H200,'[1]Unit factor_selected'!$F$3:$AC$346,'[1]Unit factor_selected'!S$1,FALSE)</f>
        <v>1.7640900000000001E-4</v>
      </c>
      <c r="BB200" s="116">
        <f>VLOOKUP($H200,'[1]Unit factor_selected'!$F$3:$AC$346,'[1]Unit factor_selected'!T$1,FALSE)</f>
        <v>-8.2093800000000001E-4</v>
      </c>
      <c r="BC200" s="116">
        <f>VLOOKUP($H200,'[1]Unit factor_selected'!$F$3:$AC$346,'[1]Unit factor_selected'!U$1,FALSE)</f>
        <v>6.0999999999999999E-5</v>
      </c>
      <c r="BD200" s="116">
        <f>VLOOKUP($H200,'[1]Unit factor_selected'!$F$3:$AC$346,'[1]Unit factor_selected'!V$1,FALSE)</f>
        <v>4.3999999999999997E-8</v>
      </c>
      <c r="BE200" s="116">
        <f>VLOOKUP($H200,'[1]Unit factor_selected'!$F$3:$AC$346,'[1]Unit factor_selected'!W$1,FALSE)</f>
        <v>7.4900000000000003E-6</v>
      </c>
      <c r="BF200" s="116">
        <f>VLOOKUP($H200,'[1]Unit factor_selected'!$F$3:$AC$346,'[1]Unit factor_selected'!X$1,FALSE)</f>
        <v>5.3699999999999997E-5</v>
      </c>
      <c r="BG200" s="116">
        <f>VLOOKUP($H200,'[1]Unit factor_selected'!$F$3:$AC$346,'[1]Unit factor_selected'!Y$1,FALSE)</f>
        <v>5.4599999999999999E-5</v>
      </c>
      <c r="BH200" s="116">
        <f>VLOOKUP($H200,'[1]Unit factor_selected'!$F$3:$AC$346,'[1]Unit factor_selected'!Z$1,FALSE)</f>
        <v>2.8999999999999999E-9</v>
      </c>
      <c r="BI200" s="116">
        <f>VLOOKUP($H200,'[1]Unit factor_selected'!$F$3:$AC$346,'[1]Unit factor_selected'!AA$1,FALSE)</f>
        <v>2.6599999999999999E-5</v>
      </c>
      <c r="BJ200" s="117">
        <f>VLOOKUP($H200,'[1]Unit factor_selected'!$F$3:$AC$346,'[1]Unit factor_selected'!AB$1,FALSE)</f>
        <v>5.9749490000000002E-3</v>
      </c>
      <c r="BK200" s="118">
        <f>VLOOKUP($H200,'[1]Unit factor_selected'!$F$3:$AC$346,'[1]Unit factor_selected'!AC$1,FALSE)</f>
        <v>1.0200000000000001E-5</v>
      </c>
      <c r="BL200" s="1">
        <f t="shared" si="103"/>
        <v>1.2684913668700559E-3</v>
      </c>
    </row>
    <row r="201" spans="2:64" x14ac:dyDescent="0.2">
      <c r="B201" s="84"/>
      <c r="C201" s="84"/>
      <c r="D201" s="64" t="str">
        <f>'[1]EV proj_BAU'!K77</f>
        <v>Graphite (kg)</v>
      </c>
      <c r="E201" s="146"/>
      <c r="F201" s="65" t="str">
        <f>'[1]Unit factor_selected'!D25</f>
        <v>Synthesis Graphite production</v>
      </c>
      <c r="G201" s="66" t="str">
        <f>'[1]Unit factor_selected'!E25</f>
        <v>US</v>
      </c>
      <c r="H201" s="67" t="str">
        <f>'[1]Unit factor_selected'!F25</f>
        <v>669d3b88-a359-454c-a4b1-d12609d49b8b</v>
      </c>
      <c r="I201" s="68">
        <f>'[1]LIB components'!C3*$E$8+$E$4*$E$9</f>
        <v>1</v>
      </c>
      <c r="J201" s="69">
        <f t="shared" ref="J201" si="114">SUM(I201:I205)</f>
        <v>1</v>
      </c>
      <c r="K201" s="188">
        <f>'[1]EV proj_BAU'!R77</f>
        <v>26.805599999999998</v>
      </c>
      <c r="L201" s="72">
        <f>'[1]EV proj_BAU'!S77</f>
        <v>27.691199999999998</v>
      </c>
      <c r="M201" s="72">
        <f>'[1]EV proj_BAU'!T77</f>
        <v>27.398399999999999</v>
      </c>
      <c r="N201" s="72">
        <f>'[1]EV proj_BAU'!U77</f>
        <v>30.584850000000003</v>
      </c>
      <c r="O201" s="72">
        <f>'[1]EV proj_BAU'!V77</f>
        <v>27.729600000000001</v>
      </c>
      <c r="P201" s="72">
        <f>'[1]EV proj_BAU'!W77</f>
        <v>27.412800000000001</v>
      </c>
      <c r="Q201" s="71">
        <v>0</v>
      </c>
      <c r="R201" s="71">
        <v>0</v>
      </c>
      <c r="S201" s="72">
        <f>'[1]EV proj_BAU'!X77</f>
        <v>51.926400000000008</v>
      </c>
      <c r="T201" s="72">
        <f>'[1]EV proj_BAU'!Y77</f>
        <v>53.647199999999998</v>
      </c>
      <c r="U201" s="72">
        <f>'[1]EV proj_BAU'!Z77</f>
        <v>53.056799999999996</v>
      </c>
      <c r="V201" s="72">
        <f>'[1]EV proj_BAU'!AA77</f>
        <v>16.836120000000001</v>
      </c>
      <c r="W201" s="72">
        <f>'[1]EV proj_BAU'!AB77</f>
        <v>53.709599999999995</v>
      </c>
      <c r="X201" s="72">
        <f>'[1]EV proj_BAU'!AC77</f>
        <v>53.078400000000002</v>
      </c>
      <c r="Y201" s="71">
        <v>0</v>
      </c>
      <c r="Z201" s="73">
        <v>0</v>
      </c>
      <c r="AA201" s="189">
        <f>$I201*K$201</f>
        <v>26.805599999999998</v>
      </c>
      <c r="AB201" s="76">
        <f t="shared" ref="AB201:AP205" si="115">$I201*L$201</f>
        <v>27.691199999999998</v>
      </c>
      <c r="AC201" s="76">
        <f t="shared" si="115"/>
        <v>27.398399999999999</v>
      </c>
      <c r="AD201" s="76">
        <f t="shared" si="115"/>
        <v>30.584850000000003</v>
      </c>
      <c r="AE201" s="76">
        <f t="shared" si="115"/>
        <v>27.729600000000001</v>
      </c>
      <c r="AF201" s="76">
        <f t="shared" si="115"/>
        <v>27.412800000000001</v>
      </c>
      <c r="AG201" s="75">
        <f t="shared" si="115"/>
        <v>0</v>
      </c>
      <c r="AH201" s="75">
        <f t="shared" si="115"/>
        <v>0</v>
      </c>
      <c r="AI201" s="76">
        <f t="shared" si="115"/>
        <v>51.926400000000008</v>
      </c>
      <c r="AJ201" s="76">
        <f t="shared" si="115"/>
        <v>53.647199999999998</v>
      </c>
      <c r="AK201" s="76">
        <f t="shared" si="115"/>
        <v>53.056799999999996</v>
      </c>
      <c r="AL201" s="76">
        <f t="shared" si="115"/>
        <v>16.836120000000001</v>
      </c>
      <c r="AM201" s="76">
        <f t="shared" si="115"/>
        <v>53.709599999999995</v>
      </c>
      <c r="AN201" s="76">
        <f t="shared" si="115"/>
        <v>53.078400000000002</v>
      </c>
      <c r="AO201" s="75">
        <f t="shared" si="115"/>
        <v>0</v>
      </c>
      <c r="AP201" s="77">
        <f t="shared" si="115"/>
        <v>0</v>
      </c>
      <c r="AQ201" s="78" t="str">
        <f>VLOOKUP($H201,'[1]Unit factor_selected'!$F$3:$AC$346,'[1]Unit factor_selected'!H$1,FALSE)</f>
        <v>kg</v>
      </c>
      <c r="AR201" s="79">
        <f>VLOOKUP($H201,'[1]Unit factor_selected'!$F$3:$AC$346,'[1]Unit factor_selected'!J$1,FALSE)</f>
        <v>3.5572144745069698</v>
      </c>
      <c r="AS201" s="80">
        <f>VLOOKUP($H201,'[1]Unit factor_selected'!$F$3:$AC$346,'[1]Unit factor_selected'!K$1,FALSE)</f>
        <v>93.818435875991497</v>
      </c>
      <c r="AT201" s="81">
        <f>VLOOKUP($H201,'[1]Unit factor_selected'!$F$3:$AC$346,'[1]Unit factor_selected'!L$1,FALSE)</f>
        <v>2.8140979378091999E-2</v>
      </c>
      <c r="AU201" s="82">
        <f>VLOOKUP($H201,'[1]Unit factor_selected'!$F$3:$AC$346,'[1]Unit factor_selected'!M$1,FALSE)</f>
        <v>1.7551588692094</v>
      </c>
      <c r="AV201" s="81">
        <f>VLOOKUP($H201,'[1]Unit factor_selected'!$F$3:$AC$346,'[1]Unit factor_selected'!N$1,FALSE)</f>
        <v>0.10925435689542801</v>
      </c>
      <c r="AW201" s="81">
        <f>VLOOKUP($H201,'[1]Unit factor_selected'!$F$3:$AC$346,'[1]Unit factor_selected'!O$1,FALSE)</f>
        <v>1.5730593907391901E-3</v>
      </c>
      <c r="AX201" s="82">
        <f>VLOOKUP($H201,'[1]Unit factor_selected'!$F$3:$AC$346,'[1]Unit factor_selected'!P$1,FALSE)</f>
        <v>3.62288358456538</v>
      </c>
      <c r="AY201" s="81">
        <f>VLOOKUP($H201,'[1]Unit factor_selected'!$F$3:$AC$346,'[1]Unit factor_selected'!Q$1,FALSE)</f>
        <v>0.15239290106950401</v>
      </c>
      <c r="AZ201" s="82">
        <f>VLOOKUP($H201,'[1]Unit factor_selected'!$F$3:$AC$346,'[1]Unit factor_selected'!R$1,FALSE)</f>
        <v>2.76857460147991</v>
      </c>
      <c r="BA201" s="81">
        <f>VLOOKUP($H201,'[1]Unit factor_selected'!$F$3:$AC$346,'[1]Unit factor_selected'!S$1,FALSE)</f>
        <v>0.476983622348849</v>
      </c>
      <c r="BB201" s="81">
        <f>VLOOKUP($H201,'[1]Unit factor_selected'!$F$3:$AC$346,'[1]Unit factor_selected'!T$1,FALSE)</f>
        <v>2.0567040159052301E-2</v>
      </c>
      <c r="BC201" s="81">
        <f>VLOOKUP($H201,'[1]Unit factor_selected'!$F$3:$AC$346,'[1]Unit factor_selected'!U$1,FALSE)</f>
        <v>0.145751438778395</v>
      </c>
      <c r="BD201" s="81">
        <f>VLOOKUP($H201,'[1]Unit factor_selected'!$F$3:$AC$346,'[1]Unit factor_selected'!V$1,FALSE)</f>
        <v>1.10792239285871E-4</v>
      </c>
      <c r="BE201" s="81">
        <f>VLOOKUP($H201,'[1]Unit factor_selected'!$F$3:$AC$346,'[1]Unit factor_selected'!W$1,FALSE)</f>
        <v>5.23672097264448E-3</v>
      </c>
      <c r="BF201" s="81">
        <f>VLOOKUP($H201,'[1]Unit factor_selected'!$F$3:$AC$346,'[1]Unit factor_selected'!X$1,FALSE)</f>
        <v>1.46700392387667E-2</v>
      </c>
      <c r="BG201" s="81">
        <f>VLOOKUP($H201,'[1]Unit factor_selected'!$F$3:$AC$346,'[1]Unit factor_selected'!Y$1,FALSE)</f>
        <v>1.5091853196995001E-2</v>
      </c>
      <c r="BH201" s="81">
        <f>VLOOKUP($H201,'[1]Unit factor_selected'!$F$3:$AC$346,'[1]Unit factor_selected'!Z$1,FALSE)</f>
        <v>1.67424691445798E-6</v>
      </c>
      <c r="BI201" s="81">
        <f>VLOOKUP($H201,'[1]Unit factor_selected'!$F$3:$AC$346,'[1]Unit factor_selected'!AA$1,FALSE)</f>
        <v>7.6690668456905003E-2</v>
      </c>
      <c r="BJ201" s="82">
        <f>VLOOKUP($H201,'[1]Unit factor_selected'!$F$3:$AC$346,'[1]Unit factor_selected'!AB$1,FALSE)</f>
        <v>5.6310826278058803</v>
      </c>
      <c r="BK201" s="83">
        <f>VLOOKUP($H201,'[1]Unit factor_selected'!$F$3:$AC$346,'[1]Unit factor_selected'!AC$1,FALSE)</f>
        <v>1.8870240455870799E-2</v>
      </c>
    </row>
    <row r="202" spans="2:64" x14ac:dyDescent="0.2">
      <c r="B202" s="84"/>
      <c r="C202" s="84"/>
      <c r="D202" s="85"/>
      <c r="E202" s="147"/>
      <c r="F202" s="86"/>
      <c r="G202" s="87" t="str">
        <f>'[1]Unit factor_selected'!E26</f>
        <v>CN</v>
      </c>
      <c r="H202" s="35" t="str">
        <f>'[1]Unit factor_selected'!F26</f>
        <v>f733bff5-f2df-429a-b3a8-0d6ba81d8421</v>
      </c>
      <c r="I202" s="88">
        <f>'[1]LIB components'!C4/SUM('[1]LIB components'!$C$4:$C$7)*$E$3*$E$9+'[1]LIB components'!C4*$E$8</f>
        <v>0</v>
      </c>
      <c r="J202" s="89"/>
      <c r="K202" s="192"/>
      <c r="L202" s="92"/>
      <c r="M202" s="92"/>
      <c r="N202" s="92"/>
      <c r="O202" s="92"/>
      <c r="P202" s="92"/>
      <c r="Q202" s="91"/>
      <c r="R202" s="91"/>
      <c r="S202" s="92"/>
      <c r="T202" s="92"/>
      <c r="U202" s="92"/>
      <c r="V202" s="92"/>
      <c r="W202" s="92"/>
      <c r="X202" s="92"/>
      <c r="Y202" s="91"/>
      <c r="Z202" s="93"/>
      <c r="AA202" s="193">
        <f>$I202*K$201</f>
        <v>0</v>
      </c>
      <c r="AB202" s="95">
        <f t="shared" si="115"/>
        <v>0</v>
      </c>
      <c r="AC202" s="95">
        <f t="shared" si="115"/>
        <v>0</v>
      </c>
      <c r="AD202" s="95">
        <f t="shared" si="115"/>
        <v>0</v>
      </c>
      <c r="AE202" s="95">
        <f t="shared" si="115"/>
        <v>0</v>
      </c>
      <c r="AF202" s="95">
        <f t="shared" si="115"/>
        <v>0</v>
      </c>
      <c r="AG202" s="4">
        <f t="shared" si="115"/>
        <v>0</v>
      </c>
      <c r="AH202" s="4">
        <f t="shared" si="115"/>
        <v>0</v>
      </c>
      <c r="AI202" s="95">
        <f t="shared" si="115"/>
        <v>0</v>
      </c>
      <c r="AJ202" s="95">
        <f t="shared" si="115"/>
        <v>0</v>
      </c>
      <c r="AK202" s="95">
        <f t="shared" si="115"/>
        <v>0</v>
      </c>
      <c r="AL202" s="95">
        <f t="shared" si="115"/>
        <v>0</v>
      </c>
      <c r="AM202" s="95">
        <f t="shared" si="115"/>
        <v>0</v>
      </c>
      <c r="AN202" s="95">
        <f t="shared" si="115"/>
        <v>0</v>
      </c>
      <c r="AO202" s="4">
        <f t="shared" si="115"/>
        <v>0</v>
      </c>
      <c r="AP202" s="96">
        <f t="shared" si="115"/>
        <v>0</v>
      </c>
      <c r="AQ202" s="97" t="str">
        <f>VLOOKUP($H202,'[1]Unit factor_selected'!$F$3:$AC$346,'[1]Unit factor_selected'!H$1,FALSE)</f>
        <v>kg</v>
      </c>
      <c r="AR202" s="98">
        <f>VLOOKUP($H202,'[1]Unit factor_selected'!$F$3:$AC$346,'[1]Unit factor_selected'!J$1,FALSE)</f>
        <v>4.2667356766757001</v>
      </c>
      <c r="AS202" s="2">
        <f>VLOOKUP($H202,'[1]Unit factor_selected'!$F$3:$AC$346,'[1]Unit factor_selected'!K$1,FALSE)</f>
        <v>93.422571147316404</v>
      </c>
      <c r="AT202" s="22">
        <f>VLOOKUP($H202,'[1]Unit factor_selected'!$F$3:$AC$346,'[1]Unit factor_selected'!L$1,FALSE)</f>
        <v>2.7903585463251099E-2</v>
      </c>
      <c r="AU202" s="21">
        <f>VLOOKUP($H202,'[1]Unit factor_selected'!$F$3:$AC$346,'[1]Unit factor_selected'!M$1,FALSE)</f>
        <v>1.7666962415468399</v>
      </c>
      <c r="AV202" s="22">
        <f>VLOOKUP($H202,'[1]Unit factor_selected'!$F$3:$AC$346,'[1]Unit factor_selected'!N$1,FALSE)</f>
        <v>0.10778438980729101</v>
      </c>
      <c r="AW202" s="22">
        <f>VLOOKUP($H202,'[1]Unit factor_selected'!$F$3:$AC$346,'[1]Unit factor_selected'!O$1,FALSE)</f>
        <v>8.6560659999640097E-4</v>
      </c>
      <c r="AX202" s="21">
        <f>VLOOKUP($H202,'[1]Unit factor_selected'!$F$3:$AC$346,'[1]Unit factor_selected'!P$1,FALSE)</f>
        <v>4.3777103243578299</v>
      </c>
      <c r="AY202" s="22">
        <f>VLOOKUP($H202,'[1]Unit factor_selected'!$F$3:$AC$346,'[1]Unit factor_selected'!Q$1,FALSE)</f>
        <v>0.15377003388027899</v>
      </c>
      <c r="AZ202" s="21">
        <f>VLOOKUP($H202,'[1]Unit factor_selected'!$F$3:$AC$346,'[1]Unit factor_selected'!R$1,FALSE)</f>
        <v>2.37830482319238</v>
      </c>
      <c r="BA202" s="22">
        <f>VLOOKUP($H202,'[1]Unit factor_selected'!$F$3:$AC$346,'[1]Unit factor_selected'!S$1,FALSE)</f>
        <v>0.40567563753050601</v>
      </c>
      <c r="BB202" s="22">
        <f>VLOOKUP($H202,'[1]Unit factor_selected'!$F$3:$AC$346,'[1]Unit factor_selected'!T$1,FALSE)</f>
        <v>1.5238160598820201E-2</v>
      </c>
      <c r="BC202" s="22">
        <f>VLOOKUP($H202,'[1]Unit factor_selected'!$F$3:$AC$346,'[1]Unit factor_selected'!U$1,FALSE)</f>
        <v>0.142441922199775</v>
      </c>
      <c r="BD202" s="22">
        <f>VLOOKUP($H202,'[1]Unit factor_selected'!$F$3:$AC$346,'[1]Unit factor_selected'!V$1,FALSE)</f>
        <v>6.3876498343167699E-5</v>
      </c>
      <c r="BE202" s="22">
        <f>VLOOKUP($H202,'[1]Unit factor_selected'!$F$3:$AC$346,'[1]Unit factor_selected'!W$1,FALSE)</f>
        <v>5.3628357064767901E-3</v>
      </c>
      <c r="BF202" s="22">
        <f>VLOOKUP($H202,'[1]Unit factor_selected'!$F$3:$AC$346,'[1]Unit factor_selected'!X$1,FALSE)</f>
        <v>1.9652776910608499E-2</v>
      </c>
      <c r="BG202" s="22">
        <f>VLOOKUP($H202,'[1]Unit factor_selected'!$F$3:$AC$346,'[1]Unit factor_selected'!Y$1,FALSE)</f>
        <v>2.00504171096926E-2</v>
      </c>
      <c r="BH202" s="22">
        <f>VLOOKUP($H202,'[1]Unit factor_selected'!$F$3:$AC$346,'[1]Unit factor_selected'!Z$1,FALSE)</f>
        <v>1.5787852369070601E-6</v>
      </c>
      <c r="BI202" s="22">
        <f>VLOOKUP($H202,'[1]Unit factor_selected'!$F$3:$AC$346,'[1]Unit factor_selected'!AA$1,FALSE)</f>
        <v>8.0888166141426396E-2</v>
      </c>
      <c r="BJ202" s="21">
        <f>VLOOKUP($H202,'[1]Unit factor_selected'!$F$3:$AC$346,'[1]Unit factor_selected'!AB$1,FALSE)</f>
        <v>6.6458227756192398</v>
      </c>
      <c r="BK202" s="99">
        <f>VLOOKUP($H202,'[1]Unit factor_selected'!$F$3:$AC$346,'[1]Unit factor_selected'!AC$1,FALSE)</f>
        <v>1.0472417179855E-2</v>
      </c>
    </row>
    <row r="203" spans="2:64" x14ac:dyDescent="0.2">
      <c r="B203" s="84"/>
      <c r="C203" s="84"/>
      <c r="D203" s="85"/>
      <c r="E203" s="147"/>
      <c r="F203" s="86"/>
      <c r="G203" s="87" t="str">
        <f>'[1]Unit factor_selected'!E27</f>
        <v>JP</v>
      </c>
      <c r="H203" s="35" t="str">
        <f>'[1]Unit factor_selected'!F27</f>
        <v>24703139-cc5b-4d45-9b64-891d35658fa9</v>
      </c>
      <c r="I203" s="88">
        <f>'[1]LIB components'!C5/SUM('[1]LIB components'!$C$4:$C$7)*$E$3*$E$9+'[1]LIB components'!C5*$E$8</f>
        <v>0</v>
      </c>
      <c r="J203" s="89"/>
      <c r="K203" s="192"/>
      <c r="L203" s="92"/>
      <c r="M203" s="92"/>
      <c r="N203" s="92"/>
      <c r="O203" s="92"/>
      <c r="P203" s="92"/>
      <c r="Q203" s="91"/>
      <c r="R203" s="91"/>
      <c r="S203" s="92"/>
      <c r="T203" s="92"/>
      <c r="U203" s="92"/>
      <c r="V203" s="92"/>
      <c r="W203" s="92"/>
      <c r="X203" s="92"/>
      <c r="Y203" s="91"/>
      <c r="Z203" s="93"/>
      <c r="AA203" s="193">
        <f>$I203*K$201</f>
        <v>0</v>
      </c>
      <c r="AB203" s="95">
        <f t="shared" si="115"/>
        <v>0</v>
      </c>
      <c r="AC203" s="95">
        <f t="shared" si="115"/>
        <v>0</v>
      </c>
      <c r="AD203" s="95">
        <f t="shared" si="115"/>
        <v>0</v>
      </c>
      <c r="AE203" s="95">
        <f t="shared" si="115"/>
        <v>0</v>
      </c>
      <c r="AF203" s="95">
        <f t="shared" si="115"/>
        <v>0</v>
      </c>
      <c r="AG203" s="4">
        <f t="shared" si="115"/>
        <v>0</v>
      </c>
      <c r="AH203" s="4">
        <f t="shared" si="115"/>
        <v>0</v>
      </c>
      <c r="AI203" s="95">
        <f t="shared" si="115"/>
        <v>0</v>
      </c>
      <c r="AJ203" s="95">
        <f t="shared" si="115"/>
        <v>0</v>
      </c>
      <c r="AK203" s="95">
        <f t="shared" si="115"/>
        <v>0</v>
      </c>
      <c r="AL203" s="95">
        <f t="shared" si="115"/>
        <v>0</v>
      </c>
      <c r="AM203" s="95">
        <f t="shared" si="115"/>
        <v>0</v>
      </c>
      <c r="AN203" s="95">
        <f t="shared" si="115"/>
        <v>0</v>
      </c>
      <c r="AO203" s="4">
        <f t="shared" si="115"/>
        <v>0</v>
      </c>
      <c r="AP203" s="96">
        <f t="shared" si="115"/>
        <v>0</v>
      </c>
      <c r="AQ203" s="97" t="str">
        <f>VLOOKUP($H203,'[1]Unit factor_selected'!$F$3:$AC$346,'[1]Unit factor_selected'!H$1,FALSE)</f>
        <v>kg</v>
      </c>
      <c r="AR203" s="98">
        <f>VLOOKUP($H203,'[1]Unit factor_selected'!$F$3:$AC$346,'[1]Unit factor_selected'!J$1,FALSE)</f>
        <v>3.1530733089106699</v>
      </c>
      <c r="AS203" s="2">
        <f>VLOOKUP($H203,'[1]Unit factor_selected'!$F$3:$AC$346,'[1]Unit factor_selected'!K$1,FALSE)</f>
        <v>87.856335969490203</v>
      </c>
      <c r="AT203" s="22">
        <f>VLOOKUP($H203,'[1]Unit factor_selected'!$F$3:$AC$346,'[1]Unit factor_selected'!L$1,FALSE)</f>
        <v>2.5774138365040701E-2</v>
      </c>
      <c r="AU203" s="21">
        <f>VLOOKUP($H203,'[1]Unit factor_selected'!$F$3:$AC$346,'[1]Unit factor_selected'!M$1,FALSE)</f>
        <v>1.6161452683556801</v>
      </c>
      <c r="AV203" s="22">
        <f>VLOOKUP($H203,'[1]Unit factor_selected'!$F$3:$AC$346,'[1]Unit factor_selected'!N$1,FALSE)</f>
        <v>9.8884383480896301E-2</v>
      </c>
      <c r="AW203" s="22">
        <f>VLOOKUP($H203,'[1]Unit factor_selected'!$F$3:$AC$346,'[1]Unit factor_selected'!O$1,FALSE)</f>
        <v>7.4916254641960904E-4</v>
      </c>
      <c r="AX203" s="21">
        <f>VLOOKUP($H203,'[1]Unit factor_selected'!$F$3:$AC$346,'[1]Unit factor_selected'!P$1,FALSE)</f>
        <v>3.21405202909766</v>
      </c>
      <c r="AY203" s="22">
        <f>VLOOKUP($H203,'[1]Unit factor_selected'!$F$3:$AC$346,'[1]Unit factor_selected'!Q$1,FALSE)</f>
        <v>0.12560730725807201</v>
      </c>
      <c r="AZ203" s="21">
        <f>VLOOKUP($H203,'[1]Unit factor_selected'!$F$3:$AC$346,'[1]Unit factor_selected'!R$1,FALSE)</f>
        <v>1.7669009547311301</v>
      </c>
      <c r="BA203" s="22">
        <f>VLOOKUP($H203,'[1]Unit factor_selected'!$F$3:$AC$346,'[1]Unit factor_selected'!S$1,FALSE)</f>
        <v>0.37841489065737599</v>
      </c>
      <c r="BB203" s="22">
        <f>VLOOKUP($H203,'[1]Unit factor_selected'!$F$3:$AC$346,'[1]Unit factor_selected'!T$1,FALSE)</f>
        <v>3.0710913968157099E-2</v>
      </c>
      <c r="BC203" s="22">
        <f>VLOOKUP($H203,'[1]Unit factor_selected'!$F$3:$AC$346,'[1]Unit factor_selected'!U$1,FALSE)</f>
        <v>0.12984116590038</v>
      </c>
      <c r="BD203" s="22">
        <f>VLOOKUP($H203,'[1]Unit factor_selected'!$F$3:$AC$346,'[1]Unit factor_selected'!V$1,FALSE)</f>
        <v>5.8687012419559402E-5</v>
      </c>
      <c r="BE203" s="22">
        <f>VLOOKUP($H203,'[1]Unit factor_selected'!$F$3:$AC$346,'[1]Unit factor_selected'!W$1,FALSE)</f>
        <v>5.8964038509526501E-3</v>
      </c>
      <c r="BF203" s="22">
        <f>VLOOKUP($H203,'[1]Unit factor_selected'!$F$3:$AC$346,'[1]Unit factor_selected'!X$1,FALSE)</f>
        <v>1.5270829389307799E-2</v>
      </c>
      <c r="BG203" s="22">
        <f>VLOOKUP($H203,'[1]Unit factor_selected'!$F$3:$AC$346,'[1]Unit factor_selected'!Y$1,FALSE)</f>
        <v>1.57003594202242E-2</v>
      </c>
      <c r="BH203" s="22">
        <f>VLOOKUP($H203,'[1]Unit factor_selected'!$F$3:$AC$346,'[1]Unit factor_selected'!Z$1,FALSE)</f>
        <v>1.4180185094798801E-6</v>
      </c>
      <c r="BI203" s="22">
        <f>VLOOKUP($H203,'[1]Unit factor_selected'!$F$3:$AC$346,'[1]Unit factor_selected'!AA$1,FALSE)</f>
        <v>7.7358379636553398E-2</v>
      </c>
      <c r="BJ203" s="21">
        <f>VLOOKUP($H203,'[1]Unit factor_selected'!$F$3:$AC$346,'[1]Unit factor_selected'!AB$1,FALSE)</f>
        <v>6.0840568923297296</v>
      </c>
      <c r="BK203" s="99">
        <f>VLOOKUP($H203,'[1]Unit factor_selected'!$F$3:$AC$346,'[1]Unit factor_selected'!AC$1,FALSE)</f>
        <v>8.8695991596381904E-3</v>
      </c>
    </row>
    <row r="204" spans="2:64" x14ac:dyDescent="0.2">
      <c r="B204" s="84"/>
      <c r="C204" s="84"/>
      <c r="D204" s="85"/>
      <c r="E204" s="147"/>
      <c r="F204" s="86"/>
      <c r="G204" s="87" t="str">
        <f>'[1]Unit factor_selected'!E28</f>
        <v>KR</v>
      </c>
      <c r="H204" s="35" t="str">
        <f>'[1]Unit factor_selected'!F28</f>
        <v>ccef3cbb-5872-42a3-9e30-8f755d0544ba</v>
      </c>
      <c r="I204" s="88">
        <f>'[1]LIB components'!C6/SUM('[1]LIB components'!$C$4:$C$7)*$E$3*$E$9+'[1]LIB components'!C6*$E$8</f>
        <v>0</v>
      </c>
      <c r="J204" s="89"/>
      <c r="K204" s="192"/>
      <c r="L204" s="92"/>
      <c r="M204" s="92"/>
      <c r="N204" s="92"/>
      <c r="O204" s="92"/>
      <c r="P204" s="92"/>
      <c r="Q204" s="91"/>
      <c r="R204" s="91"/>
      <c r="S204" s="92"/>
      <c r="T204" s="92"/>
      <c r="U204" s="92"/>
      <c r="V204" s="92"/>
      <c r="W204" s="92"/>
      <c r="X204" s="92"/>
      <c r="Y204" s="91"/>
      <c r="Z204" s="93"/>
      <c r="AA204" s="193">
        <f>$I204*K$201</f>
        <v>0</v>
      </c>
      <c r="AB204" s="95">
        <f t="shared" si="115"/>
        <v>0</v>
      </c>
      <c r="AC204" s="95">
        <f t="shared" si="115"/>
        <v>0</v>
      </c>
      <c r="AD204" s="95">
        <f t="shared" si="115"/>
        <v>0</v>
      </c>
      <c r="AE204" s="95">
        <f t="shared" si="115"/>
        <v>0</v>
      </c>
      <c r="AF204" s="95">
        <f t="shared" si="115"/>
        <v>0</v>
      </c>
      <c r="AG204" s="4">
        <f t="shared" si="115"/>
        <v>0</v>
      </c>
      <c r="AH204" s="4">
        <f t="shared" si="115"/>
        <v>0</v>
      </c>
      <c r="AI204" s="95">
        <f t="shared" si="115"/>
        <v>0</v>
      </c>
      <c r="AJ204" s="95">
        <f t="shared" si="115"/>
        <v>0</v>
      </c>
      <c r="AK204" s="95">
        <f t="shared" si="115"/>
        <v>0</v>
      </c>
      <c r="AL204" s="95">
        <f t="shared" si="115"/>
        <v>0</v>
      </c>
      <c r="AM204" s="95">
        <f t="shared" si="115"/>
        <v>0</v>
      </c>
      <c r="AN204" s="95">
        <f t="shared" si="115"/>
        <v>0</v>
      </c>
      <c r="AO204" s="4">
        <f t="shared" si="115"/>
        <v>0</v>
      </c>
      <c r="AP204" s="96">
        <f t="shared" si="115"/>
        <v>0</v>
      </c>
      <c r="AQ204" s="97" t="str">
        <f>VLOOKUP($H204,'[1]Unit factor_selected'!$F$3:$AC$346,'[1]Unit factor_selected'!H$1,FALSE)</f>
        <v>kg</v>
      </c>
      <c r="AR204" s="98">
        <f>VLOOKUP($H204,'[1]Unit factor_selected'!$F$3:$AC$346,'[1]Unit factor_selected'!J$1,FALSE)</f>
        <v>3.29308950044916</v>
      </c>
      <c r="AS204" s="2">
        <f>VLOOKUP($H204,'[1]Unit factor_selected'!$F$3:$AC$346,'[1]Unit factor_selected'!K$1,FALSE)</f>
        <v>97.415896001611202</v>
      </c>
      <c r="AT204" s="22">
        <f>VLOOKUP($H204,'[1]Unit factor_selected'!$F$3:$AC$346,'[1]Unit factor_selected'!L$1,FALSE)</f>
        <v>2.58651851207541E-2</v>
      </c>
      <c r="AU204" s="21">
        <f>VLOOKUP($H204,'[1]Unit factor_selected'!$F$3:$AC$346,'[1]Unit factor_selected'!M$1,FALSE)</f>
        <v>1.67444139487009</v>
      </c>
      <c r="AV204" s="22">
        <f>VLOOKUP($H204,'[1]Unit factor_selected'!$F$3:$AC$346,'[1]Unit factor_selected'!N$1,FALSE)</f>
        <v>0.116785417103697</v>
      </c>
      <c r="AW204" s="22">
        <f>VLOOKUP($H204,'[1]Unit factor_selected'!$F$3:$AC$346,'[1]Unit factor_selected'!O$1,FALSE)</f>
        <v>1.5026776171806601E-3</v>
      </c>
      <c r="AX204" s="21">
        <f>VLOOKUP($H204,'[1]Unit factor_selected'!$F$3:$AC$346,'[1]Unit factor_selected'!P$1,FALSE)</f>
        <v>3.34106900457282</v>
      </c>
      <c r="AY204" s="22">
        <f>VLOOKUP($H204,'[1]Unit factor_selected'!$F$3:$AC$346,'[1]Unit factor_selected'!Q$1,FALSE)</f>
        <v>0.165307998343593</v>
      </c>
      <c r="AZ204" s="21">
        <f>VLOOKUP($H204,'[1]Unit factor_selected'!$F$3:$AC$346,'[1]Unit factor_selected'!R$1,FALSE)</f>
        <v>2.7582060489957501</v>
      </c>
      <c r="BA204" s="22">
        <f>VLOOKUP($H204,'[1]Unit factor_selected'!$F$3:$AC$346,'[1]Unit factor_selected'!S$1,FALSE)</f>
        <v>0.81547064142139103</v>
      </c>
      <c r="BB204" s="22">
        <f>VLOOKUP($H204,'[1]Unit factor_selected'!$F$3:$AC$346,'[1]Unit factor_selected'!T$1,FALSE)</f>
        <v>4.7153729266024298E-2</v>
      </c>
      <c r="BC204" s="22">
        <f>VLOOKUP($H204,'[1]Unit factor_selected'!$F$3:$AC$346,'[1]Unit factor_selected'!U$1,FALSE)</f>
        <v>0.15530936132961201</v>
      </c>
      <c r="BD204" s="22">
        <f>VLOOKUP($H204,'[1]Unit factor_selected'!$F$3:$AC$346,'[1]Unit factor_selected'!V$1,FALSE)</f>
        <v>1.1108194483395299E-4</v>
      </c>
      <c r="BE204" s="22">
        <f>VLOOKUP($H204,'[1]Unit factor_selected'!$F$3:$AC$346,'[1]Unit factor_selected'!W$1,FALSE)</f>
        <v>5.9591344128362396E-3</v>
      </c>
      <c r="BF204" s="22">
        <f>VLOOKUP($H204,'[1]Unit factor_selected'!$F$3:$AC$346,'[1]Unit factor_selected'!X$1,FALSE)</f>
        <v>1.6141031486286199E-2</v>
      </c>
      <c r="BG204" s="22">
        <f>VLOOKUP($H204,'[1]Unit factor_selected'!$F$3:$AC$346,'[1]Unit factor_selected'!Y$1,FALSE)</f>
        <v>1.65617952477745E-2</v>
      </c>
      <c r="BH204" s="22">
        <f>VLOOKUP($H204,'[1]Unit factor_selected'!$F$3:$AC$346,'[1]Unit factor_selected'!Z$1,FALSE)</f>
        <v>1.5312725983482999E-6</v>
      </c>
      <c r="BI204" s="22">
        <f>VLOOKUP($H204,'[1]Unit factor_selected'!$F$3:$AC$346,'[1]Unit factor_selected'!AA$1,FALSE)</f>
        <v>7.5200866221858106E-2</v>
      </c>
      <c r="BJ204" s="21">
        <f>VLOOKUP($H204,'[1]Unit factor_selected'!$F$3:$AC$346,'[1]Unit factor_selected'!AB$1,FALSE)</f>
        <v>6.2700529321484</v>
      </c>
      <c r="BK204" s="99">
        <f>VLOOKUP($H204,'[1]Unit factor_selected'!$F$3:$AC$346,'[1]Unit factor_selected'!AC$1,FALSE)</f>
        <v>1.43707794327224E-2</v>
      </c>
    </row>
    <row r="205" spans="2:64" x14ac:dyDescent="0.2">
      <c r="B205" s="84"/>
      <c r="C205" s="84"/>
      <c r="D205" s="137"/>
      <c r="E205" s="148"/>
      <c r="F205" s="101"/>
      <c r="G205" s="102" t="str">
        <f>'[1]Unit factor_selected'!E29</f>
        <v>RER</v>
      </c>
      <c r="H205" s="103" t="str">
        <f>'[1]Unit factor_selected'!F29</f>
        <v>8a882e83-4cd7-4dde-809c-fb15cf33bcfa</v>
      </c>
      <c r="I205" s="88">
        <f>'[1]LIB components'!C7/SUM('[1]LIB components'!$C$4:$C$7)*$E$3*$E$9+'[1]LIB components'!C7*$E$8</f>
        <v>0</v>
      </c>
      <c r="J205" s="105"/>
      <c r="K205" s="196"/>
      <c r="L205" s="108"/>
      <c r="M205" s="108"/>
      <c r="N205" s="108"/>
      <c r="O205" s="108"/>
      <c r="P205" s="108"/>
      <c r="Q205" s="107"/>
      <c r="R205" s="107"/>
      <c r="S205" s="108"/>
      <c r="T205" s="108"/>
      <c r="U205" s="108"/>
      <c r="V205" s="108"/>
      <c r="W205" s="108"/>
      <c r="X205" s="108"/>
      <c r="Y205" s="107"/>
      <c r="Z205" s="109"/>
      <c r="AA205" s="197">
        <f>$I205*K$201</f>
        <v>0</v>
      </c>
      <c r="AB205" s="58">
        <f t="shared" si="115"/>
        <v>0</v>
      </c>
      <c r="AC205" s="58">
        <f t="shared" si="115"/>
        <v>0</v>
      </c>
      <c r="AD205" s="58">
        <f t="shared" si="115"/>
        <v>0</v>
      </c>
      <c r="AE205" s="58">
        <f t="shared" si="115"/>
        <v>0</v>
      </c>
      <c r="AF205" s="58">
        <f t="shared" si="115"/>
        <v>0</v>
      </c>
      <c r="AG205" s="111">
        <f t="shared" si="115"/>
        <v>0</v>
      </c>
      <c r="AH205" s="111">
        <f t="shared" si="115"/>
        <v>0</v>
      </c>
      <c r="AI205" s="58">
        <f t="shared" si="115"/>
        <v>0</v>
      </c>
      <c r="AJ205" s="58">
        <f t="shared" si="115"/>
        <v>0</v>
      </c>
      <c r="AK205" s="58">
        <f t="shared" si="115"/>
        <v>0</v>
      </c>
      <c r="AL205" s="58">
        <f t="shared" si="115"/>
        <v>0</v>
      </c>
      <c r="AM205" s="58">
        <f t="shared" si="115"/>
        <v>0</v>
      </c>
      <c r="AN205" s="58">
        <f t="shared" si="115"/>
        <v>0</v>
      </c>
      <c r="AO205" s="111">
        <f t="shared" si="115"/>
        <v>0</v>
      </c>
      <c r="AP205" s="112">
        <f t="shared" si="115"/>
        <v>0</v>
      </c>
      <c r="AQ205" s="113" t="str">
        <f>VLOOKUP($H205,'[1]Unit factor_selected'!$F$3:$AC$346,'[1]Unit factor_selected'!H$1,FALSE)</f>
        <v>kg</v>
      </c>
      <c r="AR205" s="114">
        <f>VLOOKUP($H205,'[1]Unit factor_selected'!$F$3:$AC$346,'[1]Unit factor_selected'!J$1,FALSE)</f>
        <v>2.5758345610030502</v>
      </c>
      <c r="AS205" s="115">
        <f>VLOOKUP($H205,'[1]Unit factor_selected'!$F$3:$AC$346,'[1]Unit factor_selected'!K$1,FALSE)</f>
        <v>90.111133644005307</v>
      </c>
      <c r="AT205" s="116">
        <f>VLOOKUP($H205,'[1]Unit factor_selected'!$F$3:$AC$346,'[1]Unit factor_selected'!L$1,FALSE)</f>
        <v>2.4749230806108701E-2</v>
      </c>
      <c r="AU205" s="117">
        <f>VLOOKUP($H205,'[1]Unit factor_selected'!$F$3:$AC$346,'[1]Unit factor_selected'!M$1,FALSE)</f>
        <v>1.46512468138423</v>
      </c>
      <c r="AV205" s="116">
        <f>VLOOKUP($H205,'[1]Unit factor_selected'!$F$3:$AC$346,'[1]Unit factor_selected'!N$1,FALSE)</f>
        <v>0.10278856649538599</v>
      </c>
      <c r="AW205" s="116">
        <f>VLOOKUP($H205,'[1]Unit factor_selected'!$F$3:$AC$346,'[1]Unit factor_selected'!O$1,FALSE)</f>
        <v>1.2893474659547699E-3</v>
      </c>
      <c r="AX205" s="117">
        <f>VLOOKUP($H205,'[1]Unit factor_selected'!$F$3:$AC$346,'[1]Unit factor_selected'!P$1,FALSE)</f>
        <v>2.62368248287817</v>
      </c>
      <c r="AY205" s="116">
        <f>VLOOKUP($H205,'[1]Unit factor_selected'!$F$3:$AC$346,'[1]Unit factor_selected'!Q$1,FALSE)</f>
        <v>0.13828694106482201</v>
      </c>
      <c r="AZ205" s="117">
        <f>VLOOKUP($H205,'[1]Unit factor_selected'!$F$3:$AC$346,'[1]Unit factor_selected'!R$1,FALSE)</f>
        <v>2.3350173320402798</v>
      </c>
      <c r="BA205" s="116">
        <f>VLOOKUP($H205,'[1]Unit factor_selected'!$F$3:$AC$346,'[1]Unit factor_selected'!S$1,FALSE)</f>
        <v>0.77475307017901596</v>
      </c>
      <c r="BB205" s="116">
        <f>VLOOKUP($H205,'[1]Unit factor_selected'!$F$3:$AC$346,'[1]Unit factor_selected'!T$1,FALSE)</f>
        <v>3.8587686735395303E-2</v>
      </c>
      <c r="BC205" s="116">
        <f>VLOOKUP($H205,'[1]Unit factor_selected'!$F$3:$AC$346,'[1]Unit factor_selected'!U$1,FALSE)</f>
        <v>0.13654456792400699</v>
      </c>
      <c r="BD205" s="116">
        <f>VLOOKUP($H205,'[1]Unit factor_selected'!$F$3:$AC$346,'[1]Unit factor_selected'!V$1,FALSE)</f>
        <v>9.7375698112061495E-5</v>
      </c>
      <c r="BE205" s="116">
        <f>VLOOKUP($H205,'[1]Unit factor_selected'!$F$3:$AC$346,'[1]Unit factor_selected'!W$1,FALSE)</f>
        <v>5.6136727275019503E-3</v>
      </c>
      <c r="BF205" s="116">
        <f>VLOOKUP($H205,'[1]Unit factor_selected'!$F$3:$AC$346,'[1]Unit factor_selected'!X$1,FALSE)</f>
        <v>1.2856813596494401E-2</v>
      </c>
      <c r="BG205" s="116">
        <f>VLOOKUP($H205,'[1]Unit factor_selected'!$F$3:$AC$346,'[1]Unit factor_selected'!Y$1,FALSE)</f>
        <v>1.3254822061214399E-2</v>
      </c>
      <c r="BH205" s="116">
        <f>VLOOKUP($H205,'[1]Unit factor_selected'!$F$3:$AC$346,'[1]Unit factor_selected'!Z$1,FALSE)</f>
        <v>1.48027770862274E-6</v>
      </c>
      <c r="BI205" s="116">
        <f>VLOOKUP($H205,'[1]Unit factor_selected'!$F$3:$AC$346,'[1]Unit factor_selected'!AA$1,FALSE)</f>
        <v>7.3060905899754905E-2</v>
      </c>
      <c r="BJ205" s="117">
        <f>VLOOKUP($H205,'[1]Unit factor_selected'!$F$3:$AC$346,'[1]Unit factor_selected'!AB$1,FALSE)</f>
        <v>5.9912637166978602</v>
      </c>
      <c r="BK205" s="118">
        <f>VLOOKUP($H205,'[1]Unit factor_selected'!$F$3:$AC$346,'[1]Unit factor_selected'!AC$1,FALSE)</f>
        <v>2.43041710500904E-2</v>
      </c>
    </row>
    <row r="206" spans="2:64" x14ac:dyDescent="0.2">
      <c r="B206" s="84"/>
      <c r="C206" s="84"/>
      <c r="D206" s="64" t="str">
        <f>'[1]EV proj_BAU'!K78</f>
        <v>PVDF (kg)</v>
      </c>
      <c r="E206" s="146"/>
      <c r="F206" s="65" t="str">
        <f>'[1]Unit factor_selected'!D30</f>
        <v>polyvinylfluoride production | polyvinylfluoride | Cutoff</v>
      </c>
      <c r="G206" s="66" t="str">
        <f>'[1]Unit factor_selected'!E30</f>
        <v>US</v>
      </c>
      <c r="H206" s="67" t="str">
        <f>'[1]Unit factor_selected'!F30</f>
        <v>b472473c-d19d-3594-ad81-9cb46238815c</v>
      </c>
      <c r="I206" s="68">
        <f>I201</f>
        <v>1</v>
      </c>
      <c r="J206" s="69">
        <f t="shared" ref="J206" si="116">SUM(I206:I210)</f>
        <v>1</v>
      </c>
      <c r="K206" s="188">
        <f>'[1]EV proj_BAU'!R78</f>
        <v>0.54720000000000002</v>
      </c>
      <c r="L206" s="72">
        <f>'[1]EV proj_BAU'!S78</f>
        <v>0.56400000000000006</v>
      </c>
      <c r="M206" s="72">
        <f>'[1]EV proj_BAU'!T78</f>
        <v>0.55920000000000003</v>
      </c>
      <c r="N206" s="72">
        <f>'[1]EV proj_BAU'!U78</f>
        <v>0.62414999999999998</v>
      </c>
      <c r="O206" s="72">
        <f>'[1]EV proj_BAU'!V78</f>
        <v>0.5663999999999999</v>
      </c>
      <c r="P206" s="72">
        <f>'[1]EV proj_BAU'!W78</f>
        <v>0.55920000000000003</v>
      </c>
      <c r="Q206" s="71">
        <v>0</v>
      </c>
      <c r="R206" s="71">
        <v>0</v>
      </c>
      <c r="S206" s="72">
        <f>'[1]EV proj_BAU'!X78</f>
        <v>1.0608</v>
      </c>
      <c r="T206" s="72">
        <f>'[1]EV proj_BAU'!Y78</f>
        <v>1.0944</v>
      </c>
      <c r="U206" s="72">
        <f>'[1]EV proj_BAU'!Z78</f>
        <v>1.0824</v>
      </c>
      <c r="V206" s="72">
        <f>'[1]EV proj_BAU'!AA78</f>
        <v>0.34355999999999998</v>
      </c>
      <c r="W206" s="72">
        <f>'[1]EV proj_BAU'!AB78</f>
        <v>1.0968</v>
      </c>
      <c r="X206" s="72">
        <f>'[1]EV proj_BAU'!AC78</f>
        <v>1.0824</v>
      </c>
      <c r="Y206" s="71">
        <v>0</v>
      </c>
      <c r="Z206" s="73">
        <v>0</v>
      </c>
      <c r="AA206" s="189">
        <f>$I206*K$206</f>
        <v>0.54720000000000002</v>
      </c>
      <c r="AB206" s="76">
        <f t="shared" ref="AB206:AP210" si="117">$I206*L$206</f>
        <v>0.56400000000000006</v>
      </c>
      <c r="AC206" s="76">
        <f t="shared" si="117"/>
        <v>0.55920000000000003</v>
      </c>
      <c r="AD206" s="76">
        <f t="shared" si="117"/>
        <v>0.62414999999999998</v>
      </c>
      <c r="AE206" s="76">
        <f t="shared" si="117"/>
        <v>0.5663999999999999</v>
      </c>
      <c r="AF206" s="76">
        <f t="shared" si="117"/>
        <v>0.55920000000000003</v>
      </c>
      <c r="AG206" s="75">
        <f t="shared" si="117"/>
        <v>0</v>
      </c>
      <c r="AH206" s="75">
        <f t="shared" si="117"/>
        <v>0</v>
      </c>
      <c r="AI206" s="76">
        <f t="shared" si="117"/>
        <v>1.0608</v>
      </c>
      <c r="AJ206" s="76">
        <f t="shared" si="117"/>
        <v>1.0944</v>
      </c>
      <c r="AK206" s="76">
        <f t="shared" si="117"/>
        <v>1.0824</v>
      </c>
      <c r="AL206" s="76">
        <f t="shared" si="117"/>
        <v>0.34355999999999998</v>
      </c>
      <c r="AM206" s="76">
        <f t="shared" si="117"/>
        <v>1.0968</v>
      </c>
      <c r="AN206" s="76">
        <f t="shared" si="117"/>
        <v>1.0824</v>
      </c>
      <c r="AO206" s="75">
        <f t="shared" si="117"/>
        <v>0</v>
      </c>
      <c r="AP206" s="77">
        <f t="shared" si="117"/>
        <v>0</v>
      </c>
      <c r="AQ206" s="78" t="str">
        <f>VLOOKUP($H206,'[1]Unit factor_selected'!$F$3:$AC$346,'[1]Unit factor_selected'!H$1,FALSE)</f>
        <v>kg</v>
      </c>
      <c r="AR206" s="79">
        <f>VLOOKUP($H206,'[1]Unit factor_selected'!$F$3:$AC$346,'[1]Unit factor_selected'!J$1,FALSE)</f>
        <v>12.444447385101901</v>
      </c>
      <c r="AS206" s="80">
        <f>VLOOKUP($H206,'[1]Unit factor_selected'!$F$3:$AC$346,'[1]Unit factor_selected'!K$1,FALSE)</f>
        <v>157.74732344515601</v>
      </c>
      <c r="AT206" s="81">
        <f>VLOOKUP($H206,'[1]Unit factor_selected'!$F$3:$AC$346,'[1]Unit factor_selected'!L$1,FALSE)</f>
        <v>1.6258143480977701E-2</v>
      </c>
      <c r="AU206" s="82">
        <f>VLOOKUP($H206,'[1]Unit factor_selected'!$F$3:$AC$346,'[1]Unit factor_selected'!M$1,FALSE)</f>
        <v>2.55858427187587</v>
      </c>
      <c r="AV206" s="81">
        <f>VLOOKUP($H206,'[1]Unit factor_selected'!$F$3:$AC$346,'[1]Unit factor_selected'!N$1,FALSE)</f>
        <v>0.52169684793485205</v>
      </c>
      <c r="AW206" s="81">
        <f>VLOOKUP($H206,'[1]Unit factor_selected'!$F$3:$AC$346,'[1]Unit factor_selected'!O$1,FALSE)</f>
        <v>3.4177342378621401E-3</v>
      </c>
      <c r="AX206" s="82">
        <f>VLOOKUP($H206,'[1]Unit factor_selected'!$F$3:$AC$346,'[1]Unit factor_selected'!P$1,FALSE)</f>
        <v>13.4844878544514</v>
      </c>
      <c r="AY206" s="81">
        <f>VLOOKUP($H206,'[1]Unit factor_selected'!$F$3:$AC$346,'[1]Unit factor_selected'!Q$1,FALSE)</f>
        <v>0.44433695211924401</v>
      </c>
      <c r="AZ206" s="82">
        <f>VLOOKUP($H206,'[1]Unit factor_selected'!$F$3:$AC$346,'[1]Unit factor_selected'!R$1,FALSE)</f>
        <v>10.967449194960199</v>
      </c>
      <c r="BA206" s="81">
        <f>VLOOKUP($H206,'[1]Unit factor_selected'!$F$3:$AC$346,'[1]Unit factor_selected'!S$1,FALSE)</f>
        <v>1.32910276835867</v>
      </c>
      <c r="BB206" s="81">
        <f>VLOOKUP($H206,'[1]Unit factor_selected'!$F$3:$AC$346,'[1]Unit factor_selected'!T$1,FALSE)</f>
        <v>8.1224843795180898E-2</v>
      </c>
      <c r="BC206" s="81">
        <f>VLOOKUP($H206,'[1]Unit factor_selected'!$F$3:$AC$346,'[1]Unit factor_selected'!U$1,FALSE)</f>
        <v>0.68473700497031498</v>
      </c>
      <c r="BD206" s="81">
        <f>VLOOKUP($H206,'[1]Unit factor_selected'!$F$3:$AC$346,'[1]Unit factor_selected'!V$1,FALSE)</f>
        <v>2.3920438529227399E-4</v>
      </c>
      <c r="BE206" s="81">
        <f>VLOOKUP($H206,'[1]Unit factor_selected'!$F$3:$AC$346,'[1]Unit factor_selected'!W$1,FALSE)</f>
        <v>3.2453521416333203E-2</v>
      </c>
      <c r="BF206" s="81">
        <f>VLOOKUP($H206,'[1]Unit factor_selected'!$F$3:$AC$346,'[1]Unit factor_selected'!X$1,FALSE)</f>
        <v>1.20157069793184E-2</v>
      </c>
      <c r="BG206" s="81">
        <f>VLOOKUP($H206,'[1]Unit factor_selected'!$F$3:$AC$346,'[1]Unit factor_selected'!Y$1,FALSE)</f>
        <v>1.23905137894089E-2</v>
      </c>
      <c r="BH206" s="81">
        <f>VLOOKUP($H206,'[1]Unit factor_selected'!$F$3:$AC$346,'[1]Unit factor_selected'!Z$1,FALSE)</f>
        <v>3.3291335593282002E-6</v>
      </c>
      <c r="BI206" s="81">
        <f>VLOOKUP($H206,'[1]Unit factor_selected'!$F$3:$AC$346,'[1]Unit factor_selected'!AA$1,FALSE)</f>
        <v>3.2247038434129197E-2</v>
      </c>
      <c r="BJ206" s="82">
        <f>VLOOKUP($H206,'[1]Unit factor_selected'!$F$3:$AC$346,'[1]Unit factor_selected'!AB$1,FALSE)</f>
        <v>43.482447569806297</v>
      </c>
      <c r="BK206" s="83">
        <f>VLOOKUP($H206,'[1]Unit factor_selected'!$F$3:$AC$346,'[1]Unit factor_selected'!AC$1,FALSE)</f>
        <v>0.143532690958807</v>
      </c>
    </row>
    <row r="207" spans="2:64" x14ac:dyDescent="0.2">
      <c r="B207" s="84"/>
      <c r="C207" s="84"/>
      <c r="D207" s="85"/>
      <c r="E207" s="147"/>
      <c r="F207" s="86"/>
      <c r="G207" s="87" t="str">
        <f>'[1]Unit factor_selected'!E31</f>
        <v>CN</v>
      </c>
      <c r="H207" s="35" t="str">
        <f>'[1]Unit factor_selected'!F31</f>
        <v>8799070d-0c1f-4439-8c5f-80a29ae6c346</v>
      </c>
      <c r="I207" s="88">
        <f t="shared" ref="I207:I215" si="118">I202</f>
        <v>0</v>
      </c>
      <c r="J207" s="89"/>
      <c r="K207" s="192"/>
      <c r="L207" s="92"/>
      <c r="M207" s="92"/>
      <c r="N207" s="92"/>
      <c r="O207" s="92"/>
      <c r="P207" s="92"/>
      <c r="Q207" s="91"/>
      <c r="R207" s="91"/>
      <c r="S207" s="92"/>
      <c r="T207" s="92"/>
      <c r="U207" s="92"/>
      <c r="V207" s="92"/>
      <c r="W207" s="92"/>
      <c r="X207" s="92"/>
      <c r="Y207" s="91"/>
      <c r="Z207" s="93"/>
      <c r="AA207" s="193">
        <f>$I207*K$206</f>
        <v>0</v>
      </c>
      <c r="AB207" s="95">
        <f t="shared" si="117"/>
        <v>0</v>
      </c>
      <c r="AC207" s="95">
        <f t="shared" si="117"/>
        <v>0</v>
      </c>
      <c r="AD207" s="95">
        <f t="shared" si="117"/>
        <v>0</v>
      </c>
      <c r="AE207" s="95">
        <f t="shared" si="117"/>
        <v>0</v>
      </c>
      <c r="AF207" s="95">
        <f t="shared" si="117"/>
        <v>0</v>
      </c>
      <c r="AG207" s="4">
        <f t="shared" si="117"/>
        <v>0</v>
      </c>
      <c r="AH207" s="4">
        <f t="shared" si="117"/>
        <v>0</v>
      </c>
      <c r="AI207" s="95">
        <f t="shared" si="117"/>
        <v>0</v>
      </c>
      <c r="AJ207" s="95">
        <f t="shared" si="117"/>
        <v>0</v>
      </c>
      <c r="AK207" s="95">
        <f t="shared" si="117"/>
        <v>0</v>
      </c>
      <c r="AL207" s="95">
        <f t="shared" si="117"/>
        <v>0</v>
      </c>
      <c r="AM207" s="95">
        <f t="shared" si="117"/>
        <v>0</v>
      </c>
      <c r="AN207" s="95">
        <f t="shared" si="117"/>
        <v>0</v>
      </c>
      <c r="AO207" s="4">
        <f t="shared" si="117"/>
        <v>0</v>
      </c>
      <c r="AP207" s="96">
        <f t="shared" si="117"/>
        <v>0</v>
      </c>
      <c r="AQ207" s="97" t="str">
        <f>VLOOKUP($H207,'[1]Unit factor_selected'!$F$3:$AC$346,'[1]Unit factor_selected'!H$1,FALSE)</f>
        <v>kg</v>
      </c>
      <c r="AR207" s="98">
        <f>VLOOKUP($H207,'[1]Unit factor_selected'!$F$3:$AC$346,'[1]Unit factor_selected'!J$1,FALSE)</f>
        <v>13.361071035070299</v>
      </c>
      <c r="AS207" s="2">
        <f>VLOOKUP($H207,'[1]Unit factor_selected'!$F$3:$AC$346,'[1]Unit factor_selected'!K$1,FALSE)</f>
        <v>158.64140463639899</v>
      </c>
      <c r="AT207" s="22">
        <f>VLOOKUP($H207,'[1]Unit factor_selected'!$F$3:$AC$346,'[1]Unit factor_selected'!L$1,FALSE)</f>
        <v>1.6076692588505199E-2</v>
      </c>
      <c r="AU207" s="21">
        <f>VLOOKUP($H207,'[1]Unit factor_selected'!$F$3:$AC$346,'[1]Unit factor_selected'!M$1,FALSE)</f>
        <v>2.6031138867150498</v>
      </c>
      <c r="AV207" s="22">
        <f>VLOOKUP($H207,'[1]Unit factor_selected'!$F$3:$AC$346,'[1]Unit factor_selected'!N$1,FALSE)</f>
        <v>0.52003098175920204</v>
      </c>
      <c r="AW207" s="22">
        <f>VLOOKUP($H207,'[1]Unit factor_selected'!$F$3:$AC$346,'[1]Unit factor_selected'!O$1,FALSE)</f>
        <v>2.5815857192210598E-3</v>
      </c>
      <c r="AX207" s="21">
        <f>VLOOKUP($H207,'[1]Unit factor_selected'!$F$3:$AC$346,'[1]Unit factor_selected'!P$1,FALSE)</f>
        <v>14.4543824686683</v>
      </c>
      <c r="AY207" s="22">
        <f>VLOOKUP($H207,'[1]Unit factor_selected'!$F$3:$AC$346,'[1]Unit factor_selected'!Q$1,FALSE)</f>
        <v>0.44710669720554302</v>
      </c>
      <c r="AZ207" s="21">
        <f>VLOOKUP($H207,'[1]Unit factor_selected'!$F$3:$AC$346,'[1]Unit factor_selected'!R$1,FALSE)</f>
        <v>10.514617613556201</v>
      </c>
      <c r="BA207" s="22">
        <f>VLOOKUP($H207,'[1]Unit factor_selected'!$F$3:$AC$346,'[1]Unit factor_selected'!S$1,FALSE)</f>
        <v>1.2383425521387901</v>
      </c>
      <c r="BB207" s="22">
        <f>VLOOKUP($H207,'[1]Unit factor_selected'!$F$3:$AC$346,'[1]Unit factor_selected'!T$1,FALSE)</f>
        <v>7.5508021403863299E-2</v>
      </c>
      <c r="BC207" s="22">
        <f>VLOOKUP($H207,'[1]Unit factor_selected'!$F$3:$AC$346,'[1]Unit factor_selected'!U$1,FALSE)</f>
        <v>0.68127295645978303</v>
      </c>
      <c r="BD207" s="22">
        <f>VLOOKUP($H207,'[1]Unit factor_selected'!$F$3:$AC$346,'[1]Unit factor_selected'!V$1,FALSE)</f>
        <v>1.8391731439583301E-4</v>
      </c>
      <c r="BE207" s="22">
        <f>VLOOKUP($H207,'[1]Unit factor_selected'!$F$3:$AC$346,'[1]Unit factor_selected'!W$1,FALSE)</f>
        <v>3.2599534279663001E-2</v>
      </c>
      <c r="BF207" s="22">
        <f>VLOOKUP($H207,'[1]Unit factor_selected'!$F$3:$AC$346,'[1]Unit factor_selected'!X$1,FALSE)</f>
        <v>1.8069811102513801E-2</v>
      </c>
      <c r="BG207" s="22">
        <f>VLOOKUP($H207,'[1]Unit factor_selected'!$F$3:$AC$346,'[1]Unit factor_selected'!Y$1,FALSE)</f>
        <v>1.8414795752653999E-2</v>
      </c>
      <c r="BH207" s="22">
        <f>VLOOKUP($H207,'[1]Unit factor_selected'!$F$3:$AC$346,'[1]Unit factor_selected'!Z$1,FALSE)</f>
        <v>3.25009240425296E-6</v>
      </c>
      <c r="BI207" s="22">
        <f>VLOOKUP($H207,'[1]Unit factor_selected'!$F$3:$AC$346,'[1]Unit factor_selected'!AA$1,FALSE)</f>
        <v>3.7385689365216399E-2</v>
      </c>
      <c r="BJ207" s="21">
        <f>VLOOKUP($H207,'[1]Unit factor_selected'!$F$3:$AC$346,'[1]Unit factor_selected'!AB$1,FALSE)</f>
        <v>44.747512287381497</v>
      </c>
      <c r="BK207" s="99">
        <f>VLOOKUP($H207,'[1]Unit factor_selected'!$F$3:$AC$346,'[1]Unit factor_selected'!AC$1,FALSE)</f>
        <v>0.13383504315615299</v>
      </c>
    </row>
    <row r="208" spans="2:64" x14ac:dyDescent="0.2">
      <c r="B208" s="84"/>
      <c r="C208" s="84"/>
      <c r="D208" s="85"/>
      <c r="E208" s="147"/>
      <c r="F208" s="86"/>
      <c r="G208" s="87" t="str">
        <f>'[1]Unit factor_selected'!E32</f>
        <v>JP</v>
      </c>
      <c r="H208" s="35" t="str">
        <f>'[1]Unit factor_selected'!F32</f>
        <v>d3299e1a-a221-4893-9214-6d47da5c2540</v>
      </c>
      <c r="I208" s="88">
        <f t="shared" si="118"/>
        <v>0</v>
      </c>
      <c r="J208" s="89"/>
      <c r="K208" s="192"/>
      <c r="L208" s="92"/>
      <c r="M208" s="92"/>
      <c r="N208" s="92"/>
      <c r="O208" s="92"/>
      <c r="P208" s="92"/>
      <c r="Q208" s="91"/>
      <c r="R208" s="91"/>
      <c r="S208" s="92"/>
      <c r="T208" s="92"/>
      <c r="U208" s="92"/>
      <c r="V208" s="92"/>
      <c r="W208" s="92"/>
      <c r="X208" s="92"/>
      <c r="Y208" s="91"/>
      <c r="Z208" s="93"/>
      <c r="AA208" s="193">
        <f>$I208*K$206</f>
        <v>0</v>
      </c>
      <c r="AB208" s="95">
        <f t="shared" si="117"/>
        <v>0</v>
      </c>
      <c r="AC208" s="95">
        <f t="shared" si="117"/>
        <v>0</v>
      </c>
      <c r="AD208" s="95">
        <f t="shared" si="117"/>
        <v>0</v>
      </c>
      <c r="AE208" s="95">
        <f t="shared" si="117"/>
        <v>0</v>
      </c>
      <c r="AF208" s="95">
        <f t="shared" si="117"/>
        <v>0</v>
      </c>
      <c r="AG208" s="4">
        <f t="shared" si="117"/>
        <v>0</v>
      </c>
      <c r="AH208" s="4">
        <f t="shared" si="117"/>
        <v>0</v>
      </c>
      <c r="AI208" s="95">
        <f t="shared" si="117"/>
        <v>0</v>
      </c>
      <c r="AJ208" s="95">
        <f t="shared" si="117"/>
        <v>0</v>
      </c>
      <c r="AK208" s="95">
        <f t="shared" si="117"/>
        <v>0</v>
      </c>
      <c r="AL208" s="95">
        <f t="shared" si="117"/>
        <v>0</v>
      </c>
      <c r="AM208" s="95">
        <f t="shared" si="117"/>
        <v>0</v>
      </c>
      <c r="AN208" s="95">
        <f t="shared" si="117"/>
        <v>0</v>
      </c>
      <c r="AO208" s="4">
        <f t="shared" si="117"/>
        <v>0</v>
      </c>
      <c r="AP208" s="96">
        <f t="shared" si="117"/>
        <v>0</v>
      </c>
      <c r="AQ208" s="97" t="str">
        <f>VLOOKUP($H208,'[1]Unit factor_selected'!$F$3:$AC$346,'[1]Unit factor_selected'!H$1,FALSE)</f>
        <v>kg</v>
      </c>
      <c r="AR208" s="98">
        <f>VLOOKUP($H208,'[1]Unit factor_selected'!$F$3:$AC$346,'[1]Unit factor_selected'!J$1,FALSE)</f>
        <v>12.060815629412099</v>
      </c>
      <c r="AS208" s="2">
        <f>VLOOKUP($H208,'[1]Unit factor_selected'!$F$3:$AC$346,'[1]Unit factor_selected'!K$1,FALSE)</f>
        <v>152.14255221162199</v>
      </c>
      <c r="AT208" s="22">
        <f>VLOOKUP($H208,'[1]Unit factor_selected'!$F$3:$AC$346,'[1]Unit factor_selected'!L$1,FALSE)</f>
        <v>1.35904587166828E-2</v>
      </c>
      <c r="AU208" s="21">
        <f>VLOOKUP($H208,'[1]Unit factor_selected'!$F$3:$AC$346,'[1]Unit factor_selected'!M$1,FALSE)</f>
        <v>2.4273382455647199</v>
      </c>
      <c r="AV208" s="22">
        <f>VLOOKUP($H208,'[1]Unit factor_selected'!$F$3:$AC$346,'[1]Unit factor_selected'!N$1,FALSE)</f>
        <v>0.509639788098316</v>
      </c>
      <c r="AW208" s="22">
        <f>VLOOKUP($H208,'[1]Unit factor_selected'!$F$3:$AC$346,'[1]Unit factor_selected'!O$1,FALSE)</f>
        <v>2.44563157862831E-3</v>
      </c>
      <c r="AX208" s="21">
        <f>VLOOKUP($H208,'[1]Unit factor_selected'!$F$3:$AC$346,'[1]Unit factor_selected'!P$1,FALSE)</f>
        <v>13.095754366878801</v>
      </c>
      <c r="AY208" s="22">
        <f>VLOOKUP($H208,'[1]Unit factor_selected'!$F$3:$AC$346,'[1]Unit factor_selected'!Q$1,FALSE)</f>
        <v>0.41422533334830097</v>
      </c>
      <c r="AZ208" s="21">
        <f>VLOOKUP($H208,'[1]Unit factor_selected'!$F$3:$AC$346,'[1]Unit factor_selected'!R$1,FALSE)</f>
        <v>9.8007736263498799</v>
      </c>
      <c r="BA208" s="22">
        <f>VLOOKUP($H208,'[1]Unit factor_selected'!$F$3:$AC$346,'[1]Unit factor_selected'!S$1,FALSE)</f>
        <v>1.20651429385329</v>
      </c>
      <c r="BB208" s="22">
        <f>VLOOKUP($H208,'[1]Unit factor_selected'!$F$3:$AC$346,'[1]Unit factor_selected'!T$1,FALSE)</f>
        <v>9.3573219430866494E-2</v>
      </c>
      <c r="BC208" s="22">
        <f>VLOOKUP($H208,'[1]Unit factor_selected'!$F$3:$AC$346,'[1]Unit factor_selected'!U$1,FALSE)</f>
        <v>0.66656095579610797</v>
      </c>
      <c r="BD208" s="22">
        <f>VLOOKUP($H208,'[1]Unit factor_selected'!$F$3:$AC$346,'[1]Unit factor_selected'!V$1,FALSE)</f>
        <v>1.77858335193455E-4</v>
      </c>
      <c r="BE208" s="22">
        <f>VLOOKUP($H208,'[1]Unit factor_selected'!$F$3:$AC$346,'[1]Unit factor_selected'!W$1,FALSE)</f>
        <v>3.3222501243639797E-2</v>
      </c>
      <c r="BF208" s="22">
        <f>VLOOKUP($H208,'[1]Unit factor_selected'!$F$3:$AC$346,'[1]Unit factor_selected'!X$1,FALSE)</f>
        <v>1.2953672570046201E-2</v>
      </c>
      <c r="BG208" s="22">
        <f>VLOOKUP($H208,'[1]Unit factor_selected'!$F$3:$AC$346,'[1]Unit factor_selected'!Y$1,FALSE)</f>
        <v>1.3335890162077599E-2</v>
      </c>
      <c r="BH208" s="22">
        <f>VLOOKUP($H208,'[1]Unit factor_selected'!$F$3:$AC$346,'[1]Unit factor_selected'!Z$1,FALSE)</f>
        <v>3.0623893692597901E-6</v>
      </c>
      <c r="BI208" s="22">
        <f>VLOOKUP($H208,'[1]Unit factor_selected'!$F$3:$AC$346,'[1]Unit factor_selected'!AA$1,FALSE)</f>
        <v>3.3264490592026998E-2</v>
      </c>
      <c r="BJ208" s="21">
        <f>VLOOKUP($H208,'[1]Unit factor_selected'!$F$3:$AC$346,'[1]Unit factor_selected'!AB$1,FALSE)</f>
        <v>44.091623081097701</v>
      </c>
      <c r="BK208" s="99">
        <f>VLOOKUP($H208,'[1]Unit factor_selected'!$F$3:$AC$346,'[1]Unit factor_selected'!AC$1,FALSE)</f>
        <v>0.13196367454805</v>
      </c>
    </row>
    <row r="209" spans="2:63" x14ac:dyDescent="0.2">
      <c r="B209" s="84"/>
      <c r="C209" s="84"/>
      <c r="D209" s="85"/>
      <c r="E209" s="147"/>
      <c r="F209" s="86"/>
      <c r="G209" s="87" t="str">
        <f>'[1]Unit factor_selected'!E33</f>
        <v>KR</v>
      </c>
      <c r="H209" s="35" t="str">
        <f>'[1]Unit factor_selected'!F33</f>
        <v>792775db-17c3-4b46-a6b9-ae1df1090f2a</v>
      </c>
      <c r="I209" s="88">
        <f t="shared" si="118"/>
        <v>0</v>
      </c>
      <c r="J209" s="89"/>
      <c r="K209" s="192"/>
      <c r="L209" s="92"/>
      <c r="M209" s="92"/>
      <c r="N209" s="92"/>
      <c r="O209" s="92"/>
      <c r="P209" s="92"/>
      <c r="Q209" s="91"/>
      <c r="R209" s="91"/>
      <c r="S209" s="92"/>
      <c r="T209" s="92"/>
      <c r="U209" s="92"/>
      <c r="V209" s="92"/>
      <c r="W209" s="92"/>
      <c r="X209" s="92"/>
      <c r="Y209" s="91"/>
      <c r="Z209" s="93"/>
      <c r="AA209" s="193">
        <f>$I209*K$206</f>
        <v>0</v>
      </c>
      <c r="AB209" s="95">
        <f t="shared" si="117"/>
        <v>0</v>
      </c>
      <c r="AC209" s="95">
        <f t="shared" si="117"/>
        <v>0</v>
      </c>
      <c r="AD209" s="95">
        <f t="shared" si="117"/>
        <v>0</v>
      </c>
      <c r="AE209" s="95">
        <f t="shared" si="117"/>
        <v>0</v>
      </c>
      <c r="AF209" s="95">
        <f t="shared" si="117"/>
        <v>0</v>
      </c>
      <c r="AG209" s="4">
        <f t="shared" si="117"/>
        <v>0</v>
      </c>
      <c r="AH209" s="4">
        <f t="shared" si="117"/>
        <v>0</v>
      </c>
      <c r="AI209" s="95">
        <f t="shared" si="117"/>
        <v>0</v>
      </c>
      <c r="AJ209" s="95">
        <f t="shared" si="117"/>
        <v>0</v>
      </c>
      <c r="AK209" s="95">
        <f t="shared" si="117"/>
        <v>0</v>
      </c>
      <c r="AL209" s="95">
        <f t="shared" si="117"/>
        <v>0</v>
      </c>
      <c r="AM209" s="95">
        <f t="shared" si="117"/>
        <v>0</v>
      </c>
      <c r="AN209" s="95">
        <f t="shared" si="117"/>
        <v>0</v>
      </c>
      <c r="AO209" s="4">
        <f t="shared" si="117"/>
        <v>0</v>
      </c>
      <c r="AP209" s="96">
        <f t="shared" si="117"/>
        <v>0</v>
      </c>
      <c r="AQ209" s="97" t="str">
        <f>VLOOKUP($H209,'[1]Unit factor_selected'!$F$3:$AC$346,'[1]Unit factor_selected'!H$1,FALSE)</f>
        <v>kg</v>
      </c>
      <c r="AR209" s="98">
        <f>VLOOKUP($H209,'[1]Unit factor_selected'!$F$3:$AC$346,'[1]Unit factor_selected'!J$1,FALSE)</f>
        <v>12.224291396572101</v>
      </c>
      <c r="AS209" s="2">
        <f>VLOOKUP($H209,'[1]Unit factor_selected'!$F$3:$AC$346,'[1]Unit factor_selected'!K$1,FALSE)</f>
        <v>163.30380715500701</v>
      </c>
      <c r="AT209" s="22">
        <f>VLOOKUP($H209,'[1]Unit factor_selected'!$F$3:$AC$346,'[1]Unit factor_selected'!L$1,FALSE)</f>
        <v>1.3696760267054501E-2</v>
      </c>
      <c r="AU209" s="21">
        <f>VLOOKUP($H209,'[1]Unit factor_selected'!$F$3:$AC$346,'[1]Unit factor_selected'!M$1,FALSE)</f>
        <v>2.4954018309235502</v>
      </c>
      <c r="AV209" s="22">
        <f>VLOOKUP($H209,'[1]Unit factor_selected'!$F$3:$AC$346,'[1]Unit factor_selected'!N$1,FALSE)</f>
        <v>0.53054012235458403</v>
      </c>
      <c r="AW209" s="22">
        <f>VLOOKUP($H209,'[1]Unit factor_selected'!$F$3:$AC$346,'[1]Unit factor_selected'!O$1,FALSE)</f>
        <v>3.3253973607551201E-3</v>
      </c>
      <c r="AX209" s="21">
        <f>VLOOKUP($H209,'[1]Unit factor_selected'!$F$3:$AC$346,'[1]Unit factor_selected'!P$1,FALSE)</f>
        <v>13.2440529120683</v>
      </c>
      <c r="AY209" s="22">
        <f>VLOOKUP($H209,'[1]Unit factor_selected'!$F$3:$AC$346,'[1]Unit factor_selected'!Q$1,FALSE)</f>
        <v>0.46057783630295501</v>
      </c>
      <c r="AZ209" s="21">
        <f>VLOOKUP($H209,'[1]Unit factor_selected'!$F$3:$AC$346,'[1]Unit factor_selected'!R$1,FALSE)</f>
        <v>10.958170917290801</v>
      </c>
      <c r="BA209" s="22">
        <f>VLOOKUP($H209,'[1]Unit factor_selected'!$F$3:$AC$346,'[1]Unit factor_selected'!S$1,FALSE)</f>
        <v>1.7167983071717901</v>
      </c>
      <c r="BB209" s="22">
        <f>VLOOKUP($H209,'[1]Unit factor_selected'!$F$3:$AC$346,'[1]Unit factor_selected'!T$1,FALSE)</f>
        <v>0.112771012311484</v>
      </c>
      <c r="BC209" s="22">
        <f>VLOOKUP($H209,'[1]Unit factor_selected'!$F$3:$AC$346,'[1]Unit factor_selected'!U$1,FALSE)</f>
        <v>0.69629632240068895</v>
      </c>
      <c r="BD209" s="22">
        <f>VLOOKUP($H209,'[1]Unit factor_selected'!$F$3:$AC$346,'[1]Unit factor_selected'!V$1,FALSE)</f>
        <v>2.39031987166301E-4</v>
      </c>
      <c r="BE209" s="22">
        <f>VLOOKUP($H209,'[1]Unit factor_selected'!$F$3:$AC$346,'[1]Unit factor_selected'!W$1,FALSE)</f>
        <v>3.3295742249666402E-2</v>
      </c>
      <c r="BF209" s="22">
        <f>VLOOKUP($H209,'[1]Unit factor_selected'!$F$3:$AC$346,'[1]Unit factor_selected'!X$1,FALSE)</f>
        <v>1.3969676175233901E-2</v>
      </c>
      <c r="BG209" s="22">
        <f>VLOOKUP($H209,'[1]Unit factor_selected'!$F$3:$AC$346,'[1]Unit factor_selected'!Y$1,FALSE)</f>
        <v>1.4341658717989E-2</v>
      </c>
      <c r="BH209" s="22">
        <f>VLOOKUP($H209,'[1]Unit factor_selected'!$F$3:$AC$346,'[1]Unit factor_selected'!Z$1,FALSE)</f>
        <v>3.1946190696846901E-6</v>
      </c>
      <c r="BI209" s="22">
        <f>VLOOKUP($H209,'[1]Unit factor_selected'!$F$3:$AC$346,'[1]Unit factor_selected'!AA$1,FALSE)</f>
        <v>3.07454879199087E-2</v>
      </c>
      <c r="BJ209" s="21">
        <f>VLOOKUP($H209,'[1]Unit factor_selected'!$F$3:$AC$346,'[1]Unit factor_selected'!AB$1,FALSE)</f>
        <v>44.308782575038897</v>
      </c>
      <c r="BK209" s="99">
        <f>VLOOKUP($H209,'[1]Unit factor_selected'!$F$3:$AC$346,'[1]Unit factor_selected'!AC$1,FALSE)</f>
        <v>0.13838657218257</v>
      </c>
    </row>
    <row r="210" spans="2:63" x14ac:dyDescent="0.2">
      <c r="B210" s="84"/>
      <c r="C210" s="84"/>
      <c r="D210" s="137"/>
      <c r="E210" s="148"/>
      <c r="F210" s="101"/>
      <c r="G210" s="102" t="str">
        <f>'[1]Unit factor_selected'!E34</f>
        <v>RER</v>
      </c>
      <c r="H210" s="103" t="str">
        <f>'[1]Unit factor_selected'!F34</f>
        <v>2ff957e6-921a-463d-acf7-5e92b8b779f2</v>
      </c>
      <c r="I210" s="104">
        <f t="shared" si="118"/>
        <v>0</v>
      </c>
      <c r="J210" s="105"/>
      <c r="K210" s="196"/>
      <c r="L210" s="108"/>
      <c r="M210" s="108"/>
      <c r="N210" s="108"/>
      <c r="O210" s="108"/>
      <c r="P210" s="108"/>
      <c r="Q210" s="107"/>
      <c r="R210" s="107"/>
      <c r="S210" s="108"/>
      <c r="T210" s="108"/>
      <c r="U210" s="108"/>
      <c r="V210" s="108"/>
      <c r="W210" s="108"/>
      <c r="X210" s="108"/>
      <c r="Y210" s="107"/>
      <c r="Z210" s="109"/>
      <c r="AA210" s="197">
        <f>$I210*K$206</f>
        <v>0</v>
      </c>
      <c r="AB210" s="58">
        <f t="shared" si="117"/>
        <v>0</v>
      </c>
      <c r="AC210" s="58">
        <f t="shared" si="117"/>
        <v>0</v>
      </c>
      <c r="AD210" s="58">
        <f t="shared" si="117"/>
        <v>0</v>
      </c>
      <c r="AE210" s="58">
        <f t="shared" si="117"/>
        <v>0</v>
      </c>
      <c r="AF210" s="58">
        <f t="shared" si="117"/>
        <v>0</v>
      </c>
      <c r="AG210" s="111">
        <f t="shared" si="117"/>
        <v>0</v>
      </c>
      <c r="AH210" s="111">
        <f t="shared" si="117"/>
        <v>0</v>
      </c>
      <c r="AI210" s="58">
        <f t="shared" si="117"/>
        <v>0</v>
      </c>
      <c r="AJ210" s="58">
        <f t="shared" si="117"/>
        <v>0</v>
      </c>
      <c r="AK210" s="58">
        <f t="shared" si="117"/>
        <v>0</v>
      </c>
      <c r="AL210" s="58">
        <f t="shared" si="117"/>
        <v>0</v>
      </c>
      <c r="AM210" s="58">
        <f t="shared" si="117"/>
        <v>0</v>
      </c>
      <c r="AN210" s="58">
        <f t="shared" si="117"/>
        <v>0</v>
      </c>
      <c r="AO210" s="111">
        <f t="shared" si="117"/>
        <v>0</v>
      </c>
      <c r="AP210" s="112">
        <f t="shared" si="117"/>
        <v>0</v>
      </c>
      <c r="AQ210" s="113" t="str">
        <f>VLOOKUP($H210,'[1]Unit factor_selected'!$F$3:$AC$346,'[1]Unit factor_selected'!H$1,FALSE)</f>
        <v>kg</v>
      </c>
      <c r="AR210" s="114">
        <f>VLOOKUP($H210,'[1]Unit factor_selected'!$F$3:$AC$346,'[1]Unit factor_selected'!J$1,FALSE)</f>
        <v>12.056466886127099</v>
      </c>
      <c r="AS210" s="115">
        <f>VLOOKUP($H210,'[1]Unit factor_selected'!$F$3:$AC$346,'[1]Unit factor_selected'!K$1,FALSE)</f>
        <v>170.137291064095</v>
      </c>
      <c r="AT210" s="116">
        <f>VLOOKUP($H210,'[1]Unit factor_selected'!$F$3:$AC$346,'[1]Unit factor_selected'!L$1,FALSE)</f>
        <v>1.22615059485548E-2</v>
      </c>
      <c r="AU210" s="117">
        <f>VLOOKUP($H210,'[1]Unit factor_selected'!$F$3:$AC$346,'[1]Unit factor_selected'!M$1,FALSE)</f>
        <v>2.5862183028221999</v>
      </c>
      <c r="AV210" s="116">
        <f>VLOOKUP($H210,'[1]Unit factor_selected'!$F$3:$AC$346,'[1]Unit factor_selected'!N$1,FALSE)</f>
        <v>0.51192390515502895</v>
      </c>
      <c r="AW210" s="116">
        <f>VLOOKUP($H210,'[1]Unit factor_selected'!$F$3:$AC$346,'[1]Unit factor_selected'!O$1,FALSE)</f>
        <v>3.0773133273546299E-3</v>
      </c>
      <c r="AX210" s="117">
        <f>VLOOKUP($H210,'[1]Unit factor_selected'!$F$3:$AC$346,'[1]Unit factor_selected'!P$1,FALSE)</f>
        <v>13.068437574389099</v>
      </c>
      <c r="AY210" s="116">
        <f>VLOOKUP($H210,'[1]Unit factor_selected'!$F$3:$AC$346,'[1]Unit factor_selected'!Q$1,FALSE)</f>
        <v>0.43063452034909799</v>
      </c>
      <c r="AZ210" s="117">
        <f>VLOOKUP($H210,'[1]Unit factor_selected'!$F$3:$AC$346,'[1]Unit factor_selected'!R$1,FALSE)</f>
        <v>10.410461153270701</v>
      </c>
      <c r="BA210" s="116">
        <f>VLOOKUP($H210,'[1]Unit factor_selected'!$F$3:$AC$346,'[1]Unit factor_selected'!S$1,FALSE)</f>
        <v>1.67201635124854</v>
      </c>
      <c r="BB210" s="116">
        <f>VLOOKUP($H210,'[1]Unit factor_selected'!$F$3:$AC$346,'[1]Unit factor_selected'!T$1,FALSE)</f>
        <v>0.101701677688213</v>
      </c>
      <c r="BC210" s="116">
        <f>VLOOKUP($H210,'[1]Unit factor_selected'!$F$3:$AC$346,'[1]Unit factor_selected'!U$1,FALSE)</f>
        <v>0.67615699256812301</v>
      </c>
      <c r="BD210" s="116">
        <f>VLOOKUP($H210,'[1]Unit factor_selected'!$F$3:$AC$346,'[1]Unit factor_selected'!V$1,FALSE)</f>
        <v>2.2090656007687801E-4</v>
      </c>
      <c r="BE210" s="116">
        <f>VLOOKUP($H210,'[1]Unit factor_selected'!$F$3:$AC$346,'[1]Unit factor_selected'!W$1,FALSE)</f>
        <v>3.2831413328794301E-2</v>
      </c>
      <c r="BF210" s="116">
        <f>VLOOKUP($H210,'[1]Unit factor_selected'!$F$3:$AC$346,'[1]Unit factor_selected'!X$1,FALSE)</f>
        <v>9.9562646048123107E-3</v>
      </c>
      <c r="BG210" s="116">
        <f>VLOOKUP($H210,'[1]Unit factor_selected'!$F$3:$AC$346,'[1]Unit factor_selected'!Y$1,FALSE)</f>
        <v>1.02751408029265E-2</v>
      </c>
      <c r="BH210" s="116">
        <f>VLOOKUP($H210,'[1]Unit factor_selected'!$F$3:$AC$346,'[1]Unit factor_selected'!Z$1,FALSE)</f>
        <v>3.1839856999945698E-6</v>
      </c>
      <c r="BI210" s="116">
        <f>VLOOKUP($H210,'[1]Unit factor_selected'!$F$3:$AC$346,'[1]Unit factor_selected'!AA$1,FALSE)</f>
        <v>2.7744839309166901E-2</v>
      </c>
      <c r="BJ210" s="117">
        <f>VLOOKUP($H210,'[1]Unit factor_selected'!$F$3:$AC$346,'[1]Unit factor_selected'!AB$1,FALSE)</f>
        <v>43.7968554209396</v>
      </c>
      <c r="BK210" s="118">
        <f>VLOOKUP($H210,'[1]Unit factor_selected'!$F$3:$AC$346,'[1]Unit factor_selected'!AC$1,FALSE)</f>
        <v>0.14910411930053799</v>
      </c>
    </row>
    <row r="211" spans="2:63" x14ac:dyDescent="0.2">
      <c r="B211" s="84"/>
      <c r="C211" s="84"/>
      <c r="D211" s="62" t="str">
        <f>'[1]EV proj_BAU'!K79</f>
        <v>NMP (kg)</v>
      </c>
      <c r="E211" s="146" t="str">
        <f>E155</f>
        <v>NMP</v>
      </c>
      <c r="F211" s="65" t="str">
        <f>'[1]Unit factor_selected'!D35</f>
        <v>N-methyl-2-pyrrolidone production | N-methyl-2-pyrrolidone | Cutoff</v>
      </c>
      <c r="G211" s="66" t="str">
        <f>'[1]Unit factor_selected'!E35</f>
        <v>US</v>
      </c>
      <c r="H211" s="67" t="str">
        <f>'[1]Unit factor_selected'!F35</f>
        <v>b26c4853-61cd-4a6d-a241-be86505c7d80</v>
      </c>
      <c r="I211" s="68">
        <f t="shared" si="118"/>
        <v>1</v>
      </c>
      <c r="J211" s="69">
        <f t="shared" ref="J211" si="119">SUM(I211:I215)</f>
        <v>1</v>
      </c>
      <c r="K211" s="188">
        <f>'[1]EV proj_BAU'!R79</f>
        <v>0.262656</v>
      </c>
      <c r="L211" s="72">
        <f>'[1]EV proj_BAU'!S79</f>
        <v>0.27072000000000002</v>
      </c>
      <c r="M211" s="72">
        <f>'[1]EV proj_BAU'!T79</f>
        <v>0.26841599999999999</v>
      </c>
      <c r="N211" s="72">
        <f>'[1]EV proj_BAU'!U79</f>
        <v>0.29959200000000002</v>
      </c>
      <c r="O211" s="72">
        <f>'[1]EV proj_BAU'!V79</f>
        <v>0.271872</v>
      </c>
      <c r="P211" s="72">
        <f>'[1]EV proj_BAU'!W79</f>
        <v>0.26841599999999999</v>
      </c>
      <c r="Q211" s="71">
        <v>0</v>
      </c>
      <c r="R211" s="71">
        <v>0</v>
      </c>
      <c r="S211" s="72">
        <f>'[1]EV proj_BAU'!X79</f>
        <v>0.50918399999999997</v>
      </c>
      <c r="T211" s="72">
        <f>'[1]EV proj_BAU'!Y79</f>
        <v>0.525312</v>
      </c>
      <c r="U211" s="72">
        <f>'[1]EV proj_BAU'!Z79</f>
        <v>0.51955200000000001</v>
      </c>
      <c r="V211" s="72">
        <f>'[1]EV proj_BAU'!AA79</f>
        <v>0.16490879999999997</v>
      </c>
      <c r="W211" s="72">
        <f>'[1]EV proj_BAU'!AB79</f>
        <v>0.52646400000000004</v>
      </c>
      <c r="X211" s="72">
        <f>'[1]EV proj_BAU'!AC79</f>
        <v>0.51955200000000001</v>
      </c>
      <c r="Y211" s="71">
        <v>0</v>
      </c>
      <c r="Z211" s="73">
        <v>0</v>
      </c>
      <c r="AA211" s="189">
        <f>$I211*K$211</f>
        <v>0.262656</v>
      </c>
      <c r="AB211" s="76">
        <f t="shared" ref="AB211:AP215" si="120">$I211*L$211</f>
        <v>0.27072000000000002</v>
      </c>
      <c r="AC211" s="76">
        <f t="shared" si="120"/>
        <v>0.26841599999999999</v>
      </c>
      <c r="AD211" s="76">
        <f t="shared" si="120"/>
        <v>0.29959200000000002</v>
      </c>
      <c r="AE211" s="76">
        <f t="shared" si="120"/>
        <v>0.271872</v>
      </c>
      <c r="AF211" s="76">
        <f t="shared" si="120"/>
        <v>0.26841599999999999</v>
      </c>
      <c r="AG211" s="75">
        <f t="shared" si="120"/>
        <v>0</v>
      </c>
      <c r="AH211" s="75">
        <f t="shared" si="120"/>
        <v>0</v>
      </c>
      <c r="AI211" s="76">
        <f t="shared" si="120"/>
        <v>0.50918399999999997</v>
      </c>
      <c r="AJ211" s="76">
        <f t="shared" si="120"/>
        <v>0.525312</v>
      </c>
      <c r="AK211" s="76">
        <f t="shared" si="120"/>
        <v>0.51955200000000001</v>
      </c>
      <c r="AL211" s="76">
        <f t="shared" si="120"/>
        <v>0.16490879999999997</v>
      </c>
      <c r="AM211" s="76">
        <f t="shared" si="120"/>
        <v>0.52646400000000004</v>
      </c>
      <c r="AN211" s="76">
        <f t="shared" si="120"/>
        <v>0.51955200000000001</v>
      </c>
      <c r="AO211" s="75">
        <f t="shared" si="120"/>
        <v>0</v>
      </c>
      <c r="AP211" s="77">
        <f t="shared" si="120"/>
        <v>0</v>
      </c>
      <c r="AQ211" s="78" t="str">
        <f>VLOOKUP($H211,'[1]Unit factor_selected'!$F$3:$AC$346,'[1]Unit factor_selected'!H$1,FALSE)</f>
        <v>kg</v>
      </c>
      <c r="AR211" s="79">
        <f>VLOOKUP($H211,'[1]Unit factor_selected'!$F$3:$AC$346,'[1]Unit factor_selected'!J$1,FALSE)</f>
        <v>6.0519434964870999</v>
      </c>
      <c r="AS211" s="80">
        <f>VLOOKUP($H211,'[1]Unit factor_selected'!$F$3:$AC$346,'[1]Unit factor_selected'!K$1,FALSE)</f>
        <v>122.590879570347</v>
      </c>
      <c r="AT211" s="81">
        <f>VLOOKUP($H211,'[1]Unit factor_selected'!$F$3:$AC$346,'[1]Unit factor_selected'!L$1,FALSE)</f>
        <v>8.96773008741409E-3</v>
      </c>
      <c r="AU211" s="82">
        <f>VLOOKUP($H211,'[1]Unit factor_selected'!$F$3:$AC$346,'[1]Unit factor_selected'!M$1,FALSE)</f>
        <v>2.3254525073828298</v>
      </c>
      <c r="AV211" s="81">
        <f>VLOOKUP($H211,'[1]Unit factor_selected'!$F$3:$AC$346,'[1]Unit factor_selected'!N$1,FALSE)</f>
        <v>0.24438711777641001</v>
      </c>
      <c r="AW211" s="81">
        <f>VLOOKUP($H211,'[1]Unit factor_selected'!$F$3:$AC$346,'[1]Unit factor_selected'!O$1,FALSE)</f>
        <v>1.73250961621584E-3</v>
      </c>
      <c r="AX211" s="82">
        <f>VLOOKUP($H211,'[1]Unit factor_selected'!$F$3:$AC$346,'[1]Unit factor_selected'!P$1,FALSE)</f>
        <v>6.1722041300558503</v>
      </c>
      <c r="AY211" s="81">
        <f>VLOOKUP($H211,'[1]Unit factor_selected'!$F$3:$AC$346,'[1]Unit factor_selected'!Q$1,FALSE)</f>
        <v>0.275630349836262</v>
      </c>
      <c r="AZ211" s="82">
        <f>VLOOKUP($H211,'[1]Unit factor_selected'!$F$3:$AC$346,'[1]Unit factor_selected'!R$1,FALSE)</f>
        <v>5.2243672837587196</v>
      </c>
      <c r="BA211" s="81">
        <f>VLOOKUP($H211,'[1]Unit factor_selected'!$F$3:$AC$346,'[1]Unit factor_selected'!S$1,FALSE)</f>
        <v>0.45004767856837702</v>
      </c>
      <c r="BB211" s="81">
        <f>VLOOKUP($H211,'[1]Unit factor_selected'!$F$3:$AC$346,'[1]Unit factor_selected'!T$1,FALSE)</f>
        <v>0.10555733348860501</v>
      </c>
      <c r="BC211" s="81">
        <f>VLOOKUP($H211,'[1]Unit factor_selected'!$F$3:$AC$346,'[1]Unit factor_selected'!U$1,FALSE)</f>
        <v>0.32338400343682999</v>
      </c>
      <c r="BD211" s="81">
        <f>VLOOKUP($H211,'[1]Unit factor_selected'!$F$3:$AC$346,'[1]Unit factor_selected'!V$1,FALSE)</f>
        <v>3.3592689033244E-4</v>
      </c>
      <c r="BE211" s="81">
        <f>VLOOKUP($H211,'[1]Unit factor_selected'!$F$3:$AC$346,'[1]Unit factor_selected'!W$1,FALSE)</f>
        <v>1.7355344479629799E-2</v>
      </c>
      <c r="BF211" s="81">
        <f>VLOOKUP($H211,'[1]Unit factor_selected'!$F$3:$AC$346,'[1]Unit factor_selected'!X$1,FALSE)</f>
        <v>1.1504163829525E-2</v>
      </c>
      <c r="BG211" s="81">
        <f>VLOOKUP($H211,'[1]Unit factor_selected'!$F$3:$AC$346,'[1]Unit factor_selected'!Y$1,FALSE)</f>
        <v>1.2022343073398299E-2</v>
      </c>
      <c r="BH211" s="81">
        <f>VLOOKUP($H211,'[1]Unit factor_selected'!$F$3:$AC$346,'[1]Unit factor_selected'!Z$1,FALSE)</f>
        <v>2.0900892503974298E-6</v>
      </c>
      <c r="BI211" s="81">
        <f>VLOOKUP($H211,'[1]Unit factor_selected'!$F$3:$AC$346,'[1]Unit factor_selected'!AA$1,FALSE)</f>
        <v>1.9038820743333702E-2</v>
      </c>
      <c r="BJ211" s="82">
        <f>VLOOKUP($H211,'[1]Unit factor_selected'!$F$3:$AC$346,'[1]Unit factor_selected'!AB$1,FALSE)</f>
        <v>22.7041429064551</v>
      </c>
      <c r="BK211" s="83">
        <f>VLOOKUP($H211,'[1]Unit factor_selected'!$F$3:$AC$346,'[1]Unit factor_selected'!AC$1,FALSE)</f>
        <v>0.27714788274707303</v>
      </c>
    </row>
    <row r="212" spans="2:63" x14ac:dyDescent="0.2">
      <c r="B212" s="84"/>
      <c r="C212" s="84"/>
      <c r="D212" s="84"/>
      <c r="E212" s="147"/>
      <c r="F212" s="86"/>
      <c r="G212" s="87" t="str">
        <f>'[1]Unit factor_selected'!E36</f>
        <v>CN</v>
      </c>
      <c r="H212" s="35" t="str">
        <f>'[1]Unit factor_selected'!F36</f>
        <v>840fa1d1-943c-40f1-b2b6-204d9ae143fa</v>
      </c>
      <c r="I212" s="88">
        <f t="shared" si="118"/>
        <v>0</v>
      </c>
      <c r="J212" s="89"/>
      <c r="K212" s="192"/>
      <c r="L212" s="92"/>
      <c r="M212" s="92"/>
      <c r="N212" s="92"/>
      <c r="O212" s="92"/>
      <c r="P212" s="92"/>
      <c r="Q212" s="91"/>
      <c r="R212" s="91"/>
      <c r="S212" s="92"/>
      <c r="T212" s="92"/>
      <c r="U212" s="92"/>
      <c r="V212" s="92"/>
      <c r="W212" s="92"/>
      <c r="X212" s="92"/>
      <c r="Y212" s="91"/>
      <c r="Z212" s="93"/>
      <c r="AA212" s="193">
        <f>$I212*K$211</f>
        <v>0</v>
      </c>
      <c r="AB212" s="95">
        <f t="shared" si="120"/>
        <v>0</v>
      </c>
      <c r="AC212" s="95">
        <f t="shared" si="120"/>
        <v>0</v>
      </c>
      <c r="AD212" s="95">
        <f t="shared" si="120"/>
        <v>0</v>
      </c>
      <c r="AE212" s="95">
        <f t="shared" si="120"/>
        <v>0</v>
      </c>
      <c r="AF212" s="95">
        <f t="shared" si="120"/>
        <v>0</v>
      </c>
      <c r="AG212" s="4">
        <f t="shared" si="120"/>
        <v>0</v>
      </c>
      <c r="AH212" s="4">
        <f t="shared" si="120"/>
        <v>0</v>
      </c>
      <c r="AI212" s="95">
        <f t="shared" si="120"/>
        <v>0</v>
      </c>
      <c r="AJ212" s="95">
        <f t="shared" si="120"/>
        <v>0</v>
      </c>
      <c r="AK212" s="95">
        <f t="shared" si="120"/>
        <v>0</v>
      </c>
      <c r="AL212" s="95">
        <f t="shared" si="120"/>
        <v>0</v>
      </c>
      <c r="AM212" s="95">
        <f t="shared" si="120"/>
        <v>0</v>
      </c>
      <c r="AN212" s="95">
        <f t="shared" si="120"/>
        <v>0</v>
      </c>
      <c r="AO212" s="4">
        <f t="shared" si="120"/>
        <v>0</v>
      </c>
      <c r="AP212" s="96">
        <f t="shared" si="120"/>
        <v>0</v>
      </c>
      <c r="AQ212" s="97" t="str">
        <f>VLOOKUP($H212,'[1]Unit factor_selected'!$F$3:$AC$346,'[1]Unit factor_selected'!H$1,FALSE)</f>
        <v>kg</v>
      </c>
      <c r="AR212" s="98">
        <f>VLOOKUP($H212,'[1]Unit factor_selected'!$F$3:$AC$346,'[1]Unit factor_selected'!J$1,FALSE)</f>
        <v>6.1242868347474504</v>
      </c>
      <c r="AS212" s="2">
        <f>VLOOKUP($H212,'[1]Unit factor_selected'!$F$3:$AC$346,'[1]Unit factor_selected'!K$1,FALSE)</f>
        <v>122.550516892129</v>
      </c>
      <c r="AT212" s="22">
        <f>VLOOKUP($H212,'[1]Unit factor_selected'!$F$3:$AC$346,'[1]Unit factor_selected'!L$1,FALSE)</f>
        <v>8.9435252176655999E-3</v>
      </c>
      <c r="AU212" s="21">
        <f>VLOOKUP($H212,'[1]Unit factor_selected'!$F$3:$AC$346,'[1]Unit factor_selected'!M$1,FALSE)</f>
        <v>2.3266288669152702</v>
      </c>
      <c r="AV212" s="22">
        <f>VLOOKUP($H212,'[1]Unit factor_selected'!$F$3:$AC$346,'[1]Unit factor_selected'!N$1,FALSE)</f>
        <v>0.24423723877918799</v>
      </c>
      <c r="AW212" s="22">
        <f>VLOOKUP($H212,'[1]Unit factor_selected'!$F$3:$AC$346,'[1]Unit factor_selected'!O$1,FALSE)</f>
        <v>1.66037717480676E-3</v>
      </c>
      <c r="AX212" s="21">
        <f>VLOOKUP($H212,'[1]Unit factor_selected'!$F$3:$AC$346,'[1]Unit factor_selected'!P$1,FALSE)</f>
        <v>6.2491668564660596</v>
      </c>
      <c r="AY212" s="22">
        <f>VLOOKUP($H212,'[1]Unit factor_selected'!$F$3:$AC$346,'[1]Unit factor_selected'!Q$1,FALSE)</f>
        <v>0.27577076337775303</v>
      </c>
      <c r="AZ212" s="21">
        <f>VLOOKUP($H212,'[1]Unit factor_selected'!$F$3:$AC$346,'[1]Unit factor_selected'!R$1,FALSE)</f>
        <v>5.18457507107059</v>
      </c>
      <c r="BA212" s="22">
        <f>VLOOKUP($H212,'[1]Unit factor_selected'!$F$3:$AC$346,'[1]Unit factor_selected'!S$1,FALSE)</f>
        <v>0.44277706050846799</v>
      </c>
      <c r="BB212" s="22">
        <f>VLOOKUP($H212,'[1]Unit factor_selected'!$F$3:$AC$346,'[1]Unit factor_selected'!T$1,FALSE)</f>
        <v>0.10501399674913101</v>
      </c>
      <c r="BC212" s="22">
        <f>VLOOKUP($H212,'[1]Unit factor_selected'!$F$3:$AC$346,'[1]Unit factor_selected'!U$1,FALSE)</f>
        <v>0.32304656253077502</v>
      </c>
      <c r="BD212" s="22">
        <f>VLOOKUP($H212,'[1]Unit factor_selected'!$F$3:$AC$346,'[1]Unit factor_selected'!V$1,FALSE)</f>
        <v>3.3114332458926199E-4</v>
      </c>
      <c r="BE212" s="22">
        <f>VLOOKUP($H212,'[1]Unit factor_selected'!$F$3:$AC$346,'[1]Unit factor_selected'!W$1,FALSE)</f>
        <v>1.7368203236804901E-2</v>
      </c>
      <c r="BF212" s="22">
        <f>VLOOKUP($H212,'[1]Unit factor_selected'!$F$3:$AC$346,'[1]Unit factor_selected'!X$1,FALSE)</f>
        <v>1.20122076705755E-2</v>
      </c>
      <c r="BG212" s="22">
        <f>VLOOKUP($H212,'[1]Unit factor_selected'!$F$3:$AC$346,'[1]Unit factor_selected'!Y$1,FALSE)</f>
        <v>1.2527922139006701E-2</v>
      </c>
      <c r="BH212" s="22">
        <f>VLOOKUP($H212,'[1]Unit factor_selected'!$F$3:$AC$346,'[1]Unit factor_selected'!Z$1,FALSE)</f>
        <v>2.08035590288243E-6</v>
      </c>
      <c r="BI212" s="22">
        <f>VLOOKUP($H212,'[1]Unit factor_selected'!$F$3:$AC$346,'[1]Unit factor_selected'!AA$1,FALSE)</f>
        <v>1.94668008994025E-2</v>
      </c>
      <c r="BJ212" s="21">
        <f>VLOOKUP($H212,'[1]Unit factor_selected'!$F$3:$AC$346,'[1]Unit factor_selected'!AB$1,FALSE)</f>
        <v>22.8076066078007</v>
      </c>
      <c r="BK212" s="99">
        <f>VLOOKUP($H212,'[1]Unit factor_selected'!$F$3:$AC$346,'[1]Unit factor_selected'!AC$1,FALSE)</f>
        <v>0.276291634099321</v>
      </c>
    </row>
    <row r="213" spans="2:63" x14ac:dyDescent="0.2">
      <c r="B213" s="84"/>
      <c r="C213" s="84"/>
      <c r="D213" s="84"/>
      <c r="E213" s="147"/>
      <c r="F213" s="86"/>
      <c r="G213" s="87" t="str">
        <f>'[1]Unit factor_selected'!E37</f>
        <v>JP</v>
      </c>
      <c r="H213" s="35" t="str">
        <f>'[1]Unit factor_selected'!F37</f>
        <v>1ff07c2d-f92b-4ef3-8dcc-32dad2da7577</v>
      </c>
      <c r="I213" s="88">
        <f t="shared" si="118"/>
        <v>0</v>
      </c>
      <c r="J213" s="89"/>
      <c r="K213" s="192"/>
      <c r="L213" s="92"/>
      <c r="M213" s="92"/>
      <c r="N213" s="92"/>
      <c r="O213" s="92"/>
      <c r="P213" s="92"/>
      <c r="Q213" s="91"/>
      <c r="R213" s="91"/>
      <c r="S213" s="92"/>
      <c r="T213" s="92"/>
      <c r="U213" s="92"/>
      <c r="V213" s="92"/>
      <c r="W213" s="92"/>
      <c r="X213" s="92"/>
      <c r="Y213" s="91"/>
      <c r="Z213" s="93"/>
      <c r="AA213" s="193">
        <f>$I213*K$211</f>
        <v>0</v>
      </c>
      <c r="AB213" s="95">
        <f t="shared" si="120"/>
        <v>0</v>
      </c>
      <c r="AC213" s="95">
        <f t="shared" si="120"/>
        <v>0</v>
      </c>
      <c r="AD213" s="95">
        <f t="shared" si="120"/>
        <v>0</v>
      </c>
      <c r="AE213" s="95">
        <f t="shared" si="120"/>
        <v>0</v>
      </c>
      <c r="AF213" s="95">
        <f t="shared" si="120"/>
        <v>0</v>
      </c>
      <c r="AG213" s="4">
        <f t="shared" si="120"/>
        <v>0</v>
      </c>
      <c r="AH213" s="4">
        <f t="shared" si="120"/>
        <v>0</v>
      </c>
      <c r="AI213" s="95">
        <f t="shared" si="120"/>
        <v>0</v>
      </c>
      <c r="AJ213" s="95">
        <f t="shared" si="120"/>
        <v>0</v>
      </c>
      <c r="AK213" s="95">
        <f t="shared" si="120"/>
        <v>0</v>
      </c>
      <c r="AL213" s="95">
        <f t="shared" si="120"/>
        <v>0</v>
      </c>
      <c r="AM213" s="95">
        <f t="shared" si="120"/>
        <v>0</v>
      </c>
      <c r="AN213" s="95">
        <f t="shared" si="120"/>
        <v>0</v>
      </c>
      <c r="AO213" s="4">
        <f t="shared" si="120"/>
        <v>0</v>
      </c>
      <c r="AP213" s="96">
        <f t="shared" si="120"/>
        <v>0</v>
      </c>
      <c r="AQ213" s="97" t="str">
        <f>VLOOKUP($H213,'[1]Unit factor_selected'!$F$3:$AC$346,'[1]Unit factor_selected'!H$1,FALSE)</f>
        <v>kg</v>
      </c>
      <c r="AR213" s="98">
        <f>VLOOKUP($H213,'[1]Unit factor_selected'!$F$3:$AC$346,'[1]Unit factor_selected'!J$1,FALSE)</f>
        <v>6.01073694626945</v>
      </c>
      <c r="AS213" s="2">
        <f>VLOOKUP($H213,'[1]Unit factor_selected'!$F$3:$AC$346,'[1]Unit factor_selected'!K$1,FALSE)</f>
        <v>121.982979187723</v>
      </c>
      <c r="AT213" s="22">
        <f>VLOOKUP($H213,'[1]Unit factor_selected'!$F$3:$AC$346,'[1]Unit factor_selected'!L$1,FALSE)</f>
        <v>8.7264051213774892E-3</v>
      </c>
      <c r="AU213" s="21">
        <f>VLOOKUP($H213,'[1]Unit factor_selected'!$F$3:$AC$346,'[1]Unit factor_selected'!M$1,FALSE)</f>
        <v>2.3112785716095101</v>
      </c>
      <c r="AV213" s="22">
        <f>VLOOKUP($H213,'[1]Unit factor_selected'!$F$3:$AC$346,'[1]Unit factor_selected'!N$1,FALSE)</f>
        <v>0.243329787153752</v>
      </c>
      <c r="AW213" s="22">
        <f>VLOOKUP($H213,'[1]Unit factor_selected'!$F$3:$AC$346,'[1]Unit factor_selected'!O$1,FALSE)</f>
        <v>1.6485044477754099E-3</v>
      </c>
      <c r="AX213" s="21">
        <f>VLOOKUP($H213,'[1]Unit factor_selected'!$F$3:$AC$346,'[1]Unit factor_selected'!P$1,FALSE)</f>
        <v>6.13051934400817</v>
      </c>
      <c r="AY213" s="22">
        <f>VLOOKUP($H213,'[1]Unit factor_selected'!$F$3:$AC$346,'[1]Unit factor_selected'!Q$1,FALSE)</f>
        <v>0.27289926968293998</v>
      </c>
      <c r="AZ213" s="21">
        <f>VLOOKUP($H213,'[1]Unit factor_selected'!$F$3:$AC$346,'[1]Unit factor_selected'!R$1,FALSE)</f>
        <v>5.1222358531098298</v>
      </c>
      <c r="BA213" s="22">
        <f>VLOOKUP($H213,'[1]Unit factor_selected'!$F$3:$AC$346,'[1]Unit factor_selected'!S$1,FALSE)</f>
        <v>0.43999753337630498</v>
      </c>
      <c r="BB213" s="22">
        <f>VLOOKUP($H213,'[1]Unit factor_selected'!$F$3:$AC$346,'[1]Unit factor_selected'!T$1,FALSE)</f>
        <v>0.106591610818161</v>
      </c>
      <c r="BC213" s="22">
        <f>VLOOKUP($H213,'[1]Unit factor_selected'!$F$3:$AC$346,'[1]Unit factor_selected'!U$1,FALSE)</f>
        <v>0.32176177953554302</v>
      </c>
      <c r="BD213" s="22">
        <f>VLOOKUP($H213,'[1]Unit factor_selected'!$F$3:$AC$346,'[1]Unit factor_selected'!V$1,FALSE)</f>
        <v>3.3061420053430597E-4</v>
      </c>
      <c r="BE213" s="22">
        <f>VLOOKUP($H213,'[1]Unit factor_selected'!$F$3:$AC$346,'[1]Unit factor_selected'!W$1,FALSE)</f>
        <v>1.74226062633005E-2</v>
      </c>
      <c r="BF213" s="22">
        <f>VLOOKUP($H213,'[1]Unit factor_selected'!$F$3:$AC$346,'[1]Unit factor_selected'!X$1,FALSE)</f>
        <v>1.15654208644821E-2</v>
      </c>
      <c r="BG213" s="22">
        <f>VLOOKUP($H213,'[1]Unit factor_selected'!$F$3:$AC$346,'[1]Unit factor_selected'!Y$1,FALSE)</f>
        <v>1.2084386845178499E-2</v>
      </c>
      <c r="BH213" s="22">
        <f>VLOOKUP($H213,'[1]Unit factor_selected'!$F$3:$AC$346,'[1]Unit factor_selected'!Z$1,FALSE)</f>
        <v>2.0639640012624102E-6</v>
      </c>
      <c r="BI213" s="22">
        <f>VLOOKUP($H213,'[1]Unit factor_selected'!$F$3:$AC$346,'[1]Unit factor_selected'!AA$1,FALSE)</f>
        <v>1.9106901098905699E-2</v>
      </c>
      <c r="BJ213" s="21">
        <f>VLOOKUP($H213,'[1]Unit factor_selected'!$F$3:$AC$346,'[1]Unit factor_selected'!AB$1,FALSE)</f>
        <v>22.750328517739899</v>
      </c>
      <c r="BK213" s="99">
        <f>VLOOKUP($H213,'[1]Unit factor_selected'!$F$3:$AC$346,'[1]Unit factor_selected'!AC$1,FALSE)</f>
        <v>0.27612820951688399</v>
      </c>
    </row>
    <row r="214" spans="2:63" x14ac:dyDescent="0.2">
      <c r="B214" s="84"/>
      <c r="C214" s="84"/>
      <c r="D214" s="84"/>
      <c r="E214" s="147"/>
      <c r="F214" s="86"/>
      <c r="G214" s="87" t="str">
        <f>'[1]Unit factor_selected'!E38</f>
        <v>KR</v>
      </c>
      <c r="H214" s="35" t="str">
        <f>'[1]Unit factor_selected'!F38</f>
        <v>d7bafce0-74af-4d4f-a0e1-7ff800ad04ee</v>
      </c>
      <c r="I214" s="88">
        <f t="shared" si="118"/>
        <v>0</v>
      </c>
      <c r="J214" s="89"/>
      <c r="K214" s="192"/>
      <c r="L214" s="92"/>
      <c r="M214" s="92"/>
      <c r="N214" s="92"/>
      <c r="O214" s="92"/>
      <c r="P214" s="92"/>
      <c r="Q214" s="91"/>
      <c r="R214" s="91"/>
      <c r="S214" s="92"/>
      <c r="T214" s="92"/>
      <c r="U214" s="92"/>
      <c r="V214" s="92"/>
      <c r="W214" s="92"/>
      <c r="X214" s="92"/>
      <c r="Y214" s="91"/>
      <c r="Z214" s="93"/>
      <c r="AA214" s="193">
        <f>$I214*K$211</f>
        <v>0</v>
      </c>
      <c r="AB214" s="95">
        <f t="shared" si="120"/>
        <v>0</v>
      </c>
      <c r="AC214" s="95">
        <f t="shared" si="120"/>
        <v>0</v>
      </c>
      <c r="AD214" s="95">
        <f t="shared" si="120"/>
        <v>0</v>
      </c>
      <c r="AE214" s="95">
        <f t="shared" si="120"/>
        <v>0</v>
      </c>
      <c r="AF214" s="95">
        <f t="shared" si="120"/>
        <v>0</v>
      </c>
      <c r="AG214" s="4">
        <f t="shared" si="120"/>
        <v>0</v>
      </c>
      <c r="AH214" s="4">
        <f t="shared" si="120"/>
        <v>0</v>
      </c>
      <c r="AI214" s="95">
        <f t="shared" si="120"/>
        <v>0</v>
      </c>
      <c r="AJ214" s="95">
        <f t="shared" si="120"/>
        <v>0</v>
      </c>
      <c r="AK214" s="95">
        <f t="shared" si="120"/>
        <v>0</v>
      </c>
      <c r="AL214" s="95">
        <f t="shared" si="120"/>
        <v>0</v>
      </c>
      <c r="AM214" s="95">
        <f t="shared" si="120"/>
        <v>0</v>
      </c>
      <c r="AN214" s="95">
        <f t="shared" si="120"/>
        <v>0</v>
      </c>
      <c r="AO214" s="4">
        <f t="shared" si="120"/>
        <v>0</v>
      </c>
      <c r="AP214" s="96">
        <f t="shared" si="120"/>
        <v>0</v>
      </c>
      <c r="AQ214" s="97" t="str">
        <f>VLOOKUP($H214,'[1]Unit factor_selected'!$F$3:$AC$346,'[1]Unit factor_selected'!H$1,FALSE)</f>
        <v>kg</v>
      </c>
      <c r="AR214" s="98">
        <f>VLOOKUP($H214,'[1]Unit factor_selected'!$F$3:$AC$346,'[1]Unit factor_selected'!J$1,FALSE)</f>
        <v>6.0250131069753303</v>
      </c>
      <c r="AS214" s="2">
        <f>VLOOKUP($H214,'[1]Unit factor_selected'!$F$3:$AC$346,'[1]Unit factor_selected'!K$1,FALSE)</f>
        <v>122.957679426292</v>
      </c>
      <c r="AT214" s="22">
        <f>VLOOKUP($H214,'[1]Unit factor_selected'!$F$3:$AC$346,'[1]Unit factor_selected'!L$1,FALSE)</f>
        <v>8.7356883199992408E-3</v>
      </c>
      <c r="AU214" s="21">
        <f>VLOOKUP($H214,'[1]Unit factor_selected'!$F$3:$AC$346,'[1]Unit factor_selected'!M$1,FALSE)</f>
        <v>2.3172224903913698</v>
      </c>
      <c r="AV214" s="22">
        <f>VLOOKUP($H214,'[1]Unit factor_selected'!$F$3:$AC$346,'[1]Unit factor_selected'!N$1,FALSE)</f>
        <v>0.245154990581959</v>
      </c>
      <c r="AW214" s="22">
        <f>VLOOKUP($H214,'[1]Unit factor_selected'!$F$3:$AC$346,'[1]Unit factor_selected'!O$1,FALSE)</f>
        <v>1.7253334353824199E-3</v>
      </c>
      <c r="AX214" s="21">
        <f>VLOOKUP($H214,'[1]Unit factor_selected'!$F$3:$AC$346,'[1]Unit factor_selected'!P$1,FALSE)</f>
        <v>6.1434700944487703</v>
      </c>
      <c r="AY214" s="22">
        <f>VLOOKUP($H214,'[1]Unit factor_selected'!$F$3:$AC$346,'[1]Unit factor_selected'!Q$1,FALSE)</f>
        <v>0.27694718328381601</v>
      </c>
      <c r="AZ214" s="21">
        <f>VLOOKUP($H214,'[1]Unit factor_selected'!$F$3:$AC$346,'[1]Unit factor_selected'!R$1,FALSE)</f>
        <v>5.22331009801524</v>
      </c>
      <c r="BA214" s="22">
        <f>VLOOKUP($H214,'[1]Unit factor_selected'!$F$3:$AC$346,'[1]Unit factor_selected'!S$1,FALSE)</f>
        <v>0.48456008051302801</v>
      </c>
      <c r="BB214" s="22">
        <f>VLOOKUP($H214,'[1]Unit factor_selected'!$F$3:$AC$346,'[1]Unit factor_selected'!T$1,FALSE)</f>
        <v>0.108268133162257</v>
      </c>
      <c r="BC214" s="22">
        <f>VLOOKUP($H214,'[1]Unit factor_selected'!$F$3:$AC$346,'[1]Unit factor_selected'!U$1,FALSE)</f>
        <v>0.32435853671656201</v>
      </c>
      <c r="BD214" s="22">
        <f>VLOOKUP($H214,'[1]Unit factor_selected'!$F$3:$AC$346,'[1]Unit factor_selected'!V$1,FALSE)</f>
        <v>3.3595642893734299E-4</v>
      </c>
      <c r="BE214" s="22">
        <f>VLOOKUP($H214,'[1]Unit factor_selected'!$F$3:$AC$346,'[1]Unit factor_selected'!W$1,FALSE)</f>
        <v>1.7429002320590602E-2</v>
      </c>
      <c r="BF214" s="22">
        <f>VLOOKUP($H214,'[1]Unit factor_selected'!$F$3:$AC$346,'[1]Unit factor_selected'!X$1,FALSE)</f>
        <v>1.16541473528015E-2</v>
      </c>
      <c r="BG214" s="22">
        <f>VLOOKUP($H214,'[1]Unit factor_selected'!$F$3:$AC$346,'[1]Unit factor_selected'!Y$1,FALSE)</f>
        <v>1.21722195177915E-2</v>
      </c>
      <c r="BH214" s="22">
        <f>VLOOKUP($H214,'[1]Unit factor_selected'!$F$3:$AC$346,'[1]Unit factor_selected'!Z$1,FALSE)</f>
        <v>2.0755114769901701E-6</v>
      </c>
      <c r="BI214" s="22">
        <f>VLOOKUP($H214,'[1]Unit factor_selected'!$F$3:$AC$346,'[1]Unit factor_selected'!AA$1,FALSE)</f>
        <v>1.8886919338975901E-2</v>
      </c>
      <c r="BJ214" s="21">
        <f>VLOOKUP($H214,'[1]Unit factor_selected'!$F$3:$AC$346,'[1]Unit factor_selected'!AB$1,FALSE)</f>
        <v>22.769292819838999</v>
      </c>
      <c r="BK214" s="99">
        <f>VLOOKUP($H214,'[1]Unit factor_selected'!$F$3:$AC$346,'[1]Unit factor_selected'!AC$1,FALSE)</f>
        <v>0.27668911417215802</v>
      </c>
    </row>
    <row r="215" spans="2:63" x14ac:dyDescent="0.2">
      <c r="B215" s="84"/>
      <c r="C215" s="84"/>
      <c r="D215" s="84"/>
      <c r="E215" s="147"/>
      <c r="F215" s="86"/>
      <c r="G215" s="87" t="str">
        <f>'[1]Unit factor_selected'!E39</f>
        <v>RER</v>
      </c>
      <c r="H215" s="35" t="str">
        <f>'[1]Unit factor_selected'!F39</f>
        <v>154649df-4d12-3065-8f52-48261329da91</v>
      </c>
      <c r="I215" s="88">
        <f t="shared" si="118"/>
        <v>0</v>
      </c>
      <c r="J215" s="89"/>
      <c r="K215" s="192"/>
      <c r="L215" s="92"/>
      <c r="M215" s="92"/>
      <c r="N215" s="92"/>
      <c r="O215" s="92"/>
      <c r="P215" s="92"/>
      <c r="Q215" s="91"/>
      <c r="R215" s="91"/>
      <c r="S215" s="92"/>
      <c r="T215" s="92"/>
      <c r="U215" s="92"/>
      <c r="V215" s="92"/>
      <c r="W215" s="92"/>
      <c r="X215" s="92"/>
      <c r="Y215" s="91"/>
      <c r="Z215" s="93"/>
      <c r="AA215" s="193">
        <f>$I215*K$211</f>
        <v>0</v>
      </c>
      <c r="AB215" s="95">
        <f t="shared" si="120"/>
        <v>0</v>
      </c>
      <c r="AC215" s="95">
        <f t="shared" si="120"/>
        <v>0</v>
      </c>
      <c r="AD215" s="95">
        <f t="shared" si="120"/>
        <v>0</v>
      </c>
      <c r="AE215" s="95">
        <f t="shared" si="120"/>
        <v>0</v>
      </c>
      <c r="AF215" s="95">
        <f t="shared" si="120"/>
        <v>0</v>
      </c>
      <c r="AG215" s="4">
        <f t="shared" si="120"/>
        <v>0</v>
      </c>
      <c r="AH215" s="4">
        <f t="shared" si="120"/>
        <v>0</v>
      </c>
      <c r="AI215" s="95">
        <f t="shared" si="120"/>
        <v>0</v>
      </c>
      <c r="AJ215" s="95">
        <f t="shared" si="120"/>
        <v>0</v>
      </c>
      <c r="AK215" s="95">
        <f t="shared" si="120"/>
        <v>0</v>
      </c>
      <c r="AL215" s="95">
        <f t="shared" si="120"/>
        <v>0</v>
      </c>
      <c r="AM215" s="95">
        <f t="shared" si="120"/>
        <v>0</v>
      </c>
      <c r="AN215" s="95">
        <f t="shared" si="120"/>
        <v>0</v>
      </c>
      <c r="AO215" s="4">
        <f t="shared" si="120"/>
        <v>0</v>
      </c>
      <c r="AP215" s="96">
        <f t="shared" si="120"/>
        <v>0</v>
      </c>
      <c r="AQ215" s="97" t="str">
        <f>VLOOKUP($H215,'[1]Unit factor_selected'!$F$3:$AC$346,'[1]Unit factor_selected'!H$1,FALSE)</f>
        <v>kg</v>
      </c>
      <c r="AR215" s="98">
        <f>VLOOKUP($H215,'[1]Unit factor_selected'!$F$3:$AC$346,'[1]Unit factor_selected'!J$1,FALSE)</f>
        <v>5.6317281326139499</v>
      </c>
      <c r="AS215" s="2">
        <f>VLOOKUP($H215,'[1]Unit factor_selected'!$F$3:$AC$346,'[1]Unit factor_selected'!K$1,FALSE)</f>
        <v>123.25195879310201</v>
      </c>
      <c r="AT215" s="22">
        <f>VLOOKUP($H215,'[1]Unit factor_selected'!$F$3:$AC$346,'[1]Unit factor_selected'!L$1,FALSE)</f>
        <v>7.5069886268042101E-3</v>
      </c>
      <c r="AU215" s="21">
        <f>VLOOKUP($H215,'[1]Unit factor_selected'!$F$3:$AC$346,'[1]Unit factor_selected'!M$1,FALSE)</f>
        <v>2.2901833903151698</v>
      </c>
      <c r="AV215" s="22">
        <f>VLOOKUP($H215,'[1]Unit factor_selected'!$F$3:$AC$346,'[1]Unit factor_selected'!N$1,FALSE)</f>
        <v>0.237804387320663</v>
      </c>
      <c r="AW215" s="22">
        <f>VLOOKUP($H215,'[1]Unit factor_selected'!$F$3:$AC$346,'[1]Unit factor_selected'!O$1,FALSE)</f>
        <v>1.56775938580478E-3</v>
      </c>
      <c r="AX215" s="21">
        <f>VLOOKUP($H215,'[1]Unit factor_selected'!$F$3:$AC$346,'[1]Unit factor_selected'!P$1,FALSE)</f>
        <v>5.7423363080309997</v>
      </c>
      <c r="AY215" s="22">
        <f>VLOOKUP($H215,'[1]Unit factor_selected'!$F$3:$AC$346,'[1]Unit factor_selected'!Q$1,FALSE)</f>
        <v>0.25901194772143099</v>
      </c>
      <c r="AZ215" s="21">
        <f>VLOOKUP($H215,'[1]Unit factor_selected'!$F$3:$AC$346,'[1]Unit factor_selected'!R$1,FALSE)</f>
        <v>4.8882321771485397</v>
      </c>
      <c r="BA215" s="22">
        <f>VLOOKUP($H215,'[1]Unit factor_selected'!$F$3:$AC$346,'[1]Unit factor_selected'!S$1,FALSE)</f>
        <v>0.53356570809114801</v>
      </c>
      <c r="BB215" s="22">
        <f>VLOOKUP($H215,'[1]Unit factor_selected'!$F$3:$AC$346,'[1]Unit factor_selected'!T$1,FALSE)</f>
        <v>0.10303519218945199</v>
      </c>
      <c r="BC215" s="22">
        <f>VLOOKUP($H215,'[1]Unit factor_selected'!$F$3:$AC$346,'[1]Unit factor_selected'!U$1,FALSE)</f>
        <v>0.31493298186230601</v>
      </c>
      <c r="BD215" s="22">
        <f>VLOOKUP($H215,'[1]Unit factor_selected'!$F$3:$AC$346,'[1]Unit factor_selected'!V$1,FALSE)</f>
        <v>3.2500707941610199E-4</v>
      </c>
      <c r="BE215" s="22">
        <f>VLOOKUP($H215,'[1]Unit factor_selected'!$F$3:$AC$346,'[1]Unit factor_selected'!W$1,FALSE)</f>
        <v>1.7195232334484199E-2</v>
      </c>
      <c r="BF215" s="22">
        <f>VLOOKUP($H215,'[1]Unit factor_selected'!$F$3:$AC$346,'[1]Unit factor_selected'!X$1,FALSE)</f>
        <v>9.7922368444206109E-3</v>
      </c>
      <c r="BG215" s="22">
        <f>VLOOKUP($H215,'[1]Unit factor_selected'!$F$3:$AC$346,'[1]Unit factor_selected'!Y$1,FALSE)</f>
        <v>1.0280131368265199E-2</v>
      </c>
      <c r="BH215" s="22">
        <f>VLOOKUP($H215,'[1]Unit factor_selected'!$F$3:$AC$346,'[1]Unit factor_selected'!Z$1,FALSE)</f>
        <v>2.0454337664647299E-6</v>
      </c>
      <c r="BI215" s="22">
        <f>VLOOKUP($H215,'[1]Unit factor_selected'!$F$3:$AC$346,'[1]Unit factor_selected'!AA$1,FALSE)</f>
        <v>1.6539282138646701E-2</v>
      </c>
      <c r="BJ215" s="21">
        <f>VLOOKUP($H215,'[1]Unit factor_selected'!$F$3:$AC$346,'[1]Unit factor_selected'!AB$1,FALSE)</f>
        <v>22.280368195407</v>
      </c>
      <c r="BK215" s="99">
        <f>VLOOKUP($H215,'[1]Unit factor_selected'!$F$3:$AC$346,'[1]Unit factor_selected'!AC$1,FALSE)</f>
        <v>0.27777675684866798</v>
      </c>
    </row>
    <row r="216" spans="2:63" x14ac:dyDescent="0.2">
      <c r="B216" s="84"/>
      <c r="C216" s="84"/>
      <c r="D216" s="84"/>
      <c r="E216" s="267" t="str">
        <f t="shared" ref="E216:H219" si="121">E160</f>
        <v>Decarbonised Water</v>
      </c>
      <c r="F216" s="213" t="str">
        <f t="shared" si="121"/>
        <v>market for water, decarbonised | water, decarbonised | Cutoff, U</v>
      </c>
      <c r="G216" s="87" t="str">
        <f t="shared" si="121"/>
        <v>RoW</v>
      </c>
      <c r="H216" s="35" t="str">
        <f t="shared" si="121"/>
        <v>7d2d9e98-3dd7-4808-994f-95116df8194e</v>
      </c>
      <c r="I216" s="88">
        <v>1</v>
      </c>
      <c r="J216" s="126">
        <f t="shared" ref="J216:J219" si="122">I216</f>
        <v>1</v>
      </c>
      <c r="K216" s="214">
        <f>14166/173.535*K211/2%*98%/1000</f>
        <v>1.0506149186273663</v>
      </c>
      <c r="L216" s="129">
        <f>14166/173.535*L211/2%*98%/1000</f>
        <v>1.0828706398132943</v>
      </c>
      <c r="M216" s="129">
        <f t="shared" ref="M216:P216" si="123">14166/173.535*M211/2%*98%/1000</f>
        <v>1.0736547194744577</v>
      </c>
      <c r="N216" s="129">
        <f t="shared" si="123"/>
        <v>1.1983576415593395</v>
      </c>
      <c r="O216" s="129">
        <f t="shared" si="123"/>
        <v>1.0874785999827126</v>
      </c>
      <c r="P216" s="129">
        <f t="shared" si="123"/>
        <v>1.0736547194744577</v>
      </c>
      <c r="Q216">
        <v>0</v>
      </c>
      <c r="R216" s="256">
        <v>0</v>
      </c>
      <c r="S216" s="129">
        <f t="shared" ref="S216:X216" si="124">14166/173.535*S211/2%*98%/1000</f>
        <v>2.0367183948828762</v>
      </c>
      <c r="T216" s="129">
        <f t="shared" si="124"/>
        <v>2.1012298372547327</v>
      </c>
      <c r="U216" s="129">
        <f t="shared" si="124"/>
        <v>2.0781900364076411</v>
      </c>
      <c r="V216" s="129">
        <f t="shared" si="124"/>
        <v>0.65962949825222561</v>
      </c>
      <c r="W216" s="129">
        <f t="shared" si="124"/>
        <v>2.1058377974241509</v>
      </c>
      <c r="X216" s="129">
        <f t="shared" si="124"/>
        <v>2.0781900364076411</v>
      </c>
      <c r="Y216">
        <v>0</v>
      </c>
      <c r="Z216" s="268">
        <v>0</v>
      </c>
      <c r="AA216" s="193">
        <f>$I216*K216</f>
        <v>1.0506149186273663</v>
      </c>
      <c r="AB216" s="95">
        <f t="shared" ref="AB216:AP219" si="125">$I216*L216</f>
        <v>1.0828706398132943</v>
      </c>
      <c r="AC216" s="95">
        <f t="shared" si="125"/>
        <v>1.0736547194744577</v>
      </c>
      <c r="AD216" s="95">
        <f t="shared" si="125"/>
        <v>1.1983576415593395</v>
      </c>
      <c r="AE216" s="95">
        <f t="shared" si="125"/>
        <v>1.0874785999827126</v>
      </c>
      <c r="AF216" s="95">
        <f t="shared" si="125"/>
        <v>1.0736547194744577</v>
      </c>
      <c r="AG216" s="4">
        <f t="shared" si="125"/>
        <v>0</v>
      </c>
      <c r="AH216" s="4">
        <f t="shared" si="125"/>
        <v>0</v>
      </c>
      <c r="AI216" s="95">
        <f t="shared" si="125"/>
        <v>2.0367183948828762</v>
      </c>
      <c r="AJ216" s="95">
        <f t="shared" si="125"/>
        <v>2.1012298372547327</v>
      </c>
      <c r="AK216" s="95">
        <f t="shared" si="125"/>
        <v>2.0781900364076411</v>
      </c>
      <c r="AL216" s="95">
        <f t="shared" si="125"/>
        <v>0.65962949825222561</v>
      </c>
      <c r="AM216" s="95">
        <f t="shared" si="125"/>
        <v>2.1058377974241509</v>
      </c>
      <c r="AN216" s="95">
        <f t="shared" si="125"/>
        <v>2.0781900364076411</v>
      </c>
      <c r="AO216" s="4">
        <f t="shared" si="125"/>
        <v>0</v>
      </c>
      <c r="AP216" s="96">
        <f t="shared" si="125"/>
        <v>0</v>
      </c>
      <c r="AQ216" s="97" t="str">
        <f>VLOOKUP($H216,'[1]Unit factor_selected'!$F$3:$AC$346,'[1]Unit factor_selected'!H$1,FALSE)</f>
        <v>kg</v>
      </c>
      <c r="AR216" s="98">
        <f>VLOOKUP($H216,'[1]Unit factor_selected'!$F$3:$AC$346,'[1]Unit factor_selected'!J$1,FALSE)</f>
        <v>7.33932337217713E-5</v>
      </c>
      <c r="AS216" s="2">
        <f>VLOOKUP($H216,'[1]Unit factor_selected'!$F$3:$AC$346,'[1]Unit factor_selected'!K$1,FALSE)</f>
        <v>1.554064448122E-3</v>
      </c>
      <c r="AT216" s="22">
        <f>VLOOKUP($H216,'[1]Unit factor_selected'!$F$3:$AC$346,'[1]Unit factor_selected'!L$1,FALSE)</f>
        <v>8.8753508561342304E-8</v>
      </c>
      <c r="AU216" s="21">
        <f>VLOOKUP($H216,'[1]Unit factor_selected'!$F$3:$AC$346,'[1]Unit factor_selected'!M$1,FALSE)</f>
        <v>2.4228314001563201E-5</v>
      </c>
      <c r="AV216" s="22">
        <f>VLOOKUP($H216,'[1]Unit factor_selected'!$F$3:$AC$346,'[1]Unit factor_selected'!N$1,FALSE)</f>
        <v>4.0205988980611102E-6</v>
      </c>
      <c r="AW216" s="22">
        <f>VLOOKUP($H216,'[1]Unit factor_selected'!$F$3:$AC$346,'[1]Unit factor_selected'!O$1,FALSE)</f>
        <v>2.18513224524162E-7</v>
      </c>
      <c r="AX216" s="21">
        <f>VLOOKUP($H216,'[1]Unit factor_selected'!$F$3:$AC$346,'[1]Unit factor_selected'!P$1,FALSE)</f>
        <v>7.4144530634284004E-5</v>
      </c>
      <c r="AY216" s="22">
        <f>VLOOKUP($H216,'[1]Unit factor_selected'!$F$3:$AC$346,'[1]Unit factor_selected'!Q$1,FALSE)</f>
        <v>3.9562691636093299E-5</v>
      </c>
      <c r="AZ216" s="21">
        <f>VLOOKUP($H216,'[1]Unit factor_selected'!$F$3:$AC$346,'[1]Unit factor_selected'!R$1,FALSE)</f>
        <v>3.8180597812679601E-4</v>
      </c>
      <c r="BA216" s="22">
        <f>VLOOKUP($H216,'[1]Unit factor_selected'!$F$3:$AC$346,'[1]Unit factor_selected'!S$1,FALSE)</f>
        <v>1.18527744867612E-5</v>
      </c>
      <c r="BB216" s="22">
        <f>VLOOKUP($H216,'[1]Unit factor_selected'!$F$3:$AC$346,'[1]Unit factor_selected'!T$1,FALSE)</f>
        <v>2.2652814921409E-6</v>
      </c>
      <c r="BC216" s="22">
        <f>VLOOKUP($H216,'[1]Unit factor_selected'!$F$3:$AC$346,'[1]Unit factor_selected'!U$1,FALSE)</f>
        <v>5.4491831562078396E-6</v>
      </c>
      <c r="BD216" s="22">
        <f>VLOOKUP($H216,'[1]Unit factor_selected'!$F$3:$AC$346,'[1]Unit factor_selected'!V$1,FALSE)</f>
        <v>2.0612264680721299E-7</v>
      </c>
      <c r="BE216" s="22">
        <f>VLOOKUP($H216,'[1]Unit factor_selected'!$F$3:$AC$346,'[1]Unit factor_selected'!W$1,FALSE)</f>
        <v>2.2460959949777799E-7</v>
      </c>
      <c r="BF216" s="22">
        <f>VLOOKUP($H216,'[1]Unit factor_selected'!$F$3:$AC$346,'[1]Unit factor_selected'!X$1,FALSE)</f>
        <v>1.5065120057831699E-7</v>
      </c>
      <c r="BG216" s="22">
        <f>VLOOKUP($H216,'[1]Unit factor_selected'!$F$3:$AC$346,'[1]Unit factor_selected'!Y$1,FALSE)</f>
        <v>1.5390791939395201E-7</v>
      </c>
      <c r="BH216" s="22">
        <f>VLOOKUP($H216,'[1]Unit factor_selected'!$F$3:$AC$346,'[1]Unit factor_selected'!Z$1,FALSE)</f>
        <v>3.9695439211095103E-11</v>
      </c>
      <c r="BI216" s="22">
        <f>VLOOKUP($H216,'[1]Unit factor_selected'!$F$3:$AC$346,'[1]Unit factor_selected'!AA$1,FALSE)</f>
        <v>1.7925778059452901E-7</v>
      </c>
      <c r="BJ216" s="21">
        <f>VLOOKUP($H216,'[1]Unit factor_selected'!$F$3:$AC$346,'[1]Unit factor_selected'!AB$1,FALSE)</f>
        <v>2.0315209039049401E-4</v>
      </c>
      <c r="BK216" s="99">
        <f>VLOOKUP($H216,'[1]Unit factor_selected'!$F$3:$AC$346,'[1]Unit factor_selected'!AC$1,FALSE)</f>
        <v>1.0083241165218101E-3</v>
      </c>
    </row>
    <row r="217" spans="2:63" x14ac:dyDescent="0.2">
      <c r="B217" s="84"/>
      <c r="C217" s="84"/>
      <c r="D217" s="84"/>
      <c r="E217" s="267" t="str">
        <f t="shared" si="121"/>
        <v>Wastewater treatment</v>
      </c>
      <c r="F217" s="213" t="str">
        <f t="shared" si="121"/>
        <v>treatment of wastewater, average, capacity 1E9l/year | wastewater, average | Cutoff, U</v>
      </c>
      <c r="G217" s="87" t="str">
        <f t="shared" si="121"/>
        <v>RoW</v>
      </c>
      <c r="H217" s="35" t="str">
        <f t="shared" si="121"/>
        <v>7f7efb9b-a562-3331-b810-ce80883a7942</v>
      </c>
      <c r="I217" s="88">
        <v>1</v>
      </c>
      <c r="J217" s="126">
        <f t="shared" si="122"/>
        <v>1</v>
      </c>
      <c r="K217" s="255">
        <f>2.5/173.535*K211/2%*98%/1000</f>
        <v>1.8541135793932059E-4</v>
      </c>
      <c r="L217" s="256">
        <f>2.5/173.535*L211/2%*98%/1000</f>
        <v>1.9110381191114184E-4</v>
      </c>
      <c r="M217" s="256">
        <f t="shared" ref="M217:P217" si="126">2.5/173.535*M211/2%*98%/1000</f>
        <v>1.8947739649062149E-4</v>
      </c>
      <c r="N217" s="256">
        <f t="shared" si="126"/>
        <v>2.1148483014953756E-4</v>
      </c>
      <c r="O217" s="256">
        <f t="shared" si="126"/>
        <v>1.91917019621402E-4</v>
      </c>
      <c r="P217" s="256">
        <f t="shared" si="126"/>
        <v>1.8947739649062149E-4</v>
      </c>
      <c r="Q217">
        <v>0</v>
      </c>
      <c r="R217" s="256">
        <v>0</v>
      </c>
      <c r="S217" s="256">
        <f t="shared" ref="S217:X217" si="127">2.5/173.535*S211/2%*98%/1000</f>
        <v>3.5943780793499868E-4</v>
      </c>
      <c r="T217" s="256">
        <f t="shared" si="127"/>
        <v>3.7082271587864118E-4</v>
      </c>
      <c r="U217" s="256">
        <f t="shared" si="127"/>
        <v>3.667566773273403E-4</v>
      </c>
      <c r="V217" s="256">
        <f t="shared" si="127"/>
        <v>1.1641068372374446E-4</v>
      </c>
      <c r="W217" s="256">
        <f t="shared" si="127"/>
        <v>3.7163592358890142E-4</v>
      </c>
      <c r="X217" s="256">
        <f t="shared" si="127"/>
        <v>3.667566773273403E-4</v>
      </c>
      <c r="Y217">
        <v>0</v>
      </c>
      <c r="Z217" s="268">
        <v>0</v>
      </c>
      <c r="AA217" s="94">
        <f>$I217*K217</f>
        <v>1.8541135793932059E-4</v>
      </c>
      <c r="AB217" s="4">
        <f t="shared" si="125"/>
        <v>1.9110381191114184E-4</v>
      </c>
      <c r="AC217" s="4">
        <f t="shared" si="125"/>
        <v>1.8947739649062149E-4</v>
      </c>
      <c r="AD217" s="4">
        <f t="shared" si="125"/>
        <v>2.1148483014953756E-4</v>
      </c>
      <c r="AE217" s="4">
        <f t="shared" si="125"/>
        <v>1.91917019621402E-4</v>
      </c>
      <c r="AF217" s="4">
        <f t="shared" si="125"/>
        <v>1.8947739649062149E-4</v>
      </c>
      <c r="AG217" s="4">
        <f t="shared" si="125"/>
        <v>0</v>
      </c>
      <c r="AH217" s="4">
        <f t="shared" si="125"/>
        <v>0</v>
      </c>
      <c r="AI217" s="4">
        <f t="shared" si="125"/>
        <v>3.5943780793499868E-4</v>
      </c>
      <c r="AJ217" s="4">
        <f t="shared" si="125"/>
        <v>3.7082271587864118E-4</v>
      </c>
      <c r="AK217" s="4">
        <f t="shared" si="125"/>
        <v>3.667566773273403E-4</v>
      </c>
      <c r="AL217" s="4">
        <f t="shared" si="125"/>
        <v>1.1641068372374446E-4</v>
      </c>
      <c r="AM217" s="4">
        <f t="shared" si="125"/>
        <v>3.7163592358890142E-4</v>
      </c>
      <c r="AN217" s="4">
        <f t="shared" si="125"/>
        <v>3.667566773273403E-4</v>
      </c>
      <c r="AO217" s="4">
        <f t="shared" si="125"/>
        <v>0</v>
      </c>
      <c r="AP217" s="96">
        <f t="shared" si="125"/>
        <v>0</v>
      </c>
      <c r="AQ217" s="97" t="str">
        <f>VLOOKUP($H217,'[1]Unit factor_selected'!$F$3:$AC$346,'[1]Unit factor_selected'!H$1,FALSE)</f>
        <v>m3</v>
      </c>
      <c r="AR217" s="98">
        <f>VLOOKUP($H217,'[1]Unit factor_selected'!$F$3:$AC$346,'[1]Unit factor_selected'!J$1,FALSE)</f>
        <v>0.51634155994179498</v>
      </c>
      <c r="AS217" s="2">
        <f>VLOOKUP($H217,'[1]Unit factor_selected'!$F$3:$AC$346,'[1]Unit factor_selected'!K$1,FALSE)</f>
        <v>6.5620351024363099</v>
      </c>
      <c r="AT217" s="22">
        <f>VLOOKUP($H217,'[1]Unit factor_selected'!$F$3:$AC$346,'[1]Unit factor_selected'!L$1,FALSE)</f>
        <v>1.50757854728464E-3</v>
      </c>
      <c r="AU217" s="21">
        <f>VLOOKUP($H217,'[1]Unit factor_selected'!$F$3:$AC$346,'[1]Unit factor_selected'!M$1,FALSE)</f>
        <v>0.11937176225203899</v>
      </c>
      <c r="AV217" s="22">
        <f>VLOOKUP($H217,'[1]Unit factor_selected'!$F$3:$AC$346,'[1]Unit factor_selected'!N$1,FALSE)</f>
        <v>4.7094682929874503E-2</v>
      </c>
      <c r="AW217" s="22">
        <f>VLOOKUP($H217,'[1]Unit factor_selected'!$F$3:$AC$346,'[1]Unit factor_selected'!O$1,FALSE)</f>
        <v>1.0855887032518699E-3</v>
      </c>
      <c r="AX217" s="21">
        <f>VLOOKUP($H217,'[1]Unit factor_selected'!$F$3:$AC$346,'[1]Unit factor_selected'!P$1,FALSE)</f>
        <v>0.53020910490509199</v>
      </c>
      <c r="AY217" s="22">
        <f>VLOOKUP($H217,'[1]Unit factor_selected'!$F$3:$AC$346,'[1]Unit factor_selected'!Q$1,FALSE)</f>
        <v>0.189709197912833</v>
      </c>
      <c r="AZ217" s="21">
        <f>VLOOKUP($H217,'[1]Unit factor_selected'!$F$3:$AC$346,'[1]Unit factor_selected'!R$1,FALSE)</f>
        <v>3.0233095841120101</v>
      </c>
      <c r="BA217" s="22">
        <f>VLOOKUP($H217,'[1]Unit factor_selected'!$F$3:$AC$346,'[1]Unit factor_selected'!S$1,FALSE)</f>
        <v>2.7239423105200802E-2</v>
      </c>
      <c r="BB217" s="22">
        <f>VLOOKUP($H217,'[1]Unit factor_selected'!$F$3:$AC$346,'[1]Unit factor_selected'!T$1,FALSE)</f>
        <v>2.45714545104176E-2</v>
      </c>
      <c r="BC217" s="22">
        <f>VLOOKUP($H217,'[1]Unit factor_selected'!$F$3:$AC$346,'[1]Unit factor_selected'!U$1,FALSE)</f>
        <v>6.2869630600273702E-2</v>
      </c>
      <c r="BD217" s="22">
        <f>VLOOKUP($H217,'[1]Unit factor_selected'!$F$3:$AC$346,'[1]Unit factor_selected'!V$1,FALSE)</f>
        <v>6.0250621900560597E-3</v>
      </c>
      <c r="BE217" s="22">
        <f>VLOOKUP($H217,'[1]Unit factor_selected'!$F$3:$AC$346,'[1]Unit factor_selected'!W$1,FALSE)</f>
        <v>9.5647235413769995E-3</v>
      </c>
      <c r="BF217" s="22">
        <f>VLOOKUP($H217,'[1]Unit factor_selected'!$F$3:$AC$346,'[1]Unit factor_selected'!X$1,FALSE)</f>
        <v>1.9452381843910801E-3</v>
      </c>
      <c r="BG217" s="22">
        <f>VLOOKUP($H217,'[1]Unit factor_selected'!$F$3:$AC$346,'[1]Unit factor_selected'!Y$1,FALSE)</f>
        <v>1.9793981368620098E-3</v>
      </c>
      <c r="BH217" s="22">
        <f>VLOOKUP($H217,'[1]Unit factor_selected'!$F$3:$AC$346,'[1]Unit factor_selected'!Z$1,FALSE)</f>
        <v>1.42678709665139E-6</v>
      </c>
      <c r="BI217" s="22">
        <f>VLOOKUP($H217,'[1]Unit factor_selected'!$F$3:$AC$346,'[1]Unit factor_selected'!AA$1,FALSE)</f>
        <v>3.74781820645441E-3</v>
      </c>
      <c r="BJ217" s="21">
        <f>VLOOKUP($H217,'[1]Unit factor_selected'!$F$3:$AC$346,'[1]Unit factor_selected'!AB$1,FALSE)</f>
        <v>3.1615590744627702</v>
      </c>
      <c r="BK217" s="99">
        <f>VLOOKUP($H217,'[1]Unit factor_selected'!$F$3:$AC$346,'[1]Unit factor_selected'!AC$1,FALSE)</f>
        <v>-0.89500195012827399</v>
      </c>
    </row>
    <row r="218" spans="2:63" x14ac:dyDescent="0.2">
      <c r="B218" s="84"/>
      <c r="C218" s="84"/>
      <c r="D218" s="84"/>
      <c r="E218" s="267" t="str">
        <f t="shared" si="121"/>
        <v>Nitrogen</v>
      </c>
      <c r="F218" s="213" t="str">
        <f t="shared" si="121"/>
        <v>market for nitrogen, liquid | nitrogen, liquid | Cutoff, U</v>
      </c>
      <c r="G218" s="87" t="str">
        <f t="shared" si="121"/>
        <v>RoW</v>
      </c>
      <c r="H218" s="35" t="str">
        <f t="shared" si="121"/>
        <v>def34ad6-8775-3932-a43c-ff74cb028311</v>
      </c>
      <c r="I218" s="88">
        <v>1</v>
      </c>
      <c r="J218" s="126">
        <f t="shared" si="122"/>
        <v>1</v>
      </c>
      <c r="K218" s="214">
        <f>260/173.535*K211/2%*98%/1000</f>
        <v>1.9282781225689341E-2</v>
      </c>
      <c r="L218" s="129">
        <f>260/173.535*L211/2%*98%/1000</f>
        <v>1.9874796438758755E-2</v>
      </c>
      <c r="M218" s="129">
        <f t="shared" ref="M218:P218" si="128">260/173.535*M211/2%*98%/1000</f>
        <v>1.9705649235024634E-2</v>
      </c>
      <c r="N218" s="129">
        <f t="shared" si="128"/>
        <v>2.1994422335551909E-2</v>
      </c>
      <c r="O218" s="129">
        <f t="shared" si="128"/>
        <v>1.9959370040625809E-2</v>
      </c>
      <c r="P218" s="129">
        <f t="shared" si="128"/>
        <v>1.9705649235024634E-2</v>
      </c>
      <c r="Q218">
        <v>0</v>
      </c>
      <c r="R218" s="256">
        <v>0</v>
      </c>
      <c r="S218" s="129">
        <f t="shared" ref="S218:X218" si="129">260/173.535*S211/2%*98%/1000</f>
        <v>3.7381532025239861E-2</v>
      </c>
      <c r="T218" s="129">
        <f t="shared" si="129"/>
        <v>3.8565562451378682E-2</v>
      </c>
      <c r="U218" s="129">
        <f t="shared" si="129"/>
        <v>3.8142694442043393E-2</v>
      </c>
      <c r="V218" s="129">
        <f t="shared" si="129"/>
        <v>1.2106711107269423E-2</v>
      </c>
      <c r="W218" s="129">
        <f t="shared" si="129"/>
        <v>3.8650136053245743E-2</v>
      </c>
      <c r="X218" s="129">
        <f t="shared" si="129"/>
        <v>3.8142694442043393E-2</v>
      </c>
      <c r="Y218">
        <v>0</v>
      </c>
      <c r="Z218" s="268">
        <v>0</v>
      </c>
      <c r="AA218" s="193">
        <f>$I218*K218</f>
        <v>1.9282781225689341E-2</v>
      </c>
      <c r="AB218" s="95">
        <f t="shared" si="125"/>
        <v>1.9874796438758755E-2</v>
      </c>
      <c r="AC218" s="95">
        <f t="shared" si="125"/>
        <v>1.9705649235024634E-2</v>
      </c>
      <c r="AD218" s="95">
        <f t="shared" si="125"/>
        <v>2.1994422335551909E-2</v>
      </c>
      <c r="AE218" s="95">
        <f t="shared" si="125"/>
        <v>1.9959370040625809E-2</v>
      </c>
      <c r="AF218" s="95">
        <f t="shared" si="125"/>
        <v>1.9705649235024634E-2</v>
      </c>
      <c r="AG218" s="4">
        <f t="shared" si="125"/>
        <v>0</v>
      </c>
      <c r="AH218" s="4">
        <f t="shared" si="125"/>
        <v>0</v>
      </c>
      <c r="AI218" s="95">
        <f t="shared" si="125"/>
        <v>3.7381532025239861E-2</v>
      </c>
      <c r="AJ218" s="95">
        <f t="shared" si="125"/>
        <v>3.8565562451378682E-2</v>
      </c>
      <c r="AK218" s="95">
        <f t="shared" si="125"/>
        <v>3.8142694442043393E-2</v>
      </c>
      <c r="AL218" s="95">
        <f t="shared" si="125"/>
        <v>1.2106711107269423E-2</v>
      </c>
      <c r="AM218" s="95">
        <f t="shared" si="125"/>
        <v>3.8650136053245743E-2</v>
      </c>
      <c r="AN218" s="95">
        <f t="shared" si="125"/>
        <v>3.8142694442043393E-2</v>
      </c>
      <c r="AO218" s="4">
        <f t="shared" si="125"/>
        <v>0</v>
      </c>
      <c r="AP218" s="96">
        <f t="shared" si="125"/>
        <v>0</v>
      </c>
      <c r="AQ218" s="97" t="str">
        <f>VLOOKUP($H218,'[1]Unit factor_selected'!$F$3:$AC$346,'[1]Unit factor_selected'!H$1,FALSE)</f>
        <v>kg</v>
      </c>
      <c r="AR218" s="98">
        <f>VLOOKUP($H218,'[1]Unit factor_selected'!$F$3:$AC$346,'[1]Unit factor_selected'!J$1,FALSE)</f>
        <v>0.36539065781166102</v>
      </c>
      <c r="AS218" s="2">
        <f>VLOOKUP($H218,'[1]Unit factor_selected'!$F$3:$AC$346,'[1]Unit factor_selected'!K$1,FALSE)</f>
        <v>5.9040948293189599</v>
      </c>
      <c r="AT218" s="22">
        <f>VLOOKUP($H218,'[1]Unit factor_selected'!$F$3:$AC$346,'[1]Unit factor_selected'!L$1,FALSE)</f>
        <v>8.1756527515370497E-4</v>
      </c>
      <c r="AU218" s="21">
        <f>VLOOKUP($H218,'[1]Unit factor_selected'!$F$3:$AC$346,'[1]Unit factor_selected'!M$1,FALSE)</f>
        <v>9.7549183524686695E-2</v>
      </c>
      <c r="AV218" s="22">
        <f>VLOOKUP($H218,'[1]Unit factor_selected'!$F$3:$AC$346,'[1]Unit factor_selected'!N$1,FALSE)</f>
        <v>9.0997820286018698E-3</v>
      </c>
      <c r="AW218" s="22">
        <f>VLOOKUP($H218,'[1]Unit factor_selected'!$F$3:$AC$346,'[1]Unit factor_selected'!O$1,FALSE)</f>
        <v>1.5115394961606301E-4</v>
      </c>
      <c r="AX218" s="21">
        <f>VLOOKUP($H218,'[1]Unit factor_selected'!$F$3:$AC$346,'[1]Unit factor_selected'!P$1,FALSE)</f>
        <v>0.371189558039066</v>
      </c>
      <c r="AY218" s="22">
        <f>VLOOKUP($H218,'[1]Unit factor_selected'!$F$3:$AC$346,'[1]Unit factor_selected'!Q$1,FALSE)</f>
        <v>1.4407325189270801E-2</v>
      </c>
      <c r="AZ218" s="21">
        <f>VLOOKUP($H218,'[1]Unit factor_selected'!$F$3:$AC$346,'[1]Unit factor_selected'!R$1,FALSE)</f>
        <v>0.26174901295343</v>
      </c>
      <c r="BA218" s="22">
        <f>VLOOKUP($H218,'[1]Unit factor_selected'!$F$3:$AC$346,'[1]Unit factor_selected'!S$1,FALSE)</f>
        <v>4.1568187946221698E-2</v>
      </c>
      <c r="BB218" s="22">
        <f>VLOOKUP($H218,'[1]Unit factor_selected'!$F$3:$AC$346,'[1]Unit factor_selected'!T$1,FALSE)</f>
        <v>1.9636369038218602E-3</v>
      </c>
      <c r="BC218" s="22">
        <f>VLOOKUP($H218,'[1]Unit factor_selected'!$F$3:$AC$346,'[1]Unit factor_selected'!U$1,FALSE)</f>
        <v>1.20629546400379E-2</v>
      </c>
      <c r="BD218" s="22">
        <f>VLOOKUP($H218,'[1]Unit factor_selected'!$F$3:$AC$346,'[1]Unit factor_selected'!V$1,FALSE)</f>
        <v>1.1165338417858301E-5</v>
      </c>
      <c r="BE218" s="22">
        <f>VLOOKUP($H218,'[1]Unit factor_selected'!$F$3:$AC$346,'[1]Unit factor_selected'!W$1,FALSE)</f>
        <v>2.5299050880556E-4</v>
      </c>
      <c r="BF218" s="22">
        <f>VLOOKUP($H218,'[1]Unit factor_selected'!$F$3:$AC$346,'[1]Unit factor_selected'!X$1,FALSE)</f>
        <v>7.9344597191884699E-4</v>
      </c>
      <c r="BG218" s="22">
        <f>VLOOKUP($H218,'[1]Unit factor_selected'!$F$3:$AC$346,'[1]Unit factor_selected'!Y$1,FALSE)</f>
        <v>8.0094071213671297E-4</v>
      </c>
      <c r="BH218" s="22">
        <f>VLOOKUP($H218,'[1]Unit factor_selected'!$F$3:$AC$346,'[1]Unit factor_selected'!Z$1,FALSE)</f>
        <v>1.42352530498996E-7</v>
      </c>
      <c r="BI218" s="22">
        <f>VLOOKUP($H218,'[1]Unit factor_selected'!$F$3:$AC$346,'[1]Unit factor_selected'!AA$1,FALSE)</f>
        <v>1.1882199354077601E-3</v>
      </c>
      <c r="BJ218" s="21">
        <f>VLOOKUP($H218,'[1]Unit factor_selected'!$F$3:$AC$346,'[1]Unit factor_selected'!AB$1,FALSE)</f>
        <v>0.405142938287264</v>
      </c>
      <c r="BK218" s="99">
        <f>VLOOKUP($H218,'[1]Unit factor_selected'!$F$3:$AC$346,'[1]Unit factor_selected'!AC$1,FALSE)</f>
        <v>1.0758573424866099E-2</v>
      </c>
    </row>
    <row r="219" spans="2:63" x14ac:dyDescent="0.2">
      <c r="B219" s="84"/>
      <c r="C219" s="84"/>
      <c r="D219" s="100"/>
      <c r="E219" s="269" t="str">
        <f t="shared" si="121"/>
        <v>Steam</v>
      </c>
      <c r="F219" s="264" t="str">
        <f t="shared" si="121"/>
        <v>market for steam, in chemical industry | steam, in chemical industry | Cutoff, U</v>
      </c>
      <c r="G219" s="102" t="str">
        <f t="shared" si="121"/>
        <v>RoW</v>
      </c>
      <c r="H219" s="103" t="str">
        <f t="shared" si="121"/>
        <v>4c484cd4-fd95-4915-939f-2c7db27ad9b0</v>
      </c>
      <c r="I219" s="104">
        <v>1</v>
      </c>
      <c r="J219" s="132">
        <f t="shared" si="122"/>
        <v>1</v>
      </c>
      <c r="K219" s="265">
        <f>0.0087/173.535*K211/2%*98%</f>
        <v>6.4523152562883561E-4</v>
      </c>
      <c r="L219" s="266">
        <f>0.0087/173.535*L211/2%*98%</f>
        <v>6.6504126545077356E-4</v>
      </c>
      <c r="M219" s="266">
        <f t="shared" ref="M219:P219" si="130">0.0087/173.535*M211/2%*98%</f>
        <v>6.5938133978736275E-4</v>
      </c>
      <c r="N219" s="266">
        <f t="shared" si="130"/>
        <v>7.3596720892039067E-4</v>
      </c>
      <c r="O219" s="266">
        <f t="shared" si="130"/>
        <v>6.6787122828247908E-4</v>
      </c>
      <c r="P219" s="266">
        <f t="shared" si="130"/>
        <v>6.5938133978736275E-4</v>
      </c>
      <c r="Q219" s="9">
        <v>0</v>
      </c>
      <c r="R219" s="266">
        <v>0</v>
      </c>
      <c r="S219" s="266">
        <f t="shared" ref="S219:X219" si="131">0.0087/173.535*S211/2%*98%</f>
        <v>1.2508435716137953E-3</v>
      </c>
      <c r="T219" s="266">
        <f t="shared" si="131"/>
        <v>1.2904630512576712E-3</v>
      </c>
      <c r="U219" s="266">
        <f t="shared" si="131"/>
        <v>1.2763132370991442E-3</v>
      </c>
      <c r="V219" s="266">
        <f t="shared" si="131"/>
        <v>4.0510917935863066E-4</v>
      </c>
      <c r="W219" s="266">
        <f t="shared" si="131"/>
        <v>1.2932930140893768E-3</v>
      </c>
      <c r="X219" s="266">
        <f t="shared" si="131"/>
        <v>1.2763132370991442E-3</v>
      </c>
      <c r="Y219" s="9">
        <v>0</v>
      </c>
      <c r="Z219" s="270">
        <v>0</v>
      </c>
      <c r="AA219" s="110">
        <f>$I219*K219</f>
        <v>6.4523152562883561E-4</v>
      </c>
      <c r="AB219" s="111">
        <f t="shared" si="125"/>
        <v>6.6504126545077356E-4</v>
      </c>
      <c r="AC219" s="111">
        <f t="shared" si="125"/>
        <v>6.5938133978736275E-4</v>
      </c>
      <c r="AD219" s="111">
        <f t="shared" si="125"/>
        <v>7.3596720892039067E-4</v>
      </c>
      <c r="AE219" s="111">
        <f t="shared" si="125"/>
        <v>6.6787122828247908E-4</v>
      </c>
      <c r="AF219" s="111">
        <f t="shared" si="125"/>
        <v>6.5938133978736275E-4</v>
      </c>
      <c r="AG219" s="111">
        <f t="shared" si="125"/>
        <v>0</v>
      </c>
      <c r="AH219" s="111">
        <f t="shared" si="125"/>
        <v>0</v>
      </c>
      <c r="AI219" s="111">
        <f t="shared" si="125"/>
        <v>1.2508435716137953E-3</v>
      </c>
      <c r="AJ219" s="111">
        <f t="shared" si="125"/>
        <v>1.2904630512576712E-3</v>
      </c>
      <c r="AK219" s="111">
        <f t="shared" si="125"/>
        <v>1.2763132370991442E-3</v>
      </c>
      <c r="AL219" s="111">
        <f t="shared" si="125"/>
        <v>4.0510917935863066E-4</v>
      </c>
      <c r="AM219" s="111">
        <f t="shared" si="125"/>
        <v>1.2932930140893768E-3</v>
      </c>
      <c r="AN219" s="111">
        <f t="shared" si="125"/>
        <v>1.2763132370991442E-3</v>
      </c>
      <c r="AO219" s="111">
        <f t="shared" si="125"/>
        <v>0</v>
      </c>
      <c r="AP219" s="112">
        <f t="shared" si="125"/>
        <v>0</v>
      </c>
      <c r="AQ219" s="113" t="str">
        <f>VLOOKUP($H219,'[1]Unit factor_selected'!$F$3:$AC$346,'[1]Unit factor_selected'!H$1,FALSE)</f>
        <v>kg</v>
      </c>
      <c r="AR219" s="114">
        <f>VLOOKUP($H219,'[1]Unit factor_selected'!$F$3:$AC$346,'[1]Unit factor_selected'!J$1,FALSE)</f>
        <v>0.32948332399456598</v>
      </c>
      <c r="AS219" s="115">
        <f>VLOOKUP($H219,'[1]Unit factor_selected'!$F$3:$AC$346,'[1]Unit factor_selected'!K$1,FALSE)</f>
        <v>4.6000252627446203</v>
      </c>
      <c r="AT219" s="116">
        <f>VLOOKUP($H219,'[1]Unit factor_selected'!$F$3:$AC$346,'[1]Unit factor_selected'!L$1,FALSE)</f>
        <v>3.1535727593722001E-4</v>
      </c>
      <c r="AU219" s="117">
        <f>VLOOKUP($H219,'[1]Unit factor_selected'!$F$3:$AC$346,'[1]Unit factor_selected'!M$1,FALSE)</f>
        <v>9.8297989933231494E-2</v>
      </c>
      <c r="AV219" s="116">
        <f>VLOOKUP($H219,'[1]Unit factor_selected'!$F$3:$AC$346,'[1]Unit factor_selected'!N$1,FALSE)</f>
        <v>2.1448967157556499E-3</v>
      </c>
      <c r="AW219" s="116">
        <f>VLOOKUP($H219,'[1]Unit factor_selected'!$F$3:$AC$346,'[1]Unit factor_selected'!O$1,FALSE)</f>
        <v>3.67582664670096E-5</v>
      </c>
      <c r="AX219" s="117">
        <f>VLOOKUP($H219,'[1]Unit factor_selected'!$F$3:$AC$346,'[1]Unit factor_selected'!P$1,FALSE)</f>
        <v>0.33331485653771997</v>
      </c>
      <c r="AY219" s="116">
        <f>VLOOKUP($H219,'[1]Unit factor_selected'!$F$3:$AC$346,'[1]Unit factor_selected'!Q$1,FALSE)</f>
        <v>4.2125866616346498E-3</v>
      </c>
      <c r="AZ219" s="117">
        <f>VLOOKUP($H219,'[1]Unit factor_selected'!$F$3:$AC$346,'[1]Unit factor_selected'!R$1,FALSE)</f>
        <v>0.10082356538308</v>
      </c>
      <c r="BA219" s="116">
        <f>VLOOKUP($H219,'[1]Unit factor_selected'!$F$3:$AC$346,'[1]Unit factor_selected'!S$1,FALSE)</f>
        <v>3.3408712388046202E-3</v>
      </c>
      <c r="BB219" s="116">
        <f>VLOOKUP($H219,'[1]Unit factor_selected'!$F$3:$AC$346,'[1]Unit factor_selected'!T$1,FALSE)</f>
        <v>3.9769010366072201E-4</v>
      </c>
      <c r="BC219" s="116">
        <f>VLOOKUP($H219,'[1]Unit factor_selected'!$F$3:$AC$346,'[1]Unit factor_selected'!U$1,FALSE)</f>
        <v>3.4920816557836602E-3</v>
      </c>
      <c r="BD219" s="116">
        <f>VLOOKUP($H219,'[1]Unit factor_selected'!$F$3:$AC$346,'[1]Unit factor_selected'!V$1,FALSE)</f>
        <v>2.6531684073432501E-6</v>
      </c>
      <c r="BE219" s="116">
        <f>VLOOKUP($H219,'[1]Unit factor_selected'!$F$3:$AC$346,'[1]Unit factor_selected'!W$1,FALSE)</f>
        <v>8.1140163894001695E-5</v>
      </c>
      <c r="BF219" s="116">
        <f>VLOOKUP($H219,'[1]Unit factor_selected'!$F$3:$AC$346,'[1]Unit factor_selected'!X$1,FALSE)</f>
        <v>4.2864185438376697E-4</v>
      </c>
      <c r="BG219" s="116">
        <f>VLOOKUP($H219,'[1]Unit factor_selected'!$F$3:$AC$346,'[1]Unit factor_selected'!Y$1,FALSE)</f>
        <v>4.3939197839999998E-4</v>
      </c>
      <c r="BH219" s="116">
        <f>VLOOKUP($H219,'[1]Unit factor_selected'!$F$3:$AC$346,'[1]Unit factor_selected'!Z$1,FALSE)</f>
        <v>6.2505259246241705E-8</v>
      </c>
      <c r="BI219" s="116">
        <f>VLOOKUP($H219,'[1]Unit factor_selected'!$F$3:$AC$346,'[1]Unit factor_selected'!AA$1,FALSE)</f>
        <v>8.5341475817055502E-4</v>
      </c>
      <c r="BJ219" s="117">
        <f>VLOOKUP($H219,'[1]Unit factor_selected'!$F$3:$AC$346,'[1]Unit factor_selected'!AB$1,FALSE)</f>
        <v>1.16347567526354</v>
      </c>
      <c r="BK219" s="118">
        <f>VLOOKUP($H219,'[1]Unit factor_selected'!$F$3:$AC$346,'[1]Unit factor_selected'!AC$1,FALSE)</f>
        <v>4.029137769364E-4</v>
      </c>
    </row>
    <row r="220" spans="2:63" x14ac:dyDescent="0.2">
      <c r="B220" s="84"/>
      <c r="C220" s="84"/>
      <c r="D220" s="64" t="str">
        <f>'[1]EV proj_BAU'!K80</f>
        <v>Cu current collector (kg)</v>
      </c>
      <c r="E220" s="146"/>
      <c r="F220" s="149" t="s">
        <v>67</v>
      </c>
      <c r="G220" s="66" t="str">
        <f>G225</f>
        <v>US</v>
      </c>
      <c r="H220" s="67"/>
      <c r="I220" s="120">
        <f>I211</f>
        <v>1</v>
      </c>
      <c r="J220" s="69">
        <f>SUM(I220:I224)</f>
        <v>1</v>
      </c>
      <c r="K220" s="188">
        <f>'[1]EV proj_BAU'!R80</f>
        <v>6.7737600000000002</v>
      </c>
      <c r="L220" s="72">
        <f>'[1]EV proj_BAU'!S80</f>
        <v>6.6662400000000002</v>
      </c>
      <c r="M220" s="72">
        <f>'[1]EV proj_BAU'!T80</f>
        <v>6.1071360000000006</v>
      </c>
      <c r="N220" s="72">
        <f>'[1]EV proj_BAU'!U80</f>
        <v>9.3717120000000005</v>
      </c>
      <c r="O220" s="72">
        <f>'[1]EV proj_BAU'!V80</f>
        <v>6.3006719999999996</v>
      </c>
      <c r="P220" s="72">
        <f>'[1]EV proj_BAU'!W80</f>
        <v>6.0426240000000009</v>
      </c>
      <c r="Q220" s="72">
        <f>'[1]EV proj_BAU'!AF80</f>
        <v>19.516357390689471</v>
      </c>
      <c r="R220" s="72">
        <f>'[1]EV proj_BAU'!AG80</f>
        <v>27.392273072142707</v>
      </c>
      <c r="S220" s="72">
        <f>'[1]EV proj_BAU'!X80</f>
        <v>12.515328</v>
      </c>
      <c r="T220" s="72">
        <f>'[1]EV proj_BAU'!Y80</f>
        <v>12.321792</v>
      </c>
      <c r="U220" s="72">
        <f>'[1]EV proj_BAU'!Z80</f>
        <v>11.289600000000002</v>
      </c>
      <c r="V220" s="72">
        <f>'[1]EV proj_BAU'!AA80</f>
        <v>4.3734656000000003</v>
      </c>
      <c r="W220" s="72">
        <f>'[1]EV proj_BAU'!AB80</f>
        <v>11.655168000000002</v>
      </c>
      <c r="X220" s="72">
        <f>'[1]EV proj_BAU'!AC80</f>
        <v>11.160576000000001</v>
      </c>
      <c r="Y220" s="72">
        <f>'[1]EV proj_BAU'!AJ80</f>
        <v>40.672163596178748</v>
      </c>
      <c r="Z220" s="153">
        <f>'[1]EV proj_BAU'!AK80</f>
        <v>39.048515344310474</v>
      </c>
      <c r="AA220" s="189">
        <f>$I220*K$220</f>
        <v>6.7737600000000002</v>
      </c>
      <c r="AB220" s="76">
        <f t="shared" ref="AB220:AP224" si="132">$I220*L$220</f>
        <v>6.6662400000000002</v>
      </c>
      <c r="AC220" s="76">
        <f t="shared" si="132"/>
        <v>6.1071360000000006</v>
      </c>
      <c r="AD220" s="76">
        <f t="shared" si="132"/>
        <v>9.3717120000000005</v>
      </c>
      <c r="AE220" s="76">
        <f t="shared" si="132"/>
        <v>6.3006719999999996</v>
      </c>
      <c r="AF220" s="76">
        <f t="shared" si="132"/>
        <v>6.0426240000000009</v>
      </c>
      <c r="AG220" s="76">
        <f t="shared" si="132"/>
        <v>19.516357390689471</v>
      </c>
      <c r="AH220" s="76">
        <f t="shared" si="132"/>
        <v>27.392273072142707</v>
      </c>
      <c r="AI220" s="76">
        <f t="shared" si="132"/>
        <v>12.515328</v>
      </c>
      <c r="AJ220" s="76">
        <f t="shared" si="132"/>
        <v>12.321792</v>
      </c>
      <c r="AK220" s="76">
        <f t="shared" si="132"/>
        <v>11.289600000000002</v>
      </c>
      <c r="AL220" s="76">
        <f t="shared" si="132"/>
        <v>4.3734656000000003</v>
      </c>
      <c r="AM220" s="76">
        <f t="shared" si="132"/>
        <v>11.655168000000002</v>
      </c>
      <c r="AN220" s="76">
        <f t="shared" si="132"/>
        <v>11.160576000000001</v>
      </c>
      <c r="AO220" s="76">
        <f t="shared" si="132"/>
        <v>40.672163596178748</v>
      </c>
      <c r="AP220" s="156">
        <f t="shared" si="132"/>
        <v>39.048515344310474</v>
      </c>
      <c r="AQ220" s="78" t="s">
        <v>56</v>
      </c>
      <c r="AR220" s="79">
        <f>[1]Use!Z86</f>
        <v>5.0922583397020267</v>
      </c>
      <c r="AS220" s="80">
        <f>[1]Use!AA86</f>
        <v>90.824093349205853</v>
      </c>
      <c r="AT220" s="81">
        <f>[1]Use!AB86</f>
        <v>2.977032438458313E-2</v>
      </c>
      <c r="AU220" s="82">
        <f>[1]Use!AC86</f>
        <v>1.3337897697054748</v>
      </c>
      <c r="AV220" s="81">
        <f>[1]Use!AD86</f>
        <v>30.8045345123268</v>
      </c>
      <c r="AW220" s="81">
        <f>[1]Use!AE86</f>
        <v>3.6996176023587748E-2</v>
      </c>
      <c r="AX220" s="82">
        <f>[1]Use!AF86</f>
        <v>5.1771499306742399</v>
      </c>
      <c r="AY220" s="81">
        <f>[1]Use!AG86</f>
        <v>3.0054434287447993</v>
      </c>
      <c r="AZ220" s="82">
        <f>[1]Use!AH86</f>
        <v>382.62612981146367</v>
      </c>
      <c r="BA220" s="81">
        <f>[1]Use!AI86</f>
        <v>0.54167545301316611</v>
      </c>
      <c r="BB220" s="81">
        <f>[1]Use!AJ86</f>
        <v>-0.58247726174305914</v>
      </c>
      <c r="BC220" s="81">
        <f>[1]Use!AK86</f>
        <v>38.362136251949273</v>
      </c>
      <c r="BD220" s="81">
        <f>[1]Use!AL86</f>
        <v>6.2614512796955611E-4</v>
      </c>
      <c r="BE220" s="81">
        <f>[1]Use!AM86</f>
        <v>1.4010288099807713</v>
      </c>
      <c r="BF220" s="81">
        <f>[1]Use!AN86</f>
        <v>5.098827229293746E-2</v>
      </c>
      <c r="BG220" s="81">
        <f>[1]Use!AO86</f>
        <v>5.1948539827560467E-2</v>
      </c>
      <c r="BH220" s="81">
        <f>[1]Use!AP86</f>
        <v>6.9807153893921938E-6</v>
      </c>
      <c r="BI220" s="81">
        <f>[1]Use!AQ86</f>
        <v>6.4005562548869965E-2</v>
      </c>
      <c r="BJ220" s="82">
        <f>[1]Use!AR86</f>
        <v>373.60790282919533</v>
      </c>
      <c r="BK220" s="83">
        <f>[1]Use!AS86</f>
        <v>0.17291045353787104</v>
      </c>
    </row>
    <row r="221" spans="2:63" x14ac:dyDescent="0.2">
      <c r="B221" s="84"/>
      <c r="C221" s="84"/>
      <c r="D221" s="85"/>
      <c r="E221" s="147"/>
      <c r="F221" s="86"/>
      <c r="G221" s="87" t="str">
        <f t="shared" ref="G221:G224" si="133">G226</f>
        <v>CN</v>
      </c>
      <c r="I221" s="126">
        <f t="shared" ref="I221:I224" si="134">I212</f>
        <v>0</v>
      </c>
      <c r="J221" s="89"/>
      <c r="K221" s="1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164"/>
      <c r="AA221" s="193">
        <f>$I221*K$220</f>
        <v>0</v>
      </c>
      <c r="AB221" s="95">
        <f t="shared" si="132"/>
        <v>0</v>
      </c>
      <c r="AC221" s="95">
        <f t="shared" si="132"/>
        <v>0</v>
      </c>
      <c r="AD221" s="95">
        <f t="shared" si="132"/>
        <v>0</v>
      </c>
      <c r="AE221" s="95">
        <f t="shared" si="132"/>
        <v>0</v>
      </c>
      <c r="AF221" s="95">
        <f t="shared" si="132"/>
        <v>0</v>
      </c>
      <c r="AG221" s="95">
        <f t="shared" si="132"/>
        <v>0</v>
      </c>
      <c r="AH221" s="95">
        <f t="shared" si="132"/>
        <v>0</v>
      </c>
      <c r="AI221" s="95">
        <f t="shared" si="132"/>
        <v>0</v>
      </c>
      <c r="AJ221" s="95">
        <f t="shared" si="132"/>
        <v>0</v>
      </c>
      <c r="AK221" s="95">
        <f t="shared" si="132"/>
        <v>0</v>
      </c>
      <c r="AL221" s="95">
        <f t="shared" si="132"/>
        <v>0</v>
      </c>
      <c r="AM221" s="95">
        <f t="shared" si="132"/>
        <v>0</v>
      </c>
      <c r="AN221" s="95">
        <f t="shared" si="132"/>
        <v>0</v>
      </c>
      <c r="AO221" s="95">
        <f t="shared" si="132"/>
        <v>0</v>
      </c>
      <c r="AP221" s="167">
        <f t="shared" si="132"/>
        <v>0</v>
      </c>
      <c r="AQ221" s="97" t="s">
        <v>56</v>
      </c>
      <c r="AR221" s="98">
        <f>[1]Use!Z89</f>
        <v>7.3654888035755146</v>
      </c>
      <c r="AS221" s="2">
        <f>[1]Use!AA89</f>
        <v>117.22308830683109</v>
      </c>
      <c r="AT221" s="22">
        <f>[1]Use!AB89</f>
        <v>3.8016572187863862E-2</v>
      </c>
      <c r="AU221" s="21">
        <f>[1]Use!AC89</f>
        <v>1.7780797673434177</v>
      </c>
      <c r="AV221" s="22">
        <f>[1]Use!AD89</f>
        <v>40.859765968229574</v>
      </c>
      <c r="AW221" s="22">
        <f>[1]Use!AE89</f>
        <v>4.8385001764827844E-2</v>
      </c>
      <c r="AX221" s="21">
        <f>[1]Use!AF89</f>
        <v>7.5228220644296089</v>
      </c>
      <c r="AY221" s="22">
        <f>[1]Use!AG89</f>
        <v>3.9261519592022607</v>
      </c>
      <c r="AZ221" s="21">
        <f>[1]Use!AH89</f>
        <v>501.11919973936182</v>
      </c>
      <c r="BA221" s="22">
        <f>[1]Use!AI89</f>
        <v>0.69429350993983174</v>
      </c>
      <c r="BB221" s="22">
        <f>[1]Use!AJ89</f>
        <v>-0.77585266984058199</v>
      </c>
      <c r="BC221" s="22">
        <f>[1]Use!AK89</f>
        <v>50.833604457948745</v>
      </c>
      <c r="BD221" s="22">
        <f>[1]Use!AL89</f>
        <v>7.7722860778172982E-4</v>
      </c>
      <c r="BE221" s="22">
        <f>[1]Use!AM89</f>
        <v>1.8248976665022378</v>
      </c>
      <c r="BF221" s="22">
        <f>[1]Use!AN89</f>
        <v>7.1420970012888288E-2</v>
      </c>
      <c r="BG221" s="22">
        <f>[1]Use!AO89</f>
        <v>7.265846256470318E-2</v>
      </c>
      <c r="BH221" s="22">
        <f>[1]Use!AP89</f>
        <v>9.1091489879653487E-6</v>
      </c>
      <c r="BI221" s="22">
        <f>[1]Use!AQ89</f>
        <v>8.5747501914575933E-2</v>
      </c>
      <c r="BJ221" s="21">
        <f>[1]Use!AR89</f>
        <v>405.60810608378694</v>
      </c>
      <c r="BK221" s="99">
        <f>[1]Use!AS89</f>
        <v>0.21729841519628454</v>
      </c>
    </row>
    <row r="222" spans="2:63" x14ac:dyDescent="0.2">
      <c r="B222" s="84"/>
      <c r="C222" s="84"/>
      <c r="D222" s="85"/>
      <c r="E222" s="147"/>
      <c r="F222" s="86"/>
      <c r="G222" s="87" t="str">
        <f t="shared" si="133"/>
        <v>JP</v>
      </c>
      <c r="I222" s="126">
        <f t="shared" si="134"/>
        <v>0</v>
      </c>
      <c r="J222" s="89"/>
      <c r="K222" s="1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164"/>
      <c r="AA222" s="193">
        <f>$I222*K$220</f>
        <v>0</v>
      </c>
      <c r="AB222" s="95">
        <f t="shared" si="132"/>
        <v>0</v>
      </c>
      <c r="AC222" s="95">
        <f t="shared" si="132"/>
        <v>0</v>
      </c>
      <c r="AD222" s="95">
        <f t="shared" si="132"/>
        <v>0</v>
      </c>
      <c r="AE222" s="95">
        <f t="shared" si="132"/>
        <v>0</v>
      </c>
      <c r="AF222" s="95">
        <f t="shared" si="132"/>
        <v>0</v>
      </c>
      <c r="AG222" s="95">
        <f t="shared" si="132"/>
        <v>0</v>
      </c>
      <c r="AH222" s="95">
        <f t="shared" si="132"/>
        <v>0</v>
      </c>
      <c r="AI222" s="95">
        <f t="shared" si="132"/>
        <v>0</v>
      </c>
      <c r="AJ222" s="95">
        <f t="shared" si="132"/>
        <v>0</v>
      </c>
      <c r="AK222" s="95">
        <f t="shared" si="132"/>
        <v>0</v>
      </c>
      <c r="AL222" s="95">
        <f t="shared" si="132"/>
        <v>0</v>
      </c>
      <c r="AM222" s="95">
        <f t="shared" si="132"/>
        <v>0</v>
      </c>
      <c r="AN222" s="95">
        <f t="shared" si="132"/>
        <v>0</v>
      </c>
      <c r="AO222" s="95">
        <f t="shared" si="132"/>
        <v>0</v>
      </c>
      <c r="AP222" s="167">
        <f t="shared" si="132"/>
        <v>0</v>
      </c>
      <c r="AQ222" s="97" t="s">
        <v>56</v>
      </c>
      <c r="AR222" s="98">
        <f>[1]Use!Z92</f>
        <v>6.2375972575229701</v>
      </c>
      <c r="AS222" s="2">
        <f>[1]Use!AA92</f>
        <v>111.78173965308275</v>
      </c>
      <c r="AT222" s="22">
        <f>[1]Use!AB92</f>
        <v>3.5820658656368645E-2</v>
      </c>
      <c r="AU222" s="21">
        <f>[1]Use!AC92</f>
        <v>1.626054674307911</v>
      </c>
      <c r="AV222" s="22">
        <f>[1]Use!AD92</f>
        <v>40.855897500696138</v>
      </c>
      <c r="AW222" s="22">
        <f>[1]Use!AE92</f>
        <v>4.8268026180155639E-2</v>
      </c>
      <c r="AX222" s="21">
        <f>[1]Use!AF92</f>
        <v>6.3446548356363008</v>
      </c>
      <c r="AY222" s="22">
        <f>[1]Use!AG92</f>
        <v>3.9009429217922507</v>
      </c>
      <c r="AZ222" s="21">
        <f>[1]Use!AH92</f>
        <v>500.85196893923097</v>
      </c>
      <c r="BA222" s="22">
        <f>[1]Use!AI92</f>
        <v>0.66956317808995158</v>
      </c>
      <c r="BB222" s="22">
        <f>[1]Use!AJ92</f>
        <v>-0.75951416957395546</v>
      </c>
      <c r="BC222" s="22">
        <f>[1]Use!AK92</f>
        <v>50.8280289963472</v>
      </c>
      <c r="BD222" s="22">
        <f>[1]Use!AL92</f>
        <v>7.7220040170677062E-4</v>
      </c>
      <c r="BE222" s="22">
        <f>[1]Use!AM92</f>
        <v>1.825475162128255</v>
      </c>
      <c r="BF222" s="22">
        <f>[1]Use!AN92</f>
        <v>6.6892096468225887E-2</v>
      </c>
      <c r="BG222" s="22">
        <f>[1]Use!AO92</f>
        <v>6.8163399536336156E-2</v>
      </c>
      <c r="BH222" s="22">
        <f>[1]Use!AP92</f>
        <v>8.9475051254430153E-6</v>
      </c>
      <c r="BI222" s="22">
        <f>[1]Use!AQ92</f>
        <v>8.2132674930023963E-2</v>
      </c>
      <c r="BJ222" s="21">
        <f>[1]Use!AR92</f>
        <v>405.03869564936241</v>
      </c>
      <c r="BK222" s="99">
        <f>[1]Use!AS92</f>
        <v>0.21570195597569608</v>
      </c>
    </row>
    <row r="223" spans="2:63" x14ac:dyDescent="0.2">
      <c r="B223" s="84"/>
      <c r="C223" s="84"/>
      <c r="D223" s="85"/>
      <c r="E223" s="147"/>
      <c r="F223" s="86"/>
      <c r="G223" s="87" t="str">
        <f t="shared" si="133"/>
        <v>KR</v>
      </c>
      <c r="I223" s="126">
        <f t="shared" si="134"/>
        <v>0</v>
      </c>
      <c r="J223" s="89"/>
      <c r="K223" s="1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164"/>
      <c r="AA223" s="193">
        <f>$I223*K$220</f>
        <v>0</v>
      </c>
      <c r="AB223" s="95">
        <f t="shared" si="132"/>
        <v>0</v>
      </c>
      <c r="AC223" s="95">
        <f t="shared" si="132"/>
        <v>0</v>
      </c>
      <c r="AD223" s="95">
        <f t="shared" si="132"/>
        <v>0</v>
      </c>
      <c r="AE223" s="95">
        <f t="shared" si="132"/>
        <v>0</v>
      </c>
      <c r="AF223" s="95">
        <f t="shared" si="132"/>
        <v>0</v>
      </c>
      <c r="AG223" s="95">
        <f t="shared" si="132"/>
        <v>0</v>
      </c>
      <c r="AH223" s="95">
        <f t="shared" si="132"/>
        <v>0</v>
      </c>
      <c r="AI223" s="95">
        <f t="shared" si="132"/>
        <v>0</v>
      </c>
      <c r="AJ223" s="95">
        <f t="shared" si="132"/>
        <v>0</v>
      </c>
      <c r="AK223" s="95">
        <f t="shared" si="132"/>
        <v>0</v>
      </c>
      <c r="AL223" s="95">
        <f t="shared" si="132"/>
        <v>0</v>
      </c>
      <c r="AM223" s="95">
        <f t="shared" si="132"/>
        <v>0</v>
      </c>
      <c r="AN223" s="95">
        <f t="shared" si="132"/>
        <v>0</v>
      </c>
      <c r="AO223" s="95">
        <f t="shared" si="132"/>
        <v>0</v>
      </c>
      <c r="AP223" s="167">
        <f t="shared" si="132"/>
        <v>0</v>
      </c>
      <c r="AQ223" s="97" t="s">
        <v>56</v>
      </c>
      <c r="AR223" s="98">
        <f>[1]Use!Z95</f>
        <v>6.3730959225200818</v>
      </c>
      <c r="AS223" s="2">
        <f>[1]Use!AA95</f>
        <v>121.5532213646252</v>
      </c>
      <c r="AT223" s="22">
        <f>[1]Use!AB95</f>
        <v>3.5903641365220562E-2</v>
      </c>
      <c r="AU223" s="21">
        <f>[1]Use!AC95</f>
        <v>1.6840480980513231</v>
      </c>
      <c r="AV223" s="22">
        <f>[1]Use!AD95</f>
        <v>40.874406786755856</v>
      </c>
      <c r="AW223" s="22">
        <f>[1]Use!AE95</f>
        <v>4.9053120123629036E-2</v>
      </c>
      <c r="AX223" s="21">
        <f>[1]Use!AF95</f>
        <v>6.4663912383842321</v>
      </c>
      <c r="AY223" s="22">
        <f>[1]Use!AG95</f>
        <v>3.9420585820765028</v>
      </c>
      <c r="AZ223" s="21">
        <f>[1]Use!AH95</f>
        <v>501.8836933508303</v>
      </c>
      <c r="BA223" s="22">
        <f>[1]Use!AI95</f>
        <v>1.1240447760453427</v>
      </c>
      <c r="BB223" s="22">
        <f>[1]Use!AJ95</f>
        <v>-0.74246054109872484</v>
      </c>
      <c r="BC223" s="22">
        <f>[1]Use!AK95</f>
        <v>50.854385609760712</v>
      </c>
      <c r="BD223" s="22">
        <f>[1]Use!AL95</f>
        <v>8.2674196519323597E-4</v>
      </c>
      <c r="BE223" s="22">
        <f>[1]Use!AM95</f>
        <v>1.8255275253111489</v>
      </c>
      <c r="BF223" s="22">
        <f>[1]Use!AN95</f>
        <v>6.7782053139661069E-2</v>
      </c>
      <c r="BG223" s="22">
        <f>[1]Use!AO95</f>
        <v>6.9043807070950924E-2</v>
      </c>
      <c r="BH223" s="22">
        <f>[1]Use!AP95</f>
        <v>9.0623441870345072E-6</v>
      </c>
      <c r="BI223" s="22">
        <f>[1]Use!AQ95</f>
        <v>7.9843163399705541E-2</v>
      </c>
      <c r="BJ223" s="21">
        <f>[1]Use!AR95</f>
        <v>405.22453107547716</v>
      </c>
      <c r="BK223" s="99">
        <f>[1]Use!AS95</f>
        <v>0.22140663370643099</v>
      </c>
    </row>
    <row r="224" spans="2:63" x14ac:dyDescent="0.2">
      <c r="B224" s="84"/>
      <c r="C224" s="84"/>
      <c r="D224" s="85"/>
      <c r="E224" s="147"/>
      <c r="F224" s="86"/>
      <c r="G224" s="87" t="str">
        <f t="shared" si="133"/>
        <v>RER</v>
      </c>
      <c r="I224" s="126">
        <f t="shared" si="134"/>
        <v>0</v>
      </c>
      <c r="J224" s="89"/>
      <c r="K224" s="1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164"/>
      <c r="AA224" s="193">
        <f>$I224*K$220</f>
        <v>0</v>
      </c>
      <c r="AB224" s="95">
        <f t="shared" si="132"/>
        <v>0</v>
      </c>
      <c r="AC224" s="95">
        <f t="shared" si="132"/>
        <v>0</v>
      </c>
      <c r="AD224" s="95">
        <f t="shared" si="132"/>
        <v>0</v>
      </c>
      <c r="AE224" s="95">
        <f t="shared" si="132"/>
        <v>0</v>
      </c>
      <c r="AF224" s="95">
        <f t="shared" si="132"/>
        <v>0</v>
      </c>
      <c r="AG224" s="95">
        <f t="shared" si="132"/>
        <v>0</v>
      </c>
      <c r="AH224" s="95">
        <f t="shared" si="132"/>
        <v>0</v>
      </c>
      <c r="AI224" s="95">
        <f t="shared" si="132"/>
        <v>0</v>
      </c>
      <c r="AJ224" s="95">
        <f t="shared" si="132"/>
        <v>0</v>
      </c>
      <c r="AK224" s="95">
        <f t="shared" si="132"/>
        <v>0</v>
      </c>
      <c r="AL224" s="95">
        <f t="shared" si="132"/>
        <v>0</v>
      </c>
      <c r="AM224" s="95">
        <f t="shared" si="132"/>
        <v>0</v>
      </c>
      <c r="AN224" s="95">
        <f t="shared" si="132"/>
        <v>0</v>
      </c>
      <c r="AO224" s="95">
        <f t="shared" si="132"/>
        <v>0</v>
      </c>
      <c r="AP224" s="167">
        <f t="shared" si="132"/>
        <v>0</v>
      </c>
      <c r="AQ224" s="97" t="s">
        <v>56</v>
      </c>
      <c r="AR224" s="98">
        <f>[1]Use!Z98</f>
        <v>5.4321621673938809</v>
      </c>
      <c r="AS224" s="2">
        <f>[1]Use!AA98</f>
        <v>113.45681343382606</v>
      </c>
      <c r="AT224" s="22">
        <f>[1]Use!AB98</f>
        <v>3.4105822229975866E-2</v>
      </c>
      <c r="AU224" s="21">
        <f>[1]Use!AC98</f>
        <v>1.4423996190024011</v>
      </c>
      <c r="AV224" s="22">
        <f>[1]Use!AD98</f>
        <v>40.856226171038109</v>
      </c>
      <c r="AW224" s="22">
        <f>[1]Use!AE98</f>
        <v>4.879432288099593E-2</v>
      </c>
      <c r="AX224" s="21">
        <f>[1]Use!AF98</f>
        <v>5.5190236755931812</v>
      </c>
      <c r="AY224" s="22">
        <f>[1]Use!AG98</f>
        <v>3.9103744355276904</v>
      </c>
      <c r="AZ224" s="21">
        <f>[1]Use!AH98</f>
        <v>501.2406535004892</v>
      </c>
      <c r="BA224" s="22">
        <f>[1]Use!AI98</f>
        <v>1.1049479640125819</v>
      </c>
      <c r="BB224" s="22">
        <f>[1]Use!AJ98</f>
        <v>-0.75558667846006899</v>
      </c>
      <c r="BC224" s="22">
        <f>[1]Use!AK98</f>
        <v>50.830358237911263</v>
      </c>
      <c r="BD224" s="22">
        <f>[1]Use!AL98</f>
        <v>8.0976657058066449E-4</v>
      </c>
      <c r="BE224" s="22">
        <f>[1]Use!AM98</f>
        <v>1.825081061688492</v>
      </c>
      <c r="BF224" s="22">
        <f>[1]Use!AN98</f>
        <v>6.366401651105956E-2</v>
      </c>
      <c r="BG224" s="22">
        <f>[1]Use!AO98</f>
        <v>6.4893851216083098E-2</v>
      </c>
      <c r="BH224" s="22">
        <f>[1]Use!AP98</f>
        <v>9.0089951989619179E-6</v>
      </c>
      <c r="BI224" s="22">
        <f>[1]Use!AQ98</f>
        <v>7.6346642716281873E-2</v>
      </c>
      <c r="BJ224" s="21">
        <f>[1]Use!AR98</f>
        <v>404.82963323913026</v>
      </c>
      <c r="BK224" s="99">
        <f>[1]Use!AS98</f>
        <v>0.23291840590104568</v>
      </c>
    </row>
    <row r="225" spans="2:63" x14ac:dyDescent="0.2">
      <c r="B225" s="84"/>
      <c r="C225" s="84"/>
      <c r="D225" s="85"/>
      <c r="E225" s="147"/>
      <c r="F225" s="86" t="str">
        <f>'[1]Unit factor_selected'!D64</f>
        <v>market for sheet rolling, copper | sheet rolling, copper | Cutoff</v>
      </c>
      <c r="G225" s="87" t="str">
        <f>'[1]Unit factor_selected'!E65</f>
        <v>US</v>
      </c>
      <c r="H225" s="35" t="str">
        <f>'[1]Unit factor_selected'!F65</f>
        <v>92f2ec94-3892-4be9-a19a-18143e1a9ef9</v>
      </c>
      <c r="I225" s="88">
        <f>I220</f>
        <v>1</v>
      </c>
      <c r="J225" s="89">
        <f t="shared" ref="J225" si="135">SUM(I225:I229)</f>
        <v>1</v>
      </c>
      <c r="K225" s="192">
        <f>K220</f>
        <v>6.7737600000000002</v>
      </c>
      <c r="L225" s="92">
        <f>L220</f>
        <v>6.6662400000000002</v>
      </c>
      <c r="M225" s="92">
        <f t="shared" ref="M225:P225" si="136">M220</f>
        <v>6.1071360000000006</v>
      </c>
      <c r="N225" s="92">
        <f t="shared" si="136"/>
        <v>9.3717120000000005</v>
      </c>
      <c r="O225" s="92">
        <f t="shared" si="136"/>
        <v>6.3006719999999996</v>
      </c>
      <c r="P225" s="92">
        <f t="shared" si="136"/>
        <v>6.0426240000000009</v>
      </c>
      <c r="Q225" s="92">
        <f>Q220</f>
        <v>19.516357390689471</v>
      </c>
      <c r="R225" s="92">
        <f>R220</f>
        <v>27.392273072142707</v>
      </c>
      <c r="S225" s="92">
        <f t="shared" ref="S225:X225" si="137">S220</f>
        <v>12.515328</v>
      </c>
      <c r="T225" s="92">
        <f t="shared" si="137"/>
        <v>12.321792</v>
      </c>
      <c r="U225" s="92">
        <f t="shared" si="137"/>
        <v>11.289600000000002</v>
      </c>
      <c r="V225" s="92">
        <f t="shared" si="137"/>
        <v>4.3734656000000003</v>
      </c>
      <c r="W225" s="92">
        <f t="shared" si="137"/>
        <v>11.655168000000002</v>
      </c>
      <c r="X225" s="92">
        <f t="shared" si="137"/>
        <v>11.160576000000001</v>
      </c>
      <c r="Y225" s="92">
        <f>Y220</f>
        <v>40.672163596178748</v>
      </c>
      <c r="Z225" s="164">
        <f>Z220</f>
        <v>39.048515344310474</v>
      </c>
      <c r="AA225" s="193">
        <f>$I225*K$225</f>
        <v>6.7737600000000002</v>
      </c>
      <c r="AB225" s="95">
        <f t="shared" ref="AB225:AP229" si="138">$I225*L$225</f>
        <v>6.6662400000000002</v>
      </c>
      <c r="AC225" s="95">
        <f t="shared" si="138"/>
        <v>6.1071360000000006</v>
      </c>
      <c r="AD225" s="95">
        <f t="shared" si="138"/>
        <v>9.3717120000000005</v>
      </c>
      <c r="AE225" s="95">
        <f t="shared" si="138"/>
        <v>6.3006719999999996</v>
      </c>
      <c r="AF225" s="95">
        <f t="shared" si="138"/>
        <v>6.0426240000000009</v>
      </c>
      <c r="AG225" s="95">
        <f t="shared" si="138"/>
        <v>19.516357390689471</v>
      </c>
      <c r="AH225" s="95">
        <f t="shared" si="138"/>
        <v>27.392273072142707</v>
      </c>
      <c r="AI225" s="95">
        <f t="shared" si="138"/>
        <v>12.515328</v>
      </c>
      <c r="AJ225" s="95">
        <f t="shared" si="138"/>
        <v>12.321792</v>
      </c>
      <c r="AK225" s="95">
        <f t="shared" si="138"/>
        <v>11.289600000000002</v>
      </c>
      <c r="AL225" s="95">
        <f t="shared" si="138"/>
        <v>4.3734656000000003</v>
      </c>
      <c r="AM225" s="95">
        <f t="shared" si="138"/>
        <v>11.655168000000002</v>
      </c>
      <c r="AN225" s="95">
        <f t="shared" si="138"/>
        <v>11.160576000000001</v>
      </c>
      <c r="AO225" s="95">
        <f t="shared" si="138"/>
        <v>40.672163596178748</v>
      </c>
      <c r="AP225" s="167">
        <f t="shared" si="138"/>
        <v>39.048515344310474</v>
      </c>
      <c r="AQ225" s="97" t="str">
        <f>VLOOKUP($H225,'[1]Unit factor_selected'!$F$3:$AC$346,'[1]Unit factor_selected'!H$1,FALSE)</f>
        <v>kg</v>
      </c>
      <c r="AR225" s="98">
        <f>VLOOKUP($H225,'[1]Unit factor_selected'!$F$3:$AC$346,'[1]Unit factor_selected'!J$1,FALSE)</f>
        <v>0.52523559670853803</v>
      </c>
      <c r="AS225" s="2">
        <f>VLOOKUP($H225,'[1]Unit factor_selected'!$F$3:$AC$346,'[1]Unit factor_selected'!K$1,FALSE)</f>
        <v>8.6977772594002207</v>
      </c>
      <c r="AT225" s="22">
        <f>VLOOKUP($H225,'[1]Unit factor_selected'!$F$3:$AC$346,'[1]Unit factor_selected'!L$1,FALSE)</f>
        <v>2.0450788137002401E-3</v>
      </c>
      <c r="AU225" s="21">
        <f>VLOOKUP($H225,'[1]Unit factor_selected'!$F$3:$AC$346,'[1]Unit factor_selected'!M$1,FALSE)</f>
        <v>0.13686105594503001</v>
      </c>
      <c r="AV225" s="22">
        <f>VLOOKUP($H225,'[1]Unit factor_selected'!$F$3:$AC$346,'[1]Unit factor_selected'!N$1,FALSE)</f>
        <v>1.73726877075839</v>
      </c>
      <c r="AW225" s="22">
        <f>VLOOKUP($H225,'[1]Unit factor_selected'!$F$3:$AC$346,'[1]Unit factor_selected'!O$1,FALSE)</f>
        <v>2.1557616337111399E-3</v>
      </c>
      <c r="AX225" s="21">
        <f>VLOOKUP($H225,'[1]Unit factor_selected'!$F$3:$AC$346,'[1]Unit factor_selected'!P$1,FALSE)</f>
        <v>0.53774770655604198</v>
      </c>
      <c r="AY225" s="22">
        <f>VLOOKUP($H225,'[1]Unit factor_selected'!$F$3:$AC$346,'[1]Unit factor_selected'!Q$1,FALSE)</f>
        <v>0.17582211711996801</v>
      </c>
      <c r="AZ225" s="21">
        <f>VLOOKUP($H225,'[1]Unit factor_selected'!$F$3:$AC$346,'[1]Unit factor_selected'!R$1,FALSE)</f>
        <v>21.467864732456899</v>
      </c>
      <c r="BA225" s="22">
        <f>VLOOKUP($H225,'[1]Unit factor_selected'!$F$3:$AC$346,'[1]Unit factor_selected'!S$1,FALSE)</f>
        <v>5.3717027674311101E-2</v>
      </c>
      <c r="BB225" s="22">
        <f>VLOOKUP($H225,'[1]Unit factor_selected'!$F$3:$AC$346,'[1]Unit factor_selected'!T$1,FALSE)</f>
        <v>-2.6339575553710401E-2</v>
      </c>
      <c r="BC225" s="22">
        <f>VLOOKUP($H225,'[1]Unit factor_selected'!$F$3:$AC$346,'[1]Unit factor_selected'!U$1,FALSE)</f>
        <v>2.1622495031560498</v>
      </c>
      <c r="BD225" s="22">
        <f>VLOOKUP($H225,'[1]Unit factor_selected'!$F$3:$AC$346,'[1]Unit factor_selected'!V$1,FALSE)</f>
        <v>5.6279510732395301E-5</v>
      </c>
      <c r="BE225" s="22">
        <f>VLOOKUP($H225,'[1]Unit factor_selected'!$F$3:$AC$346,'[1]Unit factor_selected'!W$1,FALSE)</f>
        <v>7.71075280581585E-2</v>
      </c>
      <c r="BF225" s="22">
        <f>VLOOKUP($H225,'[1]Unit factor_selected'!$F$3:$AC$346,'[1]Unit factor_selected'!X$1,FALSE)</f>
        <v>3.2746207593320502E-3</v>
      </c>
      <c r="BG225" s="22">
        <f>VLOOKUP($H225,'[1]Unit factor_selected'!$F$3:$AC$346,'[1]Unit factor_selected'!Y$1,FALSE)</f>
        <v>3.3904277785304399E-3</v>
      </c>
      <c r="BH225" s="22">
        <f>VLOOKUP($H225,'[1]Unit factor_selected'!$F$3:$AC$346,'[1]Unit factor_selected'!Z$1,FALSE)</f>
        <v>4.6296118627888599E-7</v>
      </c>
      <c r="BI225" s="22">
        <f>VLOOKUP($H225,'[1]Unit factor_selected'!$F$3:$AC$346,'[1]Unit factor_selected'!AA$1,FALSE)</f>
        <v>4.1998102234276696E-3</v>
      </c>
      <c r="BJ225" s="21">
        <f>VLOOKUP($H225,'[1]Unit factor_selected'!$F$3:$AC$346,'[1]Unit factor_selected'!AB$1,FALSE)</f>
        <v>16.778714959165999</v>
      </c>
      <c r="BK225" s="99">
        <f>VLOOKUP($H225,'[1]Unit factor_selected'!$F$3:$AC$346,'[1]Unit factor_selected'!AC$1,FALSE)</f>
        <v>1.7346937298015699E-2</v>
      </c>
    </row>
    <row r="226" spans="2:63" x14ac:dyDescent="0.2">
      <c r="B226" s="84"/>
      <c r="C226" s="84"/>
      <c r="D226" s="85"/>
      <c r="E226" s="147"/>
      <c r="F226" s="86"/>
      <c r="G226" s="87" t="str">
        <f>'[1]Unit factor_selected'!E69</f>
        <v>CN</v>
      </c>
      <c r="H226" s="35" t="str">
        <f>'[1]Unit factor_selected'!F69</f>
        <v>bf3e4a31-47e9-4938-b3bd-6120d27e4410</v>
      </c>
      <c r="I226" s="88">
        <f t="shared" ref="I226:I229" si="139">I221</f>
        <v>0</v>
      </c>
      <c r="J226" s="89"/>
      <c r="K226" s="1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164"/>
      <c r="AA226" s="193">
        <f>$I226*K$225</f>
        <v>0</v>
      </c>
      <c r="AB226" s="95">
        <f t="shared" si="138"/>
        <v>0</v>
      </c>
      <c r="AC226" s="95">
        <f t="shared" si="138"/>
        <v>0</v>
      </c>
      <c r="AD226" s="95">
        <f t="shared" si="138"/>
        <v>0</v>
      </c>
      <c r="AE226" s="95">
        <f t="shared" si="138"/>
        <v>0</v>
      </c>
      <c r="AF226" s="95">
        <f t="shared" si="138"/>
        <v>0</v>
      </c>
      <c r="AG226" s="95">
        <f t="shared" si="138"/>
        <v>0</v>
      </c>
      <c r="AH226" s="95">
        <f t="shared" si="138"/>
        <v>0</v>
      </c>
      <c r="AI226" s="95">
        <f t="shared" si="138"/>
        <v>0</v>
      </c>
      <c r="AJ226" s="95">
        <f t="shared" si="138"/>
        <v>0</v>
      </c>
      <c r="AK226" s="95">
        <f t="shared" si="138"/>
        <v>0</v>
      </c>
      <c r="AL226" s="95">
        <f t="shared" si="138"/>
        <v>0</v>
      </c>
      <c r="AM226" s="95">
        <f t="shared" si="138"/>
        <v>0</v>
      </c>
      <c r="AN226" s="95">
        <f t="shared" si="138"/>
        <v>0</v>
      </c>
      <c r="AO226" s="95">
        <f t="shared" si="138"/>
        <v>0</v>
      </c>
      <c r="AP226" s="167">
        <f t="shared" si="138"/>
        <v>0</v>
      </c>
      <c r="AQ226" s="97" t="str">
        <f>VLOOKUP($H226,'[1]Unit factor_selected'!$F$3:$AC$346,'[1]Unit factor_selected'!H$1,FALSE)</f>
        <v>kg</v>
      </c>
      <c r="AR226" s="98">
        <f>VLOOKUP($H226,'[1]Unit factor_selected'!$F$3:$AC$346,'[1]Unit factor_selected'!J$1,FALSE)</f>
        <v>0.633226027803791</v>
      </c>
      <c r="AS226" s="2">
        <f>VLOOKUP($H226,'[1]Unit factor_selected'!$F$3:$AC$346,'[1]Unit factor_selected'!K$1,FALSE)</f>
        <v>9.2273626393915595</v>
      </c>
      <c r="AT226" s="22">
        <f>VLOOKUP($H226,'[1]Unit factor_selected'!$F$3:$AC$346,'[1]Unit factor_selected'!L$1,FALSE)</f>
        <v>2.1891078652437799E-3</v>
      </c>
      <c r="AU226" s="21">
        <f>VLOOKUP($H226,'[1]Unit factor_selected'!$F$3:$AC$346,'[1]Unit factor_selected'!M$1,FALSE)</f>
        <v>0.14852333362982501</v>
      </c>
      <c r="AV226" s="22">
        <f>VLOOKUP($H226,'[1]Unit factor_selected'!$F$3:$AC$346,'[1]Unit factor_selected'!N$1,FALSE)</f>
        <v>1.8382260285925001</v>
      </c>
      <c r="AW226" s="22">
        <f>VLOOKUP($H226,'[1]Unit factor_selected'!$F$3:$AC$346,'[1]Unit factor_selected'!O$1,FALSE)</f>
        <v>2.2169971627542598E-3</v>
      </c>
      <c r="AX226" s="21">
        <f>VLOOKUP($H226,'[1]Unit factor_selected'!$F$3:$AC$346,'[1]Unit factor_selected'!P$1,FALSE)</f>
        <v>0.65085140944064002</v>
      </c>
      <c r="AY226" s="22">
        <f>VLOOKUP($H226,'[1]Unit factor_selected'!$F$3:$AC$346,'[1]Unit factor_selected'!Q$1,FALSE)</f>
        <v>0.19028098620353601</v>
      </c>
      <c r="AZ226" s="21">
        <f>VLOOKUP($H226,'[1]Unit factor_selected'!$F$3:$AC$346,'[1]Unit factor_selected'!R$1,FALSE)</f>
        <v>22.910176125182598</v>
      </c>
      <c r="BA226" s="22">
        <f>VLOOKUP($H226,'[1]Unit factor_selected'!$F$3:$AC$346,'[1]Unit factor_selected'!S$1,FALSE)</f>
        <v>5.2904863362537503E-2</v>
      </c>
      <c r="BB226" s="22">
        <f>VLOOKUP($H226,'[1]Unit factor_selected'!$F$3:$AC$346,'[1]Unit factor_selected'!T$1,FALSE)</f>
        <v>-3.0576744107120898E-2</v>
      </c>
      <c r="BC226" s="22">
        <f>VLOOKUP($H226,'[1]Unit factor_selected'!$F$3:$AC$346,'[1]Unit factor_selected'!U$1,FALSE)</f>
        <v>2.2876746760673701</v>
      </c>
      <c r="BD226" s="22">
        <f>VLOOKUP($H226,'[1]Unit factor_selected'!$F$3:$AC$346,'[1]Unit factor_selected'!V$1,FALSE)</f>
        <v>5.5033601686649397E-5</v>
      </c>
      <c r="BE226" s="22">
        <f>VLOOKUP($H226,'[1]Unit factor_selected'!$F$3:$AC$346,'[1]Unit factor_selected'!W$1,FALSE)</f>
        <v>8.4238943412669395E-2</v>
      </c>
      <c r="BF226" s="22">
        <f>VLOOKUP($H226,'[1]Unit factor_selected'!$F$3:$AC$346,'[1]Unit factor_selected'!X$1,FALSE)</f>
        <v>3.9875621769540097E-3</v>
      </c>
      <c r="BG226" s="22">
        <f>VLOOKUP($H226,'[1]Unit factor_selected'!$F$3:$AC$346,'[1]Unit factor_selected'!Y$1,FALSE)</f>
        <v>4.10514552235333E-3</v>
      </c>
      <c r="BH226" s="22">
        <f>VLOOKUP($H226,'[1]Unit factor_selected'!$F$3:$AC$346,'[1]Unit factor_selected'!Z$1,FALSE)</f>
        <v>4.8952747694523802E-7</v>
      </c>
      <c r="BI226" s="22">
        <f>VLOOKUP($H226,'[1]Unit factor_selected'!$F$3:$AC$346,'[1]Unit factor_selected'!AA$1,FALSE)</f>
        <v>4.9159614175771299E-3</v>
      </c>
      <c r="BJ226" s="21">
        <f>VLOOKUP($H226,'[1]Unit factor_selected'!$F$3:$AC$346,'[1]Unit factor_selected'!AB$1,FALSE)</f>
        <v>17.645384992151602</v>
      </c>
      <c r="BK226" s="99">
        <f>VLOOKUP($H226,'[1]Unit factor_selected'!$F$3:$AC$346,'[1]Unit factor_selected'!AC$1,FALSE)</f>
        <v>1.7605343881731302E-2</v>
      </c>
    </row>
    <row r="227" spans="2:63" x14ac:dyDescent="0.2">
      <c r="B227" s="84"/>
      <c r="C227" s="84"/>
      <c r="D227" s="85"/>
      <c r="E227" s="147"/>
      <c r="F227" s="86"/>
      <c r="G227" s="87" t="str">
        <f>'[1]Unit factor_selected'!E70</f>
        <v>JP</v>
      </c>
      <c r="H227" s="35" t="str">
        <f>'[1]Unit factor_selected'!F70</f>
        <v>e9e7e4f0-9a20-424a-b747-d887ad37afa0</v>
      </c>
      <c r="I227" s="88">
        <f t="shared" si="139"/>
        <v>0</v>
      </c>
      <c r="J227" s="89"/>
      <c r="K227" s="1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164"/>
      <c r="AA227" s="193">
        <f>$I227*K$225</f>
        <v>0</v>
      </c>
      <c r="AB227" s="95">
        <f t="shared" si="138"/>
        <v>0</v>
      </c>
      <c r="AC227" s="95">
        <f t="shared" si="138"/>
        <v>0</v>
      </c>
      <c r="AD227" s="95">
        <f t="shared" si="138"/>
        <v>0</v>
      </c>
      <c r="AE227" s="95">
        <f t="shared" si="138"/>
        <v>0</v>
      </c>
      <c r="AF227" s="95">
        <f t="shared" si="138"/>
        <v>0</v>
      </c>
      <c r="AG227" s="95">
        <f t="shared" si="138"/>
        <v>0</v>
      </c>
      <c r="AH227" s="95">
        <f t="shared" si="138"/>
        <v>0</v>
      </c>
      <c r="AI227" s="95">
        <f t="shared" si="138"/>
        <v>0</v>
      </c>
      <c r="AJ227" s="95">
        <f t="shared" si="138"/>
        <v>0</v>
      </c>
      <c r="AK227" s="95">
        <f t="shared" si="138"/>
        <v>0</v>
      </c>
      <c r="AL227" s="95">
        <f t="shared" si="138"/>
        <v>0</v>
      </c>
      <c r="AM227" s="95">
        <f t="shared" si="138"/>
        <v>0</v>
      </c>
      <c r="AN227" s="95">
        <f t="shared" si="138"/>
        <v>0</v>
      </c>
      <c r="AO227" s="95">
        <f t="shared" si="138"/>
        <v>0</v>
      </c>
      <c r="AP227" s="167">
        <f t="shared" si="138"/>
        <v>0</v>
      </c>
      <c r="AQ227" s="97" t="str">
        <f>VLOOKUP($H227,'[1]Unit factor_selected'!$F$3:$AC$346,'[1]Unit factor_selected'!H$1,FALSE)</f>
        <v>kg</v>
      </c>
      <c r="AR227" s="98">
        <f>VLOOKUP($H227,'[1]Unit factor_selected'!$F$3:$AC$346,'[1]Unit factor_selected'!J$1,FALSE)</f>
        <v>0.52282866491096602</v>
      </c>
      <c r="AS227" s="2">
        <f>VLOOKUP($H227,'[1]Unit factor_selected'!$F$3:$AC$346,'[1]Unit factor_selected'!K$1,FALSE)</f>
        <v>8.6842102635518206</v>
      </c>
      <c r="AT227" s="22">
        <f>VLOOKUP($H227,'[1]Unit factor_selected'!$F$3:$AC$346,'[1]Unit factor_selected'!L$1,FALSE)</f>
        <v>1.9762887956240802E-3</v>
      </c>
      <c r="AU227" s="21">
        <f>VLOOKUP($H227,'[1]Unit factor_selected'!$F$3:$AC$346,'[1]Unit factor_selected'!M$1,FALSE)</f>
        <v>0.13361917029943801</v>
      </c>
      <c r="AV227" s="22">
        <f>VLOOKUP($H227,'[1]Unit factor_selected'!$F$3:$AC$346,'[1]Unit factor_selected'!N$1,FALSE)</f>
        <v>1.8375620995656901</v>
      </c>
      <c r="AW227" s="22">
        <f>VLOOKUP($H227,'[1]Unit factor_selected'!$F$3:$AC$346,'[1]Unit factor_selected'!O$1,FALSE)</f>
        <v>2.2054953885980301E-3</v>
      </c>
      <c r="AX227" s="21">
        <f>VLOOKUP($H227,'[1]Unit factor_selected'!$F$3:$AC$346,'[1]Unit factor_selected'!P$1,FALSE)</f>
        <v>0.53551377704406</v>
      </c>
      <c r="AY227" s="22">
        <f>VLOOKUP($H227,'[1]Unit factor_selected'!$F$3:$AC$346,'[1]Unit factor_selected'!Q$1,FALSE)</f>
        <v>0.18762943067326099</v>
      </c>
      <c r="AZ227" s="21">
        <f>VLOOKUP($H227,'[1]Unit factor_selected'!$F$3:$AC$346,'[1]Unit factor_selected'!R$1,FALSE)</f>
        <v>22.864475812305098</v>
      </c>
      <c r="BA227" s="22">
        <f>VLOOKUP($H227,'[1]Unit factor_selected'!$F$3:$AC$346,'[1]Unit factor_selected'!S$1,FALSE)</f>
        <v>5.03291598063648E-2</v>
      </c>
      <c r="BB227" s="22">
        <f>VLOOKUP($H227,'[1]Unit factor_selected'!$F$3:$AC$346,'[1]Unit factor_selected'!T$1,FALSE)</f>
        <v>-2.90135926478997E-2</v>
      </c>
      <c r="BC227" s="22">
        <f>VLOOKUP($H227,'[1]Unit factor_selected'!$F$3:$AC$346,'[1]Unit factor_selected'!U$1,FALSE)</f>
        <v>2.2867304355317399</v>
      </c>
      <c r="BD227" s="22">
        <f>VLOOKUP($H227,'[1]Unit factor_selected'!$F$3:$AC$346,'[1]Unit factor_selected'!V$1,FALSE)</f>
        <v>5.4529127028951999E-5</v>
      </c>
      <c r="BE227" s="22">
        <f>VLOOKUP($H227,'[1]Unit factor_selected'!$F$3:$AC$346,'[1]Unit factor_selected'!W$1,FALSE)</f>
        <v>8.4293467959883503E-2</v>
      </c>
      <c r="BF227" s="22">
        <f>VLOOKUP($H227,'[1]Unit factor_selected'!$F$3:$AC$346,'[1]Unit factor_selected'!X$1,FALSE)</f>
        <v>3.54918077419486E-3</v>
      </c>
      <c r="BG227" s="22">
        <f>VLOOKUP($H227,'[1]Unit factor_selected'!$F$3:$AC$346,'[1]Unit factor_selected'!Y$1,FALSE)</f>
        <v>3.66999192741117E-3</v>
      </c>
      <c r="BH227" s="22">
        <f>VLOOKUP($H227,'[1]Unit factor_selected'!$F$3:$AC$346,'[1]Unit factor_selected'!Z$1,FALSE)</f>
        <v>4.7364254127989098E-7</v>
      </c>
      <c r="BI227" s="22">
        <f>VLOOKUP($H227,'[1]Unit factor_selected'!$F$3:$AC$346,'[1]Unit factor_selected'!AA$1,FALSE)</f>
        <v>4.56429520344445E-3</v>
      </c>
      <c r="BJ227" s="21">
        <f>VLOOKUP($H227,'[1]Unit factor_selected'!$F$3:$AC$346,'[1]Unit factor_selected'!AB$1,FALSE)</f>
        <v>17.589676227067098</v>
      </c>
      <c r="BK227" s="99">
        <f>VLOOKUP($H227,'[1]Unit factor_selected'!$F$3:$AC$346,'[1]Unit factor_selected'!AC$1,FALSE)</f>
        <v>1.7447637061866798E-2</v>
      </c>
    </row>
    <row r="228" spans="2:63" x14ac:dyDescent="0.2">
      <c r="B228" s="84"/>
      <c r="C228" s="84"/>
      <c r="D228" s="85"/>
      <c r="E228" s="147"/>
      <c r="F228" s="86"/>
      <c r="G228" s="87" t="str">
        <f>'[1]Unit factor_selected'!E71</f>
        <v>KR</v>
      </c>
      <c r="H228" s="35" t="str">
        <f>'[1]Unit factor_selected'!F71</f>
        <v>2c4d9f1c-7314-47c7-a84b-5a9d02c1a2c3</v>
      </c>
      <c r="I228" s="88">
        <f t="shared" si="139"/>
        <v>0</v>
      </c>
      <c r="J228" s="89"/>
      <c r="K228" s="1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164"/>
      <c r="AA228" s="193">
        <f>$I228*K$225</f>
        <v>0</v>
      </c>
      <c r="AB228" s="95">
        <f t="shared" si="138"/>
        <v>0</v>
      </c>
      <c r="AC228" s="95">
        <f t="shared" si="138"/>
        <v>0</v>
      </c>
      <c r="AD228" s="95">
        <f t="shared" si="138"/>
        <v>0</v>
      </c>
      <c r="AE228" s="95">
        <f t="shared" si="138"/>
        <v>0</v>
      </c>
      <c r="AF228" s="95">
        <f t="shared" si="138"/>
        <v>0</v>
      </c>
      <c r="AG228" s="95">
        <f t="shared" si="138"/>
        <v>0</v>
      </c>
      <c r="AH228" s="95">
        <f t="shared" si="138"/>
        <v>0</v>
      </c>
      <c r="AI228" s="95">
        <f t="shared" si="138"/>
        <v>0</v>
      </c>
      <c r="AJ228" s="95">
        <f t="shared" si="138"/>
        <v>0</v>
      </c>
      <c r="AK228" s="95">
        <f t="shared" si="138"/>
        <v>0</v>
      </c>
      <c r="AL228" s="95">
        <f t="shared" si="138"/>
        <v>0</v>
      </c>
      <c r="AM228" s="95">
        <f t="shared" si="138"/>
        <v>0</v>
      </c>
      <c r="AN228" s="95">
        <f t="shared" si="138"/>
        <v>0</v>
      </c>
      <c r="AO228" s="95">
        <f t="shared" si="138"/>
        <v>0</v>
      </c>
      <c r="AP228" s="167">
        <f t="shared" si="138"/>
        <v>0</v>
      </c>
      <c r="AQ228" s="97" t="str">
        <f>VLOOKUP($H228,'[1]Unit factor_selected'!$F$3:$AC$346,'[1]Unit factor_selected'!H$1,FALSE)</f>
        <v>kg</v>
      </c>
      <c r="AR228" s="98">
        <f>VLOOKUP($H228,'[1]Unit factor_selected'!$F$3:$AC$346,'[1]Unit factor_selected'!J$1,FALSE)</f>
        <v>0.53643093049998802</v>
      </c>
      <c r="AS228" s="2">
        <f>VLOOKUP($H228,'[1]Unit factor_selected'!$F$3:$AC$346,'[1]Unit factor_selected'!K$1,FALSE)</f>
        <v>9.6357913295925393</v>
      </c>
      <c r="AT228" s="22">
        <f>VLOOKUP($H228,'[1]Unit factor_selected'!$F$3:$AC$346,'[1]Unit factor_selected'!L$1,FALSE)</f>
        <v>1.9849082698922202E-3</v>
      </c>
      <c r="AU228" s="21">
        <f>VLOOKUP($H228,'[1]Unit factor_selected'!$F$3:$AC$346,'[1]Unit factor_selected'!M$1,FALSE)</f>
        <v>0.13935193645946101</v>
      </c>
      <c r="AV228" s="22">
        <f>VLOOKUP($H228,'[1]Unit factor_selected'!$F$3:$AC$346,'[1]Unit factor_selected'!N$1,FALSE)</f>
        <v>1.8393533107053399</v>
      </c>
      <c r="AW228" s="22">
        <f>VLOOKUP($H228,'[1]Unit factor_selected'!$F$3:$AC$346,'[1]Unit factor_selected'!O$1,FALSE)</f>
        <v>2.2811563913987102E-3</v>
      </c>
      <c r="AX228" s="21">
        <f>VLOOKUP($H228,'[1]Unit factor_selected'!$F$3:$AC$346,'[1]Unit factor_selected'!P$1,FALSE)</f>
        <v>0.54780118011764201</v>
      </c>
      <c r="AY228" s="22">
        <f>VLOOKUP($H228,'[1]Unit factor_selected'!$F$3:$AC$346,'[1]Unit factor_selected'!Q$1,FALSE)</f>
        <v>0.19160485974528299</v>
      </c>
      <c r="AZ228" s="21">
        <f>VLOOKUP($H228,'[1]Unit factor_selected'!$F$3:$AC$346,'[1]Unit factor_selected'!R$1,FALSE)</f>
        <v>22.963963995083699</v>
      </c>
      <c r="BA228" s="22">
        <f>VLOOKUP($H228,'[1]Unit factor_selected'!$F$3:$AC$346,'[1]Unit factor_selected'!S$1,FALSE)</f>
        <v>9.4175070672135E-2</v>
      </c>
      <c r="BB228" s="22">
        <f>VLOOKUP($H228,'[1]Unit factor_selected'!$F$3:$AC$346,'[1]Unit factor_selected'!T$1,FALSE)</f>
        <v>-2.7366001264784501E-2</v>
      </c>
      <c r="BC228" s="22">
        <f>VLOOKUP($H228,'[1]Unit factor_selected'!$F$3:$AC$346,'[1]Unit factor_selected'!U$1,FALSE)</f>
        <v>2.2892798448499798</v>
      </c>
      <c r="BD228" s="22">
        <f>VLOOKUP($H228,'[1]Unit factor_selected'!$F$3:$AC$346,'[1]Unit factor_selected'!V$1,FALSE)</f>
        <v>5.9787977509288102E-5</v>
      </c>
      <c r="BE228" s="22">
        <f>VLOOKUP($H228,'[1]Unit factor_selected'!$F$3:$AC$346,'[1]Unit factor_selected'!W$1,FALSE)</f>
        <v>8.4299195062595103E-2</v>
      </c>
      <c r="BF228" s="22">
        <f>VLOOKUP($H228,'[1]Unit factor_selected'!$F$3:$AC$346,'[1]Unit factor_selected'!X$1,FALSE)</f>
        <v>3.6358231228959198E-3</v>
      </c>
      <c r="BG228" s="22">
        <f>VLOOKUP($H228,'[1]Unit factor_selected'!$F$3:$AC$346,'[1]Unit factor_selected'!Y$1,FALSE)</f>
        <v>3.7557357710775699E-3</v>
      </c>
      <c r="BH228" s="22">
        <f>VLOOKUP($H228,'[1]Unit factor_selected'!$F$3:$AC$346,'[1]Unit factor_selected'!Z$1,FALSE)</f>
        <v>4.8487539678348601E-7</v>
      </c>
      <c r="BI228" s="22">
        <f>VLOOKUP($H228,'[1]Unit factor_selected'!$F$3:$AC$346,'[1]Unit factor_selected'!AA$1,FALSE)</f>
        <v>4.3458285816878701E-3</v>
      </c>
      <c r="BJ228" s="21">
        <f>VLOOKUP($H228,'[1]Unit factor_selected'!$F$3:$AC$346,'[1]Unit factor_selected'!AB$1,FALSE)</f>
        <v>17.608002258697798</v>
      </c>
      <c r="BK228" s="99">
        <f>VLOOKUP($H228,'[1]Unit factor_selected'!$F$3:$AC$346,'[1]Unit factor_selected'!AC$1,FALSE)</f>
        <v>1.7998824665686801E-2</v>
      </c>
    </row>
    <row r="229" spans="2:63" x14ac:dyDescent="0.2">
      <c r="B229" s="84"/>
      <c r="C229" s="84"/>
      <c r="D229" s="137"/>
      <c r="E229" s="148"/>
      <c r="F229" s="101"/>
      <c r="G229" s="102" t="str">
        <f>'[1]Unit factor_selected'!E72</f>
        <v>RER</v>
      </c>
      <c r="H229" s="103" t="str">
        <f>'[1]Unit factor_selected'!F72</f>
        <v>4ff6d113-2cc7-3603-9baf-becfd43c7db6</v>
      </c>
      <c r="I229" s="88">
        <f t="shared" si="139"/>
        <v>0</v>
      </c>
      <c r="J229" s="105"/>
      <c r="K229" s="1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164"/>
      <c r="AA229" s="197">
        <f>$I229*K$225</f>
        <v>0</v>
      </c>
      <c r="AB229" s="58">
        <f t="shared" si="138"/>
        <v>0</v>
      </c>
      <c r="AC229" s="58">
        <f t="shared" si="138"/>
        <v>0</v>
      </c>
      <c r="AD229" s="58">
        <f t="shared" si="138"/>
        <v>0</v>
      </c>
      <c r="AE229" s="58">
        <f t="shared" si="138"/>
        <v>0</v>
      </c>
      <c r="AF229" s="58">
        <f t="shared" si="138"/>
        <v>0</v>
      </c>
      <c r="AG229" s="58">
        <f t="shared" si="138"/>
        <v>0</v>
      </c>
      <c r="AH229" s="58">
        <f t="shared" si="138"/>
        <v>0</v>
      </c>
      <c r="AI229" s="58">
        <f t="shared" si="138"/>
        <v>0</v>
      </c>
      <c r="AJ229" s="58">
        <f t="shared" si="138"/>
        <v>0</v>
      </c>
      <c r="AK229" s="58">
        <f t="shared" si="138"/>
        <v>0</v>
      </c>
      <c r="AL229" s="58">
        <f t="shared" si="138"/>
        <v>0</v>
      </c>
      <c r="AM229" s="58">
        <f t="shared" si="138"/>
        <v>0</v>
      </c>
      <c r="AN229" s="58">
        <f t="shared" si="138"/>
        <v>0</v>
      </c>
      <c r="AO229" s="58">
        <f t="shared" si="138"/>
        <v>0</v>
      </c>
      <c r="AP229" s="178">
        <f t="shared" si="138"/>
        <v>0</v>
      </c>
      <c r="AQ229" s="97" t="str">
        <f>VLOOKUP($H229,'[1]Unit factor_selected'!$F$3:$AC$346,'[1]Unit factor_selected'!H$1,FALSE)</f>
        <v>kg</v>
      </c>
      <c r="AR229" s="98">
        <f>VLOOKUP($H229,'[1]Unit factor_selected'!$F$3:$AC$346,'[1]Unit factor_selected'!J$1,FALSE)</f>
        <v>0.423420188599679</v>
      </c>
      <c r="AS229" s="2">
        <f>VLOOKUP($H229,'[1]Unit factor_selected'!$F$3:$AC$346,'[1]Unit factor_selected'!K$1,FALSE)</f>
        <v>8.0458140777818201</v>
      </c>
      <c r="AT229" s="22">
        <f>VLOOKUP($H229,'[1]Unit factor_selected'!$F$3:$AC$346,'[1]Unit factor_selected'!L$1,FALSE)</f>
        <v>4.4793464392792297E-3</v>
      </c>
      <c r="AU229" s="21">
        <f>VLOOKUP($H229,'[1]Unit factor_selected'!$F$3:$AC$346,'[1]Unit factor_selected'!M$1,FALSE)</f>
        <v>0.115387102034424</v>
      </c>
      <c r="AV229" s="22">
        <f>VLOOKUP($H229,'[1]Unit factor_selected'!$F$3:$AC$346,'[1]Unit factor_selected'!N$1,FALSE)</f>
        <v>1.4533303545504701</v>
      </c>
      <c r="AW229" s="22">
        <f>VLOOKUP($H229,'[1]Unit factor_selected'!$F$3:$AC$346,'[1]Unit factor_selected'!O$1,FALSE)</f>
        <v>1.7981817352210399E-3</v>
      </c>
      <c r="AX229" s="21">
        <f>VLOOKUP($H229,'[1]Unit factor_selected'!$F$3:$AC$346,'[1]Unit factor_selected'!P$1,FALSE)</f>
        <v>0.43141976286886802</v>
      </c>
      <c r="AY229" s="22">
        <f>VLOOKUP($H229,'[1]Unit factor_selected'!$F$3:$AC$346,'[1]Unit factor_selected'!Q$1,FALSE)</f>
        <v>0.16500235425926199</v>
      </c>
      <c r="AZ229" s="21">
        <f>VLOOKUP($H229,'[1]Unit factor_selected'!$F$3:$AC$346,'[1]Unit factor_selected'!R$1,FALSE)</f>
        <v>21.6651935909785</v>
      </c>
      <c r="BA229" s="22">
        <f>VLOOKUP($H229,'[1]Unit factor_selected'!$F$3:$AC$346,'[1]Unit factor_selected'!S$1,FALSE)</f>
        <v>6.4922069771519E-2</v>
      </c>
      <c r="BB229" s="22">
        <f>VLOOKUP($H229,'[1]Unit factor_selected'!$F$3:$AC$346,'[1]Unit factor_selected'!T$1,FALSE)</f>
        <v>-1.9393157874885301E-2</v>
      </c>
      <c r="BC229" s="22">
        <f>VLOOKUP($H229,'[1]Unit factor_selected'!$F$3:$AC$346,'[1]Unit factor_selected'!U$1,FALSE)</f>
        <v>1.86000197620767</v>
      </c>
      <c r="BD229" s="22">
        <f>VLOOKUP($H229,'[1]Unit factor_selected'!$F$3:$AC$346,'[1]Unit factor_selected'!V$1,FALSE)</f>
        <v>4.3632474811073398E-5</v>
      </c>
      <c r="BE229" s="22">
        <f>VLOOKUP($H229,'[1]Unit factor_selected'!$F$3:$AC$346,'[1]Unit factor_selected'!W$1,FALSE)</f>
        <v>6.5542349552175194E-2</v>
      </c>
      <c r="BF229" s="22">
        <f>VLOOKUP($H229,'[1]Unit factor_selected'!$F$3:$AC$346,'[1]Unit factor_selected'!X$1,FALSE)</f>
        <v>2.7062812640419099E-3</v>
      </c>
      <c r="BG229" s="22">
        <f>VLOOKUP($H229,'[1]Unit factor_selected'!$F$3:$AC$346,'[1]Unit factor_selected'!Y$1,FALSE)</f>
        <v>2.8110305665037102E-3</v>
      </c>
      <c r="BH229" s="22">
        <f>VLOOKUP($H229,'[1]Unit factor_selected'!$F$3:$AC$346,'[1]Unit factor_selected'!Z$1,FALSE)</f>
        <v>4.0635844771842002E-7</v>
      </c>
      <c r="BI229" s="22">
        <f>VLOOKUP($H229,'[1]Unit factor_selected'!$F$3:$AC$346,'[1]Unit factor_selected'!AA$1,FALSE)</f>
        <v>1.3503435727307301E-2</v>
      </c>
      <c r="BJ229" s="21">
        <f>VLOOKUP($H229,'[1]Unit factor_selected'!$F$3:$AC$346,'[1]Unit factor_selected'!AB$1,FALSE)</f>
        <v>132.217332616845</v>
      </c>
      <c r="BK229" s="99">
        <f>VLOOKUP($H229,'[1]Unit factor_selected'!$F$3:$AC$346,'[1]Unit factor_selected'!AC$1,FALSE)</f>
        <v>1.67544884197454E-2</v>
      </c>
    </row>
    <row r="230" spans="2:63" s="1" customFormat="1" x14ac:dyDescent="0.2">
      <c r="B230" s="84"/>
      <c r="C230" s="84"/>
      <c r="D230" s="63" t="str">
        <f>C357</f>
        <v>Assembly</v>
      </c>
      <c r="E230" s="63" t="str">
        <f>E357</f>
        <v>Electricity</v>
      </c>
      <c r="F230" s="149" t="str">
        <f>F137</f>
        <v>market for electricity, medium voltage | electricity, medium voltage | Cutoff</v>
      </c>
      <c r="G230" s="66" t="str">
        <f>G174</f>
        <v>US</v>
      </c>
      <c r="H230" s="150" t="str">
        <f>H174</f>
        <v>c8427d94-a0eb-34c5-b306-c01919d79911</v>
      </c>
      <c r="I230" s="68">
        <f>I190</f>
        <v>1</v>
      </c>
      <c r="J230" s="271">
        <f>SUM(I230:I234)</f>
        <v>1</v>
      </c>
      <c r="K230" s="188">
        <f>SUM('[1]EV proj_BAU'!R$77:R$80)*'[1]LIB Maf LCIA'!$C$124</f>
        <v>6.8778432E-2</v>
      </c>
      <c r="L230" s="72">
        <f>SUM('[1]EV proj_BAU'!S$77:S$80)*'[1]LIB Maf LCIA'!$C$124</f>
        <v>7.038432E-2</v>
      </c>
      <c r="M230" s="72">
        <f>SUM('[1]EV proj_BAU'!T$77:T$80)*'[1]LIB Maf LCIA'!$C$124</f>
        <v>6.8666303999999997E-2</v>
      </c>
      <c r="N230" s="72">
        <f>SUM('[1]EV proj_BAU'!U$77:U$80)*'[1]LIB Maf LCIA'!$C$124</f>
        <v>8.1760608000000012E-2</v>
      </c>
      <c r="O230" s="72">
        <f>SUM('[1]EV proj_BAU'!V$77:V$80)*'[1]LIB Maf LCIA'!$C$124</f>
        <v>6.9737088000000003E-2</v>
      </c>
      <c r="P230" s="72">
        <f>SUM('[1]EV proj_BAU'!W$77:W$80)*'[1]LIB Maf LCIA'!$C$124</f>
        <v>6.8566080000000001E-2</v>
      </c>
      <c r="Q230" s="72">
        <f>SUM('[1]EV proj_BAU'!AF$77:AF$80)*'[1]LIB Maf LCIA'!$C$124</f>
        <v>5.4743151676452412E-2</v>
      </c>
      <c r="R230" s="72">
        <f>SUM('[1]EV proj_BAU'!AJ$77:AJ$80)*'[1]LIB Maf LCIA'!$C$124</f>
        <v>0.10601967930389194</v>
      </c>
      <c r="S230" s="72">
        <f>SUM('[1]EV proj_BAU'!X$77:X$80)*'[1]LIB Maf LCIA'!$C$124</f>
        <v>0.132023424</v>
      </c>
      <c r="T230" s="72">
        <f>SUM('[1]EV proj_BAU'!Y$77:Y$80)*'[1]LIB Maf LCIA'!$C$124</f>
        <v>0.135177408</v>
      </c>
      <c r="U230" s="72">
        <f>SUM('[1]EV proj_BAU'!Z$77:Z$80)*'[1]LIB Maf LCIA'!$C$124</f>
        <v>0.131896704</v>
      </c>
      <c r="V230" s="72">
        <f>SUM('[1]EV proj_BAU'!AA$77:AA$80)*'[1]LIB Maf LCIA'!$C$124</f>
        <v>4.3436108799999998E-2</v>
      </c>
      <c r="W230" s="72">
        <f>SUM('[1]EV proj_BAU'!AB$77:AB$80)*'[1]LIB Maf LCIA'!$C$124</f>
        <v>0.13397606399999998</v>
      </c>
      <c r="X230" s="72">
        <f>SUM('[1]EV proj_BAU'!AC$77:AC$80)*'[1]LIB Maf LCIA'!$C$124</f>
        <v>0.13168185600000001</v>
      </c>
      <c r="Y230" s="72">
        <f>SUM('[1]EV proj_BAU'!AG$77:AG$80)*'[1]LIB Maf LCIA'!$C$124</f>
        <v>8.4717040643488645E-2</v>
      </c>
      <c r="Z230" s="153">
        <f>SUM('[1]EV proj_BAU'!AK$77:AK$80)*'[1]LIB Maf LCIA'!$C$124</f>
        <v>0.1224063987017654</v>
      </c>
      <c r="AA230" s="95">
        <f>$I230*K$230</f>
        <v>6.8778432E-2</v>
      </c>
      <c r="AB230" s="95">
        <f t="shared" ref="AB230:AP234" si="140">$I230*L$230</f>
        <v>7.038432E-2</v>
      </c>
      <c r="AC230" s="95">
        <f t="shared" si="140"/>
        <v>6.8666303999999997E-2</v>
      </c>
      <c r="AD230" s="95">
        <f t="shared" si="140"/>
        <v>8.1760608000000012E-2</v>
      </c>
      <c r="AE230" s="95">
        <f t="shared" si="140"/>
        <v>6.9737088000000003E-2</v>
      </c>
      <c r="AF230" s="95">
        <f t="shared" si="140"/>
        <v>6.8566080000000001E-2</v>
      </c>
      <c r="AG230" s="95">
        <f t="shared" si="140"/>
        <v>5.4743151676452412E-2</v>
      </c>
      <c r="AH230" s="95">
        <f t="shared" si="140"/>
        <v>0.10601967930389194</v>
      </c>
      <c r="AI230" s="95">
        <f t="shared" si="140"/>
        <v>0.132023424</v>
      </c>
      <c r="AJ230" s="95">
        <f t="shared" si="140"/>
        <v>0.135177408</v>
      </c>
      <c r="AK230" s="95">
        <f t="shared" si="140"/>
        <v>0.131896704</v>
      </c>
      <c r="AL230" s="95">
        <f t="shared" si="140"/>
        <v>4.3436108799999998E-2</v>
      </c>
      <c r="AM230" s="95">
        <f t="shared" si="140"/>
        <v>0.13397606399999998</v>
      </c>
      <c r="AN230" s="95">
        <f t="shared" si="140"/>
        <v>0.13168185600000001</v>
      </c>
      <c r="AO230" s="95">
        <f t="shared" si="140"/>
        <v>8.4717040643488645E-2</v>
      </c>
      <c r="AP230" s="95">
        <f t="shared" si="140"/>
        <v>0.1224063987017654</v>
      </c>
      <c r="AQ230" s="37" t="str">
        <f>VLOOKUP($H230,'[1]Unit factor_selected'!$F$3:$AC$346,'[1]Unit factor_selected'!H$1,FALSE)</f>
        <v>kWh</v>
      </c>
      <c r="AR230" s="157">
        <f>VLOOKUP($H230,'[1]Unit factor_selected'!$F$3:$AC$346,'[1]Unit factor_selected'!J$1,FALSE)</f>
        <v>0.51356071017077598</v>
      </c>
      <c r="AS230" s="272">
        <f>VLOOKUP($H230,'[1]Unit factor_selected'!$F$3:$AC$346,'[1]Unit factor_selected'!K$1,FALSE)</f>
        <v>9.7980290474973906</v>
      </c>
      <c r="AT230" s="273">
        <f>VLOOKUP($H230,'[1]Unit factor_selected'!$F$3:$AC$346,'[1]Unit factor_selected'!L$1,FALSE)</f>
        <v>1.05044535305605E-3</v>
      </c>
      <c r="AU230" s="158">
        <f>VLOOKUP($H230,'[1]Unit factor_selected'!$F$3:$AC$346,'[1]Unit factor_selected'!M$1,FALSE)</f>
        <v>0.14601518715266901</v>
      </c>
      <c r="AV230" s="273">
        <f>VLOOKUP($H230,'[1]Unit factor_selected'!$F$3:$AC$346,'[1]Unit factor_selected'!N$1,FALSE)</f>
        <v>1.5122761355858E-2</v>
      </c>
      <c r="AW230" s="273">
        <f>VLOOKUP($H230,'[1]Unit factor_selected'!$F$3:$AC$346,'[1]Unit factor_selected'!O$1,FALSE)</f>
        <v>2.91307908682079E-4</v>
      </c>
      <c r="AX230" s="158">
        <f>VLOOKUP($H230,'[1]Unit factor_selected'!$F$3:$AC$346,'[1]Unit factor_selected'!P$1,FALSE)</f>
        <v>0.52160712549542898</v>
      </c>
      <c r="AY230" s="273">
        <f>VLOOKUP($H230,'[1]Unit factor_selected'!$F$3:$AC$346,'[1]Unit factor_selected'!Q$1,FALSE)</f>
        <v>2.1702994608386102E-2</v>
      </c>
      <c r="AZ230" s="158">
        <f>VLOOKUP($H230,'[1]Unit factor_selected'!$F$3:$AC$346,'[1]Unit factor_selected'!R$1,FALSE)</f>
        <v>0.427624273036463</v>
      </c>
      <c r="BA230" s="273">
        <f>VLOOKUP($H230,'[1]Unit factor_selected'!$F$3:$AC$346,'[1]Unit factor_selected'!S$1,FALSE)</f>
        <v>0.10895212603589199</v>
      </c>
      <c r="BB230" s="273">
        <f>VLOOKUP($H230,'[1]Unit factor_selected'!$F$3:$AC$346,'[1]Unit factor_selected'!T$1,FALSE)</f>
        <v>2.4258290731627502E-3</v>
      </c>
      <c r="BC230" s="273">
        <f>VLOOKUP($H230,'[1]Unit factor_selected'!$F$3:$AC$346,'[1]Unit factor_selected'!U$1,FALSE)</f>
        <v>1.98844341438464E-2</v>
      </c>
      <c r="BD230" s="273">
        <f>VLOOKUP($H230,'[1]Unit factor_selected'!$F$3:$AC$346,'[1]Unit factor_selected'!V$1,FALSE)</f>
        <v>2.0768878749921599E-5</v>
      </c>
      <c r="BE230" s="273">
        <f>VLOOKUP($H230,'[1]Unit factor_selected'!$F$3:$AC$346,'[1]Unit factor_selected'!W$1,FALSE)</f>
        <v>4.20143039530467E-4</v>
      </c>
      <c r="BF230" s="273">
        <f>VLOOKUP($H230,'[1]Unit factor_selected'!$F$3:$AC$346,'[1]Unit factor_selected'!X$1,FALSE)</f>
        <v>5.9654327586961995E-4</v>
      </c>
      <c r="BG230" s="273">
        <f>VLOOKUP($H230,'[1]Unit factor_selected'!$F$3:$AC$346,'[1]Unit factor_selected'!Y$1,FALSE)</f>
        <v>6.0959721536207499E-4</v>
      </c>
      <c r="BH230" s="273">
        <f>VLOOKUP($H230,'[1]Unit factor_selected'!$F$3:$AC$346,'[1]Unit factor_selected'!Z$1,FALSE)</f>
        <v>1.9732399390914601E-7</v>
      </c>
      <c r="BI230" s="273">
        <f>VLOOKUP($H230,'[1]Unit factor_selected'!$F$3:$AC$346,'[1]Unit factor_selected'!AA$1,FALSE)</f>
        <v>1.1922869355695501E-3</v>
      </c>
      <c r="BJ230" s="158">
        <f>VLOOKUP($H230,'[1]Unit factor_selected'!$F$3:$AC$346,'[1]Unit factor_selected'!AB$1,FALSE)</f>
        <v>0.35959326900184702</v>
      </c>
      <c r="BK230" s="274">
        <f>VLOOKUP($H230,'[1]Unit factor_selected'!$F$3:$AC$346,'[1]Unit factor_selected'!AC$1,FALSE)</f>
        <v>4.1351653880876303E-3</v>
      </c>
    </row>
    <row r="231" spans="2:63" s="1" customFormat="1" x14ac:dyDescent="0.2">
      <c r="B231" s="84"/>
      <c r="C231" s="84"/>
      <c r="D231" s="63"/>
      <c r="E231" s="63"/>
      <c r="F231" s="160"/>
      <c r="G231" s="87" t="str">
        <f t="shared" ref="G231:H239" si="141">G175</f>
        <v>CN</v>
      </c>
      <c r="H231" s="161" t="str">
        <f t="shared" si="141"/>
        <v>2f8c8b91-331c-3e43-a127-1c812d3073f6</v>
      </c>
      <c r="I231" s="88">
        <f t="shared" ref="I231:I234" si="142">I191</f>
        <v>0</v>
      </c>
      <c r="J231" s="275"/>
      <c r="K231" s="1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164"/>
      <c r="AA231" s="95">
        <f t="shared" ref="AA231:AA234" si="143">$I231*K$230</f>
        <v>0</v>
      </c>
      <c r="AB231" s="95">
        <f t="shared" si="140"/>
        <v>0</v>
      </c>
      <c r="AC231" s="95">
        <f t="shared" si="140"/>
        <v>0</v>
      </c>
      <c r="AD231" s="95">
        <f t="shared" si="140"/>
        <v>0</v>
      </c>
      <c r="AE231" s="95">
        <f t="shared" si="140"/>
        <v>0</v>
      </c>
      <c r="AF231" s="95">
        <f t="shared" si="140"/>
        <v>0</v>
      </c>
      <c r="AG231" s="95">
        <f t="shared" si="140"/>
        <v>0</v>
      </c>
      <c r="AH231" s="95">
        <f t="shared" si="140"/>
        <v>0</v>
      </c>
      <c r="AI231" s="95">
        <f t="shared" si="140"/>
        <v>0</v>
      </c>
      <c r="AJ231" s="95">
        <f t="shared" si="140"/>
        <v>0</v>
      </c>
      <c r="AK231" s="95">
        <f t="shared" si="140"/>
        <v>0</v>
      </c>
      <c r="AL231" s="95">
        <f t="shared" si="140"/>
        <v>0</v>
      </c>
      <c r="AM231" s="95">
        <f t="shared" si="140"/>
        <v>0</v>
      </c>
      <c r="AN231" s="95">
        <f t="shared" si="140"/>
        <v>0</v>
      </c>
      <c r="AO231" s="95">
        <f t="shared" si="140"/>
        <v>0</v>
      </c>
      <c r="AP231" s="95">
        <f t="shared" si="140"/>
        <v>0</v>
      </c>
      <c r="AQ231" s="45" t="str">
        <f>VLOOKUP($H231,'[1]Unit factor_selected'!$F$3:$AC$346,'[1]Unit factor_selected'!H$1,FALSE)</f>
        <v>kWh</v>
      </c>
      <c r="AR231" s="168">
        <f>VLOOKUP($H231,'[1]Unit factor_selected'!$F$3:$AC$346,'[1]Unit factor_selected'!J$1,FALSE)</f>
        <v>0.68746296560428899</v>
      </c>
      <c r="AS231" s="15">
        <f>VLOOKUP($H231,'[1]Unit factor_selected'!$F$3:$AC$346,'[1]Unit factor_selected'!K$1,FALSE)</f>
        <v>9.7010033787044794</v>
      </c>
      <c r="AT231" s="200">
        <f>VLOOKUP($H231,'[1]Unit factor_selected'!$F$3:$AC$346,'[1]Unit factor_selected'!L$1,FALSE)</f>
        <v>9.9226057000681802E-4</v>
      </c>
      <c r="AU231" s="169">
        <f>VLOOKUP($H231,'[1]Unit factor_selected'!$F$3:$AC$346,'[1]Unit factor_selected'!M$1,FALSE)</f>
        <v>0.148842974490274</v>
      </c>
      <c r="AV231" s="200">
        <f>VLOOKUP($H231,'[1]Unit factor_selected'!$F$3:$AC$346,'[1]Unit factor_selected'!N$1,FALSE)</f>
        <v>1.4762475304844201E-2</v>
      </c>
      <c r="AW231" s="200">
        <f>VLOOKUP($H231,'[1]Unit factor_selected'!$F$3:$AC$346,'[1]Unit factor_selected'!O$1,FALSE)</f>
        <v>1.17912616833355E-4</v>
      </c>
      <c r="AX231" s="169">
        <f>VLOOKUP($H231,'[1]Unit factor_selected'!$F$3:$AC$346,'[1]Unit factor_selected'!P$1,FALSE)</f>
        <v>0.70661367936612995</v>
      </c>
      <c r="AY231" s="200">
        <f>VLOOKUP($H231,'[1]Unit factor_selected'!$F$3:$AC$346,'[1]Unit factor_selected'!Q$1,FALSE)</f>
        <v>2.2040527160046699E-2</v>
      </c>
      <c r="AZ231" s="169">
        <f>VLOOKUP($H231,'[1]Unit factor_selected'!$F$3:$AC$346,'[1]Unit factor_selected'!R$1,FALSE)</f>
        <v>0.33196991561305</v>
      </c>
      <c r="BA231" s="200">
        <f>VLOOKUP($H231,'[1]Unit factor_selected'!$F$3:$AC$346,'[1]Unit factor_selected'!S$1,FALSE)</f>
        <v>9.1474678776494595E-2</v>
      </c>
      <c r="BB231" s="200">
        <f>VLOOKUP($H231,'[1]Unit factor_selected'!$F$3:$AC$346,'[1]Unit factor_selected'!T$1,FALSE)</f>
        <v>1.11973114173334E-3</v>
      </c>
      <c r="BC231" s="200">
        <f>VLOOKUP($H231,'[1]Unit factor_selected'!$F$3:$AC$346,'[1]Unit factor_selected'!U$1,FALSE)</f>
        <v>1.90732781196748E-2</v>
      </c>
      <c r="BD231" s="200">
        <f>VLOOKUP($H231,'[1]Unit factor_selected'!$F$3:$AC$346,'[1]Unit factor_selected'!V$1,FALSE)</f>
        <v>9.2699226365137902E-6</v>
      </c>
      <c r="BE231" s="200">
        <f>VLOOKUP($H231,'[1]Unit factor_selected'!$F$3:$AC$346,'[1]Unit factor_selected'!W$1,FALSE)</f>
        <v>4.5105351350897501E-4</v>
      </c>
      <c r="BF231" s="200">
        <f>VLOOKUP($H231,'[1]Unit factor_selected'!$F$3:$AC$346,'[1]Unit factor_selected'!X$1,FALSE)</f>
        <v>1.8178025091641801E-3</v>
      </c>
      <c r="BG231" s="200">
        <f>VLOOKUP($H231,'[1]Unit factor_selected'!$F$3:$AC$346,'[1]Unit factor_selected'!Y$1,FALSE)</f>
        <v>1.82493150768991E-3</v>
      </c>
      <c r="BH231" s="200">
        <f>VLOOKUP($H231,'[1]Unit factor_selected'!$F$3:$AC$346,'[1]Unit factor_selected'!Z$1,FALSE)</f>
        <v>1.7392652392117499E-7</v>
      </c>
      <c r="BI231" s="200">
        <f>VLOOKUP($H231,'[1]Unit factor_selected'!$F$3:$AC$346,'[1]Unit factor_selected'!AA$1,FALSE)</f>
        <v>2.2210853876581099E-3</v>
      </c>
      <c r="BJ231" s="169">
        <f>VLOOKUP($H231,'[1]Unit factor_selected'!$F$3:$AC$346,'[1]Unit factor_selected'!AB$1,FALSE)</f>
        <v>0.60830408954433701</v>
      </c>
      <c r="BK231" s="201">
        <f>VLOOKUP($H231,'[1]Unit factor_selected'!$F$3:$AC$346,'[1]Unit factor_selected'!AC$1,FALSE)</f>
        <v>2.0768753694455902E-3</v>
      </c>
    </row>
    <row r="232" spans="2:63" s="1" customFormat="1" x14ac:dyDescent="0.2">
      <c r="B232" s="84"/>
      <c r="C232" s="84"/>
      <c r="D232" s="63"/>
      <c r="E232" s="63"/>
      <c r="F232" s="160"/>
      <c r="G232" s="87" t="str">
        <f t="shared" si="141"/>
        <v>JP</v>
      </c>
      <c r="H232" s="161" t="str">
        <f t="shared" si="141"/>
        <v>dc1099ef-8bc9-38e6-a899-4ebfe8b58820</v>
      </c>
      <c r="I232" s="88">
        <f t="shared" si="142"/>
        <v>0</v>
      </c>
      <c r="J232" s="275"/>
      <c r="K232" s="1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164"/>
      <c r="AA232" s="95">
        <f t="shared" si="143"/>
        <v>0</v>
      </c>
      <c r="AB232" s="95">
        <f t="shared" si="140"/>
        <v>0</v>
      </c>
      <c r="AC232" s="95">
        <f t="shared" si="140"/>
        <v>0</v>
      </c>
      <c r="AD232" s="95">
        <f t="shared" si="140"/>
        <v>0</v>
      </c>
      <c r="AE232" s="95">
        <f t="shared" si="140"/>
        <v>0</v>
      </c>
      <c r="AF232" s="95">
        <f t="shared" si="140"/>
        <v>0</v>
      </c>
      <c r="AG232" s="95">
        <f t="shared" si="140"/>
        <v>0</v>
      </c>
      <c r="AH232" s="95">
        <f t="shared" si="140"/>
        <v>0</v>
      </c>
      <c r="AI232" s="95">
        <f t="shared" si="140"/>
        <v>0</v>
      </c>
      <c r="AJ232" s="95">
        <f t="shared" si="140"/>
        <v>0</v>
      </c>
      <c r="AK232" s="95">
        <f t="shared" si="140"/>
        <v>0</v>
      </c>
      <c r="AL232" s="95">
        <f t="shared" si="140"/>
        <v>0</v>
      </c>
      <c r="AM232" s="95">
        <f t="shared" si="140"/>
        <v>0</v>
      </c>
      <c r="AN232" s="95">
        <f t="shared" si="140"/>
        <v>0</v>
      </c>
      <c r="AO232" s="95">
        <f t="shared" si="140"/>
        <v>0</v>
      </c>
      <c r="AP232" s="95">
        <f t="shared" si="140"/>
        <v>0</v>
      </c>
      <c r="AQ232" s="45" t="str">
        <f>VLOOKUP($H232,'[1]Unit factor_selected'!$F$3:$AC$346,'[1]Unit factor_selected'!H$1,FALSE)</f>
        <v>kWh</v>
      </c>
      <c r="AR232" s="168">
        <f>VLOOKUP($H232,'[1]Unit factor_selected'!$F$3:$AC$346,'[1]Unit factor_selected'!J$1,FALSE)</f>
        <v>0.41450650291678098</v>
      </c>
      <c r="AS232" s="15">
        <f>VLOOKUP($H232,'[1]Unit factor_selected'!$F$3:$AC$346,'[1]Unit factor_selected'!K$1,FALSE)</f>
        <v>8.3367300508058904</v>
      </c>
      <c r="AT232" s="200">
        <f>VLOOKUP($H232,'[1]Unit factor_selected'!$F$3:$AC$346,'[1]Unit factor_selected'!L$1,FALSE)</f>
        <v>4.70337261621905E-4</v>
      </c>
      <c r="AU232" s="169">
        <f>VLOOKUP($H232,'[1]Unit factor_selected'!$F$3:$AC$346,'[1]Unit factor_selected'!M$1,FALSE)</f>
        <v>0.111943226159109</v>
      </c>
      <c r="AV232" s="200">
        <f>VLOOKUP($H232,'[1]Unit factor_selected'!$F$3:$AC$346,'[1]Unit factor_selected'!N$1,FALSE)</f>
        <v>1.25811012052375E-2</v>
      </c>
      <c r="AW232" s="200">
        <f>VLOOKUP($H232,'[1]Unit factor_selected'!$F$3:$AC$346,'[1]Unit factor_selected'!O$1,FALSE)</f>
        <v>8.9372407623357496E-5</v>
      </c>
      <c r="AX232" s="169">
        <f>VLOOKUP($H232,'[1]Unit factor_selected'!$F$3:$AC$346,'[1]Unit factor_selected'!P$1,FALSE)</f>
        <v>0.42140331288079302</v>
      </c>
      <c r="AY232" s="200">
        <f>VLOOKUP($H232,'[1]Unit factor_selected'!$F$3:$AC$346,'[1]Unit factor_selected'!Q$1,FALSE)</f>
        <v>1.5137898085976299E-2</v>
      </c>
      <c r="AZ232" s="169">
        <f>VLOOKUP($H232,'[1]Unit factor_selected'!$F$3:$AC$346,'[1]Unit factor_selected'!R$1,FALSE)</f>
        <v>0.18211602628431001</v>
      </c>
      <c r="BA232" s="200">
        <f>VLOOKUP($H232,'[1]Unit factor_selected'!$F$3:$AC$346,'[1]Unit factor_selected'!S$1,FALSE)</f>
        <v>8.4793123170334994E-2</v>
      </c>
      <c r="BB232" s="200">
        <f>VLOOKUP($H232,'[1]Unit factor_selected'!$F$3:$AC$346,'[1]Unit factor_selected'!T$1,FALSE)</f>
        <v>4.9120726538256897E-3</v>
      </c>
      <c r="BC232" s="200">
        <f>VLOOKUP($H232,'[1]Unit factor_selected'!$F$3:$AC$346,'[1]Unit factor_selected'!U$1,FALSE)</f>
        <v>1.5984857458058499E-2</v>
      </c>
      <c r="BD232" s="200">
        <f>VLOOKUP($H232,'[1]Unit factor_selected'!$F$3:$AC$346,'[1]Unit factor_selected'!V$1,FALSE)</f>
        <v>7.9979898120999704E-6</v>
      </c>
      <c r="BE232" s="200">
        <f>VLOOKUP($H232,'[1]Unit factor_selected'!$F$3:$AC$346,'[1]Unit factor_selected'!W$1,FALSE)</f>
        <v>5.8183001950795903E-4</v>
      </c>
      <c r="BF232" s="200">
        <f>VLOOKUP($H232,'[1]Unit factor_selected'!$F$3:$AC$346,'[1]Unit factor_selected'!X$1,FALSE)</f>
        <v>7.4379576374734803E-4</v>
      </c>
      <c r="BG232" s="200">
        <f>VLOOKUP($H232,'[1]Unit factor_selected'!$F$3:$AC$346,'[1]Unit factor_selected'!Y$1,FALSE)</f>
        <v>7.5874089752607802E-4</v>
      </c>
      <c r="BH232" s="200">
        <f>VLOOKUP($H232,'[1]Unit factor_selected'!$F$3:$AC$346,'[1]Unit factor_selected'!Z$1,FALSE)</f>
        <v>1.3452291425765E-7</v>
      </c>
      <c r="BI232" s="200">
        <f>VLOOKUP($H232,'[1]Unit factor_selected'!$F$3:$AC$346,'[1]Unit factor_selected'!AA$1,FALSE)</f>
        <v>1.35594163646376E-3</v>
      </c>
      <c r="BJ232" s="169">
        <f>VLOOKUP($H232,'[1]Unit factor_selected'!$F$3:$AC$346,'[1]Unit factor_selected'!AB$1,FALSE)</f>
        <v>0.47061637305181098</v>
      </c>
      <c r="BK232" s="201">
        <f>VLOOKUP($H232,'[1]Unit factor_selected'!$F$3:$AC$346,'[1]Unit factor_selected'!AC$1,FALSE)</f>
        <v>1.6840278154762599E-3</v>
      </c>
    </row>
    <row r="233" spans="2:63" s="1" customFormat="1" x14ac:dyDescent="0.2">
      <c r="B233" s="84"/>
      <c r="C233" s="84"/>
      <c r="D233" s="63"/>
      <c r="E233" s="63"/>
      <c r="F233" s="160"/>
      <c r="G233" s="87" t="str">
        <f t="shared" si="141"/>
        <v>KR</v>
      </c>
      <c r="H233" s="161" t="str">
        <f t="shared" si="141"/>
        <v>2fcc8944-1021-3349-ace4-288efc955cd1</v>
      </c>
      <c r="I233" s="88">
        <f t="shared" si="142"/>
        <v>0</v>
      </c>
      <c r="J233" s="275"/>
      <c r="K233" s="1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164"/>
      <c r="AA233" s="95">
        <f t="shared" si="143"/>
        <v>0</v>
      </c>
      <c r="AB233" s="95">
        <f t="shared" si="140"/>
        <v>0</v>
      </c>
      <c r="AC233" s="95">
        <f t="shared" si="140"/>
        <v>0</v>
      </c>
      <c r="AD233" s="95">
        <f t="shared" si="140"/>
        <v>0</v>
      </c>
      <c r="AE233" s="95">
        <f t="shared" si="140"/>
        <v>0</v>
      </c>
      <c r="AF233" s="95">
        <f t="shared" si="140"/>
        <v>0</v>
      </c>
      <c r="AG233" s="95">
        <f t="shared" si="140"/>
        <v>0</v>
      </c>
      <c r="AH233" s="95">
        <f t="shared" si="140"/>
        <v>0</v>
      </c>
      <c r="AI233" s="95">
        <f t="shared" si="140"/>
        <v>0</v>
      </c>
      <c r="AJ233" s="95">
        <f t="shared" si="140"/>
        <v>0</v>
      </c>
      <c r="AK233" s="95">
        <f t="shared" si="140"/>
        <v>0</v>
      </c>
      <c r="AL233" s="95">
        <f t="shared" si="140"/>
        <v>0</v>
      </c>
      <c r="AM233" s="95">
        <f t="shared" si="140"/>
        <v>0</v>
      </c>
      <c r="AN233" s="95">
        <f t="shared" si="140"/>
        <v>0</v>
      </c>
      <c r="AO233" s="95">
        <f t="shared" si="140"/>
        <v>0</v>
      </c>
      <c r="AP233" s="95">
        <f t="shared" si="140"/>
        <v>0</v>
      </c>
      <c r="AQ233" s="45" t="str">
        <f>VLOOKUP($H233,'[1]Unit factor_selected'!$F$3:$AC$346,'[1]Unit factor_selected'!H$1,FALSE)</f>
        <v>kWh</v>
      </c>
      <c r="AR233" s="168">
        <f>VLOOKUP($H233,'[1]Unit factor_selected'!$F$3:$AC$346,'[1]Unit factor_selected'!J$1,FALSE)</f>
        <v>0.44882419692131298</v>
      </c>
      <c r="AS233" s="15">
        <f>VLOOKUP($H233,'[1]Unit factor_selected'!$F$3:$AC$346,'[1]Unit factor_selected'!K$1,FALSE)</f>
        <v>10.6797594704434</v>
      </c>
      <c r="AT233" s="200">
        <f>VLOOKUP($H233,'[1]Unit factor_selected'!$F$3:$AC$346,'[1]Unit factor_selected'!L$1,FALSE)</f>
        <v>4.9265264292420302E-4</v>
      </c>
      <c r="AU233" s="169">
        <f>VLOOKUP($H233,'[1]Unit factor_selected'!$F$3:$AC$346,'[1]Unit factor_selected'!M$1,FALSE)</f>
        <v>0.12623149246165999</v>
      </c>
      <c r="AV233" s="200">
        <f>VLOOKUP($H233,'[1]Unit factor_selected'!$F$3:$AC$346,'[1]Unit factor_selected'!N$1,FALSE)</f>
        <v>1.6968609446120098E-2</v>
      </c>
      <c r="AW233" s="200">
        <f>VLOOKUP($H233,'[1]Unit factor_selected'!$F$3:$AC$346,'[1]Unit factor_selected'!O$1,FALSE)</f>
        <v>2.7405747398636201E-4</v>
      </c>
      <c r="AX233" s="169">
        <f>VLOOKUP($H233,'[1]Unit factor_selected'!$F$3:$AC$346,'[1]Unit factor_selected'!P$1,FALSE)</f>
        <v>0.45253492451686</v>
      </c>
      <c r="AY233" s="200">
        <f>VLOOKUP($H233,'[1]Unit factor_selected'!$F$3:$AC$346,'[1]Unit factor_selected'!Q$1,FALSE)</f>
        <v>2.48684596265452E-2</v>
      </c>
      <c r="AZ233" s="169">
        <f>VLOOKUP($H233,'[1]Unit factor_selected'!$F$3:$AC$346,'[1]Unit factor_selected'!R$1,FALSE)</f>
        <v>0.42508296115309102</v>
      </c>
      <c r="BA233" s="200">
        <f>VLOOKUP($H233,'[1]Unit factor_selected'!$F$3:$AC$346,'[1]Unit factor_selected'!S$1,FALSE)</f>
        <v>0.191914630710534</v>
      </c>
      <c r="BB233" s="200">
        <f>VLOOKUP($H233,'[1]Unit factor_selected'!$F$3:$AC$346,'[1]Unit factor_selected'!T$1,FALSE)</f>
        <v>8.9421744425186196E-3</v>
      </c>
      <c r="BC233" s="200">
        <f>VLOOKUP($H233,'[1]Unit factor_selected'!$F$3:$AC$346,'[1]Unit factor_selected'!U$1,FALSE)</f>
        <v>2.2227062220125101E-2</v>
      </c>
      <c r="BD233" s="200">
        <f>VLOOKUP($H233,'[1]Unit factor_selected'!$F$3:$AC$346,'[1]Unit factor_selected'!V$1,FALSE)</f>
        <v>2.0839885011706401E-5</v>
      </c>
      <c r="BE233" s="200">
        <f>VLOOKUP($H233,'[1]Unit factor_selected'!$F$3:$AC$346,'[1]Unit factor_selected'!W$1,FALSE)</f>
        <v>5.9720515722452502E-4</v>
      </c>
      <c r="BF233" s="200">
        <f>VLOOKUP($H233,'[1]Unit factor_selected'!$F$3:$AC$346,'[1]Unit factor_selected'!X$1,FALSE)</f>
        <v>9.57080591438114E-4</v>
      </c>
      <c r="BG233" s="200">
        <f>VLOOKUP($H233,'[1]Unit factor_selected'!$F$3:$AC$346,'[1]Unit factor_selected'!Y$1,FALSE)</f>
        <v>9.6987712976880503E-4</v>
      </c>
      <c r="BH233" s="200">
        <f>VLOOKUP($H233,'[1]Unit factor_selected'!$F$3:$AC$346,'[1]Unit factor_selected'!Z$1,FALSE)</f>
        <v>1.6228126937245899E-7</v>
      </c>
      <c r="BI233" s="200">
        <f>VLOOKUP($H233,'[1]Unit factor_selected'!$F$3:$AC$346,'[1]Unit factor_selected'!AA$1,FALSE)</f>
        <v>8.2713932894040601E-4</v>
      </c>
      <c r="BJ233" s="169">
        <f>VLOOKUP($H233,'[1]Unit factor_selected'!$F$3:$AC$346,'[1]Unit factor_selected'!AB$1,FALSE)</f>
        <v>0.51620363771325195</v>
      </c>
      <c r="BK233" s="201">
        <f>VLOOKUP($H233,'[1]Unit factor_selected'!$F$3:$AC$346,'[1]Unit factor_selected'!AC$1,FALSE)</f>
        <v>3.0323563137813099E-3</v>
      </c>
    </row>
    <row r="234" spans="2:63" s="1" customFormat="1" x14ac:dyDescent="0.2">
      <c r="B234" s="84"/>
      <c r="C234" s="84"/>
      <c r="D234" s="63"/>
      <c r="E234" s="63"/>
      <c r="F234" s="171"/>
      <c r="G234" s="102" t="str">
        <f t="shared" si="141"/>
        <v>RER</v>
      </c>
      <c r="H234" s="172">
        <f t="shared" si="141"/>
        <v>0</v>
      </c>
      <c r="I234" s="104">
        <f t="shared" si="142"/>
        <v>0</v>
      </c>
      <c r="J234" s="276"/>
      <c r="K234" s="196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75"/>
      <c r="AA234" s="95">
        <f t="shared" si="143"/>
        <v>0</v>
      </c>
      <c r="AB234" s="95">
        <f t="shared" si="140"/>
        <v>0</v>
      </c>
      <c r="AC234" s="95">
        <f t="shared" si="140"/>
        <v>0</v>
      </c>
      <c r="AD234" s="95">
        <f t="shared" si="140"/>
        <v>0</v>
      </c>
      <c r="AE234" s="95">
        <f t="shared" si="140"/>
        <v>0</v>
      </c>
      <c r="AF234" s="95">
        <f t="shared" si="140"/>
        <v>0</v>
      </c>
      <c r="AG234" s="95">
        <f t="shared" si="140"/>
        <v>0</v>
      </c>
      <c r="AH234" s="95">
        <f t="shared" si="140"/>
        <v>0</v>
      </c>
      <c r="AI234" s="95">
        <f t="shared" si="140"/>
        <v>0</v>
      </c>
      <c r="AJ234" s="95">
        <f t="shared" si="140"/>
        <v>0</v>
      </c>
      <c r="AK234" s="95">
        <f t="shared" si="140"/>
        <v>0</v>
      </c>
      <c r="AL234" s="95">
        <f t="shared" si="140"/>
        <v>0</v>
      </c>
      <c r="AM234" s="95">
        <f t="shared" si="140"/>
        <v>0</v>
      </c>
      <c r="AN234" s="95">
        <f t="shared" si="140"/>
        <v>0</v>
      </c>
      <c r="AO234" s="95">
        <f t="shared" si="140"/>
        <v>0</v>
      </c>
      <c r="AP234" s="95">
        <f t="shared" si="140"/>
        <v>0</v>
      </c>
      <c r="AQ234" s="45" t="str">
        <f>VLOOKUP($H234,'[1]Unit factor_selected'!$F$3:$AC$346,'[1]Unit factor_selected'!H$1,FALSE)</f>
        <v>kWh</v>
      </c>
      <c r="AR234" s="168">
        <f>VLOOKUP($H234,'[1]Unit factor_selected'!$F$3:$AC$346,'[1]Unit factor_selected'!J$1,FALSE)</f>
        <v>0.21957146944853601</v>
      </c>
      <c r="AS234" s="15">
        <f>VLOOKUP($H234,'[1]Unit factor_selected'!$F$3:$AC$346,'[1]Unit factor_selected'!K$1,FALSE)</f>
        <v>7.0862201970238701</v>
      </c>
      <c r="AT234" s="200">
        <f>VLOOKUP($H234,'[1]Unit factor_selected'!$F$3:$AC$346,'[1]Unit factor_selected'!L$1,FALSE)</f>
        <v>8.3772731763599921E-5</v>
      </c>
      <c r="AU234" s="169">
        <f>VLOOKUP($H234,'[1]Unit factor_selected'!$F$3:$AC$346,'[1]Unit factor_selected'!M$1,FALSE)</f>
        <v>6.70359680813368E-2</v>
      </c>
      <c r="AV234" s="200">
        <f>VLOOKUP($H234,'[1]Unit factor_selected'!$F$3:$AC$346,'[1]Unit factor_selected'!N$1,FALSE)</f>
        <v>1.4266749439454635E-2</v>
      </c>
      <c r="AW234" s="200">
        <f>VLOOKUP($H234,'[1]Unit factor_selected'!$F$3:$AC$346,'[1]Unit factor_selected'!O$1,FALSE)</f>
        <v>1.7149187688680467E-4</v>
      </c>
      <c r="AX234" s="169">
        <f>VLOOKUP($H234,'[1]Unit factor_selected'!$F$3:$AC$346,'[1]Unit factor_selected'!P$1,FALSE)</f>
        <v>0.22332948822621831</v>
      </c>
      <c r="AY234" s="200">
        <f>VLOOKUP($H234,'[1]Unit factor_selected'!$F$3:$AC$346,'[1]Unit factor_selected'!Q$1,FALSE)</f>
        <v>1.7528206718914665E-2</v>
      </c>
      <c r="AZ234" s="169">
        <f>VLOOKUP($H234,'[1]Unit factor_selected'!$F$3:$AC$346,'[1]Unit factor_selected'!R$1,FALSE)</f>
        <v>0.24292780895591501</v>
      </c>
      <c r="BA234" s="200">
        <f>VLOOKUP($H234,'[1]Unit factor_selected'!$F$3:$AC$346,'[1]Unit factor_selected'!S$1,FALSE)</f>
        <v>6.1311111138674372E-2</v>
      </c>
      <c r="BB234" s="200">
        <f>VLOOKUP($H234,'[1]Unit factor_selected'!$F$3:$AC$346,'[1]Unit factor_selected'!T$1,FALSE)</f>
        <v>8.6136377138703001E-3</v>
      </c>
      <c r="BC234" s="200">
        <f>VLOOKUP($H234,'[1]Unit factor_selected'!$F$3:$AC$346,'[1]Unit factor_selected'!U$1,FALSE)</f>
        <v>1.8263804873492769E-2</v>
      </c>
      <c r="BD234" s="200">
        <f>VLOOKUP($H234,'[1]Unit factor_selected'!$F$3:$AC$346,'[1]Unit factor_selected'!V$1,FALSE)</f>
        <v>1.2041369103710334E-5</v>
      </c>
      <c r="BE234" s="200">
        <f>VLOOKUP($H234,'[1]Unit factor_selected'!$F$3:$AC$346,'[1]Unit factor_selected'!W$1,FALSE)</f>
        <v>5.1752647425555532E-4</v>
      </c>
      <c r="BF234" s="200">
        <f>VLOOKUP($H234,'[1]Unit factor_selected'!$F$3:$AC$346,'[1]Unit factor_selected'!X$1,FALSE)</f>
        <v>9.5976832614757729E-5</v>
      </c>
      <c r="BG234" s="200">
        <f>VLOOKUP($H234,'[1]Unit factor_selected'!$F$3:$AC$346,'[1]Unit factor_selected'!Y$1,FALSE)</f>
        <v>1.0406939694266351E-4</v>
      </c>
      <c r="BH234" s="200">
        <f>VLOOKUP($H234,'[1]Unit factor_selected'!$F$3:$AC$346,'[1]Unit factor_selected'!Z$1,FALSE)</f>
        <v>1.4849161471338802E-7</v>
      </c>
      <c r="BI234" s="200">
        <f>VLOOKUP($H234,'[1]Unit factor_selected'!$F$3:$AC$346,'[1]Unit factor_selected'!AA$1,FALSE)</f>
        <v>1.9100570584220264E-4</v>
      </c>
      <c r="BJ234" s="169">
        <f>VLOOKUP($H234,'[1]Unit factor_selected'!$F$3:$AC$346,'[1]Unit factor_selected'!AB$1,FALSE)</f>
        <v>0.403963453734209</v>
      </c>
      <c r="BK234" s="201">
        <f>VLOOKUP($H234,'[1]Unit factor_selected'!$F$3:$AC$346,'[1]Unit factor_selected'!AC$1,FALSE)</f>
        <v>2.2325972022637624E-3</v>
      </c>
    </row>
    <row r="235" spans="2:63" s="1" customFormat="1" x14ac:dyDescent="0.2">
      <c r="B235" s="84"/>
      <c r="C235" s="84"/>
      <c r="D235" s="63"/>
      <c r="E235" s="100" t="str">
        <f>E364</f>
        <v>Heat</v>
      </c>
      <c r="F235" s="160" t="str">
        <f>F142</f>
        <v>heat production, natural gas, at industrial furnace &gt;100kW | heat, district or industrial, natural gas | Cutoff</v>
      </c>
      <c r="G235" s="87" t="str">
        <f t="shared" si="141"/>
        <v>US</v>
      </c>
      <c r="H235" s="161" t="str">
        <f t="shared" si="141"/>
        <v>348b3b3e-3913-4d14-a18a-422487f6f063</v>
      </c>
      <c r="I235" s="88">
        <f>I230</f>
        <v>1</v>
      </c>
      <c r="J235" s="245">
        <f t="shared" ref="J235" si="144">SUM(I235:I239)</f>
        <v>1</v>
      </c>
      <c r="K235" s="192">
        <f>SUM('[1]EV proj_BAU'!R$77:R$80)*'[1]LIB Maf LCIA'!$C$125</f>
        <v>41.954843519999997</v>
      </c>
      <c r="L235" s="92">
        <f>SUM('[1]EV proj_BAU'!S$77:S$80)*'[1]LIB Maf LCIA'!$C$125</f>
        <v>42.934435200000003</v>
      </c>
      <c r="M235" s="92">
        <f>SUM('[1]EV proj_BAU'!T$77:T$80)*'[1]LIB Maf LCIA'!$C$125</f>
        <v>41.886445439999996</v>
      </c>
      <c r="N235" s="92">
        <f>SUM('[1]EV proj_BAU'!U$77:U$80)*'[1]LIB Maf LCIA'!$C$125</f>
        <v>49.873970880000002</v>
      </c>
      <c r="O235" s="92">
        <f>SUM('[1]EV proj_BAU'!V$77:V$80)*'[1]LIB Maf LCIA'!$C$125</f>
        <v>42.539623679999998</v>
      </c>
      <c r="P235" s="92">
        <f>SUM('[1]EV proj_BAU'!W$77:W$80)*'[1]LIB Maf LCIA'!$C$125</f>
        <v>41.825308800000002</v>
      </c>
      <c r="Q235" s="92">
        <f>SUM('[1]EV proj_BAU'!AF$77:AF$80)*'[1]LIB Maf LCIA'!$C$125</f>
        <v>33.39332252263597</v>
      </c>
      <c r="R235" s="92">
        <f>SUM('[1]EV proj_BAU'!AJ$77:AJ$80)*'[1]LIB Maf LCIA'!$C$125</f>
        <v>64.672004375374087</v>
      </c>
      <c r="S235" s="92">
        <f>SUM('[1]EV proj_BAU'!X$77:X$80)*'[1]LIB Maf LCIA'!$C$125</f>
        <v>80.53428864</v>
      </c>
      <c r="T235" s="92">
        <f>SUM('[1]EV proj_BAU'!Y$77:Y$80)*'[1]LIB Maf LCIA'!$C$125</f>
        <v>82.45821887999999</v>
      </c>
      <c r="U235" s="92">
        <f>SUM('[1]EV proj_BAU'!Z$77:Z$80)*'[1]LIB Maf LCIA'!$C$125</f>
        <v>80.456989440000001</v>
      </c>
      <c r="V235" s="92">
        <f>SUM('[1]EV proj_BAU'!AA$77:AA$80)*'[1]LIB Maf LCIA'!$C$125</f>
        <v>26.496026367999999</v>
      </c>
      <c r="W235" s="92">
        <f>SUM('[1]EV proj_BAU'!AB$77:AB$80)*'[1]LIB Maf LCIA'!$C$125</f>
        <v>81.725399039999985</v>
      </c>
      <c r="X235" s="92">
        <f>SUM('[1]EV proj_BAU'!AC$77:AC$80)*'[1]LIB Maf LCIA'!$C$125</f>
        <v>80.325932160000008</v>
      </c>
      <c r="Y235" s="92">
        <f>SUM('[1]EV proj_BAU'!AG$77:AG$80)*'[1]LIB Maf LCIA'!$C$125</f>
        <v>51.677394792528069</v>
      </c>
      <c r="Z235" s="164">
        <f>SUM('[1]EV proj_BAU'!AK$77:AK$80)*'[1]LIB Maf LCIA'!$C$125</f>
        <v>74.667903208076893</v>
      </c>
      <c r="AA235" s="95">
        <f>$I235*K$235</f>
        <v>41.954843519999997</v>
      </c>
      <c r="AB235" s="95">
        <f t="shared" ref="AB235:AP239" si="145">$I235*L$235</f>
        <v>42.934435200000003</v>
      </c>
      <c r="AC235" s="95">
        <f t="shared" si="145"/>
        <v>41.886445439999996</v>
      </c>
      <c r="AD235" s="95">
        <f t="shared" si="145"/>
        <v>49.873970880000002</v>
      </c>
      <c r="AE235" s="95">
        <f t="shared" si="145"/>
        <v>42.539623679999998</v>
      </c>
      <c r="AF235" s="95">
        <f t="shared" si="145"/>
        <v>41.825308800000002</v>
      </c>
      <c r="AG235" s="95">
        <f t="shared" si="145"/>
        <v>33.39332252263597</v>
      </c>
      <c r="AH235" s="95">
        <f t="shared" si="145"/>
        <v>64.672004375374087</v>
      </c>
      <c r="AI235" s="95">
        <f t="shared" si="145"/>
        <v>80.53428864</v>
      </c>
      <c r="AJ235" s="95">
        <f t="shared" si="145"/>
        <v>82.45821887999999</v>
      </c>
      <c r="AK235" s="95">
        <f t="shared" si="145"/>
        <v>80.456989440000001</v>
      </c>
      <c r="AL235" s="95">
        <f t="shared" si="145"/>
        <v>26.496026367999999</v>
      </c>
      <c r="AM235" s="95">
        <f t="shared" si="145"/>
        <v>81.725399039999985</v>
      </c>
      <c r="AN235" s="95">
        <f t="shared" si="145"/>
        <v>80.325932160000008</v>
      </c>
      <c r="AO235" s="95">
        <f t="shared" si="145"/>
        <v>51.677394792528069</v>
      </c>
      <c r="AP235" s="95">
        <f t="shared" si="145"/>
        <v>74.667903208076893</v>
      </c>
      <c r="AQ235" s="45" t="str">
        <f>VLOOKUP($H235,'[1]Unit factor_selected'!$F$3:$AC$346,'[1]Unit factor_selected'!H$1,FALSE)</f>
        <v>MJ</v>
      </c>
      <c r="AR235" s="168">
        <f>VLOOKUP($H235,'[1]Unit factor_selected'!$F$3:$AC$346,'[1]Unit factor_selected'!J$1,FALSE)</f>
        <v>7.2094031587863094E-2</v>
      </c>
      <c r="AS235" s="15">
        <f>VLOOKUP($H235,'[1]Unit factor_selected'!$F$3:$AC$346,'[1]Unit factor_selected'!K$1,FALSE)</f>
        <v>1.1623922373923701</v>
      </c>
      <c r="AT235" s="200">
        <f>VLOOKUP($H235,'[1]Unit factor_selected'!$F$3:$AC$346,'[1]Unit factor_selected'!L$1,FALSE)</f>
        <v>2.0931598834842001E-5</v>
      </c>
      <c r="AU235" s="169">
        <f>VLOOKUP($H235,'[1]Unit factor_selected'!$F$3:$AC$346,'[1]Unit factor_selected'!M$1,FALSE)</f>
        <v>2.5321132153628099E-2</v>
      </c>
      <c r="AV235" s="200">
        <f>VLOOKUP($H235,'[1]Unit factor_selected'!$F$3:$AC$346,'[1]Unit factor_selected'!N$1,FALSE)</f>
        <v>1.6961817255031701E-4</v>
      </c>
      <c r="AW235" s="200">
        <f>VLOOKUP($H235,'[1]Unit factor_selected'!$F$3:$AC$346,'[1]Unit factor_selected'!O$1,FALSE)</f>
        <v>8.4553408816282301E-7</v>
      </c>
      <c r="AX235" s="169">
        <f>VLOOKUP($H235,'[1]Unit factor_selected'!$F$3:$AC$346,'[1]Unit factor_selected'!P$1,FALSE)</f>
        <v>7.3587134749462393E-2</v>
      </c>
      <c r="AY235" s="200">
        <f>VLOOKUP($H235,'[1]Unit factor_selected'!$F$3:$AC$346,'[1]Unit factor_selected'!Q$1,FALSE)</f>
        <v>4.5255056973978998E-4</v>
      </c>
      <c r="AZ235" s="169">
        <f>VLOOKUP($H235,'[1]Unit factor_selected'!$F$3:$AC$346,'[1]Unit factor_selected'!R$1,FALSE)</f>
        <v>3.2094938120077201E-3</v>
      </c>
      <c r="BA235" s="200">
        <f>VLOOKUP($H235,'[1]Unit factor_selected'!$F$3:$AC$346,'[1]Unit factor_selected'!S$1,FALSE)</f>
        <v>2.6225037052588201E-4</v>
      </c>
      <c r="BB235" s="200">
        <f>VLOOKUP($H235,'[1]Unit factor_selected'!$F$3:$AC$346,'[1]Unit factor_selected'!T$1,FALSE)</f>
        <v>2.2693752243180101E-5</v>
      </c>
      <c r="BC235" s="200">
        <f>VLOOKUP($H235,'[1]Unit factor_selected'!$F$3:$AC$346,'[1]Unit factor_selected'!U$1,FALSE)</f>
        <v>2.1284632193969801E-4</v>
      </c>
      <c r="BD235" s="200">
        <f>VLOOKUP($H235,'[1]Unit factor_selected'!$F$3:$AC$346,'[1]Unit factor_selected'!V$1,FALSE)</f>
        <v>2.4085315647483799E-7</v>
      </c>
      <c r="BE235" s="200">
        <f>VLOOKUP($H235,'[1]Unit factor_selected'!$F$3:$AC$346,'[1]Unit factor_selected'!W$1,FALSE)</f>
        <v>1.5759495571695601E-5</v>
      </c>
      <c r="BF235" s="200">
        <f>VLOOKUP($H235,'[1]Unit factor_selected'!$F$3:$AC$346,'[1]Unit factor_selected'!X$1,FALSE)</f>
        <v>4.1886391251840799E-5</v>
      </c>
      <c r="BG235" s="200">
        <f>VLOOKUP($H235,'[1]Unit factor_selected'!$F$3:$AC$346,'[1]Unit factor_selected'!Y$1,FALSE)</f>
        <v>4.4587043810290402E-5</v>
      </c>
      <c r="BH235" s="200">
        <f>VLOOKUP($H235,'[1]Unit factor_selected'!$F$3:$AC$346,'[1]Unit factor_selected'!Z$1,FALSE)</f>
        <v>1.33252968090072E-8</v>
      </c>
      <c r="BI235" s="200">
        <f>VLOOKUP($H235,'[1]Unit factor_selected'!$F$3:$AC$346,'[1]Unit factor_selected'!AA$1,FALSE)</f>
        <v>6.2351253446064903E-5</v>
      </c>
      <c r="BJ235" s="169">
        <f>VLOOKUP($H235,'[1]Unit factor_selected'!$F$3:$AC$346,'[1]Unit factor_selected'!AB$1,FALSE)</f>
        <v>4.1849833346856496E-3</v>
      </c>
      <c r="BK235" s="201">
        <f>VLOOKUP($H235,'[1]Unit factor_selected'!$F$3:$AC$346,'[1]Unit factor_selected'!AC$1,FALSE)</f>
        <v>1.71513863272773E-5</v>
      </c>
    </row>
    <row r="236" spans="2:63" s="1" customFormat="1" x14ac:dyDescent="0.2">
      <c r="B236" s="84"/>
      <c r="C236" s="84"/>
      <c r="D236" s="63"/>
      <c r="E236" s="63"/>
      <c r="F236" s="160"/>
      <c r="G236" s="87" t="str">
        <f t="shared" si="141"/>
        <v>CN</v>
      </c>
      <c r="H236" s="161" t="str">
        <f t="shared" si="141"/>
        <v>94b37130-2d92-460f-afc2-f9d6895d0814</v>
      </c>
      <c r="I236" s="88">
        <f t="shared" ref="I236:I239" si="146">I231</f>
        <v>0</v>
      </c>
      <c r="J236" s="245"/>
      <c r="K236" s="1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164"/>
      <c r="AA236" s="95">
        <f t="shared" ref="AA236:AA239" si="147">$I236*K$235</f>
        <v>0</v>
      </c>
      <c r="AB236" s="95">
        <f t="shared" si="145"/>
        <v>0</v>
      </c>
      <c r="AC236" s="95">
        <f t="shared" si="145"/>
        <v>0</v>
      </c>
      <c r="AD236" s="95">
        <f t="shared" si="145"/>
        <v>0</v>
      </c>
      <c r="AE236" s="95">
        <f t="shared" si="145"/>
        <v>0</v>
      </c>
      <c r="AF236" s="95">
        <f t="shared" si="145"/>
        <v>0</v>
      </c>
      <c r="AG236" s="95">
        <f t="shared" si="145"/>
        <v>0</v>
      </c>
      <c r="AH236" s="95">
        <f t="shared" si="145"/>
        <v>0</v>
      </c>
      <c r="AI236" s="95">
        <f t="shared" si="145"/>
        <v>0</v>
      </c>
      <c r="AJ236" s="95">
        <f t="shared" si="145"/>
        <v>0</v>
      </c>
      <c r="AK236" s="95">
        <f t="shared" si="145"/>
        <v>0</v>
      </c>
      <c r="AL236" s="95">
        <f t="shared" si="145"/>
        <v>0</v>
      </c>
      <c r="AM236" s="95">
        <f t="shared" si="145"/>
        <v>0</v>
      </c>
      <c r="AN236" s="95">
        <f t="shared" si="145"/>
        <v>0</v>
      </c>
      <c r="AO236" s="95">
        <f t="shared" si="145"/>
        <v>0</v>
      </c>
      <c r="AP236" s="95">
        <f t="shared" si="145"/>
        <v>0</v>
      </c>
      <c r="AQ236" s="45" t="str">
        <f>VLOOKUP($H236,'[1]Unit factor_selected'!$F$3:$AC$346,'[1]Unit factor_selected'!H$1,FALSE)</f>
        <v>MJ</v>
      </c>
      <c r="AR236" s="168">
        <f>VLOOKUP($H236,'[1]Unit factor_selected'!$F$3:$AC$346,'[1]Unit factor_selected'!J$1,FALSE)</f>
        <v>6.7561703505123999E-2</v>
      </c>
      <c r="AS236" s="15">
        <f>VLOOKUP($H236,'[1]Unit factor_selected'!$F$3:$AC$346,'[1]Unit factor_selected'!K$1,FALSE)</f>
        <v>1.1286368642416</v>
      </c>
      <c r="AT236" s="200">
        <f>VLOOKUP($H236,'[1]Unit factor_selected'!$F$3:$AC$346,'[1]Unit factor_selected'!L$1,FALSE)</f>
        <v>1.34192652696239E-5</v>
      </c>
      <c r="AU236" s="169">
        <f>VLOOKUP($H236,'[1]Unit factor_selected'!$F$3:$AC$346,'[1]Unit factor_selected'!M$1,FALSE)</f>
        <v>2.46079777505234E-2</v>
      </c>
      <c r="AV236" s="200">
        <f>VLOOKUP($H236,'[1]Unit factor_selected'!$F$3:$AC$346,'[1]Unit factor_selected'!N$1,FALSE)</f>
        <v>1.3297703340276601E-4</v>
      </c>
      <c r="AW236" s="200">
        <f>VLOOKUP($H236,'[1]Unit factor_selected'!$F$3:$AC$346,'[1]Unit factor_selected'!O$1,FALSE)</f>
        <v>4.7544411438651503E-7</v>
      </c>
      <c r="AX236" s="169">
        <f>VLOOKUP($H236,'[1]Unit factor_selected'!$F$3:$AC$346,'[1]Unit factor_selected'!P$1,FALSE)</f>
        <v>6.8294048582825603E-2</v>
      </c>
      <c r="AY236" s="200">
        <f>VLOOKUP($H236,'[1]Unit factor_selected'!$F$3:$AC$346,'[1]Unit factor_selected'!Q$1,FALSE)</f>
        <v>3.04392105561114E-4</v>
      </c>
      <c r="AZ236" s="169">
        <f>VLOOKUP($H236,'[1]Unit factor_selected'!$F$3:$AC$346,'[1]Unit factor_selected'!R$1,FALSE)</f>
        <v>3.2654437525124198E-3</v>
      </c>
      <c r="BA236" s="200">
        <f>VLOOKUP($H236,'[1]Unit factor_selected'!$F$3:$AC$346,'[1]Unit factor_selected'!S$1,FALSE)</f>
        <v>2.0455474075815999E-4</v>
      </c>
      <c r="BB236" s="200">
        <f>VLOOKUP($H236,'[1]Unit factor_selected'!$F$3:$AC$346,'[1]Unit factor_selected'!T$1,FALSE)</f>
        <v>1.44714443289619E-5</v>
      </c>
      <c r="BC236" s="200">
        <f>VLOOKUP($H236,'[1]Unit factor_selected'!$F$3:$AC$346,'[1]Unit factor_selected'!U$1,FALSE)</f>
        <v>1.8673082475627399E-4</v>
      </c>
      <c r="BD236" s="200">
        <f>VLOOKUP($H236,'[1]Unit factor_selected'!$F$3:$AC$346,'[1]Unit factor_selected'!V$1,FALSE)</f>
        <v>1.1570836096670501E-7</v>
      </c>
      <c r="BE236" s="200">
        <f>VLOOKUP($H236,'[1]Unit factor_selected'!$F$3:$AC$346,'[1]Unit factor_selected'!W$1,FALSE)</f>
        <v>1.0657233038909801E-5</v>
      </c>
      <c r="BF236" s="200">
        <f>VLOOKUP($H236,'[1]Unit factor_selected'!$F$3:$AC$346,'[1]Unit factor_selected'!X$1,FALSE)</f>
        <v>3.8412323609695801E-5</v>
      </c>
      <c r="BG236" s="200">
        <f>VLOOKUP($H236,'[1]Unit factor_selected'!$F$3:$AC$346,'[1]Unit factor_selected'!Y$1,FALSE)</f>
        <v>4.1262791322937203E-5</v>
      </c>
      <c r="BH236" s="200">
        <f>VLOOKUP($H236,'[1]Unit factor_selected'!$F$3:$AC$346,'[1]Unit factor_selected'!Z$1,FALSE)</f>
        <v>6.9985129754833599E-9</v>
      </c>
      <c r="BI236" s="200">
        <f>VLOOKUP($H236,'[1]Unit factor_selected'!$F$3:$AC$346,'[1]Unit factor_selected'!AA$1,FALSE)</f>
        <v>3.97048683969412E-5</v>
      </c>
      <c r="BJ236" s="169">
        <f>VLOOKUP($H236,'[1]Unit factor_selected'!$F$3:$AC$346,'[1]Unit factor_selected'!AB$1,FALSE)</f>
        <v>3.8609525070636801E-3</v>
      </c>
      <c r="BK236" s="201">
        <f>VLOOKUP($H236,'[1]Unit factor_selected'!$F$3:$AC$346,'[1]Unit factor_selected'!AC$1,FALSE)</f>
        <v>7.9763357328164692E-6</v>
      </c>
    </row>
    <row r="237" spans="2:63" s="1" customFormat="1" x14ac:dyDescent="0.2">
      <c r="B237" s="84"/>
      <c r="C237" s="84"/>
      <c r="D237" s="63"/>
      <c r="E237" s="63"/>
      <c r="F237" s="160"/>
      <c r="G237" s="87" t="str">
        <f t="shared" si="141"/>
        <v>JP</v>
      </c>
      <c r="H237" s="161" t="str">
        <f t="shared" si="141"/>
        <v>4c970fa9-d056-405f-8871-64ebf0f37ffc</v>
      </c>
      <c r="I237" s="88">
        <f t="shared" si="146"/>
        <v>0</v>
      </c>
      <c r="J237" s="245"/>
      <c r="K237" s="1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164"/>
      <c r="AA237" s="95">
        <f t="shared" si="147"/>
        <v>0</v>
      </c>
      <c r="AB237" s="95">
        <f t="shared" si="145"/>
        <v>0</v>
      </c>
      <c r="AC237" s="95">
        <f t="shared" si="145"/>
        <v>0</v>
      </c>
      <c r="AD237" s="95">
        <f t="shared" si="145"/>
        <v>0</v>
      </c>
      <c r="AE237" s="95">
        <f t="shared" si="145"/>
        <v>0</v>
      </c>
      <c r="AF237" s="95">
        <f t="shared" si="145"/>
        <v>0</v>
      </c>
      <c r="AG237" s="95">
        <f t="shared" si="145"/>
        <v>0</v>
      </c>
      <c r="AH237" s="95">
        <f t="shared" si="145"/>
        <v>0</v>
      </c>
      <c r="AI237" s="95">
        <f t="shared" si="145"/>
        <v>0</v>
      </c>
      <c r="AJ237" s="95">
        <f t="shared" si="145"/>
        <v>0</v>
      </c>
      <c r="AK237" s="95">
        <f t="shared" si="145"/>
        <v>0</v>
      </c>
      <c r="AL237" s="95">
        <f t="shared" si="145"/>
        <v>0</v>
      </c>
      <c r="AM237" s="95">
        <f t="shared" si="145"/>
        <v>0</v>
      </c>
      <c r="AN237" s="95">
        <f t="shared" si="145"/>
        <v>0</v>
      </c>
      <c r="AO237" s="95">
        <f t="shared" si="145"/>
        <v>0</v>
      </c>
      <c r="AP237" s="95">
        <f t="shared" si="145"/>
        <v>0</v>
      </c>
      <c r="AQ237" s="45" t="str">
        <f>VLOOKUP($H237,'[1]Unit factor_selected'!$F$3:$AC$346,'[1]Unit factor_selected'!H$1,FALSE)</f>
        <v>MJ</v>
      </c>
      <c r="AR237" s="168">
        <f>VLOOKUP($H237,'[1]Unit factor_selected'!$F$3:$AC$346,'[1]Unit factor_selected'!J$1,FALSE)</f>
        <v>7.93512076278024E-2</v>
      </c>
      <c r="AS237" s="15">
        <f>VLOOKUP($H237,'[1]Unit factor_selected'!$F$3:$AC$346,'[1]Unit factor_selected'!K$1,FALSE)</f>
        <v>1.32276848359443</v>
      </c>
      <c r="AT237" s="200">
        <f>VLOOKUP($H237,'[1]Unit factor_selected'!$F$3:$AC$346,'[1]Unit factor_selected'!L$1,FALSE)</f>
        <v>3.1263415803588299E-5</v>
      </c>
      <c r="AU237" s="169">
        <f>VLOOKUP($H237,'[1]Unit factor_selected'!$F$3:$AC$346,'[1]Unit factor_selected'!M$1,FALSE)</f>
        <v>2.8641793027265099E-2</v>
      </c>
      <c r="AV237" s="200">
        <f>VLOOKUP($H237,'[1]Unit factor_selected'!$F$3:$AC$346,'[1]Unit factor_selected'!N$1,FALSE)</f>
        <v>4.5261992541638499E-4</v>
      </c>
      <c r="AW237" s="200">
        <f>VLOOKUP($H237,'[1]Unit factor_selected'!$F$3:$AC$346,'[1]Unit factor_selected'!O$1,FALSE)</f>
        <v>1.53309941271616E-6</v>
      </c>
      <c r="AX237" s="169">
        <f>VLOOKUP($H237,'[1]Unit factor_selected'!$F$3:$AC$346,'[1]Unit factor_selected'!P$1,FALSE)</f>
        <v>8.0566010804188806E-2</v>
      </c>
      <c r="AY237" s="200">
        <f>VLOOKUP($H237,'[1]Unit factor_selected'!$F$3:$AC$346,'[1]Unit factor_selected'!Q$1,FALSE)</f>
        <v>1.6155785489210201E-3</v>
      </c>
      <c r="AZ237" s="169">
        <f>VLOOKUP($H237,'[1]Unit factor_selected'!$F$3:$AC$346,'[1]Unit factor_selected'!R$1,FALSE)</f>
        <v>8.8357184081817308E-3</v>
      </c>
      <c r="BA237" s="200">
        <f>VLOOKUP($H237,'[1]Unit factor_selected'!$F$3:$AC$346,'[1]Unit factor_selected'!S$1,FALSE)</f>
        <v>4.2126662656830402E-4</v>
      </c>
      <c r="BB237" s="200">
        <f>VLOOKUP($H237,'[1]Unit factor_selected'!$F$3:$AC$346,'[1]Unit factor_selected'!T$1,FALSE)</f>
        <v>3.1856838700717401E-4</v>
      </c>
      <c r="BC237" s="200">
        <f>VLOOKUP($H237,'[1]Unit factor_selected'!$F$3:$AC$346,'[1]Unit factor_selected'!U$1,FALSE)</f>
        <v>5.9676567228942202E-4</v>
      </c>
      <c r="BD237" s="200">
        <f>VLOOKUP($H237,'[1]Unit factor_selected'!$F$3:$AC$346,'[1]Unit factor_selected'!V$1,FALSE)</f>
        <v>3.62731138567858E-7</v>
      </c>
      <c r="BE237" s="200">
        <f>VLOOKUP($H237,'[1]Unit factor_selected'!$F$3:$AC$346,'[1]Unit factor_selected'!W$1,FALSE)</f>
        <v>7.2609868172480204E-5</v>
      </c>
      <c r="BF237" s="200">
        <f>VLOOKUP($H237,'[1]Unit factor_selected'!$F$3:$AC$346,'[1]Unit factor_selected'!X$1,FALSE)</f>
        <v>7.5021780235330594E-5</v>
      </c>
      <c r="BG237" s="200">
        <f>VLOOKUP($H237,'[1]Unit factor_selected'!$F$3:$AC$346,'[1]Unit factor_selected'!Y$1,FALSE)</f>
        <v>7.92969361637094E-5</v>
      </c>
      <c r="BH237" s="200">
        <f>VLOOKUP($H237,'[1]Unit factor_selected'!$F$3:$AC$346,'[1]Unit factor_selected'!Z$1,FALSE)</f>
        <v>4.5492952877156298E-9</v>
      </c>
      <c r="BI237" s="200">
        <f>VLOOKUP($H237,'[1]Unit factor_selected'!$F$3:$AC$346,'[1]Unit factor_selected'!AA$1,FALSE)</f>
        <v>9.0580613030702498E-5</v>
      </c>
      <c r="BJ237" s="169">
        <f>VLOOKUP($H237,'[1]Unit factor_selected'!$F$3:$AC$346,'[1]Unit factor_selected'!AB$1,FALSE)</f>
        <v>2.86655183532433E-2</v>
      </c>
      <c r="BK237" s="201">
        <f>VLOOKUP($H237,'[1]Unit factor_selected'!$F$3:$AC$346,'[1]Unit factor_selected'!AC$1,FALSE)</f>
        <v>4.2197206111642398E-5</v>
      </c>
    </row>
    <row r="238" spans="2:63" s="1" customFormat="1" x14ac:dyDescent="0.2">
      <c r="B238" s="84"/>
      <c r="C238" s="84"/>
      <c r="D238" s="63"/>
      <c r="E238" s="63"/>
      <c r="F238" s="160"/>
      <c r="G238" s="87" t="str">
        <f t="shared" si="141"/>
        <v>KR</v>
      </c>
      <c r="H238" s="161" t="str">
        <f t="shared" si="141"/>
        <v>a3a7e5f6-7e8c-43a3-8d7a-39bd79efc2f9</v>
      </c>
      <c r="I238" s="88">
        <f t="shared" si="146"/>
        <v>0</v>
      </c>
      <c r="J238" s="245"/>
      <c r="K238" s="1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164"/>
      <c r="AA238" s="95">
        <f t="shared" si="147"/>
        <v>0</v>
      </c>
      <c r="AB238" s="95">
        <f t="shared" si="145"/>
        <v>0</v>
      </c>
      <c r="AC238" s="95">
        <f t="shared" si="145"/>
        <v>0</v>
      </c>
      <c r="AD238" s="95">
        <f t="shared" si="145"/>
        <v>0</v>
      </c>
      <c r="AE238" s="95">
        <f t="shared" si="145"/>
        <v>0</v>
      </c>
      <c r="AF238" s="95">
        <f t="shared" si="145"/>
        <v>0</v>
      </c>
      <c r="AG238" s="95">
        <f t="shared" si="145"/>
        <v>0</v>
      </c>
      <c r="AH238" s="95">
        <f t="shared" si="145"/>
        <v>0</v>
      </c>
      <c r="AI238" s="95">
        <f t="shared" si="145"/>
        <v>0</v>
      </c>
      <c r="AJ238" s="95">
        <f t="shared" si="145"/>
        <v>0</v>
      </c>
      <c r="AK238" s="95">
        <f t="shared" si="145"/>
        <v>0</v>
      </c>
      <c r="AL238" s="95">
        <f t="shared" si="145"/>
        <v>0</v>
      </c>
      <c r="AM238" s="95">
        <f t="shared" si="145"/>
        <v>0</v>
      </c>
      <c r="AN238" s="95">
        <f t="shared" si="145"/>
        <v>0</v>
      </c>
      <c r="AO238" s="95">
        <f t="shared" si="145"/>
        <v>0</v>
      </c>
      <c r="AP238" s="95">
        <f t="shared" si="145"/>
        <v>0</v>
      </c>
      <c r="AQ238" s="45" t="str">
        <f>VLOOKUP($H238,'[1]Unit factor_selected'!$F$3:$AC$346,'[1]Unit factor_selected'!H$1,FALSE)</f>
        <v>MJ</v>
      </c>
      <c r="AR238" s="168">
        <f>VLOOKUP($H238,'[1]Unit factor_selected'!$F$3:$AC$346,'[1]Unit factor_selected'!J$1,FALSE)</f>
        <v>6.7253809860047906E-2</v>
      </c>
      <c r="AS238" s="15">
        <f>VLOOKUP($H238,'[1]Unit factor_selected'!$F$3:$AC$346,'[1]Unit factor_selected'!K$1,FALSE)</f>
        <v>1.1294125052100501</v>
      </c>
      <c r="AT238" s="200">
        <f>VLOOKUP($H238,'[1]Unit factor_selected'!$F$3:$AC$346,'[1]Unit factor_selected'!L$1,FALSE)</f>
        <v>1.2795087764735001E-5</v>
      </c>
      <c r="AU238" s="169">
        <f>VLOOKUP($H238,'[1]Unit factor_selected'!$F$3:$AC$346,'[1]Unit factor_selected'!M$1,FALSE)</f>
        <v>2.4575331543782601E-2</v>
      </c>
      <c r="AV238" s="200">
        <f>VLOOKUP($H238,'[1]Unit factor_selected'!$F$3:$AC$346,'[1]Unit factor_selected'!N$1,FALSE)</f>
        <v>1.3506052312702401E-4</v>
      </c>
      <c r="AW238" s="200">
        <f>VLOOKUP($H238,'[1]Unit factor_selected'!$F$3:$AC$346,'[1]Unit factor_selected'!O$1,FALSE)</f>
        <v>6.5286606690765305E-7</v>
      </c>
      <c r="AX238" s="169">
        <f>VLOOKUP($H238,'[1]Unit factor_selected'!$F$3:$AC$346,'[1]Unit factor_selected'!P$1,FALSE)</f>
        <v>6.7967294629948397E-2</v>
      </c>
      <c r="AY238" s="200">
        <f>VLOOKUP($H238,'[1]Unit factor_selected'!$F$3:$AC$346,'[1]Unit factor_selected'!Q$1,FALSE)</f>
        <v>3.0695237695689098E-4</v>
      </c>
      <c r="AZ238" s="169">
        <f>VLOOKUP($H238,'[1]Unit factor_selected'!$F$3:$AC$346,'[1]Unit factor_selected'!R$1,FALSE)</f>
        <v>3.3629623399084999E-3</v>
      </c>
      <c r="BA238" s="200">
        <f>VLOOKUP($H238,'[1]Unit factor_selected'!$F$3:$AC$346,'[1]Unit factor_selected'!S$1,FALSE)</f>
        <v>3.1601268785079798E-4</v>
      </c>
      <c r="BB238" s="200">
        <f>VLOOKUP($H238,'[1]Unit factor_selected'!$F$3:$AC$346,'[1]Unit factor_selected'!T$1,FALSE)</f>
        <v>2.41154246765223E-5</v>
      </c>
      <c r="BC238" s="200">
        <f>VLOOKUP($H238,'[1]Unit factor_selected'!$F$3:$AC$346,'[1]Unit factor_selected'!U$1,FALSE)</f>
        <v>1.8980648163218099E-4</v>
      </c>
      <c r="BD238" s="200">
        <f>VLOOKUP($H238,'[1]Unit factor_selected'!$F$3:$AC$346,'[1]Unit factor_selected'!V$1,FALSE)</f>
        <v>1.2888913005812801E-7</v>
      </c>
      <c r="BE238" s="200">
        <f>VLOOKUP($H238,'[1]Unit factor_selected'!$F$3:$AC$346,'[1]Unit factor_selected'!W$1,FALSE)</f>
        <v>1.0828460730635399E-5</v>
      </c>
      <c r="BF238" s="200">
        <f>VLOOKUP($H238,'[1]Unit factor_selected'!$F$3:$AC$346,'[1]Unit factor_selected'!X$1,FALSE)</f>
        <v>3.7330935365714099E-5</v>
      </c>
      <c r="BG238" s="200">
        <f>VLOOKUP($H238,'[1]Unit factor_selected'!$F$3:$AC$346,'[1]Unit factor_selected'!Y$1,FALSE)</f>
        <v>4.0187916432751998E-5</v>
      </c>
      <c r="BH238" s="200">
        <f>VLOOKUP($H238,'[1]Unit factor_selected'!$F$3:$AC$346,'[1]Unit factor_selected'!Z$1,FALSE)</f>
        <v>6.9775474062308804E-9</v>
      </c>
      <c r="BI238" s="200">
        <f>VLOOKUP($H238,'[1]Unit factor_selected'!$F$3:$AC$346,'[1]Unit factor_selected'!AA$1,FALSE)</f>
        <v>3.7985140662090601E-5</v>
      </c>
      <c r="BJ238" s="169">
        <f>VLOOKUP($H238,'[1]Unit factor_selected'!$F$3:$AC$346,'[1]Unit factor_selected'!AB$1,FALSE)</f>
        <v>3.7708823359342602E-3</v>
      </c>
      <c r="BK238" s="201">
        <f>VLOOKUP($H238,'[1]Unit factor_selected'!$F$3:$AC$346,'[1]Unit factor_selected'!AC$1,FALSE)</f>
        <v>9.0492303943148604E-6</v>
      </c>
    </row>
    <row r="239" spans="2:63" s="1" customFormat="1" x14ac:dyDescent="0.2">
      <c r="B239" s="84"/>
      <c r="C239" s="100"/>
      <c r="D239" s="63"/>
      <c r="E239" s="63"/>
      <c r="F239" s="171"/>
      <c r="G239" s="87" t="str">
        <f t="shared" si="141"/>
        <v>RER</v>
      </c>
      <c r="H239" s="161" t="str">
        <f t="shared" si="141"/>
        <v>81f57f68-26a0-32eb-bdd1-6d68bf145cbf</v>
      </c>
      <c r="I239" s="88">
        <f t="shared" si="146"/>
        <v>0</v>
      </c>
      <c r="J239" s="247"/>
      <c r="K239" s="196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75"/>
      <c r="AA239" s="95">
        <f t="shared" si="147"/>
        <v>0</v>
      </c>
      <c r="AB239" s="95">
        <f t="shared" si="145"/>
        <v>0</v>
      </c>
      <c r="AC239" s="95">
        <f t="shared" si="145"/>
        <v>0</v>
      </c>
      <c r="AD239" s="95">
        <f t="shared" si="145"/>
        <v>0</v>
      </c>
      <c r="AE239" s="95">
        <f t="shared" si="145"/>
        <v>0</v>
      </c>
      <c r="AF239" s="95">
        <f t="shared" si="145"/>
        <v>0</v>
      </c>
      <c r="AG239" s="95">
        <f t="shared" si="145"/>
        <v>0</v>
      </c>
      <c r="AH239" s="95">
        <f t="shared" si="145"/>
        <v>0</v>
      </c>
      <c r="AI239" s="95">
        <f t="shared" si="145"/>
        <v>0</v>
      </c>
      <c r="AJ239" s="95">
        <f t="shared" si="145"/>
        <v>0</v>
      </c>
      <c r="AK239" s="95">
        <f t="shared" si="145"/>
        <v>0</v>
      </c>
      <c r="AL239" s="95">
        <f t="shared" si="145"/>
        <v>0</v>
      </c>
      <c r="AM239" s="95">
        <f t="shared" si="145"/>
        <v>0</v>
      </c>
      <c r="AN239" s="95">
        <f t="shared" si="145"/>
        <v>0</v>
      </c>
      <c r="AO239" s="95">
        <f t="shared" si="145"/>
        <v>0</v>
      </c>
      <c r="AP239" s="95">
        <f t="shared" si="145"/>
        <v>0</v>
      </c>
      <c r="AQ239" s="179" t="str">
        <f>VLOOKUP($H239,'[1]Unit factor_selected'!$F$3:$AC$346,'[1]Unit factor_selected'!H$1,FALSE)</f>
        <v>MJ</v>
      </c>
      <c r="AR239" s="180">
        <f>VLOOKUP($H239,'[1]Unit factor_selected'!$F$3:$AC$346,'[1]Unit factor_selected'!J$1,FALSE)</f>
        <v>7.0118048765538996E-2</v>
      </c>
      <c r="AS239" s="277">
        <f>VLOOKUP($H239,'[1]Unit factor_selected'!$F$3:$AC$346,'[1]Unit factor_selected'!K$1,FALSE)</f>
        <v>1.3497453408187099</v>
      </c>
      <c r="AT239" s="278">
        <f>VLOOKUP($H239,'[1]Unit factor_selected'!$F$3:$AC$346,'[1]Unit factor_selected'!L$1,FALSE)</f>
        <v>1.06301210372212E-5</v>
      </c>
      <c r="AU239" s="181">
        <f>VLOOKUP($H239,'[1]Unit factor_selected'!$F$3:$AC$346,'[1]Unit factor_selected'!M$1,FALSE)</f>
        <v>2.9385955179995399E-2</v>
      </c>
      <c r="AV239" s="278">
        <f>VLOOKUP($H239,'[1]Unit factor_selected'!$F$3:$AC$346,'[1]Unit factor_selected'!N$1,FALSE)</f>
        <v>1.0025233031106201E-4</v>
      </c>
      <c r="AW239" s="278">
        <f>VLOOKUP($H239,'[1]Unit factor_selected'!$F$3:$AC$346,'[1]Unit factor_selected'!O$1,FALSE)</f>
        <v>5.9555853283527898E-7</v>
      </c>
      <c r="AX239" s="181">
        <f>VLOOKUP($H239,'[1]Unit factor_selected'!$F$3:$AC$346,'[1]Unit factor_selected'!P$1,FALSE)</f>
        <v>7.0869144201546899E-2</v>
      </c>
      <c r="AY239" s="278">
        <f>VLOOKUP($H239,'[1]Unit factor_selected'!$F$3:$AC$346,'[1]Unit factor_selected'!Q$1,FALSE)</f>
        <v>4.5144039477974199E-4</v>
      </c>
      <c r="AZ239" s="181">
        <f>VLOOKUP($H239,'[1]Unit factor_selected'!$F$3:$AC$346,'[1]Unit factor_selected'!R$1,FALSE)</f>
        <v>1.5356028778998299E-3</v>
      </c>
      <c r="BA239" s="278">
        <f>VLOOKUP($H239,'[1]Unit factor_selected'!$F$3:$AC$346,'[1]Unit factor_selected'!S$1,FALSE)</f>
        <v>3.2455970565379699E-4</v>
      </c>
      <c r="BB239" s="278">
        <f>VLOOKUP($H239,'[1]Unit factor_selected'!$F$3:$AC$346,'[1]Unit factor_selected'!T$1,FALSE)</f>
        <v>3.01250376434892E-5</v>
      </c>
      <c r="BC239" s="278">
        <f>VLOOKUP($H239,'[1]Unit factor_selected'!$F$3:$AC$346,'[1]Unit factor_selected'!U$1,FALSE)</f>
        <v>2.66615630405421E-4</v>
      </c>
      <c r="BD239" s="278">
        <f>VLOOKUP($H239,'[1]Unit factor_selected'!$F$3:$AC$346,'[1]Unit factor_selected'!V$1,FALSE)</f>
        <v>6.0700632641943398E-8</v>
      </c>
      <c r="BE239" s="278">
        <f>VLOOKUP($H239,'[1]Unit factor_selected'!$F$3:$AC$346,'[1]Unit factor_selected'!W$1,FALSE)</f>
        <v>1.7662890886774801E-5</v>
      </c>
      <c r="BF239" s="278">
        <f>VLOOKUP($H239,'[1]Unit factor_selected'!$F$3:$AC$346,'[1]Unit factor_selected'!X$1,FALSE)</f>
        <v>3.2165862121886299E-5</v>
      </c>
      <c r="BG239" s="278">
        <f>VLOOKUP($H239,'[1]Unit factor_selected'!$F$3:$AC$346,'[1]Unit factor_selected'!Y$1,FALSE)</f>
        <v>3.4052642672935498E-5</v>
      </c>
      <c r="BH239" s="278">
        <f>VLOOKUP($H239,'[1]Unit factor_selected'!$F$3:$AC$346,'[1]Unit factor_selected'!Z$1,FALSE)</f>
        <v>1.6017502682224398E-8</v>
      </c>
      <c r="BI239" s="278">
        <f>VLOOKUP($H239,'[1]Unit factor_selected'!$F$3:$AC$346,'[1]Unit factor_selected'!AA$1,FALSE)</f>
        <v>3.0729154602136902E-5</v>
      </c>
      <c r="BJ239" s="181">
        <f>VLOOKUP($H239,'[1]Unit factor_selected'!$F$3:$AC$346,'[1]Unit factor_selected'!AB$1,FALSE)</f>
        <v>5.1457720294377004E-3</v>
      </c>
      <c r="BK239" s="279">
        <f>VLOOKUP($H239,'[1]Unit factor_selected'!$F$3:$AC$346,'[1]Unit factor_selected'!AC$1,FALSE)</f>
        <v>2.1648941226151601E-5</v>
      </c>
    </row>
    <row r="240" spans="2:63" x14ac:dyDescent="0.2">
      <c r="B240" s="84"/>
      <c r="C240" s="63" t="s">
        <v>16</v>
      </c>
      <c r="D240" s="64" t="str">
        <f>'[1]EV proj_BAU'!K81</f>
        <v>LiPF6 (kg)</v>
      </c>
      <c r="E240" s="146"/>
      <c r="F240" s="65" t="str">
        <f>'[1]Unit factor_selected'!D40</f>
        <v>lithium hexafluorophosphate production | lithium hexafluorophosphate | Cutoff</v>
      </c>
      <c r="G240" s="66" t="str">
        <f>'[1]Unit factor_selected'!E40</f>
        <v>US</v>
      </c>
      <c r="H240" s="67" t="str">
        <f>'[1]Unit factor_selected'!F40</f>
        <v>6585ad34-eb8a-3665-960e-fff1a3487168</v>
      </c>
      <c r="I240" s="68">
        <f>'[1]LIB components'!D3*$F$8+$F$9*$F$4</f>
        <v>1</v>
      </c>
      <c r="J240" s="69">
        <f t="shared" ref="J240:J250" si="148">SUM(I240:I244)</f>
        <v>1</v>
      </c>
      <c r="K240" s="192">
        <f>'[1]EV proj_BAU'!R81</f>
        <v>2.3910829714285713</v>
      </c>
      <c r="L240" s="92">
        <f>'[1]EV proj_BAU'!S81</f>
        <v>2.360349257142857</v>
      </c>
      <c r="M240" s="92">
        <f>'[1]EV proj_BAU'!T81</f>
        <v>2.2865883428571427</v>
      </c>
      <c r="N240" s="92">
        <f>'[1]EV proj_BAU'!U81</f>
        <v>4.0153597714285718</v>
      </c>
      <c r="O240" s="92">
        <f>'[1]EV proj_BAU'!V81</f>
        <v>2.2927350857142863</v>
      </c>
      <c r="P240" s="92">
        <f>'[1]EV proj_BAU'!W81</f>
        <v>2.274294857142857</v>
      </c>
      <c r="Q240" s="91">
        <v>0</v>
      </c>
      <c r="R240" s="91">
        <v>0</v>
      </c>
      <c r="S240" s="92">
        <f>'[1]EV proj_BAU'!X81</f>
        <v>4.6592310857142873</v>
      </c>
      <c r="T240" s="92">
        <f>'[1]EV proj_BAU'!Y81</f>
        <v>4.597763657142858</v>
      </c>
      <c r="U240" s="92">
        <f>'[1]EV proj_BAU'!Z81</f>
        <v>4.4563885714285716</v>
      </c>
      <c r="V240" s="92">
        <f>'[1]EV proj_BAU'!AA81</f>
        <v>7.7327305714285721</v>
      </c>
      <c r="W240" s="92">
        <f>'[1]EV proj_BAU'!AB81</f>
        <v>4.4686820571428578</v>
      </c>
      <c r="X240" s="92">
        <f>'[1]EV proj_BAU'!AC81</f>
        <v>4.4256548571428569</v>
      </c>
      <c r="Y240" s="91">
        <v>0</v>
      </c>
      <c r="Z240" s="93">
        <v>0</v>
      </c>
      <c r="AA240" s="189">
        <f>$I240*K$240</f>
        <v>2.3910829714285713</v>
      </c>
      <c r="AB240" s="76">
        <f t="shared" ref="AB240:AP244" si="149">$I240*L$240</f>
        <v>2.360349257142857</v>
      </c>
      <c r="AC240" s="76">
        <f t="shared" si="149"/>
        <v>2.2865883428571427</v>
      </c>
      <c r="AD240" s="76">
        <f t="shared" si="149"/>
        <v>4.0153597714285718</v>
      </c>
      <c r="AE240" s="76">
        <f t="shared" si="149"/>
        <v>2.2927350857142863</v>
      </c>
      <c r="AF240" s="76">
        <f t="shared" si="149"/>
        <v>2.274294857142857</v>
      </c>
      <c r="AG240" s="75">
        <f t="shared" si="149"/>
        <v>0</v>
      </c>
      <c r="AH240" s="75">
        <f t="shared" si="149"/>
        <v>0</v>
      </c>
      <c r="AI240" s="76">
        <f t="shared" si="149"/>
        <v>4.6592310857142873</v>
      </c>
      <c r="AJ240" s="76">
        <f t="shared" si="149"/>
        <v>4.597763657142858</v>
      </c>
      <c r="AK240" s="76">
        <f t="shared" si="149"/>
        <v>4.4563885714285716</v>
      </c>
      <c r="AL240" s="76">
        <f t="shared" si="149"/>
        <v>7.7327305714285721</v>
      </c>
      <c r="AM240" s="76">
        <f t="shared" si="149"/>
        <v>4.4686820571428578</v>
      </c>
      <c r="AN240" s="76">
        <f t="shared" si="149"/>
        <v>4.4256548571428569</v>
      </c>
      <c r="AO240" s="75">
        <f t="shared" si="149"/>
        <v>0</v>
      </c>
      <c r="AP240" s="77">
        <f t="shared" si="149"/>
        <v>0</v>
      </c>
      <c r="AQ240" s="97" t="str">
        <f>VLOOKUP($H240,'[1]Unit factor_selected'!$F$3:$AC$346,'[1]Unit factor_selected'!H$1,FALSE)</f>
        <v>kg</v>
      </c>
      <c r="AR240" s="98">
        <f>VLOOKUP($H240,'[1]Unit factor_selected'!$F$3:$AC$346,'[1]Unit factor_selected'!J$1,FALSE)</f>
        <v>20.172410674032299</v>
      </c>
      <c r="AS240" s="2">
        <f>VLOOKUP($H240,'[1]Unit factor_selected'!$F$3:$AC$346,'[1]Unit factor_selected'!K$1,FALSE)</f>
        <v>278.269771348907</v>
      </c>
      <c r="AT240" s="22">
        <f>VLOOKUP($H240,'[1]Unit factor_selected'!$F$3:$AC$346,'[1]Unit factor_selected'!L$1,FALSE)</f>
        <v>4.98259896688521E-2</v>
      </c>
      <c r="AU240" s="21">
        <f>VLOOKUP($H240,'[1]Unit factor_selected'!$F$3:$AC$346,'[1]Unit factor_selected'!M$1,FALSE)</f>
        <v>4.7465418198376801</v>
      </c>
      <c r="AV240" s="22">
        <f>VLOOKUP($H240,'[1]Unit factor_selected'!$F$3:$AC$346,'[1]Unit factor_selected'!N$1,FALSE)</f>
        <v>3.3372828905971201</v>
      </c>
      <c r="AW240" s="22">
        <f>VLOOKUP($H240,'[1]Unit factor_selected'!$F$3:$AC$346,'[1]Unit factor_selected'!O$1,FALSE)</f>
        <v>8.7499883609335003E-3</v>
      </c>
      <c r="AX240" s="21">
        <f>VLOOKUP($H240,'[1]Unit factor_selected'!$F$3:$AC$346,'[1]Unit factor_selected'!P$1,FALSE)</f>
        <v>20.434774650637301</v>
      </c>
      <c r="AY240" s="22">
        <f>VLOOKUP($H240,'[1]Unit factor_selected'!$F$3:$AC$346,'[1]Unit factor_selected'!Q$1,FALSE)</f>
        <v>1.4771865672825799</v>
      </c>
      <c r="AZ240" s="21">
        <f>VLOOKUP($H240,'[1]Unit factor_selected'!$F$3:$AC$346,'[1]Unit factor_selected'!R$1,FALSE)</f>
        <v>64.548283059259006</v>
      </c>
      <c r="BA240" s="22">
        <f>VLOOKUP($H240,'[1]Unit factor_selected'!$F$3:$AC$346,'[1]Unit factor_selected'!S$1,FALSE)</f>
        <v>1.6206133098969999</v>
      </c>
      <c r="BB240" s="22">
        <f>VLOOKUP($H240,'[1]Unit factor_selected'!$F$3:$AC$346,'[1]Unit factor_selected'!T$1,FALSE)</f>
        <v>0.39903526210232598</v>
      </c>
      <c r="BC240" s="22">
        <f>VLOOKUP($H240,'[1]Unit factor_selected'!$F$3:$AC$346,'[1]Unit factor_selected'!U$1,FALSE)</f>
        <v>4.3681406311600002</v>
      </c>
      <c r="BD240" s="22">
        <f>VLOOKUP($H240,'[1]Unit factor_selected'!$F$3:$AC$346,'[1]Unit factor_selected'!V$1,FALSE)</f>
        <v>3.9846281946691597E-3</v>
      </c>
      <c r="BE240" s="22">
        <f>VLOOKUP($H240,'[1]Unit factor_selected'!$F$3:$AC$346,'[1]Unit factor_selected'!W$1,FALSE)</f>
        <v>0.57661508613926504</v>
      </c>
      <c r="BF240" s="22">
        <f>VLOOKUP($H240,'[1]Unit factor_selected'!$F$3:$AC$346,'[1]Unit factor_selected'!X$1,FALSE)</f>
        <v>4.8377377662338301E-2</v>
      </c>
      <c r="BG240" s="22">
        <f>VLOOKUP($H240,'[1]Unit factor_selected'!$F$3:$AC$346,'[1]Unit factor_selected'!Y$1,FALSE)</f>
        <v>4.9236338002055999E-2</v>
      </c>
      <c r="BH240" s="22">
        <f>VLOOKUP($H240,'[1]Unit factor_selected'!$F$3:$AC$346,'[1]Unit factor_selected'!Z$1,FALSE)</f>
        <v>8.08986114050332E-6</v>
      </c>
      <c r="BI240" s="22">
        <f>VLOOKUP($H240,'[1]Unit factor_selected'!$F$3:$AC$346,'[1]Unit factor_selected'!AA$1,FALSE)</f>
        <v>0.13029847078690601</v>
      </c>
      <c r="BJ240" s="21">
        <f>VLOOKUP($H240,'[1]Unit factor_selected'!$F$3:$AC$346,'[1]Unit factor_selected'!AB$1,FALSE)</f>
        <v>363.36525222876702</v>
      </c>
      <c r="BK240" s="99">
        <f>VLOOKUP($H240,'[1]Unit factor_selected'!$F$3:$AC$346,'[1]Unit factor_selected'!AC$1,FALSE)</f>
        <v>0.29839228979827498</v>
      </c>
    </row>
    <row r="241" spans="2:64" x14ac:dyDescent="0.2">
      <c r="B241" s="84"/>
      <c r="C241" s="63"/>
      <c r="D241" s="85"/>
      <c r="E241" s="147"/>
      <c r="F241" s="86"/>
      <c r="G241" s="87" t="str">
        <f>'[1]Unit factor_selected'!E41</f>
        <v>CN</v>
      </c>
      <c r="H241" s="35" t="str">
        <f>'[1]Unit factor_selected'!F41</f>
        <v>6d1f3adf-f574-380d-9e87-93da9c167523</v>
      </c>
      <c r="I241" s="88">
        <f>'[1]LIB components'!D4*$F$8+$F$9*$F$3*'[1]LIB components'!D4/SUM('[1]LIB components'!$D$4:$D$7)</f>
        <v>0</v>
      </c>
      <c r="J241" s="89"/>
      <c r="K241" s="192"/>
      <c r="L241" s="92"/>
      <c r="M241" s="92"/>
      <c r="N241" s="92"/>
      <c r="O241" s="92"/>
      <c r="P241" s="92"/>
      <c r="Q241" s="91"/>
      <c r="R241" s="91"/>
      <c r="S241" s="92"/>
      <c r="T241" s="92"/>
      <c r="U241" s="92"/>
      <c r="V241" s="92"/>
      <c r="W241" s="92"/>
      <c r="X241" s="92"/>
      <c r="Y241" s="91"/>
      <c r="Z241" s="93"/>
      <c r="AA241" s="193">
        <f>$I241*K$240</f>
        <v>0</v>
      </c>
      <c r="AB241" s="95">
        <f t="shared" si="149"/>
        <v>0</v>
      </c>
      <c r="AC241" s="95">
        <f t="shared" si="149"/>
        <v>0</v>
      </c>
      <c r="AD241" s="95">
        <f t="shared" si="149"/>
        <v>0</v>
      </c>
      <c r="AE241" s="95">
        <f t="shared" si="149"/>
        <v>0</v>
      </c>
      <c r="AF241" s="95">
        <f t="shared" si="149"/>
        <v>0</v>
      </c>
      <c r="AG241" s="4">
        <f t="shared" si="149"/>
        <v>0</v>
      </c>
      <c r="AH241" s="4">
        <f t="shared" si="149"/>
        <v>0</v>
      </c>
      <c r="AI241" s="95">
        <f t="shared" si="149"/>
        <v>0</v>
      </c>
      <c r="AJ241" s="95">
        <f t="shared" si="149"/>
        <v>0</v>
      </c>
      <c r="AK241" s="95">
        <f t="shared" si="149"/>
        <v>0</v>
      </c>
      <c r="AL241" s="95">
        <f t="shared" si="149"/>
        <v>0</v>
      </c>
      <c r="AM241" s="95">
        <f t="shared" si="149"/>
        <v>0</v>
      </c>
      <c r="AN241" s="95">
        <f t="shared" si="149"/>
        <v>0</v>
      </c>
      <c r="AO241" s="4">
        <f t="shared" si="149"/>
        <v>0</v>
      </c>
      <c r="AP241" s="96">
        <f t="shared" si="149"/>
        <v>0</v>
      </c>
      <c r="AQ241" s="97" t="str">
        <f>VLOOKUP($H241,'[1]Unit factor_selected'!$F$3:$AC$346,'[1]Unit factor_selected'!H$1,FALSE)</f>
        <v>kg</v>
      </c>
      <c r="AR241" s="98">
        <f>VLOOKUP($H241,'[1]Unit factor_selected'!$F$3:$AC$346,'[1]Unit factor_selected'!J$1,FALSE)</f>
        <v>20.2636119953509</v>
      </c>
      <c r="AS241" s="2">
        <f>VLOOKUP($H241,'[1]Unit factor_selected'!$F$3:$AC$346,'[1]Unit factor_selected'!K$1,FALSE)</f>
        <v>278.20510338729099</v>
      </c>
      <c r="AT241" s="22">
        <f>VLOOKUP($H241,'[1]Unit factor_selected'!$F$3:$AC$346,'[1]Unit factor_selected'!L$1,FALSE)</f>
        <v>4.9784978210563401E-2</v>
      </c>
      <c r="AU241" s="21">
        <f>VLOOKUP($H241,'[1]Unit factor_selected'!$F$3:$AC$346,'[1]Unit factor_selected'!M$1,FALSE)</f>
        <v>4.7473880420430197</v>
      </c>
      <c r="AV241" s="22">
        <f>VLOOKUP($H241,'[1]Unit factor_selected'!$F$3:$AC$346,'[1]Unit factor_selected'!N$1,FALSE)</f>
        <v>3.33707495455505</v>
      </c>
      <c r="AW241" s="22">
        <f>VLOOKUP($H241,'[1]Unit factor_selected'!$F$3:$AC$346,'[1]Unit factor_selected'!O$1,FALSE)</f>
        <v>8.6558673929455401E-3</v>
      </c>
      <c r="AX241" s="21">
        <f>VLOOKUP($H241,'[1]Unit factor_selected'!$F$3:$AC$346,'[1]Unit factor_selected'!P$1,FALSE)</f>
        <v>20.531922248181701</v>
      </c>
      <c r="AY241" s="22">
        <f>VLOOKUP($H241,'[1]Unit factor_selected'!$F$3:$AC$346,'[1]Unit factor_selected'!Q$1,FALSE)</f>
        <v>1.4773151389944099</v>
      </c>
      <c r="AZ241" s="21">
        <f>VLOOKUP($H241,'[1]Unit factor_selected'!$F$3:$AC$346,'[1]Unit factor_selected'!R$1,FALSE)</f>
        <v>64.495855445928598</v>
      </c>
      <c r="BA241" s="22">
        <f>VLOOKUP($H241,'[1]Unit factor_selected'!$F$3:$AC$346,'[1]Unit factor_selected'!S$1,FALSE)</f>
        <v>1.6118734274320199</v>
      </c>
      <c r="BB241" s="22">
        <f>VLOOKUP($H241,'[1]Unit factor_selected'!$F$3:$AC$346,'[1]Unit factor_selected'!T$1,FALSE)</f>
        <v>0.39821227628071898</v>
      </c>
      <c r="BC241" s="22">
        <f>VLOOKUP($H241,'[1]Unit factor_selected'!$F$3:$AC$346,'[1]Unit factor_selected'!U$1,FALSE)</f>
        <v>4.36768370600167</v>
      </c>
      <c r="BD241" s="22">
        <f>VLOOKUP($H241,'[1]Unit factor_selected'!$F$3:$AC$346,'[1]Unit factor_selected'!V$1,FALSE)</f>
        <v>3.9783489740881899E-3</v>
      </c>
      <c r="BE241" s="22">
        <f>VLOOKUP($H241,'[1]Unit factor_selected'!$F$3:$AC$346,'[1]Unit factor_selected'!W$1,FALSE)</f>
        <v>0.57663095750362403</v>
      </c>
      <c r="BF241" s="22">
        <f>VLOOKUP($H241,'[1]Unit factor_selected'!$F$3:$AC$346,'[1]Unit factor_selected'!X$1,FALSE)</f>
        <v>4.9027993297417E-2</v>
      </c>
      <c r="BG241" s="22">
        <f>VLOOKUP($H241,'[1]Unit factor_selected'!$F$3:$AC$346,'[1]Unit factor_selected'!Y$1,FALSE)</f>
        <v>4.9883701492598097E-2</v>
      </c>
      <c r="BH241" s="22">
        <f>VLOOKUP($H241,'[1]Unit factor_selected'!$F$3:$AC$346,'[1]Unit factor_selected'!Z$1,FALSE)</f>
        <v>8.0765323888151894E-6</v>
      </c>
      <c r="BI241" s="22">
        <f>VLOOKUP($H241,'[1]Unit factor_selected'!$F$3:$AC$346,'[1]Unit factor_selected'!AA$1,FALSE)</f>
        <v>0.130840747266847</v>
      </c>
      <c r="BJ241" s="21">
        <f>VLOOKUP($H241,'[1]Unit factor_selected'!$F$3:$AC$346,'[1]Unit factor_selected'!AB$1,FALSE)</f>
        <v>363.49773976223599</v>
      </c>
      <c r="BK241" s="99">
        <f>VLOOKUP($H241,'[1]Unit factor_selected'!$F$3:$AC$346,'[1]Unit factor_selected'!AC$1,FALSE)</f>
        <v>0.29728952484704502</v>
      </c>
    </row>
    <row r="242" spans="2:64" x14ac:dyDescent="0.2">
      <c r="B242" s="84"/>
      <c r="C242" s="63"/>
      <c r="D242" s="85"/>
      <c r="E242" s="147"/>
      <c r="F242" s="86"/>
      <c r="G242" s="87" t="str">
        <f>'[1]Unit factor_selected'!E42</f>
        <v>JP</v>
      </c>
      <c r="H242" s="35" t="str">
        <f>'[1]Unit factor_selected'!F42</f>
        <v>c38f4148-2f6a-4b96-9353-99a05d720c05</v>
      </c>
      <c r="I242" s="88">
        <f>'[1]LIB components'!D5*$F$8+$F$9*$F$3*'[1]LIB components'!D5/SUM('[1]LIB components'!$D$4:$D$7)</f>
        <v>0</v>
      </c>
      <c r="J242" s="89"/>
      <c r="K242" s="192"/>
      <c r="L242" s="92"/>
      <c r="M242" s="92"/>
      <c r="N242" s="92"/>
      <c r="O242" s="92"/>
      <c r="P242" s="92"/>
      <c r="Q242" s="91"/>
      <c r="R242" s="91"/>
      <c r="S242" s="92"/>
      <c r="T242" s="92"/>
      <c r="U242" s="92"/>
      <c r="V242" s="92"/>
      <c r="W242" s="92"/>
      <c r="X242" s="92"/>
      <c r="Y242" s="91"/>
      <c r="Z242" s="93"/>
      <c r="AA242" s="193">
        <f>$I242*K$240</f>
        <v>0</v>
      </c>
      <c r="AB242" s="95">
        <f t="shared" si="149"/>
        <v>0</v>
      </c>
      <c r="AC242" s="95">
        <f t="shared" si="149"/>
        <v>0</v>
      </c>
      <c r="AD242" s="95">
        <f t="shared" si="149"/>
        <v>0</v>
      </c>
      <c r="AE242" s="95">
        <f t="shared" si="149"/>
        <v>0</v>
      </c>
      <c r="AF242" s="95">
        <f t="shared" si="149"/>
        <v>0</v>
      </c>
      <c r="AG242" s="4">
        <f t="shared" si="149"/>
        <v>0</v>
      </c>
      <c r="AH242" s="4">
        <f t="shared" si="149"/>
        <v>0</v>
      </c>
      <c r="AI242" s="95">
        <f t="shared" si="149"/>
        <v>0</v>
      </c>
      <c r="AJ242" s="95">
        <f t="shared" si="149"/>
        <v>0</v>
      </c>
      <c r="AK242" s="95">
        <f t="shared" si="149"/>
        <v>0</v>
      </c>
      <c r="AL242" s="95">
        <f t="shared" si="149"/>
        <v>0</v>
      </c>
      <c r="AM242" s="95">
        <f t="shared" si="149"/>
        <v>0</v>
      </c>
      <c r="AN242" s="95">
        <f t="shared" si="149"/>
        <v>0</v>
      </c>
      <c r="AO242" s="4">
        <f t="shared" si="149"/>
        <v>0</v>
      </c>
      <c r="AP242" s="96">
        <f t="shared" si="149"/>
        <v>0</v>
      </c>
      <c r="AQ242" s="97" t="str">
        <f>VLOOKUP($H242,'[1]Unit factor_selected'!$F$3:$AC$346,'[1]Unit factor_selected'!H$1,FALSE)</f>
        <v>kg</v>
      </c>
      <c r="AR242" s="98">
        <f>VLOOKUP($H242,'[1]Unit factor_selected'!$F$3:$AC$346,'[1]Unit factor_selected'!J$1,FALSE)</f>
        <v>20.118848102001799</v>
      </c>
      <c r="AS242" s="2">
        <f>VLOOKUP($H242,'[1]Unit factor_selected'!$F$3:$AC$346,'[1]Unit factor_selected'!K$1,FALSE)</f>
        <v>277.479588529436</v>
      </c>
      <c r="AT242" s="22">
        <f>VLOOKUP($H242,'[1]Unit factor_selected'!$F$3:$AC$346,'[1]Unit factor_selected'!L$1,FALSE)</f>
        <v>4.9512302019490001E-2</v>
      </c>
      <c r="AU242" s="21">
        <f>VLOOKUP($H242,'[1]Unit factor_selected'!$F$3:$AC$346,'[1]Unit factor_selected'!M$1,FALSE)</f>
        <v>4.7281177476500202</v>
      </c>
      <c r="AV242" s="22">
        <f>VLOOKUP($H242,'[1]Unit factor_selected'!$F$3:$AC$346,'[1]Unit factor_selected'!N$1,FALSE)</f>
        <v>3.3359085132872801</v>
      </c>
      <c r="AW242" s="22">
        <f>VLOOKUP($H242,'[1]Unit factor_selected'!$F$3:$AC$346,'[1]Unit factor_selected'!O$1,FALSE)</f>
        <v>8.6407937580910091E-3</v>
      </c>
      <c r="AX242" s="21">
        <f>VLOOKUP($H242,'[1]Unit factor_selected'!$F$3:$AC$346,'[1]Unit factor_selected'!P$1,FALSE)</f>
        <v>20.380590441004099</v>
      </c>
      <c r="AY242" s="22">
        <f>VLOOKUP($H242,'[1]Unit factor_selected'!$F$3:$AC$346,'[1]Unit factor_selected'!Q$1,FALSE)</f>
        <v>1.4736365569890499</v>
      </c>
      <c r="AZ242" s="21">
        <f>VLOOKUP($H242,'[1]Unit factor_selected'!$F$3:$AC$346,'[1]Unit factor_selected'!R$1,FALSE)</f>
        <v>64.4155269299103</v>
      </c>
      <c r="BA242" s="22">
        <f>VLOOKUP($H242,'[1]Unit factor_selected'!$F$3:$AC$346,'[1]Unit factor_selected'!S$1,FALSE)</f>
        <v>1.6075495706874801</v>
      </c>
      <c r="BB242" s="22">
        <f>VLOOKUP($H242,'[1]Unit factor_selected'!$F$3:$AC$346,'[1]Unit factor_selected'!T$1,FALSE)</f>
        <v>0.40037967345613301</v>
      </c>
      <c r="BC242" s="22">
        <f>VLOOKUP($H242,'[1]Unit factor_selected'!$F$3:$AC$346,'[1]Unit factor_selected'!U$1,FALSE)</f>
        <v>4.3660319740629303</v>
      </c>
      <c r="BD242" s="22">
        <f>VLOOKUP($H242,'[1]Unit factor_selected'!$F$3:$AC$346,'[1]Unit factor_selected'!V$1,FALSE)</f>
        <v>3.97772246418492E-3</v>
      </c>
      <c r="BE242" s="22">
        <f>VLOOKUP($H242,'[1]Unit factor_selected'!$F$3:$AC$346,'[1]Unit factor_selected'!W$1,FALSE)</f>
        <v>0.57670251675681805</v>
      </c>
      <c r="BF242" s="22">
        <f>VLOOKUP($H242,'[1]Unit factor_selected'!$F$3:$AC$346,'[1]Unit factor_selected'!X$1,FALSE)</f>
        <v>4.8457002972633299E-2</v>
      </c>
      <c r="BG242" s="22">
        <f>VLOOKUP($H242,'[1]Unit factor_selected'!$F$3:$AC$346,'[1]Unit factor_selected'!Y$1,FALSE)</f>
        <v>4.9316985956749403E-2</v>
      </c>
      <c r="BH242" s="22">
        <f>VLOOKUP($H242,'[1]Unit factor_selected'!$F$3:$AC$346,'[1]Unit factor_selected'!Z$1,FALSE)</f>
        <v>8.0559020846925703E-6</v>
      </c>
      <c r="BI242" s="22">
        <f>VLOOKUP($H242,'[1]Unit factor_selected'!$F$3:$AC$346,'[1]Unit factor_selected'!AA$1,FALSE)</f>
        <v>0.130386965429868</v>
      </c>
      <c r="BJ242" s="21">
        <f>VLOOKUP($H242,'[1]Unit factor_selected'!$F$3:$AC$346,'[1]Unit factor_selected'!AB$1,FALSE)</f>
        <v>363.425286862051</v>
      </c>
      <c r="BK242" s="99">
        <f>VLOOKUP($H242,'[1]Unit factor_selected'!$F$3:$AC$346,'[1]Unit factor_selected'!AC$1,FALSE)</f>
        <v>0.297066861667314</v>
      </c>
    </row>
    <row r="243" spans="2:64" x14ac:dyDescent="0.2">
      <c r="B243" s="84"/>
      <c r="C243" s="63"/>
      <c r="D243" s="85"/>
      <c r="E243" s="147"/>
      <c r="F243" s="86"/>
      <c r="G243" s="87" t="str">
        <f>'[1]Unit factor_selected'!E43</f>
        <v>KR</v>
      </c>
      <c r="H243" s="35" t="str">
        <f>'[1]Unit factor_selected'!F43</f>
        <v>e2fb1502-9b6f-4d9a-89f2-ccbc7b234e3d</v>
      </c>
      <c r="I243" s="88">
        <f>'[1]LIB components'!D6*$F$8+$F$9*$F$3*'[1]LIB components'!D6/SUM('[1]LIB components'!$D$4:$D$7)</f>
        <v>0</v>
      </c>
      <c r="J243" s="89"/>
      <c r="K243" s="192"/>
      <c r="L243" s="92"/>
      <c r="M243" s="92"/>
      <c r="N243" s="92"/>
      <c r="O243" s="92"/>
      <c r="P243" s="92"/>
      <c r="Q243" s="91"/>
      <c r="R243" s="91"/>
      <c r="S243" s="92"/>
      <c r="T243" s="92"/>
      <c r="U243" s="92"/>
      <c r="V243" s="92"/>
      <c r="W243" s="92"/>
      <c r="X243" s="92"/>
      <c r="Y243" s="91"/>
      <c r="Z243" s="93"/>
      <c r="AA243" s="193">
        <f>$I243*K$240</f>
        <v>0</v>
      </c>
      <c r="AB243" s="95">
        <f t="shared" si="149"/>
        <v>0</v>
      </c>
      <c r="AC243" s="95">
        <f t="shared" si="149"/>
        <v>0</v>
      </c>
      <c r="AD243" s="95">
        <f t="shared" si="149"/>
        <v>0</v>
      </c>
      <c r="AE243" s="95">
        <f t="shared" si="149"/>
        <v>0</v>
      </c>
      <c r="AF243" s="95">
        <f t="shared" si="149"/>
        <v>0</v>
      </c>
      <c r="AG243" s="4">
        <f t="shared" si="149"/>
        <v>0</v>
      </c>
      <c r="AH243" s="4">
        <f t="shared" si="149"/>
        <v>0</v>
      </c>
      <c r="AI243" s="95">
        <f t="shared" si="149"/>
        <v>0</v>
      </c>
      <c r="AJ243" s="95">
        <f t="shared" si="149"/>
        <v>0</v>
      </c>
      <c r="AK243" s="95">
        <f t="shared" si="149"/>
        <v>0</v>
      </c>
      <c r="AL243" s="95">
        <f t="shared" si="149"/>
        <v>0</v>
      </c>
      <c r="AM243" s="95">
        <f t="shared" si="149"/>
        <v>0</v>
      </c>
      <c r="AN243" s="95">
        <f t="shared" si="149"/>
        <v>0</v>
      </c>
      <c r="AO243" s="4">
        <f t="shared" si="149"/>
        <v>0</v>
      </c>
      <c r="AP243" s="96">
        <f t="shared" si="149"/>
        <v>0</v>
      </c>
      <c r="AQ243" s="97" t="str">
        <f>VLOOKUP($H243,'[1]Unit factor_selected'!$F$3:$AC$346,'[1]Unit factor_selected'!H$1,FALSE)</f>
        <v>kg</v>
      </c>
      <c r="AR243" s="98">
        <f>VLOOKUP($H243,'[1]Unit factor_selected'!$F$3:$AC$346,'[1]Unit factor_selected'!J$1,FALSE)</f>
        <v>20.137405051857801</v>
      </c>
      <c r="AS243" s="2">
        <f>VLOOKUP($H243,'[1]Unit factor_selected'!$F$3:$AC$346,'[1]Unit factor_selected'!K$1,FALSE)</f>
        <v>278.74655825781099</v>
      </c>
      <c r="AT243" s="22">
        <f>VLOOKUP($H243,'[1]Unit factor_selected'!$F$3:$AC$346,'[1]Unit factor_selected'!L$1,FALSE)</f>
        <v>4.95243688387755E-2</v>
      </c>
      <c r="AU243" s="21">
        <f>VLOOKUP($H243,'[1]Unit factor_selected'!$F$3:$AC$346,'[1]Unit factor_selected'!M$1,FALSE)</f>
        <v>4.7358439847704599</v>
      </c>
      <c r="AV243" s="22">
        <f>VLOOKUP($H243,'[1]Unit factor_selected'!$F$3:$AC$346,'[1]Unit factor_selected'!N$1,FALSE)</f>
        <v>3.33828101449346</v>
      </c>
      <c r="AW243" s="22">
        <f>VLOOKUP($H243,'[1]Unit factor_selected'!$F$3:$AC$346,'[1]Unit factor_selected'!O$1,FALSE)</f>
        <v>8.7406603608761405E-3</v>
      </c>
      <c r="AX243" s="21">
        <f>VLOOKUP($H243,'[1]Unit factor_selected'!$F$3:$AC$346,'[1]Unit factor_selected'!P$1,FALSE)</f>
        <v>20.397424548680199</v>
      </c>
      <c r="AY243" s="22">
        <f>VLOOKUP($H243,'[1]Unit factor_selected'!$F$3:$AC$346,'[1]Unit factor_selected'!Q$1,FALSE)</f>
        <v>1.4788982608365</v>
      </c>
      <c r="AZ243" s="21">
        <f>VLOOKUP($H243,'[1]Unit factor_selected'!$F$3:$AC$346,'[1]Unit factor_selected'!R$1,FALSE)</f>
        <v>64.546908870271196</v>
      </c>
      <c r="BA243" s="22">
        <f>VLOOKUP($H243,'[1]Unit factor_selected'!$F$3:$AC$346,'[1]Unit factor_selected'!S$1,FALSE)</f>
        <v>1.66547445467477</v>
      </c>
      <c r="BB243" s="22">
        <f>VLOOKUP($H243,'[1]Unit factor_selected'!$F$3:$AC$346,'[1]Unit factor_selected'!T$1,FALSE)</f>
        <v>0.402558910697351</v>
      </c>
      <c r="BC243" s="22">
        <f>VLOOKUP($H243,'[1]Unit factor_selected'!$F$3:$AC$346,'[1]Unit factor_selected'!U$1,FALSE)</f>
        <v>4.3694073838659699</v>
      </c>
      <c r="BD243" s="22">
        <f>VLOOKUP($H243,'[1]Unit factor_selected'!$F$3:$AC$346,'[1]Unit factor_selected'!V$1,FALSE)</f>
        <v>3.98466659059516E-3</v>
      </c>
      <c r="BE243" s="22">
        <f>VLOOKUP($H243,'[1]Unit factor_selected'!$F$3:$AC$346,'[1]Unit factor_selected'!W$1,FALSE)</f>
        <v>0.57671083070878704</v>
      </c>
      <c r="BF243" s="22">
        <f>VLOOKUP($H243,'[1]Unit factor_selected'!$F$3:$AC$346,'[1]Unit factor_selected'!X$1,FALSE)</f>
        <v>4.85723346103588E-2</v>
      </c>
      <c r="BG243" s="22">
        <f>VLOOKUP($H243,'[1]Unit factor_selected'!$F$3:$AC$346,'[1]Unit factor_selected'!Y$1,FALSE)</f>
        <v>4.9431155762972301E-2</v>
      </c>
      <c r="BH243" s="22">
        <f>VLOOKUP($H243,'[1]Unit factor_selected'!$F$3:$AC$346,'[1]Unit factor_selected'!Z$1,FALSE)</f>
        <v>8.0709121376373503E-6</v>
      </c>
      <c r="BI243" s="22">
        <f>VLOOKUP($H243,'[1]Unit factor_selected'!$F$3:$AC$346,'[1]Unit factor_selected'!AA$1,FALSE)</f>
        <v>0.13010102087009801</v>
      </c>
      <c r="BJ243" s="21">
        <f>VLOOKUP($H243,'[1]Unit factor_selected'!$F$3:$AC$346,'[1]Unit factor_selected'!AB$1,FALSE)</f>
        <v>363.44993771954398</v>
      </c>
      <c r="BK243" s="99">
        <f>VLOOKUP($H243,'[1]Unit factor_selected'!$F$3:$AC$346,'[1]Unit factor_selected'!AC$1,FALSE)</f>
        <v>0.297795956819431</v>
      </c>
    </row>
    <row r="244" spans="2:64" x14ac:dyDescent="0.2">
      <c r="B244" s="84"/>
      <c r="C244" s="63"/>
      <c r="D244" s="137"/>
      <c r="E244" s="148"/>
      <c r="F244" s="101"/>
      <c r="G244" s="102" t="str">
        <f>'[1]Unit factor_selected'!E44</f>
        <v>RER</v>
      </c>
      <c r="H244" s="103" t="str">
        <f>'[1]Unit factor_selected'!F44</f>
        <v>5a2609b9-d17c-4ea5-b1c2-6f37d0a95804</v>
      </c>
      <c r="I244" s="88">
        <f>'[1]LIB components'!D7*$F$8+$F$9*$F$3*'[1]LIB components'!D7/SUM('[1]LIB components'!$D$4:$D$7)</f>
        <v>0</v>
      </c>
      <c r="J244" s="105"/>
      <c r="K244" s="196"/>
      <c r="L244" s="108"/>
      <c r="M244" s="108"/>
      <c r="N244" s="108"/>
      <c r="O244" s="108"/>
      <c r="P244" s="108"/>
      <c r="Q244" s="107"/>
      <c r="R244" s="107"/>
      <c r="S244" s="108"/>
      <c r="T244" s="108"/>
      <c r="U244" s="108"/>
      <c r="V244" s="108"/>
      <c r="W244" s="108"/>
      <c r="X244" s="108"/>
      <c r="Y244" s="107"/>
      <c r="Z244" s="109"/>
      <c r="AA244" s="197">
        <f>$I244*K$240</f>
        <v>0</v>
      </c>
      <c r="AB244" s="58">
        <f t="shared" si="149"/>
        <v>0</v>
      </c>
      <c r="AC244" s="58">
        <f t="shared" si="149"/>
        <v>0</v>
      </c>
      <c r="AD244" s="58">
        <f t="shared" si="149"/>
        <v>0</v>
      </c>
      <c r="AE244" s="58">
        <f t="shared" si="149"/>
        <v>0</v>
      </c>
      <c r="AF244" s="58">
        <f t="shared" si="149"/>
        <v>0</v>
      </c>
      <c r="AG244" s="111">
        <f t="shared" si="149"/>
        <v>0</v>
      </c>
      <c r="AH244" s="111">
        <f t="shared" si="149"/>
        <v>0</v>
      </c>
      <c r="AI244" s="58">
        <f t="shared" si="149"/>
        <v>0</v>
      </c>
      <c r="AJ244" s="58">
        <f t="shared" si="149"/>
        <v>0</v>
      </c>
      <c r="AK244" s="58">
        <f t="shared" si="149"/>
        <v>0</v>
      </c>
      <c r="AL244" s="58">
        <f t="shared" si="149"/>
        <v>0</v>
      </c>
      <c r="AM244" s="58">
        <f t="shared" si="149"/>
        <v>0</v>
      </c>
      <c r="AN244" s="58">
        <f t="shared" si="149"/>
        <v>0</v>
      </c>
      <c r="AO244" s="111">
        <f t="shared" si="149"/>
        <v>0</v>
      </c>
      <c r="AP244" s="112">
        <f t="shared" si="149"/>
        <v>0</v>
      </c>
      <c r="AQ244" s="113" t="str">
        <f>VLOOKUP($H244,'[1]Unit factor_selected'!$F$3:$AC$346,'[1]Unit factor_selected'!H$1,FALSE)</f>
        <v>kg</v>
      </c>
      <c r="AR244" s="114">
        <f>VLOOKUP($H244,'[1]Unit factor_selected'!$F$3:$AC$346,'[1]Unit factor_selected'!J$1,FALSE)</f>
        <v>18.590354103813802</v>
      </c>
      <c r="AS244" s="115">
        <f>VLOOKUP($H244,'[1]Unit factor_selected'!$F$3:$AC$346,'[1]Unit factor_selected'!K$1,FALSE)</f>
        <v>275.02579211419499</v>
      </c>
      <c r="AT244" s="116">
        <f>VLOOKUP($H244,'[1]Unit factor_selected'!$F$3:$AC$346,'[1]Unit factor_selected'!L$1,FALSE)</f>
        <v>4.7344817137577197E-2</v>
      </c>
      <c r="AU244" s="117">
        <f>VLOOKUP($H244,'[1]Unit factor_selected'!$F$3:$AC$346,'[1]Unit factor_selected'!M$1,FALSE)</f>
        <v>4.6165231821513499</v>
      </c>
      <c r="AV244" s="116">
        <f>VLOOKUP($H244,'[1]Unit factor_selected'!$F$3:$AC$346,'[1]Unit factor_selected'!N$1,FALSE)</f>
        <v>1.2375963147639399</v>
      </c>
      <c r="AW244" s="116">
        <f>VLOOKUP($H244,'[1]Unit factor_selected'!$F$3:$AC$346,'[1]Unit factor_selected'!O$1,FALSE)</f>
        <v>6.0390919293566098E-3</v>
      </c>
      <c r="AX244" s="117">
        <f>VLOOKUP($H244,'[1]Unit factor_selected'!$F$3:$AC$346,'[1]Unit factor_selected'!P$1,FALSE)</f>
        <v>18.784993795232701</v>
      </c>
      <c r="AY244" s="116">
        <f>VLOOKUP($H244,'[1]Unit factor_selected'!$F$3:$AC$346,'[1]Unit factor_selected'!Q$1,FALSE)</f>
        <v>1.13957147847382</v>
      </c>
      <c r="AZ244" s="117">
        <f>VLOOKUP($H244,'[1]Unit factor_selected'!$F$3:$AC$346,'[1]Unit factor_selected'!R$1,FALSE)</f>
        <v>25.249222449999401</v>
      </c>
      <c r="BA244" s="116">
        <f>VLOOKUP($H244,'[1]Unit factor_selected'!$F$3:$AC$346,'[1]Unit factor_selected'!S$1,FALSE)</f>
        <v>1.79920319441615</v>
      </c>
      <c r="BB244" s="116">
        <f>VLOOKUP($H244,'[1]Unit factor_selected'!$F$3:$AC$346,'[1]Unit factor_selected'!T$1,FALSE)</f>
        <v>0.39675666126382197</v>
      </c>
      <c r="BC244" s="116">
        <f>VLOOKUP($H244,'[1]Unit factor_selected'!$F$3:$AC$346,'[1]Unit factor_selected'!U$1,FALSE)</f>
        <v>1.6463552088240101</v>
      </c>
      <c r="BD244" s="116">
        <f>VLOOKUP($H244,'[1]Unit factor_selected'!$F$3:$AC$346,'[1]Unit factor_selected'!V$1,FALSE)</f>
        <v>3.84191592858864E-3</v>
      </c>
      <c r="BE244" s="116">
        <f>VLOOKUP($H244,'[1]Unit factor_selected'!$F$3:$AC$346,'[1]Unit factor_selected'!W$1,FALSE)</f>
        <v>0.43561720195465897</v>
      </c>
      <c r="BF244" s="116">
        <f>VLOOKUP($H244,'[1]Unit factor_selected'!$F$3:$AC$346,'[1]Unit factor_selected'!X$1,FALSE)</f>
        <v>3.4794188968988601E-2</v>
      </c>
      <c r="BG244" s="116">
        <f>VLOOKUP($H244,'[1]Unit factor_selected'!$F$3:$AC$346,'[1]Unit factor_selected'!Y$1,FALSE)</f>
        <v>3.5498988461977903E-2</v>
      </c>
      <c r="BH244" s="116">
        <f>VLOOKUP($H244,'[1]Unit factor_selected'!$F$3:$AC$346,'[1]Unit factor_selected'!Z$1,FALSE)</f>
        <v>6.8909328294792698E-6</v>
      </c>
      <c r="BI244" s="116">
        <f>VLOOKUP($H244,'[1]Unit factor_selected'!$F$3:$AC$346,'[1]Unit factor_selected'!AA$1,FALSE)</f>
        <v>0.13162152041737099</v>
      </c>
      <c r="BJ244" s="117">
        <f>VLOOKUP($H244,'[1]Unit factor_selected'!$F$3:$AC$346,'[1]Unit factor_selected'!AB$1,FALSE)</f>
        <v>140.89972512201601</v>
      </c>
      <c r="BK244" s="118">
        <f>VLOOKUP($H244,'[1]Unit factor_selected'!$F$3:$AC$346,'[1]Unit factor_selected'!AC$1,FALSE)</f>
        <v>0.36808872228963402</v>
      </c>
    </row>
    <row r="245" spans="2:64" x14ac:dyDescent="0.2">
      <c r="B245" s="84"/>
      <c r="C245" s="63"/>
      <c r="D245" s="64" t="str">
        <f>'[1]EV proj_BAU'!K82</f>
        <v>EC (kg)</v>
      </c>
      <c r="E245" s="146"/>
      <c r="F245" s="65" t="str">
        <f>'[1]Unit factor_selected'!D45</f>
        <v>ethylene carbonate production | ethylene carbonate | Cutoff</v>
      </c>
      <c r="G245" s="66" t="str">
        <f>'[1]Unit factor_selected'!E45</f>
        <v>US</v>
      </c>
      <c r="H245" s="67" t="str">
        <f>'[1]Unit factor_selected'!F45</f>
        <v>1ea38f6b-7705-4a37-8904-d014f9878347</v>
      </c>
      <c r="I245" s="68">
        <f>I240</f>
        <v>1</v>
      </c>
      <c r="J245" s="69">
        <f t="shared" si="148"/>
        <v>1</v>
      </c>
      <c r="K245" s="188">
        <f>'[1]EV proj_BAU'!R82</f>
        <v>4.4060585142857143</v>
      </c>
      <c r="L245" s="72">
        <f>'[1]EV proj_BAU'!S82</f>
        <v>4.3494253714285707</v>
      </c>
      <c r="M245" s="72">
        <f>'[1]EV proj_BAU'!T82</f>
        <v>4.213505828571428</v>
      </c>
      <c r="N245" s="72">
        <f>'[1]EV proj_BAU'!U82</f>
        <v>7.3991201142857133</v>
      </c>
      <c r="O245" s="72">
        <f>'[1]EV proj_BAU'!V82</f>
        <v>4.224832457142857</v>
      </c>
      <c r="P245" s="72">
        <f>'[1]EV proj_BAU'!W82</f>
        <v>4.1908525714285707</v>
      </c>
      <c r="Q245" s="71">
        <v>0</v>
      </c>
      <c r="R245" s="71">
        <v>0</v>
      </c>
      <c r="S245" s="72">
        <f>'[1]EV proj_BAU'!X82</f>
        <v>8.5855844571428577</v>
      </c>
      <c r="T245" s="72">
        <f>'[1]EV proj_BAU'!Y82</f>
        <v>8.4723181714285722</v>
      </c>
      <c r="U245" s="72">
        <f>'[1]EV proj_BAU'!Z82</f>
        <v>8.2118057142857133</v>
      </c>
      <c r="V245" s="72">
        <f>'[1]EV proj_BAU'!AA82</f>
        <v>14.249134714285711</v>
      </c>
      <c r="W245" s="72">
        <f>'[1]EV proj_BAU'!AB82</f>
        <v>8.2344589714285714</v>
      </c>
      <c r="X245" s="72">
        <f>'[1]EV proj_BAU'!AC82</f>
        <v>8.1551725714285705</v>
      </c>
      <c r="Y245" s="71">
        <v>0</v>
      </c>
      <c r="Z245" s="73">
        <v>0</v>
      </c>
      <c r="AA245" s="189">
        <f>$I245*K$245</f>
        <v>4.4060585142857143</v>
      </c>
      <c r="AB245" s="76">
        <f t="shared" ref="AB245:AP249" si="150">$I245*L$245</f>
        <v>4.3494253714285707</v>
      </c>
      <c r="AC245" s="76">
        <f t="shared" si="150"/>
        <v>4.213505828571428</v>
      </c>
      <c r="AD245" s="76">
        <f t="shared" si="150"/>
        <v>7.3991201142857133</v>
      </c>
      <c r="AE245" s="76">
        <f t="shared" si="150"/>
        <v>4.224832457142857</v>
      </c>
      <c r="AF245" s="76">
        <f t="shared" si="150"/>
        <v>4.1908525714285707</v>
      </c>
      <c r="AG245" s="75">
        <f t="shared" si="150"/>
        <v>0</v>
      </c>
      <c r="AH245" s="75">
        <f t="shared" si="150"/>
        <v>0</v>
      </c>
      <c r="AI245" s="76">
        <f t="shared" si="150"/>
        <v>8.5855844571428577</v>
      </c>
      <c r="AJ245" s="76">
        <f t="shared" si="150"/>
        <v>8.4723181714285722</v>
      </c>
      <c r="AK245" s="76">
        <f t="shared" si="150"/>
        <v>8.2118057142857133</v>
      </c>
      <c r="AL245" s="76">
        <f t="shared" si="150"/>
        <v>14.249134714285711</v>
      </c>
      <c r="AM245" s="76">
        <f t="shared" si="150"/>
        <v>8.2344589714285714</v>
      </c>
      <c r="AN245" s="76">
        <f t="shared" si="150"/>
        <v>8.1551725714285705</v>
      </c>
      <c r="AO245" s="75">
        <f t="shared" si="150"/>
        <v>0</v>
      </c>
      <c r="AP245" s="77">
        <f t="shared" si="150"/>
        <v>0</v>
      </c>
      <c r="AQ245" s="78" t="str">
        <f>VLOOKUP($H245,'[1]Unit factor_selected'!$F$3:$AC$346,'[1]Unit factor_selected'!H$1,FALSE)</f>
        <v>kg</v>
      </c>
      <c r="AR245" s="79">
        <f>VLOOKUP($H245,'[1]Unit factor_selected'!$F$3:$AC$346,'[1]Unit factor_selected'!J$1,FALSE)</f>
        <v>1.6110935767823999</v>
      </c>
      <c r="AS245" s="80">
        <f>VLOOKUP($H245,'[1]Unit factor_selected'!$F$3:$AC$346,'[1]Unit factor_selected'!K$1,FALSE)</f>
        <v>39.517474718002298</v>
      </c>
      <c r="AT245" s="81">
        <f>VLOOKUP($H245,'[1]Unit factor_selected'!$F$3:$AC$346,'[1]Unit factor_selected'!L$1,FALSE)</f>
        <v>2.0092598150516202E-3</v>
      </c>
      <c r="AU245" s="82">
        <f>VLOOKUP($H245,'[1]Unit factor_selected'!$F$3:$AC$346,'[1]Unit factor_selected'!M$1,FALSE)</f>
        <v>0.79420746759940797</v>
      </c>
      <c r="AV245" s="81">
        <f>VLOOKUP($H245,'[1]Unit factor_selected'!$F$3:$AC$346,'[1]Unit factor_selected'!N$1,FALSE)</f>
        <v>8.1604693326641595E-2</v>
      </c>
      <c r="AW245" s="81">
        <f>VLOOKUP($H245,'[1]Unit factor_selected'!$F$3:$AC$346,'[1]Unit factor_selected'!O$1,FALSE)</f>
        <v>3.8185040279507999E-4</v>
      </c>
      <c r="AX245" s="82">
        <f>VLOOKUP($H245,'[1]Unit factor_selected'!$F$3:$AC$346,'[1]Unit factor_selected'!P$1,FALSE)</f>
        <v>1.67467113886277</v>
      </c>
      <c r="AY245" s="81">
        <f>VLOOKUP($H245,'[1]Unit factor_selected'!$F$3:$AC$346,'[1]Unit factor_selected'!Q$1,FALSE)</f>
        <v>8.4313429056358899E-2</v>
      </c>
      <c r="AZ245" s="82">
        <f>VLOOKUP($H245,'[1]Unit factor_selected'!$F$3:$AC$346,'[1]Unit factor_selected'!R$1,FALSE)</f>
        <v>1.5009501637015299</v>
      </c>
      <c r="BA245" s="81">
        <f>VLOOKUP($H245,'[1]Unit factor_selected'!$F$3:$AC$346,'[1]Unit factor_selected'!S$1,FALSE)</f>
        <v>6.57210564648954E-2</v>
      </c>
      <c r="BB245" s="81">
        <f>VLOOKUP($H245,'[1]Unit factor_selected'!$F$3:$AC$346,'[1]Unit factor_selected'!T$1,FALSE)</f>
        <v>1.3000845437369001E-2</v>
      </c>
      <c r="BC245" s="81">
        <f>VLOOKUP($H245,'[1]Unit factor_selected'!$F$3:$AC$346,'[1]Unit factor_selected'!U$1,FALSE)</f>
        <v>0.105803064973109</v>
      </c>
      <c r="BD245" s="81">
        <f>VLOOKUP($H245,'[1]Unit factor_selected'!$F$3:$AC$346,'[1]Unit factor_selected'!V$1,FALSE)</f>
        <v>4.3560658066473902E-5</v>
      </c>
      <c r="BE245" s="81">
        <f>VLOOKUP($H245,'[1]Unit factor_selected'!$F$3:$AC$346,'[1]Unit factor_selected'!W$1,FALSE)</f>
        <v>5.9197188573601898E-3</v>
      </c>
      <c r="BF245" s="81">
        <f>VLOOKUP($H245,'[1]Unit factor_selected'!$F$3:$AC$346,'[1]Unit factor_selected'!X$1,FALSE)</f>
        <v>2.8500993501867299E-3</v>
      </c>
      <c r="BG245" s="81">
        <f>VLOOKUP($H245,'[1]Unit factor_selected'!$F$3:$AC$346,'[1]Unit factor_selected'!Y$1,FALSE)</f>
        <v>3.0106037348135101E-3</v>
      </c>
      <c r="BH245" s="81">
        <f>VLOOKUP($H245,'[1]Unit factor_selected'!$F$3:$AC$346,'[1]Unit factor_selected'!Z$1,FALSE)</f>
        <v>3.0357405378541198E-7</v>
      </c>
      <c r="BI245" s="81">
        <f>VLOOKUP($H245,'[1]Unit factor_selected'!$F$3:$AC$346,'[1]Unit factor_selected'!AA$1,FALSE)</f>
        <v>4.2230430231862204E-3</v>
      </c>
      <c r="BJ245" s="82">
        <f>VLOOKUP($H245,'[1]Unit factor_selected'!$F$3:$AC$346,'[1]Unit factor_selected'!AB$1,FALSE)</f>
        <v>8.1160295720255196</v>
      </c>
      <c r="BK245" s="83">
        <f>VLOOKUP($H245,'[1]Unit factor_selected'!$F$3:$AC$346,'[1]Unit factor_selected'!AC$1,FALSE)</f>
        <v>1.55315775874052E-2</v>
      </c>
    </row>
    <row r="246" spans="2:64" x14ac:dyDescent="0.2">
      <c r="B246" s="84"/>
      <c r="C246" s="63"/>
      <c r="D246" s="85"/>
      <c r="E246" s="147"/>
      <c r="F246" s="86"/>
      <c r="G246" s="87" t="str">
        <f>'[1]Unit factor_selected'!E46</f>
        <v>CN</v>
      </c>
      <c r="H246" s="35" t="str">
        <f>'[1]Unit factor_selected'!F46</f>
        <v>1ea38f6b-7705-4a37-8904-d014f9878347</v>
      </c>
      <c r="I246" s="88">
        <f t="shared" ref="I246:I254" si="151">I241</f>
        <v>0</v>
      </c>
      <c r="J246" s="89"/>
      <c r="K246" s="192"/>
      <c r="L246" s="92"/>
      <c r="M246" s="92"/>
      <c r="N246" s="92"/>
      <c r="O246" s="92"/>
      <c r="P246" s="92"/>
      <c r="Q246" s="91"/>
      <c r="R246" s="91"/>
      <c r="S246" s="92"/>
      <c r="T246" s="92"/>
      <c r="U246" s="92"/>
      <c r="V246" s="92"/>
      <c r="W246" s="92"/>
      <c r="X246" s="92"/>
      <c r="Y246" s="91"/>
      <c r="Z246" s="93"/>
      <c r="AA246" s="193">
        <f>$I246*K$245</f>
        <v>0</v>
      </c>
      <c r="AB246" s="95">
        <f t="shared" si="150"/>
        <v>0</v>
      </c>
      <c r="AC246" s="95">
        <f t="shared" si="150"/>
        <v>0</v>
      </c>
      <c r="AD246" s="95">
        <f t="shared" si="150"/>
        <v>0</v>
      </c>
      <c r="AE246" s="95">
        <f t="shared" si="150"/>
        <v>0</v>
      </c>
      <c r="AF246" s="95">
        <f t="shared" si="150"/>
        <v>0</v>
      </c>
      <c r="AG246" s="4">
        <f t="shared" si="150"/>
        <v>0</v>
      </c>
      <c r="AH246" s="4">
        <f t="shared" si="150"/>
        <v>0</v>
      </c>
      <c r="AI246" s="95">
        <f t="shared" si="150"/>
        <v>0</v>
      </c>
      <c r="AJ246" s="95">
        <f t="shared" si="150"/>
        <v>0</v>
      </c>
      <c r="AK246" s="95">
        <f t="shared" si="150"/>
        <v>0</v>
      </c>
      <c r="AL246" s="95">
        <f t="shared" si="150"/>
        <v>0</v>
      </c>
      <c r="AM246" s="95">
        <f t="shared" si="150"/>
        <v>0</v>
      </c>
      <c r="AN246" s="95">
        <f t="shared" si="150"/>
        <v>0</v>
      </c>
      <c r="AO246" s="4">
        <f t="shared" si="150"/>
        <v>0</v>
      </c>
      <c r="AP246" s="96">
        <f t="shared" si="150"/>
        <v>0</v>
      </c>
      <c r="AQ246" s="97" t="str">
        <f>VLOOKUP($H246,'[1]Unit factor_selected'!$F$3:$AC$346,'[1]Unit factor_selected'!H$1,FALSE)</f>
        <v>kg</v>
      </c>
      <c r="AR246" s="98">
        <f>VLOOKUP($H246,'[1]Unit factor_selected'!$F$3:$AC$346,'[1]Unit factor_selected'!J$1,FALSE)</f>
        <v>1.6110935767823999</v>
      </c>
      <c r="AS246" s="2">
        <f>VLOOKUP($H246,'[1]Unit factor_selected'!$F$3:$AC$346,'[1]Unit factor_selected'!K$1,FALSE)</f>
        <v>39.517474718002298</v>
      </c>
      <c r="AT246" s="22">
        <f>VLOOKUP($H246,'[1]Unit factor_selected'!$F$3:$AC$346,'[1]Unit factor_selected'!L$1,FALSE)</f>
        <v>2.0092598150516202E-3</v>
      </c>
      <c r="AU246" s="21">
        <f>VLOOKUP($H246,'[1]Unit factor_selected'!$F$3:$AC$346,'[1]Unit factor_selected'!M$1,FALSE)</f>
        <v>0.79420746759940797</v>
      </c>
      <c r="AV246" s="22">
        <f>VLOOKUP($H246,'[1]Unit factor_selected'!$F$3:$AC$346,'[1]Unit factor_selected'!N$1,FALSE)</f>
        <v>8.1604693326641595E-2</v>
      </c>
      <c r="AW246" s="22">
        <f>VLOOKUP($H246,'[1]Unit factor_selected'!$F$3:$AC$346,'[1]Unit factor_selected'!O$1,FALSE)</f>
        <v>3.8185040279507999E-4</v>
      </c>
      <c r="AX246" s="21">
        <f>VLOOKUP($H246,'[1]Unit factor_selected'!$F$3:$AC$346,'[1]Unit factor_selected'!P$1,FALSE)</f>
        <v>1.67467113886277</v>
      </c>
      <c r="AY246" s="22">
        <f>VLOOKUP($H246,'[1]Unit factor_selected'!$F$3:$AC$346,'[1]Unit factor_selected'!Q$1,FALSE)</f>
        <v>8.4313429056358899E-2</v>
      </c>
      <c r="AZ246" s="21">
        <f>VLOOKUP($H246,'[1]Unit factor_selected'!$F$3:$AC$346,'[1]Unit factor_selected'!R$1,FALSE)</f>
        <v>1.5009501637015299</v>
      </c>
      <c r="BA246" s="22">
        <f>VLOOKUP($H246,'[1]Unit factor_selected'!$F$3:$AC$346,'[1]Unit factor_selected'!S$1,FALSE)</f>
        <v>6.57210564648954E-2</v>
      </c>
      <c r="BB246" s="22">
        <f>VLOOKUP($H246,'[1]Unit factor_selected'!$F$3:$AC$346,'[1]Unit factor_selected'!T$1,FALSE)</f>
        <v>1.3000845437369001E-2</v>
      </c>
      <c r="BC246" s="22">
        <f>VLOOKUP($H246,'[1]Unit factor_selected'!$F$3:$AC$346,'[1]Unit factor_selected'!U$1,FALSE)</f>
        <v>0.105803064973109</v>
      </c>
      <c r="BD246" s="22">
        <f>VLOOKUP($H246,'[1]Unit factor_selected'!$F$3:$AC$346,'[1]Unit factor_selected'!V$1,FALSE)</f>
        <v>4.3560658066473902E-5</v>
      </c>
      <c r="BE246" s="22">
        <f>VLOOKUP($H246,'[1]Unit factor_selected'!$F$3:$AC$346,'[1]Unit factor_selected'!W$1,FALSE)</f>
        <v>5.9197188573601898E-3</v>
      </c>
      <c r="BF246" s="22">
        <f>VLOOKUP($H246,'[1]Unit factor_selected'!$F$3:$AC$346,'[1]Unit factor_selected'!X$1,FALSE)</f>
        <v>2.8500993501867299E-3</v>
      </c>
      <c r="BG246" s="22">
        <f>VLOOKUP($H246,'[1]Unit factor_selected'!$F$3:$AC$346,'[1]Unit factor_selected'!Y$1,FALSE)</f>
        <v>3.0106037348135101E-3</v>
      </c>
      <c r="BH246" s="22">
        <f>VLOOKUP($H246,'[1]Unit factor_selected'!$F$3:$AC$346,'[1]Unit factor_selected'!Z$1,FALSE)</f>
        <v>3.0357405378541198E-7</v>
      </c>
      <c r="BI246" s="22">
        <f>VLOOKUP($H246,'[1]Unit factor_selected'!$F$3:$AC$346,'[1]Unit factor_selected'!AA$1,FALSE)</f>
        <v>4.2230430231862204E-3</v>
      </c>
      <c r="BJ246" s="21">
        <f>VLOOKUP($H246,'[1]Unit factor_selected'!$F$3:$AC$346,'[1]Unit factor_selected'!AB$1,FALSE)</f>
        <v>8.1160295720255196</v>
      </c>
      <c r="BK246" s="99">
        <f>VLOOKUP($H246,'[1]Unit factor_selected'!$F$3:$AC$346,'[1]Unit factor_selected'!AC$1,FALSE)</f>
        <v>1.55315775874052E-2</v>
      </c>
    </row>
    <row r="247" spans="2:64" x14ac:dyDescent="0.2">
      <c r="B247" s="84"/>
      <c r="C247" s="63"/>
      <c r="D247" s="85"/>
      <c r="E247" s="147"/>
      <c r="F247" s="86"/>
      <c r="G247" s="87" t="str">
        <f>'[1]Unit factor_selected'!E47</f>
        <v>JP</v>
      </c>
      <c r="H247" s="35" t="str">
        <f>'[1]Unit factor_selected'!F47</f>
        <v>b643f196-9f3f-4851-8330-98846feb792c</v>
      </c>
      <c r="I247" s="88">
        <f t="shared" si="151"/>
        <v>0</v>
      </c>
      <c r="J247" s="89"/>
      <c r="K247" s="192"/>
      <c r="L247" s="92"/>
      <c r="M247" s="92"/>
      <c r="N247" s="92"/>
      <c r="O247" s="92"/>
      <c r="P247" s="92"/>
      <c r="Q247" s="91"/>
      <c r="R247" s="91"/>
      <c r="S247" s="92"/>
      <c r="T247" s="92"/>
      <c r="U247" s="92"/>
      <c r="V247" s="92"/>
      <c r="W247" s="92"/>
      <c r="X247" s="92"/>
      <c r="Y247" s="91"/>
      <c r="Z247" s="93"/>
      <c r="AA247" s="193">
        <f>$I247*K$245</f>
        <v>0</v>
      </c>
      <c r="AB247" s="95">
        <f t="shared" si="150"/>
        <v>0</v>
      </c>
      <c r="AC247" s="95">
        <f t="shared" si="150"/>
        <v>0</v>
      </c>
      <c r="AD247" s="95">
        <f t="shared" si="150"/>
        <v>0</v>
      </c>
      <c r="AE247" s="95">
        <f t="shared" si="150"/>
        <v>0</v>
      </c>
      <c r="AF247" s="95">
        <f t="shared" si="150"/>
        <v>0</v>
      </c>
      <c r="AG247" s="4">
        <f t="shared" si="150"/>
        <v>0</v>
      </c>
      <c r="AH247" s="4">
        <f t="shared" si="150"/>
        <v>0</v>
      </c>
      <c r="AI247" s="95">
        <f t="shared" si="150"/>
        <v>0</v>
      </c>
      <c r="AJ247" s="95">
        <f t="shared" si="150"/>
        <v>0</v>
      </c>
      <c r="AK247" s="95">
        <f t="shared" si="150"/>
        <v>0</v>
      </c>
      <c r="AL247" s="95">
        <f t="shared" si="150"/>
        <v>0</v>
      </c>
      <c r="AM247" s="95">
        <f t="shared" si="150"/>
        <v>0</v>
      </c>
      <c r="AN247" s="95">
        <f t="shared" si="150"/>
        <v>0</v>
      </c>
      <c r="AO247" s="4">
        <f t="shared" si="150"/>
        <v>0</v>
      </c>
      <c r="AP247" s="96">
        <f t="shared" si="150"/>
        <v>0</v>
      </c>
      <c r="AQ247" s="97" t="str">
        <f>VLOOKUP($H247,'[1]Unit factor_selected'!$F$3:$AC$346,'[1]Unit factor_selected'!H$1,FALSE)</f>
        <v>kg</v>
      </c>
      <c r="AR247" s="98">
        <f>VLOOKUP($H247,'[1]Unit factor_selected'!$F$3:$AC$346,'[1]Unit factor_selected'!J$1,FALSE)</f>
        <v>1.61089546836789</v>
      </c>
      <c r="AS247" s="2">
        <f>VLOOKUP($H247,'[1]Unit factor_selected'!$F$3:$AC$346,'[1]Unit factor_selected'!K$1,FALSE)</f>
        <v>39.514552120008901</v>
      </c>
      <c r="AT247" s="22">
        <f>VLOOKUP($H247,'[1]Unit factor_selected'!$F$3:$AC$346,'[1]Unit factor_selected'!L$1,FALSE)</f>
        <v>2.0080995988687599E-3</v>
      </c>
      <c r="AU247" s="21">
        <f>VLOOKUP($H247,'[1]Unit factor_selected'!$F$3:$AC$346,'[1]Unit factor_selected'!M$1,FALSE)</f>
        <v>0.79413932367742102</v>
      </c>
      <c r="AV247" s="22">
        <f>VLOOKUP($H247,'[1]Unit factor_selected'!$F$3:$AC$346,'[1]Unit factor_selected'!N$1,FALSE)</f>
        <v>8.1599610006340306E-2</v>
      </c>
      <c r="AW247" s="22">
        <f>VLOOKUP($H247,'[1]Unit factor_selected'!$F$3:$AC$346,'[1]Unit factor_selected'!O$1,FALSE)</f>
        <v>3.8144653179296298E-4</v>
      </c>
      <c r="AX247" s="21">
        <f>VLOOKUP($H247,'[1]Unit factor_selected'!$F$3:$AC$346,'[1]Unit factor_selected'!P$1,FALSE)</f>
        <v>1.67447073123754</v>
      </c>
      <c r="AY247" s="22">
        <f>VLOOKUP($H247,'[1]Unit factor_selected'!$F$3:$AC$346,'[1]Unit factor_selected'!Q$1,FALSE)</f>
        <v>8.4300298863313999E-2</v>
      </c>
      <c r="AZ247" s="21">
        <f>VLOOKUP($H247,'[1]Unit factor_selected'!$F$3:$AC$346,'[1]Unit factor_selected'!R$1,FALSE)</f>
        <v>1.50045914720803</v>
      </c>
      <c r="BA247" s="22">
        <f>VLOOKUP($H247,'[1]Unit factor_selected'!$F$3:$AC$346,'[1]Unit factor_selected'!S$1,FALSE)</f>
        <v>6.5672738459164395E-2</v>
      </c>
      <c r="BB247" s="22">
        <f>VLOOKUP($H247,'[1]Unit factor_selected'!$F$3:$AC$346,'[1]Unit factor_selected'!T$1,FALSE)</f>
        <v>1.3005817924530301E-2</v>
      </c>
      <c r="BC247" s="22">
        <f>VLOOKUP($H247,'[1]Unit factor_selected'!$F$3:$AC$346,'[1]Unit factor_selected'!U$1,FALSE)</f>
        <v>0.105795265819737</v>
      </c>
      <c r="BD247" s="22">
        <f>VLOOKUP($H247,'[1]Unit factor_selected'!$F$3:$AC$346,'[1]Unit factor_selected'!V$1,FALSE)</f>
        <v>4.3535116288598301E-5</v>
      </c>
      <c r="BE247" s="22">
        <f>VLOOKUP($H247,'[1]Unit factor_selected'!$F$3:$AC$346,'[1]Unit factor_selected'!W$1,FALSE)</f>
        <v>5.9200422313201396E-3</v>
      </c>
      <c r="BF247" s="22">
        <f>VLOOKUP($H247,'[1]Unit factor_selected'!$F$3:$AC$346,'[1]Unit factor_selected'!X$1,FALSE)</f>
        <v>2.85039385516248E-3</v>
      </c>
      <c r="BG247" s="22">
        <f>VLOOKUP($H247,'[1]Unit factor_selected'!$F$3:$AC$346,'[1]Unit factor_selected'!Y$1,FALSE)</f>
        <v>3.0109020221778401E-3</v>
      </c>
      <c r="BH247" s="22">
        <f>VLOOKUP($H247,'[1]Unit factor_selected'!$F$3:$AC$346,'[1]Unit factor_selected'!Z$1,FALSE)</f>
        <v>3.0344845162611E-7</v>
      </c>
      <c r="BI247" s="22">
        <f>VLOOKUP($H247,'[1]Unit factor_selected'!$F$3:$AC$346,'[1]Unit factor_selected'!AA$1,FALSE)</f>
        <v>4.2233703325880098E-3</v>
      </c>
      <c r="BJ247" s="21">
        <f>VLOOKUP($H247,'[1]Unit factor_selected'!$F$3:$AC$346,'[1]Unit factor_selected'!AB$1,FALSE)</f>
        <v>8.1162516182336208</v>
      </c>
      <c r="BK247" s="99">
        <f>VLOOKUP($H247,'[1]Unit factor_selected'!$F$3:$AC$346,'[1]Unit factor_selected'!AC$1,FALSE)</f>
        <v>1.5526675312258501E-2</v>
      </c>
    </row>
    <row r="248" spans="2:64" x14ac:dyDescent="0.2">
      <c r="B248" s="84"/>
      <c r="C248" s="63"/>
      <c r="D248" s="85"/>
      <c r="E248" s="147"/>
      <c r="F248" s="86"/>
      <c r="G248" s="87" t="str">
        <f>'[1]Unit factor_selected'!E48</f>
        <v>KR</v>
      </c>
      <c r="H248" s="35" t="str">
        <f>'[1]Unit factor_selected'!F48</f>
        <v>88b88cba-3c12-4af6-85ab-1c495290d3ea</v>
      </c>
      <c r="I248" s="88">
        <f t="shared" si="151"/>
        <v>0</v>
      </c>
      <c r="J248" s="89"/>
      <c r="K248" s="192"/>
      <c r="L248" s="92"/>
      <c r="M248" s="92"/>
      <c r="N248" s="92"/>
      <c r="O248" s="92"/>
      <c r="P248" s="92"/>
      <c r="Q248" s="91"/>
      <c r="R248" s="91"/>
      <c r="S248" s="92"/>
      <c r="T248" s="92"/>
      <c r="U248" s="92"/>
      <c r="V248" s="92"/>
      <c r="W248" s="92"/>
      <c r="X248" s="92"/>
      <c r="Y248" s="91"/>
      <c r="Z248" s="93"/>
      <c r="AA248" s="193">
        <f>$I248*K$245</f>
        <v>0</v>
      </c>
      <c r="AB248" s="95">
        <f t="shared" si="150"/>
        <v>0</v>
      </c>
      <c r="AC248" s="95">
        <f t="shared" si="150"/>
        <v>0</v>
      </c>
      <c r="AD248" s="95">
        <f t="shared" si="150"/>
        <v>0</v>
      </c>
      <c r="AE248" s="95">
        <f t="shared" si="150"/>
        <v>0</v>
      </c>
      <c r="AF248" s="95">
        <f t="shared" si="150"/>
        <v>0</v>
      </c>
      <c r="AG248" s="4">
        <f t="shared" si="150"/>
        <v>0</v>
      </c>
      <c r="AH248" s="4">
        <f t="shared" si="150"/>
        <v>0</v>
      </c>
      <c r="AI248" s="95">
        <f t="shared" si="150"/>
        <v>0</v>
      </c>
      <c r="AJ248" s="95">
        <f t="shared" si="150"/>
        <v>0</v>
      </c>
      <c r="AK248" s="95">
        <f t="shared" si="150"/>
        <v>0</v>
      </c>
      <c r="AL248" s="95">
        <f t="shared" si="150"/>
        <v>0</v>
      </c>
      <c r="AM248" s="95">
        <f t="shared" si="150"/>
        <v>0</v>
      </c>
      <c r="AN248" s="95">
        <f t="shared" si="150"/>
        <v>0</v>
      </c>
      <c r="AO248" s="4">
        <f t="shared" si="150"/>
        <v>0</v>
      </c>
      <c r="AP248" s="96">
        <f t="shared" si="150"/>
        <v>0</v>
      </c>
      <c r="AQ248" s="97" t="str">
        <f>VLOOKUP($H248,'[1]Unit factor_selected'!$F$3:$AC$346,'[1]Unit factor_selected'!H$1,FALSE)</f>
        <v>kg</v>
      </c>
      <c r="AR248" s="98">
        <f>VLOOKUP($H248,'[1]Unit factor_selected'!$F$3:$AC$346,'[1]Unit factor_selected'!J$1,FALSE)</f>
        <v>1.6109641037559099</v>
      </c>
      <c r="AS248" s="2">
        <f>VLOOKUP($H248,'[1]Unit factor_selected'!$F$3:$AC$346,'[1]Unit factor_selected'!K$1,FALSE)</f>
        <v>39.519238178848198</v>
      </c>
      <c r="AT248" s="22">
        <f>VLOOKUP($H248,'[1]Unit factor_selected'!$F$3:$AC$346,'[1]Unit factor_selected'!L$1,FALSE)</f>
        <v>2.0081442296313598E-3</v>
      </c>
      <c r="AU248" s="21">
        <f>VLOOKUP($H248,'[1]Unit factor_selected'!$F$3:$AC$346,'[1]Unit factor_selected'!M$1,FALSE)</f>
        <v>0.79416790021002603</v>
      </c>
      <c r="AV248" s="22">
        <f>VLOOKUP($H248,'[1]Unit factor_selected'!$F$3:$AC$346,'[1]Unit factor_selected'!N$1,FALSE)</f>
        <v>8.1608385022822097E-2</v>
      </c>
      <c r="AW248" s="22">
        <f>VLOOKUP($H248,'[1]Unit factor_selected'!$F$3:$AC$346,'[1]Unit factor_selected'!O$1,FALSE)</f>
        <v>3.81815901925689E-4</v>
      </c>
      <c r="AX248" s="21">
        <f>VLOOKUP($H248,'[1]Unit factor_selected'!$F$3:$AC$346,'[1]Unit factor_selected'!P$1,FALSE)</f>
        <v>1.6745329944608101</v>
      </c>
      <c r="AY248" s="22">
        <f>VLOOKUP($H248,'[1]Unit factor_selected'!$F$3:$AC$346,'[1]Unit factor_selected'!Q$1,FALSE)</f>
        <v>8.4319759986395196E-2</v>
      </c>
      <c r="AZ248" s="21">
        <f>VLOOKUP($H248,'[1]Unit factor_selected'!$F$3:$AC$346,'[1]Unit factor_selected'!R$1,FALSE)</f>
        <v>1.50094508107776</v>
      </c>
      <c r="BA248" s="22">
        <f>VLOOKUP($H248,'[1]Unit factor_selected'!$F$3:$AC$346,'[1]Unit factor_selected'!S$1,FALSE)</f>
        <v>6.5886981474244793E-2</v>
      </c>
      <c r="BB248" s="22">
        <f>VLOOKUP($H248,'[1]Unit factor_selected'!$F$3:$AC$346,'[1]Unit factor_selected'!T$1,FALSE)</f>
        <v>1.3013878128107699E-2</v>
      </c>
      <c r="BC248" s="22">
        <f>VLOOKUP($H248,'[1]Unit factor_selected'!$F$3:$AC$346,'[1]Unit factor_selected'!U$1,FALSE)</f>
        <v>0.10580775022926101</v>
      </c>
      <c r="BD248" s="22">
        <f>VLOOKUP($H248,'[1]Unit factor_selected'!$F$3:$AC$346,'[1]Unit factor_selected'!V$1,FALSE)</f>
        <v>4.3560800078997503E-5</v>
      </c>
      <c r="BE248" s="22">
        <f>VLOOKUP($H248,'[1]Unit factor_selected'!$F$3:$AC$346,'[1]Unit factor_selected'!W$1,FALSE)</f>
        <v>5.9200729815955698E-3</v>
      </c>
      <c r="BF248" s="22">
        <f>VLOOKUP($H248,'[1]Unit factor_selected'!$F$3:$AC$346,'[1]Unit factor_selected'!X$1,FALSE)</f>
        <v>2.8508204248178601E-3</v>
      </c>
      <c r="BG248" s="22">
        <f>VLOOKUP($H248,'[1]Unit factor_selected'!$F$3:$AC$346,'[1]Unit factor_selected'!Y$1,FALSE)</f>
        <v>3.0113242946423202E-3</v>
      </c>
      <c r="BH248" s="22">
        <f>VLOOKUP($H248,'[1]Unit factor_selected'!$F$3:$AC$346,'[1]Unit factor_selected'!Z$1,FALSE)</f>
        <v>3.0350396833633897E-7</v>
      </c>
      <c r="BI248" s="22">
        <f>VLOOKUP($H248,'[1]Unit factor_selected'!$F$3:$AC$346,'[1]Unit factor_selected'!AA$1,FALSE)</f>
        <v>4.2223127279729603E-3</v>
      </c>
      <c r="BJ248" s="21">
        <f>VLOOKUP($H248,'[1]Unit factor_selected'!$F$3:$AC$346,'[1]Unit factor_selected'!AB$1,FALSE)</f>
        <v>8.1163427927629392</v>
      </c>
      <c r="BK248" s="99">
        <f>VLOOKUP($H248,'[1]Unit factor_selected'!$F$3:$AC$346,'[1]Unit factor_selected'!AC$1,FALSE)</f>
        <v>1.5529371969255299E-2</v>
      </c>
    </row>
    <row r="249" spans="2:64" x14ac:dyDescent="0.2">
      <c r="B249" s="84"/>
      <c r="C249" s="63"/>
      <c r="D249" s="137"/>
      <c r="E249" s="148"/>
      <c r="F249" s="101"/>
      <c r="G249" s="102" t="str">
        <f>'[1]Unit factor_selected'!E49</f>
        <v>RER</v>
      </c>
      <c r="H249" s="103" t="str">
        <f>'[1]Unit factor_selected'!F49</f>
        <v>87a8b1e7-60fb-492a-915a-33215d554a68</v>
      </c>
      <c r="I249" s="104">
        <f t="shared" si="151"/>
        <v>0</v>
      </c>
      <c r="J249" s="105"/>
      <c r="K249" s="196"/>
      <c r="L249" s="108"/>
      <c r="M249" s="108"/>
      <c r="N249" s="108"/>
      <c r="O249" s="108"/>
      <c r="P249" s="108"/>
      <c r="Q249" s="107"/>
      <c r="R249" s="107"/>
      <c r="S249" s="108"/>
      <c r="T249" s="108"/>
      <c r="U249" s="108"/>
      <c r="V249" s="108"/>
      <c r="W249" s="108"/>
      <c r="X249" s="108"/>
      <c r="Y249" s="107"/>
      <c r="Z249" s="109"/>
      <c r="AA249" s="197">
        <f>$I249*K$245</f>
        <v>0</v>
      </c>
      <c r="AB249" s="58">
        <f t="shared" si="150"/>
        <v>0</v>
      </c>
      <c r="AC249" s="58">
        <f t="shared" si="150"/>
        <v>0</v>
      </c>
      <c r="AD249" s="58">
        <f t="shared" si="150"/>
        <v>0</v>
      </c>
      <c r="AE249" s="58">
        <f t="shared" si="150"/>
        <v>0</v>
      </c>
      <c r="AF249" s="58">
        <f t="shared" si="150"/>
        <v>0</v>
      </c>
      <c r="AG249" s="111">
        <f t="shared" si="150"/>
        <v>0</v>
      </c>
      <c r="AH249" s="111">
        <f t="shared" si="150"/>
        <v>0</v>
      </c>
      <c r="AI249" s="58">
        <f t="shared" si="150"/>
        <v>0</v>
      </c>
      <c r="AJ249" s="58">
        <f t="shared" si="150"/>
        <v>0</v>
      </c>
      <c r="AK249" s="58">
        <f t="shared" si="150"/>
        <v>0</v>
      </c>
      <c r="AL249" s="58">
        <f t="shared" si="150"/>
        <v>0</v>
      </c>
      <c r="AM249" s="58">
        <f t="shared" si="150"/>
        <v>0</v>
      </c>
      <c r="AN249" s="58">
        <f t="shared" si="150"/>
        <v>0</v>
      </c>
      <c r="AO249" s="111">
        <f t="shared" si="150"/>
        <v>0</v>
      </c>
      <c r="AP249" s="112">
        <f t="shared" si="150"/>
        <v>0</v>
      </c>
      <c r="AQ249" s="113" t="str">
        <f>VLOOKUP($H249,'[1]Unit factor_selected'!$F$3:$AC$346,'[1]Unit factor_selected'!H$1,FALSE)</f>
        <v>kg</v>
      </c>
      <c r="AR249" s="114">
        <f>VLOOKUP($H249,'[1]Unit factor_selected'!$F$3:$AC$346,'[1]Unit factor_selected'!J$1,FALSE)</f>
        <v>1.28723780508136</v>
      </c>
      <c r="AS249" s="115">
        <f>VLOOKUP($H249,'[1]Unit factor_selected'!$F$3:$AC$346,'[1]Unit factor_selected'!K$1,FALSE)</f>
        <v>38.015397204947597</v>
      </c>
      <c r="AT249" s="116">
        <f>VLOOKUP($H249,'[1]Unit factor_selected'!$F$3:$AC$346,'[1]Unit factor_selected'!L$1,FALSE)</f>
        <v>9.8226176795705895E-4</v>
      </c>
      <c r="AU249" s="117">
        <f>VLOOKUP($H249,'[1]Unit factor_selected'!$F$3:$AC$346,'[1]Unit factor_selected'!M$1,FALSE)</f>
        <v>0.71683516366809297</v>
      </c>
      <c r="AV249" s="116">
        <f>VLOOKUP($H249,'[1]Unit factor_selected'!$F$3:$AC$346,'[1]Unit factor_selected'!N$1,FALSE)</f>
        <v>7.6746939578708706E-2</v>
      </c>
      <c r="AW249" s="116">
        <f>VLOOKUP($H249,'[1]Unit factor_selected'!$F$3:$AC$346,'[1]Unit factor_selected'!O$1,FALSE)</f>
        <v>2.7978582706111502E-4</v>
      </c>
      <c r="AX249" s="117">
        <f>VLOOKUP($H249,'[1]Unit factor_selected'!$F$3:$AC$346,'[1]Unit factor_selected'!P$1,FALSE)</f>
        <v>1.34497806517425</v>
      </c>
      <c r="AY249" s="116">
        <f>VLOOKUP($H249,'[1]Unit factor_selected'!$F$3:$AC$346,'[1]Unit factor_selected'!Q$1,FALSE)</f>
        <v>7.2563653218693402E-2</v>
      </c>
      <c r="AZ249" s="117">
        <f>VLOOKUP($H249,'[1]Unit factor_selected'!$F$3:$AC$346,'[1]Unit factor_selected'!R$1,FALSE)</f>
        <v>1.27233292712232</v>
      </c>
      <c r="BA249" s="116">
        <f>VLOOKUP($H249,'[1]Unit factor_selected'!$F$3:$AC$346,'[1]Unit factor_selected'!S$1,FALSE)</f>
        <v>0.141551706254302</v>
      </c>
      <c r="BB249" s="116">
        <f>VLOOKUP($H249,'[1]Unit factor_selected'!$F$3:$AC$346,'[1]Unit factor_selected'!T$1,FALSE)</f>
        <v>1.48956698268489E-2</v>
      </c>
      <c r="BC249" s="116">
        <f>VLOOKUP($H249,'[1]Unit factor_selected'!$F$3:$AC$346,'[1]Unit factor_selected'!U$1,FALSE)</f>
        <v>9.9246425832622401E-2</v>
      </c>
      <c r="BD249" s="116">
        <f>VLOOKUP($H249,'[1]Unit factor_selected'!$F$3:$AC$346,'[1]Unit factor_selected'!V$1,FALSE)</f>
        <v>3.7041419046499398E-5</v>
      </c>
      <c r="BE249" s="116">
        <f>VLOOKUP($H249,'[1]Unit factor_selected'!$F$3:$AC$346,'[1]Unit factor_selected'!W$1,FALSE)</f>
        <v>5.7168489706483101E-3</v>
      </c>
      <c r="BF249" s="116">
        <f>VLOOKUP($H249,'[1]Unit factor_selected'!$F$3:$AC$346,'[1]Unit factor_selected'!X$1,FALSE)</f>
        <v>1.70783226899234E-3</v>
      </c>
      <c r="BG249" s="116">
        <f>VLOOKUP($H249,'[1]Unit factor_selected'!$F$3:$AC$346,'[1]Unit factor_selected'!Y$1,FALSE)</f>
        <v>1.86323464542677E-3</v>
      </c>
      <c r="BH249" s="116">
        <f>VLOOKUP($H249,'[1]Unit factor_selected'!$F$3:$AC$346,'[1]Unit factor_selected'!Z$1,FALSE)</f>
        <v>1.9400129879026301E-7</v>
      </c>
      <c r="BI249" s="116">
        <f>VLOOKUP($H249,'[1]Unit factor_selected'!$F$3:$AC$346,'[1]Unit factor_selected'!AA$1,FALSE)</f>
        <v>2.45237992984647E-3</v>
      </c>
      <c r="BJ249" s="117">
        <f>VLOOKUP($H249,'[1]Unit factor_selected'!$F$3:$AC$346,'[1]Unit factor_selected'!AB$1,FALSE)</f>
        <v>7.8837172023984996</v>
      </c>
      <c r="BK249" s="118">
        <f>VLOOKUP($H249,'[1]Unit factor_selected'!$F$3:$AC$346,'[1]Unit factor_selected'!AC$1,FALSE)</f>
        <v>1.60792762233317E-2</v>
      </c>
    </row>
    <row r="250" spans="2:64" x14ac:dyDescent="0.2">
      <c r="B250" s="84"/>
      <c r="C250" s="63"/>
      <c r="D250" s="64" t="str">
        <f>'[1]EV proj_BAU'!K83</f>
        <v>DMC (kg)</v>
      </c>
      <c r="E250" s="146"/>
      <c r="F250" s="65" t="str">
        <f>'[1]Unit factor_selected'!D50</f>
        <v>dimethyl carbonate production | dimethyl carbonate | Cutoff</v>
      </c>
      <c r="G250" s="66" t="str">
        <f>'[1]Unit factor_selected'!E50</f>
        <v>US</v>
      </c>
      <c r="H250" s="67" t="str">
        <f>'[1]Unit factor_selected'!F50</f>
        <v>6cc17b99-981e-48f8-a2af-7c7d522e750e</v>
      </c>
      <c r="I250" s="68">
        <f>I245</f>
        <v>1</v>
      </c>
      <c r="J250" s="69">
        <f t="shared" si="148"/>
        <v>1</v>
      </c>
      <c r="K250" s="188">
        <f>'[1]EV proj_BAU'!R83</f>
        <v>4.4060585142857143</v>
      </c>
      <c r="L250" s="72">
        <f>'[1]EV proj_BAU'!S83</f>
        <v>4.3494253714285707</v>
      </c>
      <c r="M250" s="72">
        <f>'[1]EV proj_BAU'!T83</f>
        <v>4.213505828571428</v>
      </c>
      <c r="N250" s="72">
        <f>'[1]EV proj_BAU'!U83</f>
        <v>7.3991201142857133</v>
      </c>
      <c r="O250" s="72">
        <f>'[1]EV proj_BAU'!V83</f>
        <v>4.224832457142857</v>
      </c>
      <c r="P250" s="72">
        <f>'[1]EV proj_BAU'!W83</f>
        <v>4.1908525714285707</v>
      </c>
      <c r="Q250" s="71">
        <v>0</v>
      </c>
      <c r="R250" s="71">
        <v>0</v>
      </c>
      <c r="S250" s="72">
        <f>'[1]EV proj_BAU'!X83</f>
        <v>8.5855844571428577</v>
      </c>
      <c r="T250" s="72">
        <f>'[1]EV proj_BAU'!Y83</f>
        <v>8.4723181714285722</v>
      </c>
      <c r="U250" s="72">
        <f>'[1]EV proj_BAU'!Z83</f>
        <v>8.2118057142857133</v>
      </c>
      <c r="V250" s="72">
        <f>'[1]EV proj_BAU'!AA83</f>
        <v>14.249134714285711</v>
      </c>
      <c r="W250" s="72">
        <f>'[1]EV proj_BAU'!AB83</f>
        <v>8.2344589714285714</v>
      </c>
      <c r="X250" s="72">
        <f>'[1]EV proj_BAU'!AC83</f>
        <v>8.1551725714285705</v>
      </c>
      <c r="Y250" s="71">
        <v>0</v>
      </c>
      <c r="Z250" s="73">
        <v>0</v>
      </c>
      <c r="AA250" s="189">
        <f>$I250*K$250</f>
        <v>4.4060585142857143</v>
      </c>
      <c r="AB250" s="76">
        <f t="shared" ref="AB250:AP254" si="152">$I250*L$250</f>
        <v>4.3494253714285707</v>
      </c>
      <c r="AC250" s="76">
        <f t="shared" si="152"/>
        <v>4.213505828571428</v>
      </c>
      <c r="AD250" s="76">
        <f t="shared" si="152"/>
        <v>7.3991201142857133</v>
      </c>
      <c r="AE250" s="76">
        <f t="shared" si="152"/>
        <v>4.224832457142857</v>
      </c>
      <c r="AF250" s="76">
        <f t="shared" si="152"/>
        <v>4.1908525714285707</v>
      </c>
      <c r="AG250" s="75">
        <f t="shared" si="152"/>
        <v>0</v>
      </c>
      <c r="AH250" s="75">
        <f t="shared" si="152"/>
        <v>0</v>
      </c>
      <c r="AI250" s="76">
        <f t="shared" si="152"/>
        <v>8.5855844571428577</v>
      </c>
      <c r="AJ250" s="76">
        <f t="shared" si="152"/>
        <v>8.4723181714285722</v>
      </c>
      <c r="AK250" s="76">
        <f t="shared" si="152"/>
        <v>8.2118057142857133</v>
      </c>
      <c r="AL250" s="76">
        <f t="shared" si="152"/>
        <v>14.249134714285711</v>
      </c>
      <c r="AM250" s="76">
        <f t="shared" si="152"/>
        <v>8.2344589714285714</v>
      </c>
      <c r="AN250" s="76">
        <f t="shared" si="152"/>
        <v>8.1551725714285705</v>
      </c>
      <c r="AO250" s="75">
        <f t="shared" si="152"/>
        <v>0</v>
      </c>
      <c r="AP250" s="77">
        <f t="shared" si="152"/>
        <v>0</v>
      </c>
      <c r="AQ250" s="78" t="str">
        <f>VLOOKUP($H250,'[1]Unit factor_selected'!$F$3:$AC$346,'[1]Unit factor_selected'!H$1,FALSE)</f>
        <v>kg</v>
      </c>
      <c r="AR250" s="79">
        <f>VLOOKUP($H250,'[1]Unit factor_selected'!$F$3:$AC$346,'[1]Unit factor_selected'!J$1,FALSE)</f>
        <v>2.0907690954708902</v>
      </c>
      <c r="AS250" s="80">
        <f>VLOOKUP($H250,'[1]Unit factor_selected'!$F$3:$AC$346,'[1]Unit factor_selected'!K$1,FALSE)</f>
        <v>54.9601734377867</v>
      </c>
      <c r="AT250" s="81">
        <f>VLOOKUP($H250,'[1]Unit factor_selected'!$F$3:$AC$346,'[1]Unit factor_selected'!L$1,FALSE)</f>
        <v>2.69757552717179E-3</v>
      </c>
      <c r="AU250" s="82">
        <f>VLOOKUP($H250,'[1]Unit factor_selected'!$F$3:$AC$346,'[1]Unit factor_selected'!M$1,FALSE)</f>
        <v>1.1027224976863099</v>
      </c>
      <c r="AV250" s="81">
        <f>VLOOKUP($H250,'[1]Unit factor_selected'!$F$3:$AC$346,'[1]Unit factor_selected'!N$1,FALSE)</f>
        <v>0.11502081161010599</v>
      </c>
      <c r="AW250" s="81">
        <f>VLOOKUP($H250,'[1]Unit factor_selected'!$F$3:$AC$346,'[1]Unit factor_selected'!O$1,FALSE)</f>
        <v>5.42856008824931E-4</v>
      </c>
      <c r="AX250" s="82">
        <f>VLOOKUP($H250,'[1]Unit factor_selected'!$F$3:$AC$346,'[1]Unit factor_selected'!P$1,FALSE)</f>
        <v>2.1671940288624598</v>
      </c>
      <c r="AY250" s="81">
        <f>VLOOKUP($H250,'[1]Unit factor_selected'!$F$3:$AC$346,'[1]Unit factor_selected'!Q$1,FALSE)</f>
        <v>0.116073277419939</v>
      </c>
      <c r="AZ250" s="82">
        <f>VLOOKUP($H250,'[1]Unit factor_selected'!$F$3:$AC$346,'[1]Unit factor_selected'!R$1,FALSE)</f>
        <v>2.0991834795947</v>
      </c>
      <c r="BA250" s="81">
        <f>VLOOKUP($H250,'[1]Unit factor_selected'!$F$3:$AC$346,'[1]Unit factor_selected'!S$1,FALSE)</f>
        <v>0.111969132762575</v>
      </c>
      <c r="BB250" s="81">
        <f>VLOOKUP($H250,'[1]Unit factor_selected'!$F$3:$AC$346,'[1]Unit factor_selected'!T$1,FALSE)</f>
        <v>1.8224334723585301E-2</v>
      </c>
      <c r="BC250" s="81">
        <f>VLOOKUP($H250,'[1]Unit factor_selected'!$F$3:$AC$346,'[1]Unit factor_selected'!U$1,FALSE)</f>
        <v>0.149474779644276</v>
      </c>
      <c r="BD250" s="81">
        <f>VLOOKUP($H250,'[1]Unit factor_selected'!$F$3:$AC$346,'[1]Unit factor_selected'!V$1,FALSE)</f>
        <v>5.3463784574388902E-5</v>
      </c>
      <c r="BE250" s="81">
        <f>VLOOKUP($H250,'[1]Unit factor_selected'!$F$3:$AC$346,'[1]Unit factor_selected'!W$1,FALSE)</f>
        <v>8.4342572246258601E-3</v>
      </c>
      <c r="BF250" s="81">
        <f>VLOOKUP($H250,'[1]Unit factor_selected'!$F$3:$AC$346,'[1]Unit factor_selected'!X$1,FALSE)</f>
        <v>3.9282571658324798E-3</v>
      </c>
      <c r="BG250" s="81">
        <f>VLOOKUP($H250,'[1]Unit factor_selected'!$F$3:$AC$346,'[1]Unit factor_selected'!Y$1,FALSE)</f>
        <v>4.3664756420650598E-3</v>
      </c>
      <c r="BH250" s="81">
        <f>VLOOKUP($H250,'[1]Unit factor_selected'!$F$3:$AC$346,'[1]Unit factor_selected'!Z$1,FALSE)</f>
        <v>5.4045920677890205E-7</v>
      </c>
      <c r="BI250" s="81">
        <f>VLOOKUP($H250,'[1]Unit factor_selected'!$F$3:$AC$346,'[1]Unit factor_selected'!AA$1,FALSE)</f>
        <v>5.4646820630180597E-3</v>
      </c>
      <c r="BJ250" s="82">
        <f>VLOOKUP($H250,'[1]Unit factor_selected'!$F$3:$AC$346,'[1]Unit factor_selected'!AB$1,FALSE)</f>
        <v>10.5832460508307</v>
      </c>
      <c r="BK250" s="83">
        <f>VLOOKUP($H250,'[1]Unit factor_selected'!$F$3:$AC$346,'[1]Unit factor_selected'!AC$1,FALSE)</f>
        <v>1.9734409177854299E-2</v>
      </c>
    </row>
    <row r="251" spans="2:64" x14ac:dyDescent="0.2">
      <c r="B251" s="84"/>
      <c r="C251" s="63"/>
      <c r="D251" s="85"/>
      <c r="E251" s="147"/>
      <c r="F251" s="86"/>
      <c r="G251" s="87" t="str">
        <f>'[1]Unit factor_selected'!E51</f>
        <v>CN</v>
      </c>
      <c r="H251" s="35" t="str">
        <f>'[1]Unit factor_selected'!F51</f>
        <v>b1dd825d-fd56-42dc-bc1a-d739e8e6c6db</v>
      </c>
      <c r="I251" s="88">
        <f t="shared" si="151"/>
        <v>0</v>
      </c>
      <c r="J251" s="89"/>
      <c r="K251" s="192"/>
      <c r="L251" s="92"/>
      <c r="M251" s="92"/>
      <c r="N251" s="92"/>
      <c r="O251" s="92"/>
      <c r="P251" s="92"/>
      <c r="Q251" s="91"/>
      <c r="R251" s="91"/>
      <c r="S251" s="92"/>
      <c r="T251" s="92"/>
      <c r="U251" s="92"/>
      <c r="V251" s="92"/>
      <c r="W251" s="92"/>
      <c r="X251" s="92"/>
      <c r="Y251" s="91"/>
      <c r="Z251" s="93"/>
      <c r="AA251" s="193">
        <f>$I251*K$250</f>
        <v>0</v>
      </c>
      <c r="AB251" s="95">
        <f t="shared" si="152"/>
        <v>0</v>
      </c>
      <c r="AC251" s="95">
        <f t="shared" si="152"/>
        <v>0</v>
      </c>
      <c r="AD251" s="95">
        <f t="shared" si="152"/>
        <v>0</v>
      </c>
      <c r="AE251" s="95">
        <f t="shared" si="152"/>
        <v>0</v>
      </c>
      <c r="AF251" s="95">
        <f t="shared" si="152"/>
        <v>0</v>
      </c>
      <c r="AG251" s="4">
        <f t="shared" si="152"/>
        <v>0</v>
      </c>
      <c r="AH251" s="4">
        <f t="shared" si="152"/>
        <v>0</v>
      </c>
      <c r="AI251" s="95">
        <f t="shared" si="152"/>
        <v>0</v>
      </c>
      <c r="AJ251" s="95">
        <f t="shared" si="152"/>
        <v>0</v>
      </c>
      <c r="AK251" s="95">
        <f t="shared" si="152"/>
        <v>0</v>
      </c>
      <c r="AL251" s="95">
        <f t="shared" si="152"/>
        <v>0</v>
      </c>
      <c r="AM251" s="95">
        <f t="shared" si="152"/>
        <v>0</v>
      </c>
      <c r="AN251" s="95">
        <f t="shared" si="152"/>
        <v>0</v>
      </c>
      <c r="AO251" s="4">
        <f t="shared" si="152"/>
        <v>0</v>
      </c>
      <c r="AP251" s="96">
        <f t="shared" si="152"/>
        <v>0</v>
      </c>
      <c r="AQ251" s="97" t="str">
        <f>VLOOKUP($H251,'[1]Unit factor_selected'!$F$3:$AC$346,'[1]Unit factor_selected'!H$1,FALSE)</f>
        <v>kg</v>
      </c>
      <c r="AR251" s="98">
        <f>VLOOKUP($H251,'[1]Unit factor_selected'!$F$3:$AC$346,'[1]Unit factor_selected'!J$1,FALSE)</f>
        <v>2.1564198893287401</v>
      </c>
      <c r="AS251" s="2">
        <f>VLOOKUP($H251,'[1]Unit factor_selected'!$F$3:$AC$346,'[1]Unit factor_selected'!K$1,FALSE)</f>
        <v>54.923783544256402</v>
      </c>
      <c r="AT251" s="22">
        <f>VLOOKUP($H251,'[1]Unit factor_selected'!$F$3:$AC$346,'[1]Unit factor_selected'!L$1,FALSE)</f>
        <v>2.6756368134864999E-3</v>
      </c>
      <c r="AU251" s="21">
        <f>VLOOKUP($H251,'[1]Unit factor_selected'!$F$3:$AC$346,'[1]Unit factor_selected'!M$1,FALSE)</f>
        <v>1.10379461103009</v>
      </c>
      <c r="AV251" s="22">
        <f>VLOOKUP($H251,'[1]Unit factor_selected'!$F$3:$AC$346,'[1]Unit factor_selected'!N$1,FALSE)</f>
        <v>0.114885127556855</v>
      </c>
      <c r="AW251" s="22">
        <f>VLOOKUP($H251,'[1]Unit factor_selected'!$F$3:$AC$346,'[1]Unit factor_selected'!O$1,FALSE)</f>
        <v>4.77412141378226E-4</v>
      </c>
      <c r="AX251" s="21">
        <f>VLOOKUP($H251,'[1]Unit factor_selected'!$F$3:$AC$346,'[1]Unit factor_selected'!P$1,FALSE)</f>
        <v>2.2370360355741399</v>
      </c>
      <c r="AY251" s="22">
        <f>VLOOKUP($H251,'[1]Unit factor_selected'!$F$3:$AC$346,'[1]Unit factor_selected'!Q$1,FALSE)</f>
        <v>0.11620153504646299</v>
      </c>
      <c r="AZ251" s="21">
        <f>VLOOKUP($H251,'[1]Unit factor_selected'!$F$3:$AC$346,'[1]Unit factor_selected'!R$1,FALSE)</f>
        <v>2.06309020506907</v>
      </c>
      <c r="BA251" s="22">
        <f>VLOOKUP($H251,'[1]Unit factor_selected'!$F$3:$AC$346,'[1]Unit factor_selected'!S$1,FALSE)</f>
        <v>0.105372887858816</v>
      </c>
      <c r="BB251" s="22">
        <f>VLOOKUP($H251,'[1]Unit factor_selected'!$F$3:$AC$346,'[1]Unit factor_selected'!T$1,FALSE)</f>
        <v>1.7732281563144402E-2</v>
      </c>
      <c r="BC251" s="22">
        <f>VLOOKUP($H251,'[1]Unit factor_selected'!$F$3:$AC$346,'[1]Unit factor_selected'!U$1,FALSE)</f>
        <v>0.14916914762539901</v>
      </c>
      <c r="BD251" s="22">
        <f>VLOOKUP($H251,'[1]Unit factor_selected'!$F$3:$AC$346,'[1]Unit factor_selected'!V$1,FALSE)</f>
        <v>4.9123929461241402E-5</v>
      </c>
      <c r="BE251" s="22">
        <f>VLOOKUP($H251,'[1]Unit factor_selected'!$F$3:$AC$346,'[1]Unit factor_selected'!W$1,FALSE)</f>
        <v>8.4459624994520591E-3</v>
      </c>
      <c r="BF251" s="22">
        <f>VLOOKUP($H251,'[1]Unit factor_selected'!$F$3:$AC$346,'[1]Unit factor_selected'!X$1,FALSE)</f>
        <v>4.389286088056E-3</v>
      </c>
      <c r="BG251" s="22">
        <f>VLOOKUP($H251,'[1]Unit factor_selected'!$F$3:$AC$346,'[1]Unit factor_selected'!Y$1,FALSE)</f>
        <v>4.8252699561791004E-3</v>
      </c>
      <c r="BH251" s="22">
        <f>VLOOKUP($H251,'[1]Unit factor_selected'!$F$3:$AC$346,'[1]Unit factor_selected'!Z$1,FALSE)</f>
        <v>5.3163530644078004E-7</v>
      </c>
      <c r="BI251" s="22">
        <f>VLOOKUP($H251,'[1]Unit factor_selected'!$F$3:$AC$346,'[1]Unit factor_selected'!AA$1,FALSE)</f>
        <v>5.8530353191573598E-3</v>
      </c>
      <c r="BJ251" s="21">
        <f>VLOOKUP($H251,'[1]Unit factor_selected'!$F$3:$AC$346,'[1]Unit factor_selected'!AB$1,FALSE)</f>
        <v>10.6773560838372</v>
      </c>
      <c r="BK251" s="99">
        <f>VLOOKUP($H251,'[1]Unit factor_selected'!$F$3:$AC$346,'[1]Unit factor_selected'!AC$1,FALSE)</f>
        <v>1.8957576079201201E-2</v>
      </c>
    </row>
    <row r="252" spans="2:64" x14ac:dyDescent="0.2">
      <c r="B252" s="84"/>
      <c r="C252" s="63"/>
      <c r="D252" s="85"/>
      <c r="E252" s="147"/>
      <c r="F252" s="86"/>
      <c r="G252" s="87" t="str">
        <f>'[1]Unit factor_selected'!E52</f>
        <v>JP</v>
      </c>
      <c r="H252" s="35" t="str">
        <f>'[1]Unit factor_selected'!F52</f>
        <v>4d90e92c-20c5-4da4-b26b-12fddf9019fd</v>
      </c>
      <c r="I252" s="88">
        <f t="shared" si="151"/>
        <v>0</v>
      </c>
      <c r="J252" s="89"/>
      <c r="K252" s="192"/>
      <c r="L252" s="92"/>
      <c r="M252" s="92"/>
      <c r="N252" s="92"/>
      <c r="O252" s="92"/>
      <c r="P252" s="92"/>
      <c r="Q252" s="91"/>
      <c r="R252" s="91"/>
      <c r="S252" s="92"/>
      <c r="T252" s="92"/>
      <c r="U252" s="92"/>
      <c r="V252" s="92"/>
      <c r="W252" s="92"/>
      <c r="X252" s="92"/>
      <c r="Y252" s="91"/>
      <c r="Z252" s="93"/>
      <c r="AA252" s="193">
        <f>$I252*K$250</f>
        <v>0</v>
      </c>
      <c r="AB252" s="95">
        <f t="shared" si="152"/>
        <v>0</v>
      </c>
      <c r="AC252" s="95">
        <f t="shared" si="152"/>
        <v>0</v>
      </c>
      <c r="AD252" s="95">
        <f t="shared" si="152"/>
        <v>0</v>
      </c>
      <c r="AE252" s="95">
        <f t="shared" si="152"/>
        <v>0</v>
      </c>
      <c r="AF252" s="95">
        <f t="shared" si="152"/>
        <v>0</v>
      </c>
      <c r="AG252" s="4">
        <f t="shared" si="152"/>
        <v>0</v>
      </c>
      <c r="AH252" s="4">
        <f t="shared" si="152"/>
        <v>0</v>
      </c>
      <c r="AI252" s="95">
        <f t="shared" si="152"/>
        <v>0</v>
      </c>
      <c r="AJ252" s="95">
        <f t="shared" si="152"/>
        <v>0</v>
      </c>
      <c r="AK252" s="95">
        <f t="shared" si="152"/>
        <v>0</v>
      </c>
      <c r="AL252" s="95">
        <f t="shared" si="152"/>
        <v>0</v>
      </c>
      <c r="AM252" s="95">
        <f t="shared" si="152"/>
        <v>0</v>
      </c>
      <c r="AN252" s="95">
        <f t="shared" si="152"/>
        <v>0</v>
      </c>
      <c r="AO252" s="4">
        <f t="shared" si="152"/>
        <v>0</v>
      </c>
      <c r="AP252" s="96">
        <f t="shared" si="152"/>
        <v>0</v>
      </c>
      <c r="AQ252" s="97" t="str">
        <f>VLOOKUP($H252,'[1]Unit factor_selected'!$F$3:$AC$346,'[1]Unit factor_selected'!H$1,FALSE)</f>
        <v>kg</v>
      </c>
      <c r="AR252" s="98">
        <f>VLOOKUP($H252,'[1]Unit factor_selected'!$F$3:$AC$346,'[1]Unit factor_selected'!J$1,FALSE)</f>
        <v>2.05338272152306</v>
      </c>
      <c r="AS252" s="2">
        <f>VLOOKUP($H252,'[1]Unit factor_selected'!$F$3:$AC$346,'[1]Unit factor_selected'!K$1,FALSE)</f>
        <v>54.408630275164597</v>
      </c>
      <c r="AT252" s="22">
        <f>VLOOKUP($H252,'[1]Unit factor_selected'!$F$3:$AC$346,'[1]Unit factor_selected'!L$1,FALSE)</f>
        <v>2.4786233126443901E-3</v>
      </c>
      <c r="AU252" s="21">
        <f>VLOOKUP($H252,'[1]Unit factor_selected'!$F$3:$AC$346,'[1]Unit factor_selected'!M$1,FALSE)</f>
        <v>1.08986259894849</v>
      </c>
      <c r="AV252" s="22">
        <f>VLOOKUP($H252,'[1]Unit factor_selected'!$F$3:$AC$346,'[1]Unit factor_selected'!N$1,FALSE)</f>
        <v>0.114061503979732</v>
      </c>
      <c r="AW252" s="22">
        <f>VLOOKUP($H252,'[1]Unit factor_selected'!$F$3:$AC$346,'[1]Unit factor_selected'!O$1,FALSE)</f>
        <v>4.6663879034207901E-4</v>
      </c>
      <c r="AX252" s="21">
        <f>VLOOKUP($H252,'[1]Unit factor_selected'!$F$3:$AC$346,'[1]Unit factor_selected'!P$1,FALSE)</f>
        <v>2.1293737553651102</v>
      </c>
      <c r="AY252" s="22">
        <f>VLOOKUP($H252,'[1]Unit factor_selected'!$F$3:$AC$346,'[1]Unit factor_selected'!Q$1,FALSE)</f>
        <v>0.113595390206517</v>
      </c>
      <c r="AZ252" s="21">
        <f>VLOOKUP($H252,'[1]Unit factor_selected'!$F$3:$AC$346,'[1]Unit factor_selected'!R$1,FALSE)</f>
        <v>2.0065204481616701</v>
      </c>
      <c r="BA252" s="22">
        <f>VLOOKUP($H252,'[1]Unit factor_selected'!$F$3:$AC$346,'[1]Unit factor_selected'!S$1,FALSE)</f>
        <v>0.10285071628762101</v>
      </c>
      <c r="BB252" s="22">
        <f>VLOOKUP($H252,'[1]Unit factor_selected'!$F$3:$AC$346,'[1]Unit factor_selected'!T$1,FALSE)</f>
        <v>1.9162726285224901E-2</v>
      </c>
      <c r="BC252" s="22">
        <f>VLOOKUP($H252,'[1]Unit factor_selected'!$F$3:$AC$346,'[1]Unit factor_selected'!U$1,FALSE)</f>
        <v>0.14800294885328999</v>
      </c>
      <c r="BD252" s="22">
        <f>VLOOKUP($H252,'[1]Unit factor_selected'!$F$3:$AC$346,'[1]Unit factor_selected'!V$1,FALSE)</f>
        <v>4.8643623546283599E-5</v>
      </c>
      <c r="BE252" s="22">
        <f>VLOOKUP($H252,'[1]Unit factor_selected'!$F$3:$AC$346,'[1]Unit factor_selected'!W$1,FALSE)</f>
        <v>8.4952833038153298E-3</v>
      </c>
      <c r="BF252" s="22">
        <f>VLOOKUP($H252,'[1]Unit factor_selected'!$F$3:$AC$346,'[1]Unit factor_selected'!X$1,FALSE)</f>
        <v>3.9838351844665304E-3</v>
      </c>
      <c r="BG252" s="22">
        <f>VLOOKUP($H252,'[1]Unit factor_selected'!$F$3:$AC$346,'[1]Unit factor_selected'!Y$1,FALSE)</f>
        <v>4.4227674607360302E-3</v>
      </c>
      <c r="BH252" s="22">
        <f>VLOOKUP($H252,'[1]Unit factor_selected'!$F$3:$AC$346,'[1]Unit factor_selected'!Z$1,FALSE)</f>
        <v>5.1675597686805497E-7</v>
      </c>
      <c r="BI252" s="22">
        <f>VLOOKUP($H252,'[1]Unit factor_selected'!$F$3:$AC$346,'[1]Unit factor_selected'!AA$1,FALSE)</f>
        <v>5.5264508259567401E-3</v>
      </c>
      <c r="BJ252" s="21">
        <f>VLOOKUP($H252,'[1]Unit factor_selected'!$F$3:$AC$346,'[1]Unit factor_selected'!AB$1,FALSE)</f>
        <v>10.6251498871232</v>
      </c>
      <c r="BK252" s="99">
        <f>VLOOKUP($H252,'[1]Unit factor_selected'!$F$3:$AC$346,'[1]Unit factor_selected'!AC$1,FALSE)</f>
        <v>1.8809267798929899E-2</v>
      </c>
    </row>
    <row r="253" spans="2:64" x14ac:dyDescent="0.2">
      <c r="B253" s="84"/>
      <c r="C253" s="63"/>
      <c r="D253" s="85"/>
      <c r="E253" s="147"/>
      <c r="F253" s="86"/>
      <c r="G253" s="87" t="str">
        <f>'[1]Unit factor_selected'!E53</f>
        <v>KR</v>
      </c>
      <c r="H253" s="35" t="str">
        <f>'[1]Unit factor_selected'!F53</f>
        <v>11a60322-d7b6-4ec3-9b38-8442f0bb09d5</v>
      </c>
      <c r="I253" s="88">
        <f t="shared" si="151"/>
        <v>0</v>
      </c>
      <c r="J253" s="89"/>
      <c r="K253" s="192"/>
      <c r="L253" s="92"/>
      <c r="M253" s="92"/>
      <c r="N253" s="92"/>
      <c r="O253" s="92"/>
      <c r="P253" s="92"/>
      <c r="Q253" s="91"/>
      <c r="R253" s="91"/>
      <c r="S253" s="92"/>
      <c r="T253" s="92"/>
      <c r="U253" s="92"/>
      <c r="V253" s="92"/>
      <c r="W253" s="92"/>
      <c r="X253" s="92"/>
      <c r="Y253" s="91"/>
      <c r="Z253" s="93"/>
      <c r="AA253" s="193">
        <f>$I253*K$250</f>
        <v>0</v>
      </c>
      <c r="AB253" s="95">
        <f t="shared" si="152"/>
        <v>0</v>
      </c>
      <c r="AC253" s="95">
        <f t="shared" si="152"/>
        <v>0</v>
      </c>
      <c r="AD253" s="95">
        <f t="shared" si="152"/>
        <v>0</v>
      </c>
      <c r="AE253" s="95">
        <f t="shared" si="152"/>
        <v>0</v>
      </c>
      <c r="AF253" s="95">
        <f t="shared" si="152"/>
        <v>0</v>
      </c>
      <c r="AG253" s="4">
        <f t="shared" si="152"/>
        <v>0</v>
      </c>
      <c r="AH253" s="4">
        <f t="shared" si="152"/>
        <v>0</v>
      </c>
      <c r="AI253" s="95">
        <f t="shared" si="152"/>
        <v>0</v>
      </c>
      <c r="AJ253" s="95">
        <f t="shared" si="152"/>
        <v>0</v>
      </c>
      <c r="AK253" s="95">
        <f t="shared" si="152"/>
        <v>0</v>
      </c>
      <c r="AL253" s="95">
        <f t="shared" si="152"/>
        <v>0</v>
      </c>
      <c r="AM253" s="95">
        <f t="shared" si="152"/>
        <v>0</v>
      </c>
      <c r="AN253" s="95">
        <f t="shared" si="152"/>
        <v>0</v>
      </c>
      <c r="AO253" s="4">
        <f t="shared" si="152"/>
        <v>0</v>
      </c>
      <c r="AP253" s="96">
        <f t="shared" si="152"/>
        <v>0</v>
      </c>
      <c r="AQ253" s="97" t="str">
        <f>VLOOKUP($H253,'[1]Unit factor_selected'!$F$3:$AC$346,'[1]Unit factor_selected'!H$1,FALSE)</f>
        <v>kg</v>
      </c>
      <c r="AR253" s="98">
        <f>VLOOKUP($H253,'[1]Unit factor_selected'!$F$3:$AC$346,'[1]Unit factor_selected'!J$1,FALSE)</f>
        <v>2.0663353681258498</v>
      </c>
      <c r="AS253" s="2">
        <f>VLOOKUP($H253,'[1]Unit factor_selected'!$F$3:$AC$346,'[1]Unit factor_selected'!K$1,FALSE)</f>
        <v>55.292968017919101</v>
      </c>
      <c r="AT253" s="22">
        <f>VLOOKUP($H253,'[1]Unit factor_selected'!$F$3:$AC$346,'[1]Unit factor_selected'!L$1,FALSE)</f>
        <v>2.4870458846207302E-3</v>
      </c>
      <c r="AU253" s="21">
        <f>VLOOKUP($H253,'[1]Unit factor_selected'!$F$3:$AC$346,'[1]Unit factor_selected'!M$1,FALSE)</f>
        <v>1.0952554689927001</v>
      </c>
      <c r="AV253" s="22">
        <f>VLOOKUP($H253,'[1]Unit factor_selected'!$F$3:$AC$346,'[1]Unit factor_selected'!N$1,FALSE)</f>
        <v>0.115717496474551</v>
      </c>
      <c r="AW253" s="22">
        <f>VLOOKUP($H253,'[1]Unit factor_selected'!$F$3:$AC$346,'[1]Unit factor_selected'!O$1,FALSE)</f>
        <v>5.3634511726185997E-4</v>
      </c>
      <c r="AX253" s="21">
        <f>VLOOKUP($H253,'[1]Unit factor_selected'!$F$3:$AC$346,'[1]Unit factor_selected'!P$1,FALSE)</f>
        <v>2.1411238678186</v>
      </c>
      <c r="AY253" s="22">
        <f>VLOOKUP($H253,'[1]Unit factor_selected'!$F$3:$AC$346,'[1]Unit factor_selected'!Q$1,FALSE)</f>
        <v>0.11726802989102</v>
      </c>
      <c r="AZ253" s="21">
        <f>VLOOKUP($H253,'[1]Unit factor_selected'!$F$3:$AC$346,'[1]Unit factor_selected'!R$1,FALSE)</f>
        <v>2.0982243034120498</v>
      </c>
      <c r="BA253" s="22">
        <f>VLOOKUP($H253,'[1]Unit factor_selected'!$F$3:$AC$346,'[1]Unit factor_selected'!S$1,FALSE)</f>
        <v>0.14328195944000599</v>
      </c>
      <c r="BB253" s="22">
        <f>VLOOKUP($H253,'[1]Unit factor_selected'!$F$3:$AC$346,'[1]Unit factor_selected'!T$1,FALSE)</f>
        <v>2.0683821619757601E-2</v>
      </c>
      <c r="BC253" s="22">
        <f>VLOOKUP($H253,'[1]Unit factor_selected'!$F$3:$AC$346,'[1]Unit factor_selected'!U$1,FALSE)</f>
        <v>0.15035896590660999</v>
      </c>
      <c r="BD253" s="22">
        <f>VLOOKUP($H253,'[1]Unit factor_selected'!$F$3:$AC$346,'[1]Unit factor_selected'!V$1,FALSE)</f>
        <v>5.3490584714729398E-5</v>
      </c>
      <c r="BE253" s="22">
        <f>VLOOKUP($H253,'[1]Unit factor_selected'!$F$3:$AC$346,'[1]Unit factor_selected'!W$1,FALSE)</f>
        <v>8.5010863955173998E-3</v>
      </c>
      <c r="BF253" s="22">
        <f>VLOOKUP($H253,'[1]Unit factor_selected'!$F$3:$AC$346,'[1]Unit factor_selected'!X$1,FALSE)</f>
        <v>4.0643360187723196E-3</v>
      </c>
      <c r="BG253" s="22">
        <f>VLOOKUP($H253,'[1]Unit factor_selected'!$F$3:$AC$346,'[1]Unit factor_selected'!Y$1,FALSE)</f>
        <v>4.5024573431891902E-3</v>
      </c>
      <c r="BH253" s="22">
        <f>VLOOKUP($H253,'[1]Unit factor_selected'!$F$3:$AC$346,'[1]Unit factor_selected'!Z$1,FALSE)</f>
        <v>5.2723290938075196E-7</v>
      </c>
      <c r="BI253" s="22">
        <f>VLOOKUP($H253,'[1]Unit factor_selected'!$F$3:$AC$346,'[1]Unit factor_selected'!AA$1,FALSE)</f>
        <v>5.3268631318889002E-3</v>
      </c>
      <c r="BJ253" s="21">
        <f>VLOOKUP($H253,'[1]Unit factor_selected'!$F$3:$AC$346,'[1]Unit factor_selected'!AB$1,FALSE)</f>
        <v>10.6423560469739</v>
      </c>
      <c r="BK253" s="99">
        <f>VLOOKUP($H253,'[1]Unit factor_selected'!$F$3:$AC$346,'[1]Unit factor_selected'!AC$1,FALSE)</f>
        <v>1.9318172113443801E-2</v>
      </c>
    </row>
    <row r="254" spans="2:64" x14ac:dyDescent="0.2">
      <c r="B254" s="84"/>
      <c r="C254" s="63"/>
      <c r="D254" s="137"/>
      <c r="E254" s="148"/>
      <c r="F254" s="101"/>
      <c r="G254" s="102" t="str">
        <f>'[1]Unit factor_selected'!E54</f>
        <v>RER</v>
      </c>
      <c r="H254" s="103" t="str">
        <f>'[1]Unit factor_selected'!F54</f>
        <v>8bd826fe-e73e-466f-9d90-6b35d6e52870</v>
      </c>
      <c r="I254" s="104">
        <f t="shared" si="151"/>
        <v>0</v>
      </c>
      <c r="J254" s="105"/>
      <c r="K254" s="196"/>
      <c r="L254" s="108"/>
      <c r="M254" s="108"/>
      <c r="N254" s="108"/>
      <c r="O254" s="108"/>
      <c r="P254" s="108"/>
      <c r="Q254" s="107"/>
      <c r="R254" s="107"/>
      <c r="S254" s="108"/>
      <c r="T254" s="108"/>
      <c r="U254" s="108"/>
      <c r="V254" s="108"/>
      <c r="W254" s="108"/>
      <c r="X254" s="108"/>
      <c r="Y254" s="107"/>
      <c r="Z254" s="109"/>
      <c r="AA254" s="197">
        <f>$I254*K$250</f>
        <v>0</v>
      </c>
      <c r="AB254" s="58">
        <f t="shared" si="152"/>
        <v>0</v>
      </c>
      <c r="AC254" s="58">
        <f t="shared" si="152"/>
        <v>0</v>
      </c>
      <c r="AD254" s="58">
        <f t="shared" si="152"/>
        <v>0</v>
      </c>
      <c r="AE254" s="58">
        <f t="shared" si="152"/>
        <v>0</v>
      </c>
      <c r="AF254" s="58">
        <f t="shared" si="152"/>
        <v>0</v>
      </c>
      <c r="AG254" s="111">
        <f t="shared" si="152"/>
        <v>0</v>
      </c>
      <c r="AH254" s="111">
        <f t="shared" si="152"/>
        <v>0</v>
      </c>
      <c r="AI254" s="58">
        <f t="shared" si="152"/>
        <v>0</v>
      </c>
      <c r="AJ254" s="58">
        <f t="shared" si="152"/>
        <v>0</v>
      </c>
      <c r="AK254" s="58">
        <f t="shared" si="152"/>
        <v>0</v>
      </c>
      <c r="AL254" s="58">
        <f t="shared" si="152"/>
        <v>0</v>
      </c>
      <c r="AM254" s="58">
        <f t="shared" si="152"/>
        <v>0</v>
      </c>
      <c r="AN254" s="58">
        <f t="shared" si="152"/>
        <v>0</v>
      </c>
      <c r="AO254" s="111">
        <f t="shared" si="152"/>
        <v>0</v>
      </c>
      <c r="AP254" s="112">
        <f t="shared" si="152"/>
        <v>0</v>
      </c>
      <c r="AQ254" s="113" t="str">
        <f>VLOOKUP($H254,'[1]Unit factor_selected'!$F$3:$AC$346,'[1]Unit factor_selected'!H$1,FALSE)</f>
        <v>kg</v>
      </c>
      <c r="AR254" s="114">
        <f>VLOOKUP($H254,'[1]Unit factor_selected'!$F$3:$AC$346,'[1]Unit factor_selected'!J$1,FALSE)</f>
        <v>0.60670700715950299</v>
      </c>
      <c r="AS254" s="115">
        <f>VLOOKUP($H254,'[1]Unit factor_selected'!$F$3:$AC$346,'[1]Unit factor_selected'!K$1,FALSE)</f>
        <v>17.791439142119</v>
      </c>
      <c r="AT254" s="116">
        <f>VLOOKUP($H254,'[1]Unit factor_selected'!$F$3:$AC$346,'[1]Unit factor_selected'!L$1,FALSE)</f>
        <v>6.0304900216904601E-4</v>
      </c>
      <c r="AU254" s="117">
        <f>VLOOKUP($H254,'[1]Unit factor_selected'!$F$3:$AC$346,'[1]Unit factor_selected'!M$1,FALSE)</f>
        <v>0.34194652241272899</v>
      </c>
      <c r="AV254" s="116">
        <f>VLOOKUP($H254,'[1]Unit factor_selected'!$F$3:$AC$346,'[1]Unit factor_selected'!N$1,FALSE)</f>
        <v>3.63073277276834E-2</v>
      </c>
      <c r="AW254" s="116">
        <f>VLOOKUP($H254,'[1]Unit factor_selected'!$F$3:$AC$346,'[1]Unit factor_selected'!O$1,FALSE)</f>
        <v>1.4918517524319599E-4</v>
      </c>
      <c r="AX254" s="117">
        <f>VLOOKUP($H254,'[1]Unit factor_selected'!$F$3:$AC$346,'[1]Unit factor_selected'!P$1,FALSE)</f>
        <v>0.62968973340939505</v>
      </c>
      <c r="AY254" s="116">
        <f>VLOOKUP($H254,'[1]Unit factor_selected'!$F$3:$AC$346,'[1]Unit factor_selected'!Q$1,FALSE)</f>
        <v>3.5980492758356401E-2</v>
      </c>
      <c r="AZ254" s="117">
        <f>VLOOKUP($H254,'[1]Unit factor_selected'!$F$3:$AC$346,'[1]Unit factor_selected'!R$1,FALSE)</f>
        <v>0.62939830308408395</v>
      </c>
      <c r="BA254" s="116">
        <f>VLOOKUP($H254,'[1]Unit factor_selected'!$F$3:$AC$346,'[1]Unit factor_selected'!S$1,FALSE)</f>
        <v>6.0051561800307997E-2</v>
      </c>
      <c r="BB254" s="116">
        <f>VLOOKUP($H254,'[1]Unit factor_selected'!$F$3:$AC$346,'[1]Unit factor_selected'!T$1,FALSE)</f>
        <v>7.47234345098724E-3</v>
      </c>
      <c r="BC254" s="116">
        <f>VLOOKUP($H254,'[1]Unit factor_selected'!$F$3:$AC$346,'[1]Unit factor_selected'!U$1,FALSE)</f>
        <v>4.72812623200781E-2</v>
      </c>
      <c r="BD254" s="116">
        <f>VLOOKUP($H254,'[1]Unit factor_selected'!$F$3:$AC$346,'[1]Unit factor_selected'!V$1,FALSE)</f>
        <v>1.5791739576153E-5</v>
      </c>
      <c r="BE254" s="116">
        <f>VLOOKUP($H254,'[1]Unit factor_selected'!$F$3:$AC$346,'[1]Unit factor_selected'!W$1,FALSE)</f>
        <v>2.7446714576447699E-3</v>
      </c>
      <c r="BF254" s="116">
        <f>VLOOKUP($H254,'[1]Unit factor_selected'!$F$3:$AC$346,'[1]Unit factor_selected'!X$1,FALSE)</f>
        <v>1.1164766698549E-3</v>
      </c>
      <c r="BG254" s="116">
        <f>VLOOKUP($H254,'[1]Unit factor_selected'!$F$3:$AC$346,'[1]Unit factor_selected'!Y$1,FALSE)</f>
        <v>1.2577200441399199E-3</v>
      </c>
      <c r="BH254" s="116">
        <f>VLOOKUP($H254,'[1]Unit factor_selected'!$F$3:$AC$346,'[1]Unit factor_selected'!Z$1,FALSE)</f>
        <v>1.5707949860785499E-7</v>
      </c>
      <c r="BI254" s="116">
        <f>VLOOKUP($H254,'[1]Unit factor_selected'!$F$3:$AC$346,'[1]Unit factor_selected'!AA$1,FALSE)</f>
        <v>1.39446680479267E-3</v>
      </c>
      <c r="BJ254" s="117">
        <f>VLOOKUP($H254,'[1]Unit factor_selected'!$F$3:$AC$346,'[1]Unit factor_selected'!AB$1,FALSE)</f>
        <v>3.54659177214696</v>
      </c>
      <c r="BK254" s="118">
        <f>VLOOKUP($H254,'[1]Unit factor_selected'!$F$3:$AC$346,'[1]Unit factor_selected'!AC$1,FALSE)</f>
        <v>6.6686288326869196E-3</v>
      </c>
    </row>
    <row r="255" spans="2:64" x14ac:dyDescent="0.2">
      <c r="B255" s="84"/>
      <c r="C255" s="63"/>
      <c r="D255" s="62" t="s">
        <v>68</v>
      </c>
      <c r="E255" s="30" t="str">
        <f>[1]LCI!W6</f>
        <v>SO2</v>
      </c>
      <c r="F255" s="211" t="str">
        <f>'[1]Unit factor_selected'!D316</f>
        <v>market for sulfur dioxide, liquid | sulfur dioxide, liquid | Cutoff, U</v>
      </c>
      <c r="G255" s="66" t="str">
        <f>'[1]Unit factor_selected'!E316</f>
        <v>RoW</v>
      </c>
      <c r="H255" s="67" t="str">
        <f>'[1]Unit factor_selected'!F316</f>
        <v>635a37c8-722f-36e4-8ea2-d669771fe3f2</v>
      </c>
      <c r="I255" s="68">
        <v>1</v>
      </c>
      <c r="J255" s="120">
        <f t="shared" ref="J255:J263" si="153">I255</f>
        <v>1</v>
      </c>
      <c r="K255" s="280">
        <v>0</v>
      </c>
      <c r="L255" s="281">
        <v>0</v>
      </c>
      <c r="M255" s="281">
        <v>0</v>
      </c>
      <c r="N255" s="281">
        <v>0</v>
      </c>
      <c r="O255" s="281">
        <v>0</v>
      </c>
      <c r="P255" s="281">
        <v>0</v>
      </c>
      <c r="Q255" s="123">
        <f>'[1]EV proj_BAU'!AF$81*[1]LCI!$Y6</f>
        <v>4.1749200987278767</v>
      </c>
      <c r="R255" s="281">
        <v>0</v>
      </c>
      <c r="S255" s="281">
        <v>0</v>
      </c>
      <c r="T255" s="281">
        <v>0</v>
      </c>
      <c r="U255" s="281">
        <v>0</v>
      </c>
      <c r="V255" s="281">
        <v>0</v>
      </c>
      <c r="W255" s="281">
        <v>0</v>
      </c>
      <c r="X255" s="281">
        <v>0</v>
      </c>
      <c r="Y255" s="123">
        <f>'[1]EV proj_BAU'!AG$81*[1]LCI!$Y6</f>
        <v>8.0288376215721957</v>
      </c>
      <c r="Z255" s="282">
        <v>0</v>
      </c>
      <c r="AA255" s="74">
        <f>$I255*K255</f>
        <v>0</v>
      </c>
      <c r="AB255" s="75">
        <f t="shared" ref="AB255:AP263" si="154">$I255*L255</f>
        <v>0</v>
      </c>
      <c r="AC255" s="75">
        <f t="shared" si="154"/>
        <v>0</v>
      </c>
      <c r="AD255" s="75">
        <f t="shared" si="154"/>
        <v>0</v>
      </c>
      <c r="AE255" s="75">
        <f t="shared" si="154"/>
        <v>0</v>
      </c>
      <c r="AF255" s="75">
        <f t="shared" si="154"/>
        <v>0</v>
      </c>
      <c r="AG255" s="76">
        <f t="shared" si="154"/>
        <v>4.1749200987278767</v>
      </c>
      <c r="AH255" s="75">
        <f t="shared" si="154"/>
        <v>0</v>
      </c>
      <c r="AI255" s="75">
        <f t="shared" si="154"/>
        <v>0</v>
      </c>
      <c r="AJ255" s="75">
        <f t="shared" si="154"/>
        <v>0</v>
      </c>
      <c r="AK255" s="75">
        <f t="shared" si="154"/>
        <v>0</v>
      </c>
      <c r="AL255" s="75">
        <f t="shared" si="154"/>
        <v>0</v>
      </c>
      <c r="AM255" s="75">
        <f t="shared" si="154"/>
        <v>0</v>
      </c>
      <c r="AN255" s="75">
        <f t="shared" si="154"/>
        <v>0</v>
      </c>
      <c r="AO255" s="76">
        <f t="shared" si="154"/>
        <v>8.0288376215721957</v>
      </c>
      <c r="AP255" s="77">
        <f t="shared" si="154"/>
        <v>0</v>
      </c>
      <c r="AQ255" s="78" t="str">
        <f>VLOOKUP($H255,'[1]Unit factor_selected'!$F$3:$AC$346,'[1]Unit factor_selected'!H$1,FALSE)</f>
        <v>kg</v>
      </c>
      <c r="AR255" s="79">
        <f>VLOOKUP($H255,'[1]Unit factor_selected'!$F$3:$AC$346,'[1]Unit factor_selected'!J$1,FALSE)</f>
        <v>0.38921345699999998</v>
      </c>
      <c r="AS255" s="80">
        <f>VLOOKUP($H255,'[1]Unit factor_selected'!$F$3:$AC$346,'[1]Unit factor_selected'!K$1,FALSE)</f>
        <v>9.1825772539999999</v>
      </c>
      <c r="AT255" s="81">
        <f>VLOOKUP($H255,'[1]Unit factor_selected'!$F$3:$AC$346,'[1]Unit factor_selected'!L$1,FALSE)</f>
        <v>1.3093522999999999E-2</v>
      </c>
      <c r="AU255" s="82">
        <f>VLOOKUP($H255,'[1]Unit factor_selected'!$F$3:$AC$346,'[1]Unit factor_selected'!M$1,FALSE)</f>
        <v>0.16882327599999999</v>
      </c>
      <c r="AV255" s="81">
        <f>VLOOKUP($H255,'[1]Unit factor_selected'!$F$3:$AC$346,'[1]Unit factor_selected'!N$1,FALSE)</f>
        <v>8.9248391999999996E-2</v>
      </c>
      <c r="AW255" s="81">
        <f>VLOOKUP($H255,'[1]Unit factor_selected'!$F$3:$AC$346,'[1]Unit factor_selected'!O$1,FALSE)</f>
        <v>2.1054600000000001E-4</v>
      </c>
      <c r="AX255" s="82">
        <f>VLOOKUP($H255,'[1]Unit factor_selected'!$F$3:$AC$346,'[1]Unit factor_selected'!P$1,FALSE)</f>
        <v>0.39653016099999999</v>
      </c>
      <c r="AY255" s="81">
        <f>VLOOKUP($H255,'[1]Unit factor_selected'!$F$3:$AC$346,'[1]Unit factor_selected'!Q$1,FALSE)</f>
        <v>5.6991155000000002E-2</v>
      </c>
      <c r="AZ255" s="82">
        <f>VLOOKUP($H255,'[1]Unit factor_selected'!$F$3:$AC$346,'[1]Unit factor_selected'!R$1,FALSE)</f>
        <v>2.7781294660000002</v>
      </c>
      <c r="BA255" s="81">
        <f>VLOOKUP($H255,'[1]Unit factor_selected'!$F$3:$AC$346,'[1]Unit factor_selected'!S$1,FALSE)</f>
        <v>4.0837906E-2</v>
      </c>
      <c r="BB255" s="81">
        <f>VLOOKUP($H255,'[1]Unit factor_selected'!$F$3:$AC$346,'[1]Unit factor_selected'!T$1,FALSE)</f>
        <v>4.7326349999999998E-3</v>
      </c>
      <c r="BC255" s="81">
        <f>VLOOKUP($H255,'[1]Unit factor_selected'!$F$3:$AC$346,'[1]Unit factor_selected'!U$1,FALSE)</f>
        <v>0.121056921</v>
      </c>
      <c r="BD255" s="81">
        <f>VLOOKUP($H255,'[1]Unit factor_selected'!$F$3:$AC$346,'[1]Unit factor_selected'!V$1,FALSE)</f>
        <v>1.3900000000000001E-5</v>
      </c>
      <c r="BE255" s="81">
        <f>VLOOKUP($H255,'[1]Unit factor_selected'!$F$3:$AC$346,'[1]Unit factor_selected'!W$1,FALSE)</f>
        <v>8.2713560000000005E-3</v>
      </c>
      <c r="BF255" s="81">
        <f>VLOOKUP($H255,'[1]Unit factor_selected'!$F$3:$AC$346,'[1]Unit factor_selected'!X$1,FALSE)</f>
        <v>1.143986E-3</v>
      </c>
      <c r="BG255" s="81">
        <f>VLOOKUP($H255,'[1]Unit factor_selected'!$F$3:$AC$346,'[1]Unit factor_selected'!Y$1,FALSE)</f>
        <v>1.1658440000000001E-3</v>
      </c>
      <c r="BH255" s="81">
        <f>VLOOKUP($H255,'[1]Unit factor_selected'!$F$3:$AC$346,'[1]Unit factor_selected'!Z$1,FALSE)</f>
        <v>1.72E-7</v>
      </c>
      <c r="BI255" s="81">
        <f>VLOOKUP($H255,'[1]Unit factor_selected'!$F$3:$AC$346,'[1]Unit factor_selected'!AA$1,FALSE)</f>
        <v>4.3853079000000003E-2</v>
      </c>
      <c r="BJ255" s="82">
        <f>VLOOKUP($H255,'[1]Unit factor_selected'!$F$3:$AC$346,'[1]Unit factor_selected'!AB$1,FALSE)</f>
        <v>5.3091728959999998</v>
      </c>
      <c r="BK255" s="83">
        <f>VLOOKUP($H255,'[1]Unit factor_selected'!$F$3:$AC$346,'[1]Unit factor_selected'!AC$1,FALSE)</f>
        <v>4.2040100000000002E-3</v>
      </c>
      <c r="BL255">
        <f>AG255*AR255</f>
        <v>1.6249350843246582</v>
      </c>
    </row>
    <row r="256" spans="2:64" x14ac:dyDescent="0.2">
      <c r="B256" s="84"/>
      <c r="C256" s="63"/>
      <c r="D256" s="84"/>
      <c r="E256" s="254" t="str">
        <f>[1]LCI!W7</f>
        <v>Cl2</v>
      </c>
      <c r="F256" s="213" t="str">
        <f>'[1]Unit factor_selected'!D317</f>
        <v>market for chlorine, gaseous | chlorine, gaseous | Cutoff, U</v>
      </c>
      <c r="G256" s="87" t="str">
        <f>'[1]Unit factor_selected'!E317</f>
        <v>RoW</v>
      </c>
      <c r="H256" s="35" t="str">
        <f>'[1]Unit factor_selected'!F317</f>
        <v>a272889f-9ee9-36a4-8eaf-97eba11002fa</v>
      </c>
      <c r="I256" s="88">
        <v>1</v>
      </c>
      <c r="J256" s="126">
        <f t="shared" si="153"/>
        <v>1</v>
      </c>
      <c r="K256" s="255">
        <v>0</v>
      </c>
      <c r="L256" s="256">
        <v>0</v>
      </c>
      <c r="M256" s="256">
        <v>0</v>
      </c>
      <c r="N256" s="256">
        <v>0</v>
      </c>
      <c r="O256" s="256">
        <v>0</v>
      </c>
      <c r="P256" s="256">
        <v>0</v>
      </c>
      <c r="Q256" s="129">
        <f>'[1]EV proj_BAU'!AF$81*[1]LCI!$Y7</f>
        <v>4.6284629506788164</v>
      </c>
      <c r="R256" s="256">
        <v>0</v>
      </c>
      <c r="S256" s="256">
        <v>0</v>
      </c>
      <c r="T256" s="256">
        <v>0</v>
      </c>
      <c r="U256" s="256">
        <v>0</v>
      </c>
      <c r="V256" s="256">
        <v>0</v>
      </c>
      <c r="W256" s="256">
        <v>0</v>
      </c>
      <c r="X256" s="256">
        <v>0</v>
      </c>
      <c r="Y256" s="129">
        <f>'[1]EV proj_BAU'!AG$81*[1]LCI!$Y7</f>
        <v>8.9010511793474478</v>
      </c>
      <c r="Z256" s="268">
        <v>0</v>
      </c>
      <c r="AA256" s="94">
        <f t="shared" ref="AA256:AA263" si="155">$I256*K256</f>
        <v>0</v>
      </c>
      <c r="AB256" s="4">
        <f t="shared" si="154"/>
        <v>0</v>
      </c>
      <c r="AC256" s="4">
        <f t="shared" si="154"/>
        <v>0</v>
      </c>
      <c r="AD256" s="4">
        <f t="shared" si="154"/>
        <v>0</v>
      </c>
      <c r="AE256" s="4">
        <f t="shared" si="154"/>
        <v>0</v>
      </c>
      <c r="AF256" s="4">
        <f t="shared" si="154"/>
        <v>0</v>
      </c>
      <c r="AG256" s="95">
        <f t="shared" si="154"/>
        <v>4.6284629506788164</v>
      </c>
      <c r="AH256" s="4">
        <f t="shared" si="154"/>
        <v>0</v>
      </c>
      <c r="AI256" s="4">
        <f t="shared" si="154"/>
        <v>0</v>
      </c>
      <c r="AJ256" s="4">
        <f t="shared" si="154"/>
        <v>0</v>
      </c>
      <c r="AK256" s="4">
        <f t="shared" si="154"/>
        <v>0</v>
      </c>
      <c r="AL256" s="4">
        <f t="shared" si="154"/>
        <v>0</v>
      </c>
      <c r="AM256" s="4">
        <f t="shared" si="154"/>
        <v>0</v>
      </c>
      <c r="AN256" s="4">
        <f t="shared" si="154"/>
        <v>0</v>
      </c>
      <c r="AO256" s="95">
        <f t="shared" si="154"/>
        <v>8.9010511793474478</v>
      </c>
      <c r="AP256" s="96">
        <f t="shared" si="154"/>
        <v>0</v>
      </c>
      <c r="AQ256" s="97" t="str">
        <f>VLOOKUP($H256,'[1]Unit factor_selected'!$F$3:$AC$346,'[1]Unit factor_selected'!H$1,FALSE)</f>
        <v>kg</v>
      </c>
      <c r="AR256" s="98">
        <f>VLOOKUP($H256,'[1]Unit factor_selected'!$F$3:$AC$346,'[1]Unit factor_selected'!J$1,FALSE)</f>
        <v>0.82750452900000004</v>
      </c>
      <c r="AS256" s="2">
        <f>VLOOKUP($H256,'[1]Unit factor_selected'!$F$3:$AC$346,'[1]Unit factor_selected'!K$1,FALSE)</f>
        <v>13.209548549999999</v>
      </c>
      <c r="AT256" s="22">
        <f>VLOOKUP($H256,'[1]Unit factor_selected'!$F$3:$AC$346,'[1]Unit factor_selected'!L$1,FALSE)</f>
        <v>1.8774869999999999E-3</v>
      </c>
      <c r="AU256" s="21">
        <f>VLOOKUP($H256,'[1]Unit factor_selected'!$F$3:$AC$346,'[1]Unit factor_selected'!M$1,FALSE)</f>
        <v>0.21747820200000001</v>
      </c>
      <c r="AV256" s="22">
        <f>VLOOKUP($H256,'[1]Unit factor_selected'!$F$3:$AC$346,'[1]Unit factor_selected'!N$1,FALSE)</f>
        <v>5.0897975999999998E-2</v>
      </c>
      <c r="AW256" s="22">
        <f>VLOOKUP($H256,'[1]Unit factor_selected'!$F$3:$AC$346,'[1]Unit factor_selected'!O$1,FALSE)</f>
        <v>3.6815900000000001E-4</v>
      </c>
      <c r="AX256" s="21">
        <f>VLOOKUP($H256,'[1]Unit factor_selected'!$F$3:$AC$346,'[1]Unit factor_selected'!P$1,FALSE)</f>
        <v>0.840549459</v>
      </c>
      <c r="AY256" s="22">
        <f>VLOOKUP($H256,'[1]Unit factor_selected'!$F$3:$AC$346,'[1]Unit factor_selected'!Q$1,FALSE)</f>
        <v>5.5228909E-2</v>
      </c>
      <c r="AZ256" s="21">
        <f>VLOOKUP($H256,'[1]Unit factor_selected'!$F$3:$AC$346,'[1]Unit factor_selected'!R$1,FALSE)</f>
        <v>1.0712085099999999</v>
      </c>
      <c r="BA256" s="22">
        <f>VLOOKUP($H256,'[1]Unit factor_selected'!$F$3:$AC$346,'[1]Unit factor_selected'!S$1,FALSE)</f>
        <v>9.1772973999999993E-2</v>
      </c>
      <c r="BB256" s="22">
        <f>VLOOKUP($H256,'[1]Unit factor_selected'!$F$3:$AC$346,'[1]Unit factor_selected'!T$1,FALSE)</f>
        <v>1.0222228999999999E-2</v>
      </c>
      <c r="BC256" s="22">
        <f>VLOOKUP($H256,'[1]Unit factor_selected'!$F$3:$AC$346,'[1]Unit factor_selected'!U$1,FALSE)</f>
        <v>6.6571966999999996E-2</v>
      </c>
      <c r="BD256" s="22">
        <f>VLOOKUP($H256,'[1]Unit factor_selected'!$F$3:$AC$346,'[1]Unit factor_selected'!V$1,FALSE)</f>
        <v>4.3399999999999998E-5</v>
      </c>
      <c r="BE256" s="22">
        <f>VLOOKUP($H256,'[1]Unit factor_selected'!$F$3:$AC$346,'[1]Unit factor_selected'!W$1,FALSE)</f>
        <v>3.121909E-3</v>
      </c>
      <c r="BF256" s="22">
        <f>VLOOKUP($H256,'[1]Unit factor_selected'!$F$3:$AC$346,'[1]Unit factor_selected'!X$1,FALSE)</f>
        <v>1.922586E-3</v>
      </c>
      <c r="BG256" s="22">
        <f>VLOOKUP($H256,'[1]Unit factor_selected'!$F$3:$AC$346,'[1]Unit factor_selected'!Y$1,FALSE)</f>
        <v>1.944821E-3</v>
      </c>
      <c r="BH256" s="22">
        <f>VLOOKUP($H256,'[1]Unit factor_selected'!$F$3:$AC$346,'[1]Unit factor_selected'!Z$1,FALSE)</f>
        <v>9.9000000000000005E-7</v>
      </c>
      <c r="BI256" s="22">
        <f>VLOOKUP($H256,'[1]Unit factor_selected'!$F$3:$AC$346,'[1]Unit factor_selected'!AA$1,FALSE)</f>
        <v>3.0066060000000002E-3</v>
      </c>
      <c r="BJ256" s="21">
        <f>VLOOKUP($H256,'[1]Unit factor_selected'!$F$3:$AC$346,'[1]Unit factor_selected'!AB$1,FALSE)</f>
        <v>3.766028484</v>
      </c>
      <c r="BK256" s="99">
        <f>VLOOKUP($H256,'[1]Unit factor_selected'!$F$3:$AC$346,'[1]Unit factor_selected'!AC$1,FALSE)</f>
        <v>2.4763554E-2</v>
      </c>
      <c r="BL256">
        <f t="shared" ref="BL256:BL309" si="156">AG256*AR256</f>
        <v>3.8300740539954243</v>
      </c>
    </row>
    <row r="257" spans="2:64" x14ac:dyDescent="0.2">
      <c r="B257" s="84"/>
      <c r="C257" s="63"/>
      <c r="D257" s="84"/>
      <c r="E257" s="254" t="str">
        <f>[1]LCI!W8</f>
        <v>CH4</v>
      </c>
      <c r="F257" s="213" t="str">
        <f>'[1]Unit factor_selected'!D318</f>
        <v>market for biomethane, low pressure | biomethane, low pressure | Cutoff, U</v>
      </c>
      <c r="G257" s="87" t="str">
        <f>'[1]Unit factor_selected'!E318</f>
        <v>RoW</v>
      </c>
      <c r="H257" s="35" t="str">
        <f>'[1]Unit factor_selected'!F318</f>
        <v>7f7b2529-908e-4e78-80de-c858a73974de</v>
      </c>
      <c r="I257" s="88">
        <v>1</v>
      </c>
      <c r="J257" s="126">
        <f t="shared" si="153"/>
        <v>1</v>
      </c>
      <c r="K257" s="255">
        <v>0</v>
      </c>
      <c r="L257" s="256">
        <v>0</v>
      </c>
      <c r="M257" s="256">
        <v>0</v>
      </c>
      <c r="N257" s="256">
        <v>0</v>
      </c>
      <c r="O257" s="256">
        <v>0</v>
      </c>
      <c r="P257" s="256">
        <v>0</v>
      </c>
      <c r="Q257" s="129">
        <f>'[1]EV proj_BAU'!AF$81*[1]LCI!$Y8</f>
        <v>0.95941757143467932</v>
      </c>
      <c r="R257" s="256">
        <v>0</v>
      </c>
      <c r="S257" s="256">
        <v>0</v>
      </c>
      <c r="T257" s="256">
        <v>0</v>
      </c>
      <c r="U257" s="256">
        <v>0</v>
      </c>
      <c r="V257" s="256">
        <v>0</v>
      </c>
      <c r="W257" s="256">
        <v>0</v>
      </c>
      <c r="X257" s="256">
        <v>0</v>
      </c>
      <c r="Y257" s="129">
        <f>'[1]EV proj_BAU'!AG$81*[1]LCI!$Y8</f>
        <v>1.8450671414476494</v>
      </c>
      <c r="Z257" s="268">
        <v>0</v>
      </c>
      <c r="AA257" s="94">
        <f t="shared" si="155"/>
        <v>0</v>
      </c>
      <c r="AB257" s="4">
        <f t="shared" si="154"/>
        <v>0</v>
      </c>
      <c r="AC257" s="4">
        <f t="shared" si="154"/>
        <v>0</v>
      </c>
      <c r="AD257" s="4">
        <f t="shared" si="154"/>
        <v>0</v>
      </c>
      <c r="AE257" s="4">
        <f t="shared" si="154"/>
        <v>0</v>
      </c>
      <c r="AF257" s="4">
        <f t="shared" si="154"/>
        <v>0</v>
      </c>
      <c r="AG257" s="95">
        <f t="shared" si="154"/>
        <v>0.95941757143467932</v>
      </c>
      <c r="AH257" s="4">
        <f t="shared" si="154"/>
        <v>0</v>
      </c>
      <c r="AI257" s="4">
        <f t="shared" si="154"/>
        <v>0</v>
      </c>
      <c r="AJ257" s="4">
        <f t="shared" si="154"/>
        <v>0</v>
      </c>
      <c r="AK257" s="4">
        <f t="shared" si="154"/>
        <v>0</v>
      </c>
      <c r="AL257" s="4">
        <f t="shared" si="154"/>
        <v>0</v>
      </c>
      <c r="AM257" s="4">
        <f t="shared" si="154"/>
        <v>0</v>
      </c>
      <c r="AN257" s="4">
        <f t="shared" si="154"/>
        <v>0</v>
      </c>
      <c r="AO257" s="95">
        <f t="shared" si="154"/>
        <v>1.8450671414476494</v>
      </c>
      <c r="AP257" s="96">
        <f t="shared" si="154"/>
        <v>0</v>
      </c>
      <c r="AQ257" s="97" t="str">
        <f>VLOOKUP($H257,'[1]Unit factor_selected'!$F$3:$AC$346,'[1]Unit factor_selected'!H$1,FALSE)</f>
        <v>kg</v>
      </c>
      <c r="AR257" s="98">
        <f>VLOOKUP($H257,'[1]Unit factor_selected'!$F$3:$AC$346,'[1]Unit factor_selected'!J$1,FALSE)</f>
        <v>1.7710706E-2</v>
      </c>
      <c r="AS257" s="2">
        <f>VLOOKUP($H257,'[1]Unit factor_selected'!$F$3:$AC$346,'[1]Unit factor_selected'!K$1,FALSE)</f>
        <v>0.214591476</v>
      </c>
      <c r="AT257" s="22">
        <f>VLOOKUP($H257,'[1]Unit factor_selected'!$F$3:$AC$346,'[1]Unit factor_selected'!L$1,FALSE)</f>
        <v>1.6799999999999998E-5</v>
      </c>
      <c r="AU257" s="21">
        <f>VLOOKUP($H257,'[1]Unit factor_selected'!$F$3:$AC$346,'[1]Unit factor_selected'!M$1,FALSE)</f>
        <v>3.4953940000000002E-3</v>
      </c>
      <c r="AV257" s="22">
        <f>VLOOKUP($H257,'[1]Unit factor_selected'!$F$3:$AC$346,'[1]Unit factor_selected'!N$1,FALSE)</f>
        <v>5.5642500000000004E-4</v>
      </c>
      <c r="AW257" s="22">
        <f>VLOOKUP($H257,'[1]Unit factor_selected'!$F$3:$AC$346,'[1]Unit factor_selected'!O$1,FALSE)</f>
        <v>2.8399999999999999E-6</v>
      </c>
      <c r="AX257" s="21">
        <f>VLOOKUP($H257,'[1]Unit factor_selected'!$F$3:$AC$346,'[1]Unit factor_selected'!P$1,FALSE)</f>
        <v>1.9448289000000001E-2</v>
      </c>
      <c r="AY257" s="22">
        <f>VLOOKUP($H257,'[1]Unit factor_selected'!$F$3:$AC$346,'[1]Unit factor_selected'!Q$1,FALSE)</f>
        <v>6.0611300000000003E-4</v>
      </c>
      <c r="AZ257" s="21">
        <f>VLOOKUP($H257,'[1]Unit factor_selected'!$F$3:$AC$346,'[1]Unit factor_selected'!R$1,FALSE)</f>
        <v>8.7395059999999993E-3</v>
      </c>
      <c r="BA257" s="22">
        <f>VLOOKUP($H257,'[1]Unit factor_selected'!$F$3:$AC$346,'[1]Unit factor_selected'!S$1,FALSE)</f>
        <v>8.1432E-4</v>
      </c>
      <c r="BB257" s="22">
        <f>VLOOKUP($H257,'[1]Unit factor_selected'!$F$3:$AC$346,'[1]Unit factor_selected'!T$1,FALSE)</f>
        <v>1.222994E-3</v>
      </c>
      <c r="BC257" s="22">
        <f>VLOOKUP($H257,'[1]Unit factor_selected'!$F$3:$AC$346,'[1]Unit factor_selected'!U$1,FALSE)</f>
        <v>7.1732399999999998E-4</v>
      </c>
      <c r="BD257" s="22">
        <f>VLOOKUP($H257,'[1]Unit factor_selected'!$F$3:$AC$346,'[1]Unit factor_selected'!V$1,FALSE)</f>
        <v>2.9799999999999999E-7</v>
      </c>
      <c r="BE257" s="22">
        <f>VLOOKUP($H257,'[1]Unit factor_selected'!$F$3:$AC$346,'[1]Unit factor_selected'!W$1,FALSE)</f>
        <v>2.8399999999999999E-5</v>
      </c>
      <c r="BF257" s="22">
        <f>VLOOKUP($H257,'[1]Unit factor_selected'!$F$3:$AC$346,'[1]Unit factor_selected'!X$1,FALSE)</f>
        <v>1.56E-5</v>
      </c>
      <c r="BG257" s="22">
        <f>VLOOKUP($H257,'[1]Unit factor_selected'!$F$3:$AC$346,'[1]Unit factor_selected'!Y$1,FALSE)</f>
        <v>1.5999999999999999E-5</v>
      </c>
      <c r="BH257" s="22">
        <f>VLOOKUP($H257,'[1]Unit factor_selected'!$F$3:$AC$346,'[1]Unit factor_selected'!Z$1,FALSE)</f>
        <v>6.4000000000000002E-9</v>
      </c>
      <c r="BI257" s="22">
        <f>VLOOKUP($H257,'[1]Unit factor_selected'!$F$3:$AC$346,'[1]Unit factor_selected'!AA$1,FALSE)</f>
        <v>3.4999999999999997E-5</v>
      </c>
      <c r="BJ257" s="21">
        <f>VLOOKUP($H257,'[1]Unit factor_selected'!$F$3:$AC$346,'[1]Unit factor_selected'!AB$1,FALSE)</f>
        <v>2.9837626999999999E-2</v>
      </c>
      <c r="BK257" s="99">
        <f>VLOOKUP($H257,'[1]Unit factor_selected'!$F$3:$AC$346,'[1]Unit factor_selected'!AC$1,FALSE)</f>
        <v>5.6799999999999998E-5</v>
      </c>
      <c r="BL257">
        <f t="shared" si="156"/>
        <v>1.6991962538913604E-2</v>
      </c>
    </row>
    <row r="258" spans="2:64" x14ac:dyDescent="0.2">
      <c r="B258" s="84"/>
      <c r="C258" s="63"/>
      <c r="D258" s="84"/>
      <c r="E258" s="254" t="str">
        <f>[1]LCI!W9</f>
        <v>HF</v>
      </c>
      <c r="F258" s="213" t="str">
        <f>'[1]Unit factor_selected'!D319</f>
        <v>market for hydrogen fluoride | hydrogen fluoride | Cutoff, U</v>
      </c>
      <c r="G258" s="87" t="str">
        <f>'[1]Unit factor_selected'!E319</f>
        <v>RoW</v>
      </c>
      <c r="H258" s="35" t="str">
        <f>'[1]Unit factor_selected'!F319</f>
        <v>e6d9ab85-63ea-49fd-a171-2da909bd5222</v>
      </c>
      <c r="I258" s="88">
        <v>1</v>
      </c>
      <c r="J258" s="126">
        <f t="shared" si="153"/>
        <v>1</v>
      </c>
      <c r="K258" s="255">
        <v>0</v>
      </c>
      <c r="L258" s="256">
        <v>0</v>
      </c>
      <c r="M258" s="256">
        <v>0</v>
      </c>
      <c r="N258" s="256">
        <v>0</v>
      </c>
      <c r="O258" s="256">
        <v>0</v>
      </c>
      <c r="P258" s="256">
        <v>0</v>
      </c>
      <c r="Q258" s="129">
        <f>'[1]EV proj_BAU'!AF$81*[1]LCI!$Y9</f>
        <v>3.3027223065145317</v>
      </c>
      <c r="R258" s="256">
        <v>0</v>
      </c>
      <c r="S258" s="256">
        <v>0</v>
      </c>
      <c r="T258" s="256">
        <v>0</v>
      </c>
      <c r="U258" s="256">
        <v>0</v>
      </c>
      <c r="V258" s="256">
        <v>0</v>
      </c>
      <c r="W258" s="256">
        <v>0</v>
      </c>
      <c r="X258" s="256">
        <v>0</v>
      </c>
      <c r="Y258" s="129">
        <f>'[1]EV proj_BAU'!AG$81*[1]LCI!$Y9</f>
        <v>6.3515038566197859</v>
      </c>
      <c r="Z258" s="268">
        <v>0</v>
      </c>
      <c r="AA258" s="94">
        <f t="shared" si="155"/>
        <v>0</v>
      </c>
      <c r="AB258" s="4">
        <f t="shared" si="154"/>
        <v>0</v>
      </c>
      <c r="AC258" s="4">
        <f t="shared" si="154"/>
        <v>0</v>
      </c>
      <c r="AD258" s="4">
        <f t="shared" si="154"/>
        <v>0</v>
      </c>
      <c r="AE258" s="4">
        <f t="shared" si="154"/>
        <v>0</v>
      </c>
      <c r="AF258" s="4">
        <f t="shared" si="154"/>
        <v>0</v>
      </c>
      <c r="AG258" s="95">
        <f t="shared" si="154"/>
        <v>3.3027223065145317</v>
      </c>
      <c r="AH258" s="4">
        <f t="shared" si="154"/>
        <v>0</v>
      </c>
      <c r="AI258" s="4">
        <f t="shared" si="154"/>
        <v>0</v>
      </c>
      <c r="AJ258" s="4">
        <f t="shared" si="154"/>
        <v>0</v>
      </c>
      <c r="AK258" s="4">
        <f t="shared" si="154"/>
        <v>0</v>
      </c>
      <c r="AL258" s="4">
        <f t="shared" si="154"/>
        <v>0</v>
      </c>
      <c r="AM258" s="4">
        <f t="shared" si="154"/>
        <v>0</v>
      </c>
      <c r="AN258" s="4">
        <f t="shared" si="154"/>
        <v>0</v>
      </c>
      <c r="AO258" s="95">
        <f t="shared" si="154"/>
        <v>6.3515038566197859</v>
      </c>
      <c r="AP258" s="96">
        <f t="shared" si="154"/>
        <v>0</v>
      </c>
      <c r="AQ258" s="97" t="str">
        <f>VLOOKUP($H258,'[1]Unit factor_selected'!$F$3:$AC$346,'[1]Unit factor_selected'!H$1,FALSE)</f>
        <v>kg</v>
      </c>
      <c r="AR258" s="98">
        <f>VLOOKUP($H258,'[1]Unit factor_selected'!$F$3:$AC$346,'[1]Unit factor_selected'!J$1,FALSE)</f>
        <v>1.337355844</v>
      </c>
      <c r="AS258" s="2">
        <f>VLOOKUP($H258,'[1]Unit factor_selected'!$F$3:$AC$346,'[1]Unit factor_selected'!K$1,FALSE)</f>
        <v>23.489529099999999</v>
      </c>
      <c r="AT258" s="22">
        <f>VLOOKUP($H258,'[1]Unit factor_selected'!$F$3:$AC$346,'[1]Unit factor_selected'!L$1,FALSE)</f>
        <v>7.5525649999999998E-3</v>
      </c>
      <c r="AU258" s="21">
        <f>VLOOKUP($H258,'[1]Unit factor_selected'!$F$3:$AC$346,'[1]Unit factor_selected'!M$1,FALSE)</f>
        <v>0.42876919499999999</v>
      </c>
      <c r="AV258" s="22">
        <f>VLOOKUP($H258,'[1]Unit factor_selected'!$F$3:$AC$346,'[1]Unit factor_selected'!N$1,FALSE)</f>
        <v>0.67759317100000005</v>
      </c>
      <c r="AW258" s="22">
        <f>VLOOKUP($H258,'[1]Unit factor_selected'!$F$3:$AC$346,'[1]Unit factor_selected'!O$1,FALSE)</f>
        <v>1.036536E-3</v>
      </c>
      <c r="AX258" s="21">
        <f>VLOOKUP($H258,'[1]Unit factor_selected'!$F$3:$AC$346,'[1]Unit factor_selected'!P$1,FALSE)</f>
        <v>1.363508422</v>
      </c>
      <c r="AY258" s="22">
        <f>VLOOKUP($H258,'[1]Unit factor_selected'!$F$3:$AC$346,'[1]Unit factor_selected'!Q$1,FALSE)</f>
        <v>0.207177693</v>
      </c>
      <c r="AZ258" s="21">
        <f>VLOOKUP($H258,'[1]Unit factor_selected'!$F$3:$AC$346,'[1]Unit factor_selected'!R$1,FALSE)</f>
        <v>12.813012929999999</v>
      </c>
      <c r="BA258" s="22">
        <f>VLOOKUP($H258,'[1]Unit factor_selected'!$F$3:$AC$346,'[1]Unit factor_selected'!S$1,FALSE)</f>
        <v>8.3565994000000005E-2</v>
      </c>
      <c r="BB258" s="22">
        <f>VLOOKUP($H258,'[1]Unit factor_selected'!$F$3:$AC$346,'[1]Unit factor_selected'!T$1,FALSE)</f>
        <v>2.5835424999999999E-2</v>
      </c>
      <c r="BC258" s="22">
        <f>VLOOKUP($H258,'[1]Unit factor_selected'!$F$3:$AC$346,'[1]Unit factor_selected'!U$1,FALSE)</f>
        <v>0.88307449500000001</v>
      </c>
      <c r="BD258" s="22">
        <f>VLOOKUP($H258,'[1]Unit factor_selected'!$F$3:$AC$346,'[1]Unit factor_selected'!V$1,FALSE)</f>
        <v>4.5099999999999998E-5</v>
      </c>
      <c r="BE258" s="22">
        <f>VLOOKUP($H258,'[1]Unit factor_selected'!$F$3:$AC$346,'[1]Unit factor_selected'!W$1,FALSE)</f>
        <v>4.6703302000000002E-2</v>
      </c>
      <c r="BF258" s="22">
        <f>VLOOKUP($H258,'[1]Unit factor_selected'!$F$3:$AC$346,'[1]Unit factor_selected'!X$1,FALSE)</f>
        <v>5.3624099999999997E-3</v>
      </c>
      <c r="BG258" s="22">
        <f>VLOOKUP($H258,'[1]Unit factor_selected'!$F$3:$AC$346,'[1]Unit factor_selected'!Y$1,FALSE)</f>
        <v>5.4567050000000001E-3</v>
      </c>
      <c r="BH258" s="22">
        <f>VLOOKUP($H258,'[1]Unit factor_selected'!$F$3:$AC$346,'[1]Unit factor_selected'!Z$1,FALSE)</f>
        <v>6.5499999999999998E-7</v>
      </c>
      <c r="BI258" s="22">
        <f>VLOOKUP($H258,'[1]Unit factor_selected'!$F$3:$AC$346,'[1]Unit factor_selected'!AA$1,FALSE)</f>
        <v>2.2105329E-2</v>
      </c>
      <c r="BJ258" s="21">
        <f>VLOOKUP($H258,'[1]Unit factor_selected'!$F$3:$AC$346,'[1]Unit factor_selected'!AB$1,FALSE)</f>
        <v>72.697520960000006</v>
      </c>
      <c r="BK258" s="99">
        <f>VLOOKUP($H258,'[1]Unit factor_selected'!$F$3:$AC$346,'[1]Unit factor_selected'!AC$1,FALSE)</f>
        <v>3.9311190000000003E-2</v>
      </c>
      <c r="BL258">
        <f t="shared" si="156"/>
        <v>4.4169149777263685</v>
      </c>
    </row>
    <row r="259" spans="2:64" x14ac:dyDescent="0.2">
      <c r="B259" s="84"/>
      <c r="C259" s="63"/>
      <c r="D259" s="84"/>
      <c r="E259" s="254" t="str">
        <f>[1]LCI!W10</f>
        <v>Silica</v>
      </c>
      <c r="F259" s="213" t="str">
        <f>'[1]Unit factor_selected'!D320</f>
        <v>market for silica sand | silica sand | Cutoff, U</v>
      </c>
      <c r="G259" s="87" t="str">
        <f>'[1]Unit factor_selected'!E320</f>
        <v>GLO</v>
      </c>
      <c r="H259" s="35" t="str">
        <f>'[1]Unit factor_selected'!F320</f>
        <v>c2e83761-ac38-3388-be0c-a428550d0702</v>
      </c>
      <c r="I259" s="88">
        <v>1</v>
      </c>
      <c r="J259" s="126">
        <f t="shared" si="153"/>
        <v>1</v>
      </c>
      <c r="K259" s="255">
        <v>0</v>
      </c>
      <c r="L259" s="256">
        <v>0</v>
      </c>
      <c r="M259" s="256">
        <v>0</v>
      </c>
      <c r="N259" s="256">
        <v>0</v>
      </c>
      <c r="O259" s="256">
        <v>0</v>
      </c>
      <c r="P259" s="256">
        <v>0</v>
      </c>
      <c r="Q259" s="129">
        <f>'[1]EV proj_BAU'!AF$81*[1]LCI!$Y10</f>
        <v>7.8090775662834799</v>
      </c>
      <c r="R259" s="256">
        <v>0</v>
      </c>
      <c r="S259" s="256">
        <v>0</v>
      </c>
      <c r="T259" s="256">
        <v>0</v>
      </c>
      <c r="U259" s="256">
        <v>0</v>
      </c>
      <c r="V259" s="256">
        <v>0</v>
      </c>
      <c r="W259" s="256">
        <v>0</v>
      </c>
      <c r="X259" s="256">
        <v>0</v>
      </c>
      <c r="Y259" s="129">
        <f>'[1]EV proj_BAU'!AG$81*[1]LCI!$Y10</f>
        <v>15.017728308873897</v>
      </c>
      <c r="Z259" s="268">
        <v>0</v>
      </c>
      <c r="AA259" s="94">
        <f t="shared" si="155"/>
        <v>0</v>
      </c>
      <c r="AB259" s="4">
        <f t="shared" si="154"/>
        <v>0</v>
      </c>
      <c r="AC259" s="4">
        <f t="shared" si="154"/>
        <v>0</v>
      </c>
      <c r="AD259" s="4">
        <f t="shared" si="154"/>
        <v>0</v>
      </c>
      <c r="AE259" s="4">
        <f t="shared" si="154"/>
        <v>0</v>
      </c>
      <c r="AF259" s="4">
        <f t="shared" si="154"/>
        <v>0</v>
      </c>
      <c r="AG259" s="95">
        <f t="shared" si="154"/>
        <v>7.8090775662834799</v>
      </c>
      <c r="AH259" s="4">
        <f t="shared" si="154"/>
        <v>0</v>
      </c>
      <c r="AI259" s="4">
        <f t="shared" si="154"/>
        <v>0</v>
      </c>
      <c r="AJ259" s="4">
        <f t="shared" si="154"/>
        <v>0</v>
      </c>
      <c r="AK259" s="4">
        <f t="shared" si="154"/>
        <v>0</v>
      </c>
      <c r="AL259" s="4">
        <f t="shared" si="154"/>
        <v>0</v>
      </c>
      <c r="AM259" s="4">
        <f t="shared" si="154"/>
        <v>0</v>
      </c>
      <c r="AN259" s="4">
        <f t="shared" si="154"/>
        <v>0</v>
      </c>
      <c r="AO259" s="95">
        <f t="shared" si="154"/>
        <v>15.017728308873897</v>
      </c>
      <c r="AP259" s="96">
        <f t="shared" si="154"/>
        <v>0</v>
      </c>
      <c r="AQ259" s="97" t="str">
        <f>VLOOKUP($H259,'[1]Unit factor_selected'!$F$3:$AC$346,'[1]Unit factor_selected'!H$1,FALSE)</f>
        <v>kg</v>
      </c>
      <c r="AR259" s="98">
        <f>VLOOKUP($H259,'[1]Unit factor_selected'!$F$3:$AC$346,'[1]Unit factor_selected'!J$1,FALSE)</f>
        <v>4.249327E-2</v>
      </c>
      <c r="AS259" s="2">
        <f>VLOOKUP($H259,'[1]Unit factor_selected'!$F$3:$AC$346,'[1]Unit factor_selected'!K$1,FALSE)</f>
        <v>0.54513425400000004</v>
      </c>
      <c r="AT259" s="22">
        <f>VLOOKUP($H259,'[1]Unit factor_selected'!$F$3:$AC$346,'[1]Unit factor_selected'!L$1,FALSE)</f>
        <v>8.81E-5</v>
      </c>
      <c r="AU259" s="21">
        <f>VLOOKUP($H259,'[1]Unit factor_selected'!$F$3:$AC$346,'[1]Unit factor_selected'!M$1,FALSE)</f>
        <v>1.0780967000000001E-2</v>
      </c>
      <c r="AV259" s="22">
        <f>VLOOKUP($H259,'[1]Unit factor_selected'!$F$3:$AC$346,'[1]Unit factor_selected'!N$1,FALSE)</f>
        <v>7.7039700000000003E-4</v>
      </c>
      <c r="AW259" s="22">
        <f>VLOOKUP($H259,'[1]Unit factor_selected'!$F$3:$AC$346,'[1]Unit factor_selected'!O$1,FALSE)</f>
        <v>7.8499999999999994E-6</v>
      </c>
      <c r="AX259" s="21">
        <f>VLOOKUP($H259,'[1]Unit factor_selected'!$F$3:$AC$346,'[1]Unit factor_selected'!P$1,FALSE)</f>
        <v>4.2947282000000003E-2</v>
      </c>
      <c r="AY259" s="22">
        <f>VLOOKUP($H259,'[1]Unit factor_selected'!$F$3:$AC$346,'[1]Unit factor_selected'!Q$1,FALSE)</f>
        <v>1.606215E-3</v>
      </c>
      <c r="AZ259" s="21">
        <f>VLOOKUP($H259,'[1]Unit factor_selected'!$F$3:$AC$346,'[1]Unit factor_selected'!R$1,FALSE)</f>
        <v>3.0687149E-2</v>
      </c>
      <c r="BA259" s="22">
        <f>VLOOKUP($H259,'[1]Unit factor_selected'!$F$3:$AC$346,'[1]Unit factor_selected'!S$1,FALSE)</f>
        <v>5.47636E-4</v>
      </c>
      <c r="BB259" s="22">
        <f>VLOOKUP($H259,'[1]Unit factor_selected'!$F$3:$AC$346,'[1]Unit factor_selected'!T$1,FALSE)</f>
        <v>1.2011739E-2</v>
      </c>
      <c r="BC259" s="22">
        <f>VLOOKUP($H259,'[1]Unit factor_selected'!$F$3:$AC$346,'[1]Unit factor_selected'!U$1,FALSE)</f>
        <v>1.1899619999999999E-3</v>
      </c>
      <c r="BD259" s="22">
        <f>VLOOKUP($H259,'[1]Unit factor_selected'!$F$3:$AC$346,'[1]Unit factor_selected'!V$1,FALSE)</f>
        <v>1.4500000000000001E-6</v>
      </c>
      <c r="BE259" s="22">
        <f>VLOOKUP($H259,'[1]Unit factor_selected'!$F$3:$AC$346,'[1]Unit factor_selected'!W$1,FALSE)</f>
        <v>5.9299999999999998E-5</v>
      </c>
      <c r="BF259" s="22">
        <f>VLOOKUP($H259,'[1]Unit factor_selected'!$F$3:$AC$346,'[1]Unit factor_selected'!X$1,FALSE)</f>
        <v>2.11805E-4</v>
      </c>
      <c r="BG259" s="22">
        <f>VLOOKUP($H259,'[1]Unit factor_selected'!$F$3:$AC$346,'[1]Unit factor_selected'!Y$1,FALSE)</f>
        <v>2.15429E-4</v>
      </c>
      <c r="BH259" s="22">
        <f>VLOOKUP($H259,'[1]Unit factor_selected'!$F$3:$AC$346,'[1]Unit factor_selected'!Z$1,FALSE)</f>
        <v>1.6800000000000002E-8</v>
      </c>
      <c r="BI259" s="22">
        <f>VLOOKUP($H259,'[1]Unit factor_selected'!$F$3:$AC$346,'[1]Unit factor_selected'!AA$1,FALSE)</f>
        <v>2.13246E-4</v>
      </c>
      <c r="BJ259" s="21">
        <f>VLOOKUP($H259,'[1]Unit factor_selected'!$F$3:$AC$346,'[1]Unit factor_selected'!AB$1,FALSE)</f>
        <v>0.28210303599999997</v>
      </c>
      <c r="BK259" s="99">
        <f>VLOOKUP($H259,'[1]Unit factor_selected'!$F$3:$AC$346,'[1]Unit factor_selected'!AC$1,FALSE)</f>
        <v>3.6904800000000002E-4</v>
      </c>
      <c r="BL259">
        <f t="shared" si="156"/>
        <v>0.3318332414750268</v>
      </c>
    </row>
    <row r="260" spans="2:64" x14ac:dyDescent="0.2">
      <c r="B260" s="84"/>
      <c r="C260" s="63"/>
      <c r="D260" s="84"/>
      <c r="E260" s="254" t="str">
        <f>[1]LCI!W11</f>
        <v>CH3Cl</v>
      </c>
      <c r="F260" s="213" t="str">
        <f>'[1]Unit factor_selected'!D321</f>
        <v>market for methylchloride | methylchloride | Cutoff, U</v>
      </c>
      <c r="G260" s="87" t="str">
        <f>'[1]Unit factor_selected'!E321</f>
        <v>RoW</v>
      </c>
      <c r="H260" s="35" t="str">
        <f>'[1]Unit factor_selected'!F321</f>
        <v>eb1bb635-fdc5-4438-af7d-ef93560e91be</v>
      </c>
      <c r="I260" s="88">
        <v>1</v>
      </c>
      <c r="J260" s="126">
        <f t="shared" si="153"/>
        <v>1</v>
      </c>
      <c r="K260" s="255">
        <v>0</v>
      </c>
      <c r="L260" s="256">
        <v>0</v>
      </c>
      <c r="M260" s="256">
        <v>0</v>
      </c>
      <c r="N260" s="256">
        <v>0</v>
      </c>
      <c r="O260" s="256">
        <v>0</v>
      </c>
      <c r="P260" s="256">
        <v>0</v>
      </c>
      <c r="Q260" s="129">
        <f>'[1]EV proj_BAU'!AF$81*[1]LCI!$Y11</f>
        <v>25.828683953411183</v>
      </c>
      <c r="R260" s="256">
        <v>0</v>
      </c>
      <c r="S260" s="256">
        <v>0</v>
      </c>
      <c r="T260" s="256">
        <v>0</v>
      </c>
      <c r="U260" s="256">
        <v>0</v>
      </c>
      <c r="V260" s="256">
        <v>0</v>
      </c>
      <c r="W260" s="256">
        <v>0</v>
      </c>
      <c r="X260" s="256">
        <v>0</v>
      </c>
      <c r="Y260" s="129">
        <f>'[1]EV proj_BAU'!AG$81*[1]LCI!$Y11</f>
        <v>49.671443892790656</v>
      </c>
      <c r="Z260" s="268">
        <v>0</v>
      </c>
      <c r="AA260" s="94">
        <f t="shared" si="155"/>
        <v>0</v>
      </c>
      <c r="AB260" s="4">
        <f t="shared" si="154"/>
        <v>0</v>
      </c>
      <c r="AC260" s="4">
        <f t="shared" si="154"/>
        <v>0</v>
      </c>
      <c r="AD260" s="4">
        <f t="shared" si="154"/>
        <v>0</v>
      </c>
      <c r="AE260" s="4">
        <f t="shared" si="154"/>
        <v>0</v>
      </c>
      <c r="AF260" s="4">
        <f t="shared" si="154"/>
        <v>0</v>
      </c>
      <c r="AG260" s="95">
        <f t="shared" si="154"/>
        <v>25.828683953411183</v>
      </c>
      <c r="AH260" s="4">
        <f t="shared" si="154"/>
        <v>0</v>
      </c>
      <c r="AI260" s="4">
        <f t="shared" si="154"/>
        <v>0</v>
      </c>
      <c r="AJ260" s="4">
        <f t="shared" si="154"/>
        <v>0</v>
      </c>
      <c r="AK260" s="4">
        <f t="shared" si="154"/>
        <v>0</v>
      </c>
      <c r="AL260" s="4">
        <f t="shared" si="154"/>
        <v>0</v>
      </c>
      <c r="AM260" s="4">
        <f t="shared" si="154"/>
        <v>0</v>
      </c>
      <c r="AN260" s="4">
        <f t="shared" si="154"/>
        <v>0</v>
      </c>
      <c r="AO260" s="95">
        <f t="shared" si="154"/>
        <v>49.671443892790656</v>
      </c>
      <c r="AP260" s="96">
        <f t="shared" si="154"/>
        <v>0</v>
      </c>
      <c r="AQ260" s="97" t="str">
        <f>VLOOKUP($H260,'[1]Unit factor_selected'!$F$3:$AC$346,'[1]Unit factor_selected'!H$1,FALSE)</f>
        <v>kg</v>
      </c>
      <c r="AR260" s="98">
        <f>VLOOKUP($H260,'[1]Unit factor_selected'!$F$3:$AC$346,'[1]Unit factor_selected'!J$1,FALSE)</f>
        <v>3.1914615980000001</v>
      </c>
      <c r="AS260" s="2">
        <f>VLOOKUP($H260,'[1]Unit factor_selected'!$F$3:$AC$346,'[1]Unit factor_selected'!K$1,FALSE)</f>
        <v>48.015167259999998</v>
      </c>
      <c r="AT260" s="22">
        <f>VLOOKUP($H260,'[1]Unit factor_selected'!$F$3:$AC$346,'[1]Unit factor_selected'!L$1,FALSE)</f>
        <v>6.2809720000000001E-3</v>
      </c>
      <c r="AU260" s="21">
        <f>VLOOKUP($H260,'[1]Unit factor_selected'!$F$3:$AC$346,'[1]Unit factor_selected'!M$1,FALSE)</f>
        <v>0.92175555499999995</v>
      </c>
      <c r="AV260" s="22">
        <f>VLOOKUP($H260,'[1]Unit factor_selected'!$F$3:$AC$346,'[1]Unit factor_selected'!N$1,FALSE)</f>
        <v>1.2324319E-2</v>
      </c>
      <c r="AW260" s="22">
        <f>VLOOKUP($H260,'[1]Unit factor_selected'!$F$3:$AC$346,'[1]Unit factor_selected'!O$1,FALSE)</f>
        <v>5.8600000000000001E-5</v>
      </c>
      <c r="AX260" s="21">
        <f>VLOOKUP($H260,'[1]Unit factor_selected'!$F$3:$AC$346,'[1]Unit factor_selected'!P$1,FALSE)</f>
        <v>3.3284547930000001</v>
      </c>
      <c r="AY260" s="22">
        <f>VLOOKUP($H260,'[1]Unit factor_selected'!$F$3:$AC$346,'[1]Unit factor_selected'!Q$1,FALSE)</f>
        <v>9.0378228000000005E-2</v>
      </c>
      <c r="AZ260" s="21">
        <f>VLOOKUP($H260,'[1]Unit factor_selected'!$F$3:$AC$346,'[1]Unit factor_selected'!R$1,FALSE)</f>
        <v>0.365372482</v>
      </c>
      <c r="BA260" s="22">
        <f>VLOOKUP($H260,'[1]Unit factor_selected'!$F$3:$AC$346,'[1]Unit factor_selected'!S$1,FALSE)</f>
        <v>1.2429489999999999E-3</v>
      </c>
      <c r="BB260" s="22">
        <f>VLOOKUP($H260,'[1]Unit factor_selected'!$F$3:$AC$346,'[1]Unit factor_selected'!T$1,FALSE)</f>
        <v>2.7590710000000001E-3</v>
      </c>
      <c r="BC260" s="22">
        <f>VLOOKUP($H260,'[1]Unit factor_selected'!$F$3:$AC$346,'[1]Unit factor_selected'!U$1,FALSE)</f>
        <v>1.7306413999999999E-2</v>
      </c>
      <c r="BD260" s="22">
        <f>VLOOKUP($H260,'[1]Unit factor_selected'!$F$3:$AC$346,'[1]Unit factor_selected'!V$1,FALSE)</f>
        <v>3.3500000000000001E-6</v>
      </c>
      <c r="BE260" s="22">
        <f>VLOOKUP($H260,'[1]Unit factor_selected'!$F$3:$AC$346,'[1]Unit factor_selected'!W$1,FALSE)</f>
        <v>4.58701E-4</v>
      </c>
      <c r="BF260" s="22">
        <f>VLOOKUP($H260,'[1]Unit factor_selected'!$F$3:$AC$346,'[1]Unit factor_selected'!X$1,FALSE)</f>
        <v>1.3767E-2</v>
      </c>
      <c r="BG260" s="22">
        <f>VLOOKUP($H260,'[1]Unit factor_selected'!$F$3:$AC$346,'[1]Unit factor_selected'!Y$1,FALSE)</f>
        <v>1.3976486999999999E-2</v>
      </c>
      <c r="BH260" s="22">
        <f>VLOOKUP($H260,'[1]Unit factor_selected'!$F$3:$AC$346,'[1]Unit factor_selected'!Z$1,FALSE)</f>
        <v>1.27E-5</v>
      </c>
      <c r="BI260" s="22">
        <f>VLOOKUP($H260,'[1]Unit factor_selected'!$F$3:$AC$346,'[1]Unit factor_selected'!AA$1,FALSE)</f>
        <v>1.6985205999999999E-2</v>
      </c>
      <c r="BJ260" s="21">
        <f>VLOOKUP($H260,'[1]Unit factor_selected'!$F$3:$AC$346,'[1]Unit factor_selected'!AB$1,FALSE)</f>
        <v>1.3346778349999999</v>
      </c>
      <c r="BK260" s="99">
        <f>VLOOKUP($H260,'[1]Unit factor_selected'!$F$3:$AC$346,'[1]Unit factor_selected'!AC$1,FALSE)</f>
        <v>8.7407939999999996E-3</v>
      </c>
      <c r="BL260">
        <f t="shared" si="156"/>
        <v>82.43125296419062</v>
      </c>
    </row>
    <row r="261" spans="2:64" x14ac:dyDescent="0.2">
      <c r="B261" s="84"/>
      <c r="C261" s="63"/>
      <c r="D261" s="84"/>
      <c r="E261" s="254" t="str">
        <f>[1]LCI!W12</f>
        <v>NH3</v>
      </c>
      <c r="F261" s="213" t="str">
        <f>'[1]Unit factor_selected'!D322</f>
        <v>market for ammonia, anhydrous, liquid | ammonia, anhydrous, liquid | Cutoff, U</v>
      </c>
      <c r="G261" s="87" t="str">
        <f>'[1]Unit factor_selected'!E322</f>
        <v>RoW</v>
      </c>
      <c r="H261" s="35" t="str">
        <f>'[1]Unit factor_selected'!F322</f>
        <v>316a94d0-ffad-4104-b7cb-c123f213b700</v>
      </c>
      <c r="I261" s="88">
        <v>1</v>
      </c>
      <c r="J261" s="126">
        <f t="shared" si="153"/>
        <v>1</v>
      </c>
      <c r="K261" s="255">
        <v>0</v>
      </c>
      <c r="L261" s="256">
        <v>0</v>
      </c>
      <c r="M261" s="256">
        <v>0</v>
      </c>
      <c r="N261" s="256">
        <v>0</v>
      </c>
      <c r="O261" s="256">
        <v>0</v>
      </c>
      <c r="P261" s="256">
        <v>0</v>
      </c>
      <c r="Q261" s="129">
        <f>'[1]EV proj_BAU'!AF$81*[1]LCI!$Y12</f>
        <v>3.2562050909298206</v>
      </c>
      <c r="R261" s="256">
        <v>0</v>
      </c>
      <c r="S261" s="256">
        <v>0</v>
      </c>
      <c r="T261" s="256">
        <v>0</v>
      </c>
      <c r="U261" s="256">
        <v>0</v>
      </c>
      <c r="V261" s="256">
        <v>0</v>
      </c>
      <c r="W261" s="256">
        <v>0</v>
      </c>
      <c r="X261" s="256">
        <v>0</v>
      </c>
      <c r="Y261" s="129">
        <f>'[1]EV proj_BAU'!AG$81*[1]LCI!$Y12</f>
        <v>6.2620460558223252</v>
      </c>
      <c r="Z261" s="268">
        <v>0</v>
      </c>
      <c r="AA261" s="94">
        <f t="shared" si="155"/>
        <v>0</v>
      </c>
      <c r="AB261" s="4">
        <f t="shared" si="154"/>
        <v>0</v>
      </c>
      <c r="AC261" s="4">
        <f t="shared" si="154"/>
        <v>0</v>
      </c>
      <c r="AD261" s="4">
        <f t="shared" si="154"/>
        <v>0</v>
      </c>
      <c r="AE261" s="4">
        <f t="shared" si="154"/>
        <v>0</v>
      </c>
      <c r="AF261" s="4">
        <f t="shared" si="154"/>
        <v>0</v>
      </c>
      <c r="AG261" s="95">
        <f t="shared" si="154"/>
        <v>3.2562050909298206</v>
      </c>
      <c r="AH261" s="4">
        <f t="shared" si="154"/>
        <v>0</v>
      </c>
      <c r="AI261" s="4">
        <f t="shared" si="154"/>
        <v>0</v>
      </c>
      <c r="AJ261" s="4">
        <f t="shared" si="154"/>
        <v>0</v>
      </c>
      <c r="AK261" s="4">
        <f t="shared" si="154"/>
        <v>0</v>
      </c>
      <c r="AL261" s="4">
        <f t="shared" si="154"/>
        <v>0</v>
      </c>
      <c r="AM261" s="4">
        <f t="shared" si="154"/>
        <v>0</v>
      </c>
      <c r="AN261" s="4">
        <f t="shared" si="154"/>
        <v>0</v>
      </c>
      <c r="AO261" s="95">
        <f t="shared" si="154"/>
        <v>6.2620460558223252</v>
      </c>
      <c r="AP261" s="96">
        <f t="shared" si="154"/>
        <v>0</v>
      </c>
      <c r="AQ261" s="97" t="str">
        <f>VLOOKUP($H261,'[1]Unit factor_selected'!$F$3:$AC$346,'[1]Unit factor_selected'!H$1,FALSE)</f>
        <v>kg</v>
      </c>
      <c r="AR261" s="98">
        <f>VLOOKUP($H261,'[1]Unit factor_selected'!$F$3:$AC$346,'[1]Unit factor_selected'!J$1,FALSE)</f>
        <v>3.2781825069999999</v>
      </c>
      <c r="AS261" s="2">
        <f>VLOOKUP($H261,'[1]Unit factor_selected'!$F$3:$AC$346,'[1]Unit factor_selected'!K$1,FALSE)</f>
        <v>42.538926410000002</v>
      </c>
      <c r="AT261" s="22">
        <f>VLOOKUP($H261,'[1]Unit factor_selected'!$F$3:$AC$346,'[1]Unit factor_selected'!L$1,FALSE)</f>
        <v>2.2889770000000002E-3</v>
      </c>
      <c r="AU261" s="21">
        <f>VLOOKUP($H261,'[1]Unit factor_selected'!$F$3:$AC$346,'[1]Unit factor_selected'!M$1,FALSE)</f>
        <v>0.891714534</v>
      </c>
      <c r="AV261" s="22">
        <f>VLOOKUP($H261,'[1]Unit factor_selected'!$F$3:$AC$346,'[1]Unit factor_selected'!N$1,FALSE)</f>
        <v>6.6770126999999999E-2</v>
      </c>
      <c r="AW261" s="22">
        <f>VLOOKUP($H261,'[1]Unit factor_selected'!$F$3:$AC$346,'[1]Unit factor_selected'!O$1,FALSE)</f>
        <v>7.3800899999999997E-4</v>
      </c>
      <c r="AX261" s="21">
        <f>VLOOKUP($H261,'[1]Unit factor_selected'!$F$3:$AC$346,'[1]Unit factor_selected'!P$1,FALSE)</f>
        <v>3.3204780550000002</v>
      </c>
      <c r="AY261" s="22">
        <f>VLOOKUP($H261,'[1]Unit factor_selected'!$F$3:$AC$346,'[1]Unit factor_selected'!Q$1,FALSE)</f>
        <v>9.9372352999999997E-2</v>
      </c>
      <c r="AZ261" s="21">
        <f>VLOOKUP($H261,'[1]Unit factor_selected'!$F$3:$AC$346,'[1]Unit factor_selected'!R$1,FALSE)</f>
        <v>1.755484925</v>
      </c>
      <c r="BA261" s="22">
        <f>VLOOKUP($H261,'[1]Unit factor_selected'!$F$3:$AC$346,'[1]Unit factor_selected'!S$1,FALSE)</f>
        <v>3.3680397000000001E-2</v>
      </c>
      <c r="BB261" s="22">
        <f>VLOOKUP($H261,'[1]Unit factor_selected'!$F$3:$AC$346,'[1]Unit factor_selected'!T$1,FALSE)</f>
        <v>3.9025134000000003E-2</v>
      </c>
      <c r="BC261" s="22">
        <f>VLOOKUP($H261,'[1]Unit factor_selected'!$F$3:$AC$346,'[1]Unit factor_selected'!U$1,FALSE)</f>
        <v>8.9091952000000002E-2</v>
      </c>
      <c r="BD261" s="22">
        <f>VLOOKUP($H261,'[1]Unit factor_selected'!$F$3:$AC$346,'[1]Unit factor_selected'!V$1,FALSE)</f>
        <v>8.6399999999999999E-5</v>
      </c>
      <c r="BE261" s="22">
        <f>VLOOKUP($H261,'[1]Unit factor_selected'!$F$3:$AC$346,'[1]Unit factor_selected'!W$1,FALSE)</f>
        <v>6.1222159999999998E-3</v>
      </c>
      <c r="BF261" s="22">
        <f>VLOOKUP($H261,'[1]Unit factor_selected'!$F$3:$AC$346,'[1]Unit factor_selected'!X$1,FALSE)</f>
        <v>4.1539790000000004E-3</v>
      </c>
      <c r="BG261" s="22">
        <f>VLOOKUP($H261,'[1]Unit factor_selected'!$F$3:$AC$346,'[1]Unit factor_selected'!Y$1,FALSE)</f>
        <v>4.2611039999999999E-3</v>
      </c>
      <c r="BH261" s="22">
        <f>VLOOKUP($H261,'[1]Unit factor_selected'!$F$3:$AC$346,'[1]Unit factor_selected'!Z$1,FALSE)</f>
        <v>3.8500000000000002E-7</v>
      </c>
      <c r="BI261" s="22">
        <f>VLOOKUP($H261,'[1]Unit factor_selected'!$F$3:$AC$346,'[1]Unit factor_selected'!AA$1,FALSE)</f>
        <v>6.1680830000000004E-3</v>
      </c>
      <c r="BJ261" s="21">
        <f>VLOOKUP($H261,'[1]Unit factor_selected'!$F$3:$AC$346,'[1]Unit factor_selected'!AB$1,FALSE)</f>
        <v>5.0419970200000002</v>
      </c>
      <c r="BK261" s="99">
        <f>VLOOKUP($H261,'[1]Unit factor_selected'!$F$3:$AC$346,'[1]Unit factor_selected'!AC$1,FALSE)</f>
        <v>5.7745519000000002E-2</v>
      </c>
      <c r="BL261">
        <f t="shared" si="156"/>
        <v>10.674434568290481</v>
      </c>
    </row>
    <row r="262" spans="2:64" x14ac:dyDescent="0.2">
      <c r="B262" s="84"/>
      <c r="C262" s="63"/>
      <c r="D262" s="84"/>
      <c r="E262" s="254" t="str">
        <f>[1]LCI!W13</f>
        <v>NaOMe</v>
      </c>
      <c r="F262" s="213" t="str">
        <f>'[1]Unit factor_selected'!D323</f>
        <v>market for sodium methoxide | sodium methoxide | Cutoff, U</v>
      </c>
      <c r="G262" s="87" t="str">
        <f>'[1]Unit factor_selected'!E323</f>
        <v>GLO</v>
      </c>
      <c r="H262" s="35" t="str">
        <f>'[1]Unit factor_selected'!F323</f>
        <v>93e7d812-137c-37ff-bd6d-e5c33f22247f</v>
      </c>
      <c r="I262" s="88">
        <v>1</v>
      </c>
      <c r="J262" s="126">
        <f t="shared" si="153"/>
        <v>1</v>
      </c>
      <c r="K262" s="255">
        <v>0</v>
      </c>
      <c r="L262" s="256">
        <v>0</v>
      </c>
      <c r="M262" s="256">
        <v>0</v>
      </c>
      <c r="N262" s="256">
        <v>0</v>
      </c>
      <c r="O262" s="256">
        <v>0</v>
      </c>
      <c r="P262" s="256">
        <v>0</v>
      </c>
      <c r="Q262" s="129">
        <f>'[1]EV proj_BAU'!AF$81*[1]LCI!$Y13</f>
        <v>1.3024820363719283</v>
      </c>
      <c r="R262" s="256">
        <v>0</v>
      </c>
      <c r="S262" s="256">
        <v>0</v>
      </c>
      <c r="T262" s="256">
        <v>0</v>
      </c>
      <c r="U262" s="256">
        <v>0</v>
      </c>
      <c r="V262" s="256">
        <v>0</v>
      </c>
      <c r="W262" s="256">
        <v>0</v>
      </c>
      <c r="X262" s="256">
        <v>0</v>
      </c>
      <c r="Y262" s="129">
        <f>'[1]EV proj_BAU'!AG$81*[1]LCI!$Y13</f>
        <v>2.5048184223289303</v>
      </c>
      <c r="Z262" s="268">
        <v>0</v>
      </c>
      <c r="AA262" s="94">
        <f t="shared" si="155"/>
        <v>0</v>
      </c>
      <c r="AB262" s="4">
        <f t="shared" si="154"/>
        <v>0</v>
      </c>
      <c r="AC262" s="4">
        <f t="shared" si="154"/>
        <v>0</v>
      </c>
      <c r="AD262" s="4">
        <f t="shared" si="154"/>
        <v>0</v>
      </c>
      <c r="AE262" s="4">
        <f t="shared" si="154"/>
        <v>0</v>
      </c>
      <c r="AF262" s="4">
        <f t="shared" si="154"/>
        <v>0</v>
      </c>
      <c r="AG262" s="95">
        <f t="shared" si="154"/>
        <v>1.3024820363719283</v>
      </c>
      <c r="AH262" s="4">
        <f t="shared" si="154"/>
        <v>0</v>
      </c>
      <c r="AI262" s="4">
        <f t="shared" si="154"/>
        <v>0</v>
      </c>
      <c r="AJ262" s="4">
        <f t="shared" si="154"/>
        <v>0</v>
      </c>
      <c r="AK262" s="4">
        <f t="shared" si="154"/>
        <v>0</v>
      </c>
      <c r="AL262" s="4">
        <f t="shared" si="154"/>
        <v>0</v>
      </c>
      <c r="AM262" s="4">
        <f t="shared" si="154"/>
        <v>0</v>
      </c>
      <c r="AN262" s="4">
        <f t="shared" si="154"/>
        <v>0</v>
      </c>
      <c r="AO262" s="95">
        <f t="shared" si="154"/>
        <v>2.5048184223289303</v>
      </c>
      <c r="AP262" s="96">
        <f t="shared" si="154"/>
        <v>0</v>
      </c>
      <c r="AQ262" s="97" t="str">
        <f>VLOOKUP($H262,'[1]Unit factor_selected'!$F$3:$AC$346,'[1]Unit factor_selected'!H$1,FALSE)</f>
        <v>kg</v>
      </c>
      <c r="AR262" s="98">
        <f>VLOOKUP($H262,'[1]Unit factor_selected'!$F$3:$AC$346,'[1]Unit factor_selected'!J$1,FALSE)</f>
        <v>1.452152374</v>
      </c>
      <c r="AS262" s="2">
        <f>VLOOKUP($H262,'[1]Unit factor_selected'!$F$3:$AC$346,'[1]Unit factor_selected'!K$1,FALSE)</f>
        <v>36.332090409999999</v>
      </c>
      <c r="AT262" s="22">
        <f>VLOOKUP($H262,'[1]Unit factor_selected'!$F$3:$AC$346,'[1]Unit factor_selected'!L$1,FALSE)</f>
        <v>2.5955259999999999E-3</v>
      </c>
      <c r="AU262" s="21">
        <f>VLOOKUP($H262,'[1]Unit factor_selected'!$F$3:$AC$346,'[1]Unit factor_selected'!M$1,FALSE)</f>
        <v>0.68811961600000005</v>
      </c>
      <c r="AV262" s="22">
        <f>VLOOKUP($H262,'[1]Unit factor_selected'!$F$3:$AC$346,'[1]Unit factor_selected'!N$1,FALSE)</f>
        <v>8.5104134999999997E-2</v>
      </c>
      <c r="AW262" s="22">
        <f>VLOOKUP($H262,'[1]Unit factor_selected'!$F$3:$AC$346,'[1]Unit factor_selected'!O$1,FALSE)</f>
        <v>5.0071299999999996E-4</v>
      </c>
      <c r="AX262" s="21">
        <f>VLOOKUP($H262,'[1]Unit factor_selected'!$F$3:$AC$346,'[1]Unit factor_selected'!P$1,FALSE)</f>
        <v>1.485612103</v>
      </c>
      <c r="AY262" s="22">
        <f>VLOOKUP($H262,'[1]Unit factor_selected'!$F$3:$AC$346,'[1]Unit factor_selected'!Q$1,FALSE)</f>
        <v>9.2016582E-2</v>
      </c>
      <c r="AZ262" s="21">
        <f>VLOOKUP($H262,'[1]Unit factor_selected'!$F$3:$AC$346,'[1]Unit factor_selected'!R$1,FALSE)</f>
        <v>1.67523972</v>
      </c>
      <c r="BA262" s="22">
        <f>VLOOKUP($H262,'[1]Unit factor_selected'!$F$3:$AC$346,'[1]Unit factor_selected'!S$1,FALSE)</f>
        <v>0.14362394000000001</v>
      </c>
      <c r="BB262" s="22">
        <f>VLOOKUP($H262,'[1]Unit factor_selected'!$F$3:$AC$346,'[1]Unit factor_selected'!T$1,FALSE)</f>
        <v>2.0247498999999999E-2</v>
      </c>
      <c r="BC262" s="22">
        <f>VLOOKUP($H262,'[1]Unit factor_selected'!$F$3:$AC$346,'[1]Unit factor_selected'!U$1,FALSE)</f>
        <v>0.111933401</v>
      </c>
      <c r="BD262" s="22">
        <f>VLOOKUP($H262,'[1]Unit factor_selected'!$F$3:$AC$346,'[1]Unit factor_selected'!V$1,FALSE)</f>
        <v>5.13E-5</v>
      </c>
      <c r="BE262" s="22">
        <f>VLOOKUP($H262,'[1]Unit factor_selected'!$F$3:$AC$346,'[1]Unit factor_selected'!W$1,FALSE)</f>
        <v>5.979135E-3</v>
      </c>
      <c r="BF262" s="22">
        <f>VLOOKUP($H262,'[1]Unit factor_selected'!$F$3:$AC$346,'[1]Unit factor_selected'!X$1,FALSE)</f>
        <v>3.4533860000000001E-3</v>
      </c>
      <c r="BG262" s="22">
        <f>VLOOKUP($H262,'[1]Unit factor_selected'!$F$3:$AC$346,'[1]Unit factor_selected'!Y$1,FALSE)</f>
        <v>3.5707479999999999E-3</v>
      </c>
      <c r="BH262" s="22">
        <f>VLOOKUP($H262,'[1]Unit factor_selected'!$F$3:$AC$346,'[1]Unit factor_selected'!Z$1,FALSE)</f>
        <v>1.22E-6</v>
      </c>
      <c r="BI262" s="22">
        <f>VLOOKUP($H262,'[1]Unit factor_selected'!$F$3:$AC$346,'[1]Unit factor_selected'!AA$1,FALSE)</f>
        <v>4.7782650000000003E-3</v>
      </c>
      <c r="BJ262" s="21">
        <f>VLOOKUP($H262,'[1]Unit factor_selected'!$F$3:$AC$346,'[1]Unit factor_selected'!AB$1,FALSE)</f>
        <v>7.4121852309999996</v>
      </c>
      <c r="BK262" s="99">
        <f>VLOOKUP($H262,'[1]Unit factor_selected'!$F$3:$AC$346,'[1]Unit factor_selected'!AC$1,FALSE)</f>
        <v>3.4289987000000001E-2</v>
      </c>
      <c r="BL262">
        <f t="shared" si="156"/>
        <v>1.8914023812098499</v>
      </c>
    </row>
    <row r="263" spans="2:64" x14ac:dyDescent="0.2">
      <c r="B263" s="84"/>
      <c r="C263" s="63"/>
      <c r="D263" s="84"/>
      <c r="E263" s="254" t="str">
        <f>[1]LCI!W14</f>
        <v>H2SO4</v>
      </c>
      <c r="F263" s="125" t="str">
        <f>'[1]Unit factor_selected'!D307</f>
        <v>market for sulfuric acid | sulfuric acid | Cutoff, U</v>
      </c>
      <c r="G263" s="87" t="str">
        <f>'[1]Unit factor_selected'!E307</f>
        <v>RoW</v>
      </c>
      <c r="H263" s="35" t="str">
        <f>'[1]Unit factor_selected'!F307</f>
        <v>c86f9519-89a3-4e7c-95d7-0ef311b23f12</v>
      </c>
      <c r="I263" s="88">
        <v>1</v>
      </c>
      <c r="J263" s="126">
        <f t="shared" si="153"/>
        <v>1</v>
      </c>
      <c r="K263" s="255">
        <v>0</v>
      </c>
      <c r="L263" s="256">
        <v>0</v>
      </c>
      <c r="M263" s="256">
        <v>0</v>
      </c>
      <c r="N263" s="256">
        <v>0</v>
      </c>
      <c r="O263" s="256">
        <v>0</v>
      </c>
      <c r="P263" s="256">
        <v>0</v>
      </c>
      <c r="Q263" s="129">
        <f>'[1]EV proj_BAU'!AF$81*[1]LCI!$Y14</f>
        <v>2.2270116961180735</v>
      </c>
      <c r="R263" s="256">
        <v>0</v>
      </c>
      <c r="S263" s="256">
        <v>0</v>
      </c>
      <c r="T263" s="256">
        <v>0</v>
      </c>
      <c r="U263" s="256">
        <v>0</v>
      </c>
      <c r="V263" s="256">
        <v>0</v>
      </c>
      <c r="W263" s="256">
        <v>0</v>
      </c>
      <c r="X263" s="256">
        <v>0</v>
      </c>
      <c r="Y263" s="129">
        <f>'[1]EV proj_BAU'!AG$81*[1]LCI!$Y14</f>
        <v>4.2827922131784835</v>
      </c>
      <c r="Z263" s="268">
        <v>0</v>
      </c>
      <c r="AA263" s="94">
        <f t="shared" si="155"/>
        <v>0</v>
      </c>
      <c r="AB263" s="4">
        <f t="shared" si="154"/>
        <v>0</v>
      </c>
      <c r="AC263" s="4">
        <f t="shared" si="154"/>
        <v>0</v>
      </c>
      <c r="AD263" s="4">
        <f t="shared" si="154"/>
        <v>0</v>
      </c>
      <c r="AE263" s="4">
        <f t="shared" si="154"/>
        <v>0</v>
      </c>
      <c r="AF263" s="4">
        <f t="shared" si="154"/>
        <v>0</v>
      </c>
      <c r="AG263" s="95">
        <f t="shared" si="154"/>
        <v>2.2270116961180735</v>
      </c>
      <c r="AH263" s="4">
        <f t="shared" si="154"/>
        <v>0</v>
      </c>
      <c r="AI263" s="4">
        <f t="shared" si="154"/>
        <v>0</v>
      </c>
      <c r="AJ263" s="4">
        <f t="shared" si="154"/>
        <v>0</v>
      </c>
      <c r="AK263" s="4">
        <f t="shared" si="154"/>
        <v>0</v>
      </c>
      <c r="AL263" s="4">
        <f t="shared" si="154"/>
        <v>0</v>
      </c>
      <c r="AM263" s="4">
        <f t="shared" si="154"/>
        <v>0</v>
      </c>
      <c r="AN263" s="4">
        <f t="shared" si="154"/>
        <v>0</v>
      </c>
      <c r="AO263" s="95">
        <f t="shared" si="154"/>
        <v>4.2827922131784835</v>
      </c>
      <c r="AP263" s="96">
        <f t="shared" si="154"/>
        <v>0</v>
      </c>
      <c r="AQ263" s="97" t="str">
        <f>VLOOKUP($H263,'[1]Unit factor_selected'!$F$3:$AC$346,'[1]Unit factor_selected'!H$1,FALSE)</f>
        <v>kg</v>
      </c>
      <c r="AR263" s="98">
        <f>VLOOKUP($H263,'[1]Unit factor_selected'!$F$3:$AC$346,'[1]Unit factor_selected'!J$1,FALSE)</f>
        <v>0.15285689899999999</v>
      </c>
      <c r="AS263" s="2">
        <f>VLOOKUP($H263,'[1]Unit factor_selected'!$F$3:$AC$346,'[1]Unit factor_selected'!K$1,FALSE)</f>
        <v>3.5057729759999998</v>
      </c>
      <c r="AT263" s="22">
        <f>VLOOKUP($H263,'[1]Unit factor_selected'!$F$3:$AC$346,'[1]Unit factor_selected'!L$1,FALSE)</f>
        <v>2.195467E-3</v>
      </c>
      <c r="AU263" s="21">
        <f>VLOOKUP($H263,'[1]Unit factor_selected'!$F$3:$AC$346,'[1]Unit factor_selected'!M$1,FALSE)</f>
        <v>6.2690522999999998E-2</v>
      </c>
      <c r="AV263" s="22">
        <f>VLOOKUP($H263,'[1]Unit factor_selected'!$F$3:$AC$346,'[1]Unit factor_selected'!N$1,FALSE)</f>
        <v>0.22716049999999999</v>
      </c>
      <c r="AW263" s="22">
        <f>VLOOKUP($H263,'[1]Unit factor_selected'!$F$3:$AC$346,'[1]Unit factor_selected'!O$1,FALSE)</f>
        <v>2.8497E-4</v>
      </c>
      <c r="AX263" s="21">
        <f>VLOOKUP($H263,'[1]Unit factor_selected'!$F$3:$AC$346,'[1]Unit factor_selected'!P$1,FALSE)</f>
        <v>0.155312755</v>
      </c>
      <c r="AY263" s="22">
        <f>VLOOKUP($H263,'[1]Unit factor_selected'!$F$3:$AC$346,'[1]Unit factor_selected'!Q$1,FALSE)</f>
        <v>4.4406107E-2</v>
      </c>
      <c r="AZ263" s="21">
        <f>VLOOKUP($H263,'[1]Unit factor_selected'!$F$3:$AC$346,'[1]Unit factor_selected'!R$1,FALSE)</f>
        <v>4.326103303</v>
      </c>
      <c r="BA263" s="22">
        <f>VLOOKUP($H263,'[1]Unit factor_selected'!$F$3:$AC$346,'[1]Unit factor_selected'!S$1,FALSE)</f>
        <v>1.1056781E-2</v>
      </c>
      <c r="BB263" s="22">
        <f>VLOOKUP($H263,'[1]Unit factor_selected'!$F$3:$AC$346,'[1]Unit factor_selected'!T$1,FALSE)</f>
        <v>1.0489690000000001E-3</v>
      </c>
      <c r="BC263" s="22">
        <f>VLOOKUP($H263,'[1]Unit factor_selected'!$F$3:$AC$346,'[1]Unit factor_selected'!U$1,FALSE)</f>
        <v>0.29628806800000002</v>
      </c>
      <c r="BD263" s="22">
        <f>VLOOKUP($H263,'[1]Unit factor_selected'!$F$3:$AC$346,'[1]Unit factor_selected'!V$1,FALSE)</f>
        <v>8.7099999999999996E-6</v>
      </c>
      <c r="BE263" s="22">
        <f>VLOOKUP($H263,'[1]Unit factor_selected'!$F$3:$AC$346,'[1]Unit factor_selected'!W$1,FALSE)</f>
        <v>1.4863337000000001E-2</v>
      </c>
      <c r="BF263" s="22">
        <f>VLOOKUP($H263,'[1]Unit factor_selected'!$F$3:$AC$346,'[1]Unit factor_selected'!X$1,FALSE)</f>
        <v>9.7987500000000006E-4</v>
      </c>
      <c r="BG263" s="22">
        <f>VLOOKUP($H263,'[1]Unit factor_selected'!$F$3:$AC$346,'[1]Unit factor_selected'!Y$1,FALSE)</f>
        <v>9.9784099999999996E-4</v>
      </c>
      <c r="BH263" s="22">
        <f>VLOOKUP($H263,'[1]Unit factor_selected'!$F$3:$AC$346,'[1]Unit factor_selected'!Z$1,FALSE)</f>
        <v>1.08E-7</v>
      </c>
      <c r="BI263" s="22">
        <f>VLOOKUP($H263,'[1]Unit factor_selected'!$F$3:$AC$346,'[1]Unit factor_selected'!AA$1,FALSE)</f>
        <v>7.0158360000000001E-3</v>
      </c>
      <c r="BJ263" s="21">
        <f>VLOOKUP($H263,'[1]Unit factor_selected'!$F$3:$AC$346,'[1]Unit factor_selected'!AB$1,FALSE)</f>
        <v>25.54677792</v>
      </c>
      <c r="BK263" s="99">
        <f>VLOOKUP($H263,'[1]Unit factor_selected'!$F$3:$AC$346,'[1]Unit factor_selected'!AC$1,FALSE)</f>
        <v>1.3732922E-2</v>
      </c>
      <c r="BL263">
        <f t="shared" si="156"/>
        <v>0.34041410190533905</v>
      </c>
    </row>
    <row r="264" spans="2:64" x14ac:dyDescent="0.2">
      <c r="B264" s="84"/>
      <c r="C264" s="63"/>
      <c r="D264" s="84"/>
      <c r="E264" s="147" t="str">
        <f>[1]LCI!W15</f>
        <v>Li2CO3</v>
      </c>
      <c r="F264" s="86" t="str">
        <f>F105</f>
        <v>lithium carbonate production, from concentrated brine | lithium carbonate | Cutoff</v>
      </c>
      <c r="G264" s="87" t="str">
        <f>G105</f>
        <v>CL</v>
      </c>
      <c r="H264" s="35" t="str">
        <f>H105</f>
        <v>0c0bebe1-def0-469d-9d08-e6e6b779e148</v>
      </c>
      <c r="I264" s="88">
        <f>I105</f>
        <v>0</v>
      </c>
      <c r="J264" s="89">
        <f>SUM(I264:I267)</f>
        <v>1</v>
      </c>
      <c r="K264" s="261">
        <v>0</v>
      </c>
      <c r="L264" s="262">
        <v>0</v>
      </c>
      <c r="M264" s="262">
        <v>0</v>
      </c>
      <c r="N264" s="262">
        <v>0</v>
      </c>
      <c r="O264" s="262">
        <v>0</v>
      </c>
      <c r="P264" s="262">
        <v>0</v>
      </c>
      <c r="Q264" s="92">
        <f>'[1]EV proj_BAU'!AF$81*[1]LCI!$Y15</f>
        <v>0.76171940519965442</v>
      </c>
      <c r="R264" s="262">
        <v>0</v>
      </c>
      <c r="S264" s="262">
        <v>0</v>
      </c>
      <c r="T264" s="262">
        <v>0</v>
      </c>
      <c r="U264" s="262">
        <v>0</v>
      </c>
      <c r="V264" s="262">
        <v>0</v>
      </c>
      <c r="W264" s="262">
        <v>0</v>
      </c>
      <c r="X264" s="262">
        <v>0</v>
      </c>
      <c r="Y264" s="92">
        <f>'[1]EV proj_BAU'!AG$81*[1]LCI!$Y15</f>
        <v>1.4648714880584368</v>
      </c>
      <c r="Z264" s="283">
        <v>0</v>
      </c>
      <c r="AA264" s="94">
        <f>$I264*K$264</f>
        <v>0</v>
      </c>
      <c r="AB264" s="4">
        <f t="shared" ref="AB264:AP267" si="157">$I264*L$264</f>
        <v>0</v>
      </c>
      <c r="AC264" s="4">
        <f t="shared" si="157"/>
        <v>0</v>
      </c>
      <c r="AD264" s="4">
        <f t="shared" si="157"/>
        <v>0</v>
      </c>
      <c r="AE264" s="4">
        <f t="shared" si="157"/>
        <v>0</v>
      </c>
      <c r="AF264" s="4">
        <f t="shared" si="157"/>
        <v>0</v>
      </c>
      <c r="AG264" s="95">
        <f t="shared" si="157"/>
        <v>0</v>
      </c>
      <c r="AH264" s="4">
        <f t="shared" si="157"/>
        <v>0</v>
      </c>
      <c r="AI264" s="4">
        <f t="shared" si="157"/>
        <v>0</v>
      </c>
      <c r="AJ264" s="4">
        <f t="shared" si="157"/>
        <v>0</v>
      </c>
      <c r="AK264" s="4">
        <f t="shared" si="157"/>
        <v>0</v>
      </c>
      <c r="AL264" s="4">
        <f t="shared" si="157"/>
        <v>0</v>
      </c>
      <c r="AM264" s="4">
        <f t="shared" si="157"/>
        <v>0</v>
      </c>
      <c r="AN264" s="4">
        <f t="shared" si="157"/>
        <v>0</v>
      </c>
      <c r="AO264" s="95">
        <f t="shared" si="157"/>
        <v>0</v>
      </c>
      <c r="AP264" s="96">
        <f t="shared" si="157"/>
        <v>0</v>
      </c>
      <c r="AQ264" s="97" t="str">
        <f>VLOOKUP($H264,'[1]Unit factor_selected'!$F$3:$AC$346,'[1]Unit factor_selected'!H$1,FALSE)</f>
        <v>kg</v>
      </c>
      <c r="AR264" s="98">
        <f>VLOOKUP($H264,'[1]Unit factor_selected'!$F$3:$AC$346,'[1]Unit factor_selected'!J$1,FALSE)</f>
        <v>1.8291379558282701</v>
      </c>
      <c r="AS264" s="2">
        <f>VLOOKUP($H264,'[1]Unit factor_selected'!$F$3:$AC$346,'[1]Unit factor_selected'!K$1,FALSE)</f>
        <v>26.065711394562999</v>
      </c>
      <c r="AT264" s="22">
        <f>VLOOKUP($H264,'[1]Unit factor_selected'!$F$3:$AC$346,'[1]Unit factor_selected'!L$1,FALSE)</f>
        <v>8.4057181094351098E-3</v>
      </c>
      <c r="AU264" s="21">
        <f>VLOOKUP($H264,'[1]Unit factor_selected'!$F$3:$AC$346,'[1]Unit factor_selected'!M$1,FALSE)</f>
        <v>0.48291512712401202</v>
      </c>
      <c r="AV264" s="22">
        <f>VLOOKUP($H264,'[1]Unit factor_selected'!$F$3:$AC$346,'[1]Unit factor_selected'!N$1,FALSE)</f>
        <v>0.17078241456073301</v>
      </c>
      <c r="AW264" s="22">
        <f>VLOOKUP($H264,'[1]Unit factor_selected'!$F$3:$AC$346,'[1]Unit factor_selected'!O$1,FALSE)</f>
        <v>1.9855187723483601E-3</v>
      </c>
      <c r="AX264" s="21">
        <f>VLOOKUP($H264,'[1]Unit factor_selected'!$F$3:$AC$346,'[1]Unit factor_selected'!P$1,FALSE)</f>
        <v>1.8524193193259799</v>
      </c>
      <c r="AY264" s="22">
        <f>VLOOKUP($H264,'[1]Unit factor_selected'!$F$3:$AC$346,'[1]Unit factor_selected'!Q$1,FALSE)</f>
        <v>0.39507704039220798</v>
      </c>
      <c r="AZ264" s="21">
        <f>VLOOKUP($H264,'[1]Unit factor_selected'!$F$3:$AC$346,'[1]Unit factor_selected'!R$1,FALSE)</f>
        <v>5.4480581959463699</v>
      </c>
      <c r="BA264" s="22">
        <f>VLOOKUP($H264,'[1]Unit factor_selected'!$F$3:$AC$346,'[1]Unit factor_selected'!S$1,FALSE)</f>
        <v>5.1976459388376403E-2</v>
      </c>
      <c r="BB264" s="22">
        <f>VLOOKUP($H264,'[1]Unit factor_selected'!$F$3:$AC$346,'[1]Unit factor_selected'!T$1,FALSE)</f>
        <v>0.13789624752415899</v>
      </c>
      <c r="BC264" s="22">
        <f>VLOOKUP($H264,'[1]Unit factor_selected'!$F$3:$AC$346,'[1]Unit factor_selected'!U$1,FALSE)</f>
        <v>0.22475522501570599</v>
      </c>
      <c r="BD264" s="22">
        <f>VLOOKUP($H264,'[1]Unit factor_selected'!$F$3:$AC$346,'[1]Unit factor_selected'!V$1,FALSE)</f>
        <v>1.56026409039008E-3</v>
      </c>
      <c r="BE264" s="22">
        <f>VLOOKUP($H264,'[1]Unit factor_selected'!$F$3:$AC$346,'[1]Unit factor_selected'!W$1,FALSE)</f>
        <v>1.3705070598268501</v>
      </c>
      <c r="BF264" s="22">
        <f>VLOOKUP($H264,'[1]Unit factor_selected'!$F$3:$AC$346,'[1]Unit factor_selected'!X$1,FALSE)</f>
        <v>7.9046125070543899E-3</v>
      </c>
      <c r="BG264" s="22">
        <f>VLOOKUP($H264,'[1]Unit factor_selected'!$F$3:$AC$346,'[1]Unit factor_selected'!Y$1,FALSE)</f>
        <v>8.0181152410804205E-3</v>
      </c>
      <c r="BH264" s="22">
        <f>VLOOKUP($H264,'[1]Unit factor_selected'!$F$3:$AC$346,'[1]Unit factor_selected'!Z$1,FALSE)</f>
        <v>6.7883728304431496E-7</v>
      </c>
      <c r="BI264" s="22">
        <f>VLOOKUP($H264,'[1]Unit factor_selected'!$F$3:$AC$346,'[1]Unit factor_selected'!AA$1,FALSE)</f>
        <v>1.2530514582591201E-2</v>
      </c>
      <c r="BJ264" s="21">
        <f>VLOOKUP($H264,'[1]Unit factor_selected'!$F$3:$AC$346,'[1]Unit factor_selected'!AB$1,FALSE)</f>
        <v>14.3349442969932</v>
      </c>
      <c r="BK264" s="99">
        <f>VLOOKUP($H264,'[1]Unit factor_selected'!$F$3:$AC$346,'[1]Unit factor_selected'!AC$1,FALSE)</f>
        <v>3.92197016547998E-2</v>
      </c>
      <c r="BL264">
        <f t="shared" si="156"/>
        <v>0</v>
      </c>
    </row>
    <row r="265" spans="2:64" x14ac:dyDescent="0.2">
      <c r="B265" s="84"/>
      <c r="C265" s="63"/>
      <c r="D265" s="84"/>
      <c r="E265" s="147"/>
      <c r="F265" s="86"/>
      <c r="G265" s="87" t="str">
        <f t="shared" ref="G265:I267" si="158">G106</f>
        <v>CN</v>
      </c>
      <c r="H265" s="35" t="str">
        <f t="shared" si="158"/>
        <v>8aace14a-024a-4234-b8ee-defab115d2f8</v>
      </c>
      <c r="I265" s="88">
        <f t="shared" si="158"/>
        <v>0</v>
      </c>
      <c r="J265" s="89"/>
      <c r="K265" s="261"/>
      <c r="L265" s="262"/>
      <c r="M265" s="262"/>
      <c r="N265" s="262"/>
      <c r="O265" s="262"/>
      <c r="P265" s="262"/>
      <c r="Q265" s="92"/>
      <c r="R265" s="262"/>
      <c r="S265" s="262"/>
      <c r="T265" s="262"/>
      <c r="U265" s="262"/>
      <c r="V265" s="262"/>
      <c r="W265" s="262"/>
      <c r="X265" s="262"/>
      <c r="Y265" s="92"/>
      <c r="Z265" s="283"/>
      <c r="AA265" s="94">
        <f t="shared" ref="AA265:AA267" si="159">$I265*K$264</f>
        <v>0</v>
      </c>
      <c r="AB265" s="4">
        <f t="shared" si="157"/>
        <v>0</v>
      </c>
      <c r="AC265" s="4">
        <f t="shared" si="157"/>
        <v>0</v>
      </c>
      <c r="AD265" s="4">
        <f t="shared" si="157"/>
        <v>0</v>
      </c>
      <c r="AE265" s="4">
        <f t="shared" si="157"/>
        <v>0</v>
      </c>
      <c r="AF265" s="4">
        <f t="shared" si="157"/>
        <v>0</v>
      </c>
      <c r="AG265" s="95">
        <f t="shared" si="157"/>
        <v>0</v>
      </c>
      <c r="AH265" s="4">
        <f t="shared" si="157"/>
        <v>0</v>
      </c>
      <c r="AI265" s="4">
        <f t="shared" si="157"/>
        <v>0</v>
      </c>
      <c r="AJ265" s="4">
        <f t="shared" si="157"/>
        <v>0</v>
      </c>
      <c r="AK265" s="4">
        <f t="shared" si="157"/>
        <v>0</v>
      </c>
      <c r="AL265" s="4">
        <f t="shared" si="157"/>
        <v>0</v>
      </c>
      <c r="AM265" s="4">
        <f t="shared" si="157"/>
        <v>0</v>
      </c>
      <c r="AN265" s="4">
        <f t="shared" si="157"/>
        <v>0</v>
      </c>
      <c r="AO265" s="95">
        <f t="shared" si="157"/>
        <v>0</v>
      </c>
      <c r="AP265" s="96">
        <f t="shared" si="157"/>
        <v>0</v>
      </c>
      <c r="AQ265" s="97" t="str">
        <f>VLOOKUP($H265,'[1]Unit factor_selected'!$F$3:$AC$346,'[1]Unit factor_selected'!H$1,FALSE)</f>
        <v>kg</v>
      </c>
      <c r="AR265" s="98">
        <f>VLOOKUP($H265,'[1]Unit factor_selected'!$F$3:$AC$346,'[1]Unit factor_selected'!J$1,FALSE)</f>
        <v>1.9048129358058801</v>
      </c>
      <c r="AS265" s="2">
        <f>VLOOKUP($H265,'[1]Unit factor_selected'!$F$3:$AC$346,'[1]Unit factor_selected'!K$1,FALSE)</f>
        <v>26.710111285874699</v>
      </c>
      <c r="AT265" s="22">
        <f>VLOOKUP($H265,'[1]Unit factor_selected'!$F$3:$AC$346,'[1]Unit factor_selected'!L$1,FALSE)</f>
        <v>4.2535243950635997E-3</v>
      </c>
      <c r="AU265" s="21">
        <f>VLOOKUP($H265,'[1]Unit factor_selected'!$F$3:$AC$346,'[1]Unit factor_selected'!M$1,FALSE)</f>
        <v>0.480935428847868</v>
      </c>
      <c r="AV265" s="22">
        <f>VLOOKUP($H265,'[1]Unit factor_selected'!$F$3:$AC$346,'[1]Unit factor_selected'!N$1,FALSE)</f>
        <v>0.16892707518908001</v>
      </c>
      <c r="AW265" s="22">
        <f>VLOOKUP($H265,'[1]Unit factor_selected'!$F$3:$AC$346,'[1]Unit factor_selected'!O$1,FALSE)</f>
        <v>1.8243989974005899E-3</v>
      </c>
      <c r="AX265" s="21">
        <f>VLOOKUP($H265,'[1]Unit factor_selected'!$F$3:$AC$346,'[1]Unit factor_selected'!P$1,FALSE)</f>
        <v>1.93725179706228</v>
      </c>
      <c r="AY265" s="22">
        <f>VLOOKUP($H265,'[1]Unit factor_selected'!$F$3:$AC$346,'[1]Unit factor_selected'!Q$1,FALSE)</f>
        <v>0.388642363241122</v>
      </c>
      <c r="AZ265" s="21">
        <f>VLOOKUP($H265,'[1]Unit factor_selected'!$F$3:$AC$346,'[1]Unit factor_selected'!R$1,FALSE)</f>
        <v>5.3027818119885097</v>
      </c>
      <c r="BA265" s="22">
        <f>VLOOKUP($H265,'[1]Unit factor_selected'!$F$3:$AC$346,'[1]Unit factor_selected'!S$1,FALSE)</f>
        <v>0.104818395265942</v>
      </c>
      <c r="BB265" s="22">
        <f>VLOOKUP($H265,'[1]Unit factor_selected'!$F$3:$AC$346,'[1]Unit factor_selected'!T$1,FALSE)</f>
        <v>0.137542284056482</v>
      </c>
      <c r="BC265" s="22">
        <f>VLOOKUP($H265,'[1]Unit factor_selected'!$F$3:$AC$346,'[1]Unit factor_selected'!U$1,FALSE)</f>
        <v>0.22182580283813999</v>
      </c>
      <c r="BD265" s="22">
        <f>VLOOKUP($H265,'[1]Unit factor_selected'!$F$3:$AC$346,'[1]Unit factor_selected'!V$1,FALSE)</f>
        <v>1.55137473288703E-3</v>
      </c>
      <c r="BE265" s="22">
        <f>VLOOKUP($H265,'[1]Unit factor_selected'!$F$3:$AC$346,'[1]Unit factor_selected'!W$1,FALSE)</f>
        <v>1.37062105839361</v>
      </c>
      <c r="BF265" s="22">
        <f>VLOOKUP($H265,'[1]Unit factor_selected'!$F$3:$AC$346,'[1]Unit factor_selected'!X$1,FALSE)</f>
        <v>7.4077571319012703E-3</v>
      </c>
      <c r="BG265" s="22">
        <f>VLOOKUP($H265,'[1]Unit factor_selected'!$F$3:$AC$346,'[1]Unit factor_selected'!Y$1,FALSE)</f>
        <v>7.5187123493680201E-3</v>
      </c>
      <c r="BH265" s="22">
        <f>VLOOKUP($H265,'[1]Unit factor_selected'!$F$3:$AC$346,'[1]Unit factor_selected'!Z$1,FALSE)</f>
        <v>6.8194874365566299E-7</v>
      </c>
      <c r="BI265" s="22">
        <f>VLOOKUP($H265,'[1]Unit factor_selected'!$F$3:$AC$346,'[1]Unit factor_selected'!AA$1,FALSE)</f>
        <v>1.20400014625376E-2</v>
      </c>
      <c r="BJ265" s="21">
        <f>VLOOKUP($H265,'[1]Unit factor_selected'!$F$3:$AC$346,'[1]Unit factor_selected'!AB$1,FALSE)</f>
        <v>14.411886017735601</v>
      </c>
      <c r="BK265" s="99">
        <f>VLOOKUP($H265,'[1]Unit factor_selected'!$F$3:$AC$346,'[1]Unit factor_selected'!AC$1,FALSE)</f>
        <v>3.9882787185088898E-2</v>
      </c>
      <c r="BL265">
        <f t="shared" si="156"/>
        <v>0</v>
      </c>
    </row>
    <row r="266" spans="2:64" x14ac:dyDescent="0.2">
      <c r="B266" s="84"/>
      <c r="C266" s="63"/>
      <c r="D266" s="84"/>
      <c r="E266" s="147"/>
      <c r="F266" s="86"/>
      <c r="G266" s="87" t="str">
        <f t="shared" si="158"/>
        <v>AR</v>
      </c>
      <c r="H266" s="35" t="str">
        <f t="shared" si="158"/>
        <v>716f8dc1-ec9e-406e-adfd-55769768687d</v>
      </c>
      <c r="I266" s="88">
        <f t="shared" si="158"/>
        <v>0</v>
      </c>
      <c r="J266" s="89"/>
      <c r="K266" s="261"/>
      <c r="L266" s="262"/>
      <c r="M266" s="262"/>
      <c r="N266" s="262"/>
      <c r="O266" s="262"/>
      <c r="P266" s="262"/>
      <c r="Q266" s="92"/>
      <c r="R266" s="262"/>
      <c r="S266" s="262"/>
      <c r="T266" s="262"/>
      <c r="U266" s="262"/>
      <c r="V266" s="262"/>
      <c r="W266" s="262"/>
      <c r="X266" s="262"/>
      <c r="Y266" s="92"/>
      <c r="Z266" s="283"/>
      <c r="AA266" s="94">
        <f t="shared" si="159"/>
        <v>0</v>
      </c>
      <c r="AB266" s="4">
        <f t="shared" si="157"/>
        <v>0</v>
      </c>
      <c r="AC266" s="4">
        <f t="shared" si="157"/>
        <v>0</v>
      </c>
      <c r="AD266" s="4">
        <f t="shared" si="157"/>
        <v>0</v>
      </c>
      <c r="AE266" s="4">
        <f t="shared" si="157"/>
        <v>0</v>
      </c>
      <c r="AF266" s="4">
        <f t="shared" si="157"/>
        <v>0</v>
      </c>
      <c r="AG266" s="95">
        <f t="shared" si="157"/>
        <v>0</v>
      </c>
      <c r="AH266" s="4">
        <f t="shared" si="157"/>
        <v>0</v>
      </c>
      <c r="AI266" s="4">
        <f t="shared" si="157"/>
        <v>0</v>
      </c>
      <c r="AJ266" s="4">
        <f t="shared" si="157"/>
        <v>0</v>
      </c>
      <c r="AK266" s="4">
        <f t="shared" si="157"/>
        <v>0</v>
      </c>
      <c r="AL266" s="4">
        <f t="shared" si="157"/>
        <v>0</v>
      </c>
      <c r="AM266" s="4">
        <f t="shared" si="157"/>
        <v>0</v>
      </c>
      <c r="AN266" s="4">
        <f t="shared" si="157"/>
        <v>0</v>
      </c>
      <c r="AO266" s="95">
        <f t="shared" si="157"/>
        <v>0</v>
      </c>
      <c r="AP266" s="96">
        <f t="shared" si="157"/>
        <v>0</v>
      </c>
      <c r="AQ266" s="97" t="str">
        <f>VLOOKUP($H266,'[1]Unit factor_selected'!$F$3:$AC$346,'[1]Unit factor_selected'!H$1,FALSE)</f>
        <v>kg</v>
      </c>
      <c r="AR266" s="98">
        <f>VLOOKUP($H266,'[1]Unit factor_selected'!$F$3:$AC$346,'[1]Unit factor_selected'!J$1,FALSE)</f>
        <v>1.72571959782721</v>
      </c>
      <c r="AS266" s="2">
        <f>VLOOKUP($H266,'[1]Unit factor_selected'!$F$3:$AC$346,'[1]Unit factor_selected'!K$1,FALSE)</f>
        <v>26.154198321539301</v>
      </c>
      <c r="AT266" s="22">
        <f>VLOOKUP($H266,'[1]Unit factor_selected'!$F$3:$AC$346,'[1]Unit factor_selected'!L$1,FALSE)</f>
        <v>3.7463997185976199E-3</v>
      </c>
      <c r="AU266" s="21">
        <f>VLOOKUP($H266,'[1]Unit factor_selected'!$F$3:$AC$346,'[1]Unit factor_selected'!M$1,FALSE)</f>
        <v>0.47717801475956001</v>
      </c>
      <c r="AV266" s="22">
        <f>VLOOKUP($H266,'[1]Unit factor_selected'!$F$3:$AC$346,'[1]Unit factor_selected'!N$1,FALSE)</f>
        <v>0.166046812101386</v>
      </c>
      <c r="AW266" s="22">
        <f>VLOOKUP($H266,'[1]Unit factor_selected'!$F$3:$AC$346,'[1]Unit factor_selected'!O$1,FALSE)</f>
        <v>1.7329733317069599E-3</v>
      </c>
      <c r="AX266" s="21">
        <f>VLOOKUP($H266,'[1]Unit factor_selected'!$F$3:$AC$346,'[1]Unit factor_selected'!P$1,FALSE)</f>
        <v>1.7512594802674899</v>
      </c>
      <c r="AY266" s="22">
        <f>VLOOKUP($H266,'[1]Unit factor_selected'!$F$3:$AC$346,'[1]Unit factor_selected'!Q$1,FALSE)</f>
        <v>0.37739612869184902</v>
      </c>
      <c r="AZ266" s="21">
        <f>VLOOKUP($H266,'[1]Unit factor_selected'!$F$3:$AC$346,'[1]Unit factor_selected'!R$1,FALSE)</f>
        <v>5.12913815844965</v>
      </c>
      <c r="BA266" s="22">
        <f>VLOOKUP($H266,'[1]Unit factor_selected'!$F$3:$AC$346,'[1]Unit factor_selected'!S$1,FALSE)</f>
        <v>8.1281875893336394E-2</v>
      </c>
      <c r="BB266" s="22">
        <f>VLOOKUP($H266,'[1]Unit factor_selected'!$F$3:$AC$346,'[1]Unit factor_selected'!T$1,FALSE)</f>
        <v>0.13704976063351901</v>
      </c>
      <c r="BC266" s="22">
        <f>VLOOKUP($H266,'[1]Unit factor_selected'!$F$3:$AC$346,'[1]Unit factor_selected'!U$1,FALSE)</f>
        <v>0.21777442408865</v>
      </c>
      <c r="BD266" s="22">
        <f>VLOOKUP($H266,'[1]Unit factor_selected'!$F$3:$AC$346,'[1]Unit factor_selected'!V$1,FALSE)</f>
        <v>1.5460194388017801E-3</v>
      </c>
      <c r="BE266" s="22">
        <f>VLOOKUP($H266,'[1]Unit factor_selected'!$F$3:$AC$346,'[1]Unit factor_selected'!W$1,FALSE)</f>
        <v>1.3705641204542101</v>
      </c>
      <c r="BF266" s="22">
        <f>VLOOKUP($H266,'[1]Unit factor_selected'!$F$3:$AC$346,'[1]Unit factor_selected'!X$1,FALSE)</f>
        <v>6.5782319908091998E-3</v>
      </c>
      <c r="BG266" s="22">
        <f>VLOOKUP($H266,'[1]Unit factor_selected'!$F$3:$AC$346,'[1]Unit factor_selected'!Y$1,FALSE)</f>
        <v>6.6953666557951598E-3</v>
      </c>
      <c r="BH266" s="22">
        <f>VLOOKUP($H266,'[1]Unit factor_selected'!$F$3:$AC$346,'[1]Unit factor_selected'!Z$1,FALSE)</f>
        <v>1.0066495541900299E-6</v>
      </c>
      <c r="BI266" s="22">
        <f>VLOOKUP($H266,'[1]Unit factor_selected'!$F$3:$AC$346,'[1]Unit factor_selected'!AA$1,FALSE)</f>
        <v>1.1077649731234601E-2</v>
      </c>
      <c r="BJ266" s="21">
        <f>VLOOKUP($H266,'[1]Unit factor_selected'!$F$3:$AC$346,'[1]Unit factor_selected'!AB$1,FALSE)</f>
        <v>14.372723814199199</v>
      </c>
      <c r="BK266" s="99">
        <f>VLOOKUP($H266,'[1]Unit factor_selected'!$F$3:$AC$346,'[1]Unit factor_selected'!AC$1,FALSE)</f>
        <v>4.6020610494455001E-2</v>
      </c>
      <c r="BL266">
        <f t="shared" si="156"/>
        <v>0</v>
      </c>
    </row>
    <row r="267" spans="2:64" x14ac:dyDescent="0.2">
      <c r="B267" s="84"/>
      <c r="C267" s="63"/>
      <c r="D267" s="84"/>
      <c r="E267" s="147"/>
      <c r="F267" s="86"/>
      <c r="G267" s="87" t="str">
        <f t="shared" si="158"/>
        <v>US</v>
      </c>
      <c r="H267" s="35" t="str">
        <f t="shared" si="158"/>
        <v>1d9fb5c7-c6f1-4a91-8755-5da113a89b0a</v>
      </c>
      <c r="I267" s="88">
        <f t="shared" si="158"/>
        <v>1</v>
      </c>
      <c r="J267" s="89"/>
      <c r="K267" s="261"/>
      <c r="L267" s="262"/>
      <c r="M267" s="262"/>
      <c r="N267" s="262"/>
      <c r="O267" s="262"/>
      <c r="P267" s="262"/>
      <c r="Q267" s="92"/>
      <c r="R267" s="262"/>
      <c r="S267" s="262"/>
      <c r="T267" s="262"/>
      <c r="U267" s="262"/>
      <c r="V267" s="262"/>
      <c r="W267" s="262"/>
      <c r="X267" s="262"/>
      <c r="Y267" s="92"/>
      <c r="Z267" s="283"/>
      <c r="AA267" s="94">
        <f t="shared" si="159"/>
        <v>0</v>
      </c>
      <c r="AB267" s="4">
        <f t="shared" si="157"/>
        <v>0</v>
      </c>
      <c r="AC267" s="4">
        <f t="shared" si="157"/>
        <v>0</v>
      </c>
      <c r="AD267" s="4">
        <f t="shared" si="157"/>
        <v>0</v>
      </c>
      <c r="AE267" s="4">
        <f t="shared" si="157"/>
        <v>0</v>
      </c>
      <c r="AF267" s="4">
        <f t="shared" si="157"/>
        <v>0</v>
      </c>
      <c r="AG267" s="95">
        <f t="shared" si="157"/>
        <v>0.76171940519965442</v>
      </c>
      <c r="AH267" s="4">
        <f t="shared" si="157"/>
        <v>0</v>
      </c>
      <c r="AI267" s="4">
        <f t="shared" si="157"/>
        <v>0</v>
      </c>
      <c r="AJ267" s="4">
        <f t="shared" si="157"/>
        <v>0</v>
      </c>
      <c r="AK267" s="4">
        <f t="shared" si="157"/>
        <v>0</v>
      </c>
      <c r="AL267" s="4">
        <f t="shared" si="157"/>
        <v>0</v>
      </c>
      <c r="AM267" s="4">
        <f t="shared" si="157"/>
        <v>0</v>
      </c>
      <c r="AN267" s="4">
        <f t="shared" si="157"/>
        <v>0</v>
      </c>
      <c r="AO267" s="95">
        <f t="shared" si="157"/>
        <v>1.4648714880584368</v>
      </c>
      <c r="AP267" s="96">
        <f t="shared" si="157"/>
        <v>0</v>
      </c>
      <c r="AQ267" s="97" t="str">
        <f>VLOOKUP($H267,'[1]Unit factor_selected'!$F$3:$AC$346,'[1]Unit factor_selected'!H$1,FALSE)</f>
        <v>kg</v>
      </c>
      <c r="AR267" s="98">
        <f>VLOOKUP($H267,'[1]Unit factor_selected'!$F$3:$AC$346,'[1]Unit factor_selected'!J$1,FALSE)</f>
        <v>1.8011150433698799</v>
      </c>
      <c r="AS267" s="2">
        <f>VLOOKUP($H267,'[1]Unit factor_selected'!$F$3:$AC$346,'[1]Unit factor_selected'!K$1,FALSE)</f>
        <v>26.754183872301699</v>
      </c>
      <c r="AT267" s="22">
        <f>VLOOKUP($H267,'[1]Unit factor_selected'!$F$3:$AC$346,'[1]Unit factor_selected'!L$1,FALSE)</f>
        <v>4.2777229505294601E-3</v>
      </c>
      <c r="AU267" s="21">
        <f>VLOOKUP($H267,'[1]Unit factor_selected'!$F$3:$AC$346,'[1]Unit factor_selected'!M$1,FALSE)</f>
        <v>0.47861243667245801</v>
      </c>
      <c r="AV267" s="22">
        <f>VLOOKUP($H267,'[1]Unit factor_selected'!$F$3:$AC$346,'[1]Unit factor_selected'!N$1,FALSE)</f>
        <v>0.169122926135817</v>
      </c>
      <c r="AW267" s="22">
        <f>VLOOKUP($H267,'[1]Unit factor_selected'!$F$3:$AC$346,'[1]Unit factor_selected'!O$1,FALSE)</f>
        <v>1.92460906879917E-3</v>
      </c>
      <c r="AX267" s="21">
        <f>VLOOKUP($H267,'[1]Unit factor_selected'!$F$3:$AC$346,'[1]Unit factor_selected'!P$1,FALSE)</f>
        <v>1.82705514942164</v>
      </c>
      <c r="AY267" s="22">
        <f>VLOOKUP($H267,'[1]Unit factor_selected'!$F$3:$AC$346,'[1]Unit factor_selected'!Q$1,FALSE)</f>
        <v>0.38839264872099799</v>
      </c>
      <c r="AZ267" s="21">
        <f>VLOOKUP($H267,'[1]Unit factor_selected'!$F$3:$AC$346,'[1]Unit factor_selected'!R$1,FALSE)</f>
        <v>5.3575578631968002</v>
      </c>
      <c r="BA267" s="22">
        <f>VLOOKUP($H267,'[1]Unit factor_selected'!$F$3:$AC$346,'[1]Unit factor_selected'!S$1,FALSE)</f>
        <v>0.115666187042459</v>
      </c>
      <c r="BB267" s="22">
        <f>VLOOKUP($H267,'[1]Unit factor_selected'!$F$3:$AC$346,'[1]Unit factor_selected'!T$1,FALSE)</f>
        <v>0.13818309443054599</v>
      </c>
      <c r="BC267" s="22">
        <f>VLOOKUP($H267,'[1]Unit factor_selected'!$F$3:$AC$346,'[1]Unit factor_selected'!U$1,FALSE)</f>
        <v>0.22227797268234201</v>
      </c>
      <c r="BD267" s="22">
        <f>VLOOKUP($H267,'[1]Unit factor_selected'!$F$3:$AC$346,'[1]Unit factor_selected'!V$1,FALSE)</f>
        <v>1.5579828523806E-3</v>
      </c>
      <c r="BE267" s="22">
        <f>VLOOKUP($H267,'[1]Unit factor_selected'!$F$3:$AC$346,'[1]Unit factor_selected'!W$1,FALSE)</f>
        <v>1.3706022871533601</v>
      </c>
      <c r="BF267" s="22">
        <f>VLOOKUP($H267,'[1]Unit factor_selected'!$F$3:$AC$346,'[1]Unit factor_selected'!X$1,FALSE)</f>
        <v>6.6896586938574596E-3</v>
      </c>
      <c r="BG267" s="22">
        <f>VLOOKUP($H267,'[1]Unit factor_selected'!$F$3:$AC$346,'[1]Unit factor_selected'!Y$1,FALSE)</f>
        <v>6.8040020851265499E-3</v>
      </c>
      <c r="BH267" s="22">
        <f>VLOOKUP($H267,'[1]Unit factor_selected'!$F$3:$AC$346,'[1]Unit factor_selected'!Z$1,FALSE)</f>
        <v>6.94842472481849E-7</v>
      </c>
      <c r="BI267" s="22">
        <f>VLOOKUP($H267,'[1]Unit factor_selected'!$F$3:$AC$346,'[1]Unit factor_selected'!AA$1,FALSE)</f>
        <v>1.14292623652843E-2</v>
      </c>
      <c r="BJ267" s="21">
        <f>VLOOKUP($H267,'[1]Unit factor_selected'!$F$3:$AC$346,'[1]Unit factor_selected'!AB$1,FALSE)</f>
        <v>14.2656333861891</v>
      </c>
      <c r="BK267" s="99">
        <f>VLOOKUP($H267,'[1]Unit factor_selected'!$F$3:$AC$346,'[1]Unit factor_selected'!AC$1,FALSE)</f>
        <v>4.1086830189352101E-2</v>
      </c>
      <c r="BL267">
        <f t="shared" si="156"/>
        <v>1.3719442795318546</v>
      </c>
    </row>
    <row r="268" spans="2:64" x14ac:dyDescent="0.2">
      <c r="B268" s="84"/>
      <c r="C268" s="63"/>
      <c r="D268" s="84"/>
      <c r="E268" s="254" t="str">
        <f>[1]LCI!W16</f>
        <v>Organic solvent use</v>
      </c>
      <c r="F268" s="213" t="str">
        <f>'[1]Unit factor_selected'!D324</f>
        <v>market for solvent, organic | solvent, organic | Cutoff, U</v>
      </c>
      <c r="G268" s="87" t="str">
        <f>'[1]Unit factor_selected'!E324</f>
        <v>GLO</v>
      </c>
      <c r="H268" s="35" t="str">
        <f>'[1]Unit factor_selected'!F324</f>
        <v>56723f8c-e7be-30f8-9c08-97855a3f1be4</v>
      </c>
      <c r="I268" s="88">
        <v>1</v>
      </c>
      <c r="J268" s="126">
        <f t="shared" ref="J268:J269" si="160">I268</f>
        <v>1</v>
      </c>
      <c r="K268" s="255">
        <v>0</v>
      </c>
      <c r="L268" s="256">
        <v>0</v>
      </c>
      <c r="M268" s="256">
        <v>0</v>
      </c>
      <c r="N268" s="256">
        <v>0</v>
      </c>
      <c r="O268" s="256">
        <v>0</v>
      </c>
      <c r="P268" s="256">
        <v>0</v>
      </c>
      <c r="Q268" s="129">
        <f>'[1]EV proj_BAU'!AF$81*[1]LCI!$Y16</f>
        <v>1.4594776389703303</v>
      </c>
      <c r="R268" s="256">
        <v>0</v>
      </c>
      <c r="S268" s="256">
        <v>0</v>
      </c>
      <c r="T268" s="256">
        <v>0</v>
      </c>
      <c r="U268" s="256">
        <v>0</v>
      </c>
      <c r="V268" s="256">
        <v>0</v>
      </c>
      <c r="W268" s="256">
        <v>0</v>
      </c>
      <c r="X268" s="256">
        <v>0</v>
      </c>
      <c r="Y268" s="129">
        <f>'[1]EV proj_BAU'!AG$81*[1]LCI!$Y16</f>
        <v>2.8067385000203635</v>
      </c>
      <c r="Z268" s="268">
        <v>0</v>
      </c>
      <c r="AA268" s="94">
        <f>$I268*K$268</f>
        <v>0</v>
      </c>
      <c r="AB268" s="4">
        <f t="shared" ref="AB268:AP268" si="161">$I268*L$268</f>
        <v>0</v>
      </c>
      <c r="AC268" s="4">
        <f t="shared" si="161"/>
        <v>0</v>
      </c>
      <c r="AD268" s="4">
        <f t="shared" si="161"/>
        <v>0</v>
      </c>
      <c r="AE268" s="4">
        <f t="shared" si="161"/>
        <v>0</v>
      </c>
      <c r="AF268" s="4">
        <f t="shared" si="161"/>
        <v>0</v>
      </c>
      <c r="AG268" s="95">
        <f t="shared" si="161"/>
        <v>1.4594776389703303</v>
      </c>
      <c r="AH268" s="4">
        <f t="shared" si="161"/>
        <v>0</v>
      </c>
      <c r="AI268" s="4">
        <f t="shared" si="161"/>
        <v>0</v>
      </c>
      <c r="AJ268" s="4">
        <f t="shared" si="161"/>
        <v>0</v>
      </c>
      <c r="AK268" s="4">
        <f t="shared" si="161"/>
        <v>0</v>
      </c>
      <c r="AL268" s="4">
        <f t="shared" si="161"/>
        <v>0</v>
      </c>
      <c r="AM268" s="4">
        <f t="shared" si="161"/>
        <v>0</v>
      </c>
      <c r="AN268" s="4">
        <f t="shared" si="161"/>
        <v>0</v>
      </c>
      <c r="AO268" s="95">
        <f t="shared" si="161"/>
        <v>2.8067385000203635</v>
      </c>
      <c r="AP268" s="96">
        <f t="shared" si="161"/>
        <v>0</v>
      </c>
      <c r="AQ268" s="97" t="str">
        <f>VLOOKUP($H268,'[1]Unit factor_selected'!$F$3:$AC$346,'[1]Unit factor_selected'!H$1,FALSE)</f>
        <v>kg</v>
      </c>
      <c r="AR268" s="98">
        <f>VLOOKUP($H268,'[1]Unit factor_selected'!$F$3:$AC$346,'[1]Unit factor_selected'!J$1,FALSE)</f>
        <v>0.76338059400000002</v>
      </c>
      <c r="AS268" s="2">
        <f>VLOOKUP($H268,'[1]Unit factor_selected'!$F$3:$AC$346,'[1]Unit factor_selected'!K$1,FALSE)</f>
        <v>56.196457680000002</v>
      </c>
      <c r="AT268" s="22">
        <f>VLOOKUP($H268,'[1]Unit factor_selected'!$F$3:$AC$346,'[1]Unit factor_selected'!L$1,FALSE)</f>
        <v>1.6967309999999999E-3</v>
      </c>
      <c r="AU268" s="21">
        <f>VLOOKUP($H268,'[1]Unit factor_selected'!$F$3:$AC$346,'[1]Unit factor_selected'!M$1,FALSE)</f>
        <v>1.2067231350000001</v>
      </c>
      <c r="AV268" s="22">
        <f>VLOOKUP($H268,'[1]Unit factor_selected'!$F$3:$AC$346,'[1]Unit factor_selected'!N$1,FALSE)</f>
        <v>3.9748550000000001E-2</v>
      </c>
      <c r="AW268" s="22">
        <f>VLOOKUP($H268,'[1]Unit factor_selected'!$F$3:$AC$346,'[1]Unit factor_selected'!O$1,FALSE)</f>
        <v>1.3468700000000001E-4</v>
      </c>
      <c r="AX268" s="21">
        <f>VLOOKUP($H268,'[1]Unit factor_selected'!$F$3:$AC$346,'[1]Unit factor_selected'!P$1,FALSE)</f>
        <v>0.777054986</v>
      </c>
      <c r="AY268" s="22">
        <f>VLOOKUP($H268,'[1]Unit factor_selected'!$F$3:$AC$346,'[1]Unit factor_selected'!Q$1,FALSE)</f>
        <v>4.7786663E-2</v>
      </c>
      <c r="AZ268" s="21">
        <f>VLOOKUP($H268,'[1]Unit factor_selected'!$F$3:$AC$346,'[1]Unit factor_selected'!R$1,FALSE)</f>
        <v>0.773333626</v>
      </c>
      <c r="BA268" s="22">
        <f>VLOOKUP($H268,'[1]Unit factor_selected'!$F$3:$AC$346,'[1]Unit factor_selected'!S$1,FALSE)</f>
        <v>4.2572651000000003E-2</v>
      </c>
      <c r="BB268" s="22">
        <f>VLOOKUP($H268,'[1]Unit factor_selected'!$F$3:$AC$346,'[1]Unit factor_selected'!T$1,FALSE)</f>
        <v>1.7556648000000001E-2</v>
      </c>
      <c r="BC268" s="22">
        <f>VLOOKUP($H268,'[1]Unit factor_selected'!$F$3:$AC$346,'[1]Unit factor_selected'!U$1,FALSE)</f>
        <v>5.4011824999999999E-2</v>
      </c>
      <c r="BD268" s="22">
        <f>VLOOKUP($H268,'[1]Unit factor_selected'!$F$3:$AC$346,'[1]Unit factor_selected'!V$1,FALSE)</f>
        <v>1.0699999999999999E-5</v>
      </c>
      <c r="BE268" s="22">
        <f>VLOOKUP($H268,'[1]Unit factor_selected'!$F$3:$AC$346,'[1]Unit factor_selected'!W$1,FALSE)</f>
        <v>3.5811839999999998E-3</v>
      </c>
      <c r="BF268" s="22">
        <f>VLOOKUP($H268,'[1]Unit factor_selected'!$F$3:$AC$346,'[1]Unit factor_selected'!X$1,FALSE)</f>
        <v>4.1610659999999997E-3</v>
      </c>
      <c r="BG268" s="22">
        <f>VLOOKUP($H268,'[1]Unit factor_selected'!$F$3:$AC$346,'[1]Unit factor_selected'!Y$1,FALSE)</f>
        <v>5.1917140000000001E-3</v>
      </c>
      <c r="BH268" s="22">
        <f>VLOOKUP($H268,'[1]Unit factor_selected'!$F$3:$AC$346,'[1]Unit factor_selected'!Z$1,FALSE)</f>
        <v>1.15E-6</v>
      </c>
      <c r="BI268" s="22">
        <f>VLOOKUP($H268,'[1]Unit factor_selected'!$F$3:$AC$346,'[1]Unit factor_selected'!AA$1,FALSE)</f>
        <v>4.7304449999999998E-3</v>
      </c>
      <c r="BJ268" s="21">
        <f>VLOOKUP($H268,'[1]Unit factor_selected'!$F$3:$AC$346,'[1]Unit factor_selected'!AB$1,FALSE)</f>
        <v>4.4048552839999999</v>
      </c>
      <c r="BK268" s="99">
        <f>VLOOKUP($H268,'[1]Unit factor_selected'!$F$3:$AC$346,'[1]Unit factor_selected'!AC$1,FALSE)</f>
        <v>1.1999713E-2</v>
      </c>
      <c r="BL268">
        <f t="shared" si="156"/>
        <v>1.1141369069668883</v>
      </c>
    </row>
    <row r="269" spans="2:64" x14ac:dyDescent="0.2">
      <c r="B269" s="84"/>
      <c r="C269" s="63"/>
      <c r="D269" s="84"/>
      <c r="E269" s="254" t="str">
        <f>[1]LCI!W17</f>
        <v>Steam</v>
      </c>
      <c r="F269" s="213" t="str">
        <f>LCIA_result!F219</f>
        <v>market for steam, in chemical industry | steam, in chemical industry | Cutoff, U</v>
      </c>
      <c r="G269" s="87" t="str">
        <f>LCIA_result!G219</f>
        <v>RoW</v>
      </c>
      <c r="H269" s="35" t="str">
        <f>LCIA_result!H219</f>
        <v>4c484cd4-fd95-4915-939f-2c7db27ad9b0</v>
      </c>
      <c r="I269" s="88">
        <v>1</v>
      </c>
      <c r="J269" s="126">
        <f t="shared" si="160"/>
        <v>1</v>
      </c>
      <c r="K269" s="255">
        <v>0</v>
      </c>
      <c r="L269" s="256">
        <v>0</v>
      </c>
      <c r="M269" s="256">
        <v>0</v>
      </c>
      <c r="N269" s="256">
        <v>0</v>
      </c>
      <c r="O269" s="256">
        <v>0</v>
      </c>
      <c r="P269" s="256">
        <v>0</v>
      </c>
      <c r="Q269" s="129">
        <f>'[1]EV proj_BAU'!AF$81*[1]LCI!$Y17</f>
        <v>220.8230370325746</v>
      </c>
      <c r="R269" s="256">
        <v>0</v>
      </c>
      <c r="S269" s="256">
        <v>0</v>
      </c>
      <c r="T269" s="256">
        <v>0</v>
      </c>
      <c r="U269" s="256">
        <v>0</v>
      </c>
      <c r="V269" s="256">
        <v>0</v>
      </c>
      <c r="W269" s="256">
        <v>0</v>
      </c>
      <c r="X269" s="256">
        <v>0</v>
      </c>
      <c r="Y269" s="129">
        <f>'[1]EV proj_BAU'!AG$81*[1]LCI!$Y17</f>
        <v>424.66736261065074</v>
      </c>
      <c r="Z269" s="268">
        <v>0</v>
      </c>
      <c r="AA269" s="94">
        <f>$I269*K$269</f>
        <v>0</v>
      </c>
      <c r="AB269" s="4">
        <f t="shared" ref="AB269:AP269" si="162">$I269*L$269</f>
        <v>0</v>
      </c>
      <c r="AC269" s="4">
        <f t="shared" si="162"/>
        <v>0</v>
      </c>
      <c r="AD269" s="4">
        <f t="shared" si="162"/>
        <v>0</v>
      </c>
      <c r="AE269" s="4">
        <f t="shared" si="162"/>
        <v>0</v>
      </c>
      <c r="AF269" s="4">
        <f t="shared" si="162"/>
        <v>0</v>
      </c>
      <c r="AG269" s="95">
        <f t="shared" si="162"/>
        <v>220.8230370325746</v>
      </c>
      <c r="AH269" s="4">
        <f t="shared" si="162"/>
        <v>0</v>
      </c>
      <c r="AI269" s="4">
        <f t="shared" si="162"/>
        <v>0</v>
      </c>
      <c r="AJ269" s="4">
        <f t="shared" si="162"/>
        <v>0</v>
      </c>
      <c r="AK269" s="4">
        <f t="shared" si="162"/>
        <v>0</v>
      </c>
      <c r="AL269" s="4">
        <f t="shared" si="162"/>
        <v>0</v>
      </c>
      <c r="AM269" s="4">
        <f t="shared" si="162"/>
        <v>0</v>
      </c>
      <c r="AN269" s="4">
        <f t="shared" si="162"/>
        <v>0</v>
      </c>
      <c r="AO269" s="95">
        <f t="shared" si="162"/>
        <v>424.66736261065074</v>
      </c>
      <c r="AP269" s="96">
        <f t="shared" si="162"/>
        <v>0</v>
      </c>
      <c r="AQ269" s="97" t="str">
        <f>VLOOKUP($H269,'[1]Unit factor_selected'!$F$3:$AC$346,'[1]Unit factor_selected'!H$1,FALSE)</f>
        <v>kg</v>
      </c>
      <c r="AR269" s="98">
        <f>VLOOKUP($H269,'[1]Unit factor_selected'!$F$3:$AC$346,'[1]Unit factor_selected'!J$1,FALSE)</f>
        <v>0.32948332399456598</v>
      </c>
      <c r="AS269" s="2">
        <f>VLOOKUP($H269,'[1]Unit factor_selected'!$F$3:$AC$346,'[1]Unit factor_selected'!K$1,FALSE)</f>
        <v>4.6000252627446203</v>
      </c>
      <c r="AT269" s="22">
        <f>VLOOKUP($H269,'[1]Unit factor_selected'!$F$3:$AC$346,'[1]Unit factor_selected'!L$1,FALSE)</f>
        <v>3.1535727593722001E-4</v>
      </c>
      <c r="AU269" s="21">
        <f>VLOOKUP($H269,'[1]Unit factor_selected'!$F$3:$AC$346,'[1]Unit factor_selected'!M$1,FALSE)</f>
        <v>9.8297989933231494E-2</v>
      </c>
      <c r="AV269" s="22">
        <f>VLOOKUP($H269,'[1]Unit factor_selected'!$F$3:$AC$346,'[1]Unit factor_selected'!N$1,FALSE)</f>
        <v>2.1448967157556499E-3</v>
      </c>
      <c r="AW269" s="22">
        <f>VLOOKUP($H269,'[1]Unit factor_selected'!$F$3:$AC$346,'[1]Unit factor_selected'!O$1,FALSE)</f>
        <v>3.67582664670096E-5</v>
      </c>
      <c r="AX269" s="21">
        <f>VLOOKUP($H269,'[1]Unit factor_selected'!$F$3:$AC$346,'[1]Unit factor_selected'!P$1,FALSE)</f>
        <v>0.33331485653771997</v>
      </c>
      <c r="AY269" s="22">
        <f>VLOOKUP($H269,'[1]Unit factor_selected'!$F$3:$AC$346,'[1]Unit factor_selected'!Q$1,FALSE)</f>
        <v>4.2125866616346498E-3</v>
      </c>
      <c r="AZ269" s="21">
        <f>VLOOKUP($H269,'[1]Unit factor_selected'!$F$3:$AC$346,'[1]Unit factor_selected'!R$1,FALSE)</f>
        <v>0.10082356538308</v>
      </c>
      <c r="BA269" s="22">
        <f>VLOOKUP($H269,'[1]Unit factor_selected'!$F$3:$AC$346,'[1]Unit factor_selected'!S$1,FALSE)</f>
        <v>3.3408712388046202E-3</v>
      </c>
      <c r="BB269" s="22">
        <f>VLOOKUP($H269,'[1]Unit factor_selected'!$F$3:$AC$346,'[1]Unit factor_selected'!T$1,FALSE)</f>
        <v>3.9769010366072201E-4</v>
      </c>
      <c r="BC269" s="22">
        <f>VLOOKUP($H269,'[1]Unit factor_selected'!$F$3:$AC$346,'[1]Unit factor_selected'!U$1,FALSE)</f>
        <v>3.4920816557836602E-3</v>
      </c>
      <c r="BD269" s="22">
        <f>VLOOKUP($H269,'[1]Unit factor_selected'!$F$3:$AC$346,'[1]Unit factor_selected'!V$1,FALSE)</f>
        <v>2.6531684073432501E-6</v>
      </c>
      <c r="BE269" s="22">
        <f>VLOOKUP($H269,'[1]Unit factor_selected'!$F$3:$AC$346,'[1]Unit factor_selected'!W$1,FALSE)</f>
        <v>8.1140163894001695E-5</v>
      </c>
      <c r="BF269" s="22">
        <f>VLOOKUP($H269,'[1]Unit factor_selected'!$F$3:$AC$346,'[1]Unit factor_selected'!X$1,FALSE)</f>
        <v>4.2864185438376697E-4</v>
      </c>
      <c r="BG269" s="22">
        <f>VLOOKUP($H269,'[1]Unit factor_selected'!$F$3:$AC$346,'[1]Unit factor_selected'!Y$1,FALSE)</f>
        <v>4.3939197839999998E-4</v>
      </c>
      <c r="BH269" s="22">
        <f>VLOOKUP($H269,'[1]Unit factor_selected'!$F$3:$AC$346,'[1]Unit factor_selected'!Z$1,FALSE)</f>
        <v>6.2505259246241705E-8</v>
      </c>
      <c r="BI269" s="22">
        <f>VLOOKUP($H269,'[1]Unit factor_selected'!$F$3:$AC$346,'[1]Unit factor_selected'!AA$1,FALSE)</f>
        <v>8.5341475817055502E-4</v>
      </c>
      <c r="BJ269" s="21">
        <f>VLOOKUP($H269,'[1]Unit factor_selected'!$F$3:$AC$346,'[1]Unit factor_selected'!AB$1,FALSE)</f>
        <v>1.16347567526354</v>
      </c>
      <c r="BK269" s="99">
        <f>VLOOKUP($H269,'[1]Unit factor_selected'!$F$3:$AC$346,'[1]Unit factor_selected'!AC$1,FALSE)</f>
        <v>4.029137769364E-4</v>
      </c>
      <c r="BL269">
        <f t="shared" si="156"/>
        <v>72.757508256067823</v>
      </c>
    </row>
    <row r="270" spans="2:64" x14ac:dyDescent="0.2">
      <c r="B270" s="84"/>
      <c r="C270" s="63"/>
      <c r="D270" s="84"/>
      <c r="E270" s="147" t="str">
        <f>[1]LCI!W18</f>
        <v>Electricity</v>
      </c>
      <c r="F270" s="86" t="str">
        <f>F137</f>
        <v>market for electricity, medium voltage | electricity, medium voltage | Cutoff</v>
      </c>
      <c r="G270" s="87" t="str">
        <f>G137</f>
        <v>US</v>
      </c>
      <c r="H270" s="35" t="str">
        <f>H137</f>
        <v>c8427d94-a0eb-34c5-b306-c01919d79911</v>
      </c>
      <c r="I270" s="88">
        <f>I240</f>
        <v>1</v>
      </c>
      <c r="J270" s="89">
        <f>SUM(I270:I274)</f>
        <v>1</v>
      </c>
      <c r="K270" s="261">
        <v>0</v>
      </c>
      <c r="L270" s="262">
        <v>0</v>
      </c>
      <c r="M270" s="262">
        <v>0</v>
      </c>
      <c r="N270" s="262">
        <v>0</v>
      </c>
      <c r="O270" s="262">
        <v>0</v>
      </c>
      <c r="P270" s="262">
        <v>0</v>
      </c>
      <c r="Q270" s="92">
        <f>'[1]EV proj_BAU'!AF$81*[1]LCI!$Y18</f>
        <v>246.140031614554</v>
      </c>
      <c r="R270" s="262">
        <v>0</v>
      </c>
      <c r="S270" s="262">
        <v>0</v>
      </c>
      <c r="T270" s="262">
        <v>0</v>
      </c>
      <c r="U270" s="262">
        <v>0</v>
      </c>
      <c r="V270" s="262">
        <v>0</v>
      </c>
      <c r="W270" s="262">
        <v>0</v>
      </c>
      <c r="X270" s="262">
        <v>0</v>
      </c>
      <c r="Y270" s="92">
        <f>'[1]EV proj_BAU'!AG$81*[1]LCI!$Y18</f>
        <v>473.35477069466941</v>
      </c>
      <c r="Z270" s="283">
        <v>0</v>
      </c>
      <c r="AA270" s="94">
        <f>$I270*K$270</f>
        <v>0</v>
      </c>
      <c r="AB270" s="4">
        <f t="shared" ref="AB270:AP274" si="163">$I270*L$270</f>
        <v>0</v>
      </c>
      <c r="AC270" s="4">
        <f t="shared" si="163"/>
        <v>0</v>
      </c>
      <c r="AD270" s="4">
        <f t="shared" si="163"/>
        <v>0</v>
      </c>
      <c r="AE270" s="4">
        <f t="shared" si="163"/>
        <v>0</v>
      </c>
      <c r="AF270" s="4">
        <f t="shared" si="163"/>
        <v>0</v>
      </c>
      <c r="AG270" s="95">
        <f t="shared" si="163"/>
        <v>246.140031614554</v>
      </c>
      <c r="AH270" s="4">
        <f t="shared" si="163"/>
        <v>0</v>
      </c>
      <c r="AI270" s="4">
        <f t="shared" si="163"/>
        <v>0</v>
      </c>
      <c r="AJ270" s="4">
        <f t="shared" si="163"/>
        <v>0</v>
      </c>
      <c r="AK270" s="4">
        <f t="shared" si="163"/>
        <v>0</v>
      </c>
      <c r="AL270" s="4">
        <f t="shared" si="163"/>
        <v>0</v>
      </c>
      <c r="AM270" s="4">
        <f t="shared" si="163"/>
        <v>0</v>
      </c>
      <c r="AN270" s="4">
        <f t="shared" si="163"/>
        <v>0</v>
      </c>
      <c r="AO270" s="95">
        <f t="shared" si="163"/>
        <v>473.35477069466941</v>
      </c>
      <c r="AP270" s="96">
        <f t="shared" si="163"/>
        <v>0</v>
      </c>
      <c r="AQ270" s="97" t="str">
        <f>VLOOKUP($H270,'[1]Unit factor_selected'!$F$3:$AC$346,'[1]Unit factor_selected'!H$1,FALSE)</f>
        <v>kWh</v>
      </c>
      <c r="AR270" s="98">
        <f>VLOOKUP($H270,'[1]Unit factor_selected'!$F$3:$AC$346,'[1]Unit factor_selected'!J$1,FALSE)</f>
        <v>0.51356071017077598</v>
      </c>
      <c r="AS270" s="2">
        <f>VLOOKUP($H270,'[1]Unit factor_selected'!$F$3:$AC$346,'[1]Unit factor_selected'!K$1,FALSE)</f>
        <v>9.7980290474973906</v>
      </c>
      <c r="AT270" s="22">
        <f>VLOOKUP($H270,'[1]Unit factor_selected'!$F$3:$AC$346,'[1]Unit factor_selected'!L$1,FALSE)</f>
        <v>1.05044535305605E-3</v>
      </c>
      <c r="AU270" s="21">
        <f>VLOOKUP($H270,'[1]Unit factor_selected'!$F$3:$AC$346,'[1]Unit factor_selected'!M$1,FALSE)</f>
        <v>0.14601518715266901</v>
      </c>
      <c r="AV270" s="22">
        <f>VLOOKUP($H270,'[1]Unit factor_selected'!$F$3:$AC$346,'[1]Unit factor_selected'!N$1,FALSE)</f>
        <v>1.5122761355858E-2</v>
      </c>
      <c r="AW270" s="22">
        <f>VLOOKUP($H270,'[1]Unit factor_selected'!$F$3:$AC$346,'[1]Unit factor_selected'!O$1,FALSE)</f>
        <v>2.91307908682079E-4</v>
      </c>
      <c r="AX270" s="21">
        <f>VLOOKUP($H270,'[1]Unit factor_selected'!$F$3:$AC$346,'[1]Unit factor_selected'!P$1,FALSE)</f>
        <v>0.52160712549542898</v>
      </c>
      <c r="AY270" s="22">
        <f>VLOOKUP($H270,'[1]Unit factor_selected'!$F$3:$AC$346,'[1]Unit factor_selected'!Q$1,FALSE)</f>
        <v>2.1702994608386102E-2</v>
      </c>
      <c r="AZ270" s="21">
        <f>VLOOKUP($H270,'[1]Unit factor_selected'!$F$3:$AC$346,'[1]Unit factor_selected'!R$1,FALSE)</f>
        <v>0.427624273036463</v>
      </c>
      <c r="BA270" s="22">
        <f>VLOOKUP($H270,'[1]Unit factor_selected'!$F$3:$AC$346,'[1]Unit factor_selected'!S$1,FALSE)</f>
        <v>0.10895212603589199</v>
      </c>
      <c r="BB270" s="22">
        <f>VLOOKUP($H270,'[1]Unit factor_selected'!$F$3:$AC$346,'[1]Unit factor_selected'!T$1,FALSE)</f>
        <v>2.4258290731627502E-3</v>
      </c>
      <c r="BC270" s="22">
        <f>VLOOKUP($H270,'[1]Unit factor_selected'!$F$3:$AC$346,'[1]Unit factor_selected'!U$1,FALSE)</f>
        <v>1.98844341438464E-2</v>
      </c>
      <c r="BD270" s="22">
        <f>VLOOKUP($H270,'[1]Unit factor_selected'!$F$3:$AC$346,'[1]Unit factor_selected'!V$1,FALSE)</f>
        <v>2.0768878749921599E-5</v>
      </c>
      <c r="BE270" s="22">
        <f>VLOOKUP($H270,'[1]Unit factor_selected'!$F$3:$AC$346,'[1]Unit factor_selected'!W$1,FALSE)</f>
        <v>4.20143039530467E-4</v>
      </c>
      <c r="BF270" s="22">
        <f>VLOOKUP($H270,'[1]Unit factor_selected'!$F$3:$AC$346,'[1]Unit factor_selected'!X$1,FALSE)</f>
        <v>5.9654327586961995E-4</v>
      </c>
      <c r="BG270" s="22">
        <f>VLOOKUP($H270,'[1]Unit factor_selected'!$F$3:$AC$346,'[1]Unit factor_selected'!Y$1,FALSE)</f>
        <v>6.0959721536207499E-4</v>
      </c>
      <c r="BH270" s="22">
        <f>VLOOKUP($H270,'[1]Unit factor_selected'!$F$3:$AC$346,'[1]Unit factor_selected'!Z$1,FALSE)</f>
        <v>1.9732399390914601E-7</v>
      </c>
      <c r="BI270" s="22">
        <f>VLOOKUP($H270,'[1]Unit factor_selected'!$F$3:$AC$346,'[1]Unit factor_selected'!AA$1,FALSE)</f>
        <v>1.1922869355695501E-3</v>
      </c>
      <c r="BJ270" s="21">
        <f>VLOOKUP($H270,'[1]Unit factor_selected'!$F$3:$AC$346,'[1]Unit factor_selected'!AB$1,FALSE)</f>
        <v>0.35959326900184702</v>
      </c>
      <c r="BK270" s="99">
        <f>VLOOKUP($H270,'[1]Unit factor_selected'!$F$3:$AC$346,'[1]Unit factor_selected'!AC$1,FALSE)</f>
        <v>4.1351653880876303E-3</v>
      </c>
      <c r="BL270">
        <f t="shared" si="156"/>
        <v>126.4078494374276</v>
      </c>
    </row>
    <row r="271" spans="2:64" x14ac:dyDescent="0.2">
      <c r="B271" s="84"/>
      <c r="C271" s="63"/>
      <c r="D271" s="84"/>
      <c r="E271" s="147"/>
      <c r="F271" s="86"/>
      <c r="G271" s="87" t="str">
        <f t="shared" ref="G271:H274" si="164">G138</f>
        <v>CN</v>
      </c>
      <c r="H271" s="35" t="str">
        <f t="shared" si="164"/>
        <v>2f8c8b91-331c-3e43-a127-1c812d3073f6</v>
      </c>
      <c r="I271" s="88">
        <f t="shared" ref="I271:I274" si="165">I241</f>
        <v>0</v>
      </c>
      <c r="J271" s="89"/>
      <c r="K271" s="261"/>
      <c r="L271" s="262"/>
      <c r="M271" s="262"/>
      <c r="N271" s="262"/>
      <c r="O271" s="262"/>
      <c r="P271" s="262"/>
      <c r="Q271" s="92"/>
      <c r="R271" s="262"/>
      <c r="S271" s="262"/>
      <c r="T271" s="262"/>
      <c r="U271" s="262"/>
      <c r="V271" s="262"/>
      <c r="W271" s="262"/>
      <c r="X271" s="262"/>
      <c r="Y271" s="92"/>
      <c r="Z271" s="283"/>
      <c r="AA271" s="94">
        <f t="shared" ref="AA271:AA274" si="166">$I271*K$270</f>
        <v>0</v>
      </c>
      <c r="AB271" s="4">
        <f t="shared" si="163"/>
        <v>0</v>
      </c>
      <c r="AC271" s="4">
        <f t="shared" si="163"/>
        <v>0</v>
      </c>
      <c r="AD271" s="4">
        <f t="shared" si="163"/>
        <v>0</v>
      </c>
      <c r="AE271" s="4">
        <f t="shared" si="163"/>
        <v>0</v>
      </c>
      <c r="AF271" s="4">
        <f t="shared" si="163"/>
        <v>0</v>
      </c>
      <c r="AG271" s="95">
        <f t="shared" si="163"/>
        <v>0</v>
      </c>
      <c r="AH271" s="4">
        <f t="shared" si="163"/>
        <v>0</v>
      </c>
      <c r="AI271" s="4">
        <f t="shared" si="163"/>
        <v>0</v>
      </c>
      <c r="AJ271" s="4">
        <f t="shared" si="163"/>
        <v>0</v>
      </c>
      <c r="AK271" s="4">
        <f t="shared" si="163"/>
        <v>0</v>
      </c>
      <c r="AL271" s="4">
        <f t="shared" si="163"/>
        <v>0</v>
      </c>
      <c r="AM271" s="4">
        <f t="shared" si="163"/>
        <v>0</v>
      </c>
      <c r="AN271" s="4">
        <f t="shared" si="163"/>
        <v>0</v>
      </c>
      <c r="AO271" s="95">
        <f t="shared" si="163"/>
        <v>0</v>
      </c>
      <c r="AP271" s="96">
        <f t="shared" si="163"/>
        <v>0</v>
      </c>
      <c r="AQ271" s="97" t="str">
        <f>VLOOKUP($H271,'[1]Unit factor_selected'!$F$3:$AC$346,'[1]Unit factor_selected'!H$1,FALSE)</f>
        <v>kWh</v>
      </c>
      <c r="AR271" s="98">
        <f>VLOOKUP($H271,'[1]Unit factor_selected'!$F$3:$AC$346,'[1]Unit factor_selected'!J$1,FALSE)</f>
        <v>0.68746296560428899</v>
      </c>
      <c r="AS271" s="2">
        <f>VLOOKUP($H271,'[1]Unit factor_selected'!$F$3:$AC$346,'[1]Unit factor_selected'!K$1,FALSE)</f>
        <v>9.7010033787044794</v>
      </c>
      <c r="AT271" s="22">
        <f>VLOOKUP($H271,'[1]Unit factor_selected'!$F$3:$AC$346,'[1]Unit factor_selected'!L$1,FALSE)</f>
        <v>9.9226057000681802E-4</v>
      </c>
      <c r="AU271" s="21">
        <f>VLOOKUP($H271,'[1]Unit factor_selected'!$F$3:$AC$346,'[1]Unit factor_selected'!M$1,FALSE)</f>
        <v>0.148842974490274</v>
      </c>
      <c r="AV271" s="22">
        <f>VLOOKUP($H271,'[1]Unit factor_selected'!$F$3:$AC$346,'[1]Unit factor_selected'!N$1,FALSE)</f>
        <v>1.4762475304844201E-2</v>
      </c>
      <c r="AW271" s="22">
        <f>VLOOKUP($H271,'[1]Unit factor_selected'!$F$3:$AC$346,'[1]Unit factor_selected'!O$1,FALSE)</f>
        <v>1.17912616833355E-4</v>
      </c>
      <c r="AX271" s="21">
        <f>VLOOKUP($H271,'[1]Unit factor_selected'!$F$3:$AC$346,'[1]Unit factor_selected'!P$1,FALSE)</f>
        <v>0.70661367936612995</v>
      </c>
      <c r="AY271" s="22">
        <f>VLOOKUP($H271,'[1]Unit factor_selected'!$F$3:$AC$346,'[1]Unit factor_selected'!Q$1,FALSE)</f>
        <v>2.2040527160046699E-2</v>
      </c>
      <c r="AZ271" s="21">
        <f>VLOOKUP($H271,'[1]Unit factor_selected'!$F$3:$AC$346,'[1]Unit factor_selected'!R$1,FALSE)</f>
        <v>0.33196991561305</v>
      </c>
      <c r="BA271" s="22">
        <f>VLOOKUP($H271,'[1]Unit factor_selected'!$F$3:$AC$346,'[1]Unit factor_selected'!S$1,FALSE)</f>
        <v>9.1474678776494595E-2</v>
      </c>
      <c r="BB271" s="22">
        <f>VLOOKUP($H271,'[1]Unit factor_selected'!$F$3:$AC$346,'[1]Unit factor_selected'!T$1,FALSE)</f>
        <v>1.11973114173334E-3</v>
      </c>
      <c r="BC271" s="22">
        <f>VLOOKUP($H271,'[1]Unit factor_selected'!$F$3:$AC$346,'[1]Unit factor_selected'!U$1,FALSE)</f>
        <v>1.90732781196748E-2</v>
      </c>
      <c r="BD271" s="22">
        <f>VLOOKUP($H271,'[1]Unit factor_selected'!$F$3:$AC$346,'[1]Unit factor_selected'!V$1,FALSE)</f>
        <v>9.2699226365137902E-6</v>
      </c>
      <c r="BE271" s="22">
        <f>VLOOKUP($H271,'[1]Unit factor_selected'!$F$3:$AC$346,'[1]Unit factor_selected'!W$1,FALSE)</f>
        <v>4.5105351350897501E-4</v>
      </c>
      <c r="BF271" s="22">
        <f>VLOOKUP($H271,'[1]Unit factor_selected'!$F$3:$AC$346,'[1]Unit factor_selected'!X$1,FALSE)</f>
        <v>1.8178025091641801E-3</v>
      </c>
      <c r="BG271" s="22">
        <f>VLOOKUP($H271,'[1]Unit factor_selected'!$F$3:$AC$346,'[1]Unit factor_selected'!Y$1,FALSE)</f>
        <v>1.82493150768991E-3</v>
      </c>
      <c r="BH271" s="22">
        <f>VLOOKUP($H271,'[1]Unit factor_selected'!$F$3:$AC$346,'[1]Unit factor_selected'!Z$1,FALSE)</f>
        <v>1.7392652392117499E-7</v>
      </c>
      <c r="BI271" s="22">
        <f>VLOOKUP($H271,'[1]Unit factor_selected'!$F$3:$AC$346,'[1]Unit factor_selected'!AA$1,FALSE)</f>
        <v>2.2210853876581099E-3</v>
      </c>
      <c r="BJ271" s="21">
        <f>VLOOKUP($H271,'[1]Unit factor_selected'!$F$3:$AC$346,'[1]Unit factor_selected'!AB$1,FALSE)</f>
        <v>0.60830408954433701</v>
      </c>
      <c r="BK271" s="99">
        <f>VLOOKUP($H271,'[1]Unit factor_selected'!$F$3:$AC$346,'[1]Unit factor_selected'!AC$1,FALSE)</f>
        <v>2.0768753694455902E-3</v>
      </c>
      <c r="BL271">
        <f t="shared" si="156"/>
        <v>0</v>
      </c>
    </row>
    <row r="272" spans="2:64" x14ac:dyDescent="0.2">
      <c r="B272" s="84"/>
      <c r="C272" s="63"/>
      <c r="D272" s="84"/>
      <c r="E272" s="147"/>
      <c r="F272" s="86"/>
      <c r="G272" s="87" t="str">
        <f t="shared" si="164"/>
        <v>JP</v>
      </c>
      <c r="H272" s="35" t="str">
        <f t="shared" si="164"/>
        <v>dc1099ef-8bc9-38e6-a899-4ebfe8b58820</v>
      </c>
      <c r="I272" s="88">
        <f t="shared" si="165"/>
        <v>0</v>
      </c>
      <c r="J272" s="89"/>
      <c r="K272" s="261"/>
      <c r="L272" s="262"/>
      <c r="M272" s="262"/>
      <c r="N272" s="262"/>
      <c r="O272" s="262"/>
      <c r="P272" s="262"/>
      <c r="Q272" s="92"/>
      <c r="R272" s="262"/>
      <c r="S272" s="262"/>
      <c r="T272" s="262"/>
      <c r="U272" s="262"/>
      <c r="V272" s="262"/>
      <c r="W272" s="262"/>
      <c r="X272" s="262"/>
      <c r="Y272" s="92"/>
      <c r="Z272" s="283"/>
      <c r="AA272" s="94">
        <f t="shared" si="166"/>
        <v>0</v>
      </c>
      <c r="AB272" s="4">
        <f t="shared" si="163"/>
        <v>0</v>
      </c>
      <c r="AC272" s="4">
        <f t="shared" si="163"/>
        <v>0</v>
      </c>
      <c r="AD272" s="4">
        <f t="shared" si="163"/>
        <v>0</v>
      </c>
      <c r="AE272" s="4">
        <f t="shared" si="163"/>
        <v>0</v>
      </c>
      <c r="AF272" s="4">
        <f t="shared" si="163"/>
        <v>0</v>
      </c>
      <c r="AG272" s="95">
        <f t="shared" si="163"/>
        <v>0</v>
      </c>
      <c r="AH272" s="4">
        <f t="shared" si="163"/>
        <v>0</v>
      </c>
      <c r="AI272" s="4">
        <f t="shared" si="163"/>
        <v>0</v>
      </c>
      <c r="AJ272" s="4">
        <f t="shared" si="163"/>
        <v>0</v>
      </c>
      <c r="AK272" s="4">
        <f t="shared" si="163"/>
        <v>0</v>
      </c>
      <c r="AL272" s="4">
        <f t="shared" si="163"/>
        <v>0</v>
      </c>
      <c r="AM272" s="4">
        <f t="shared" si="163"/>
        <v>0</v>
      </c>
      <c r="AN272" s="4">
        <f t="shared" si="163"/>
        <v>0</v>
      </c>
      <c r="AO272" s="95">
        <f t="shared" si="163"/>
        <v>0</v>
      </c>
      <c r="AP272" s="96">
        <f t="shared" si="163"/>
        <v>0</v>
      </c>
      <c r="AQ272" s="97" t="str">
        <f>VLOOKUP($H272,'[1]Unit factor_selected'!$F$3:$AC$346,'[1]Unit factor_selected'!H$1,FALSE)</f>
        <v>kWh</v>
      </c>
      <c r="AR272" s="98">
        <f>VLOOKUP($H272,'[1]Unit factor_selected'!$F$3:$AC$346,'[1]Unit factor_selected'!J$1,FALSE)</f>
        <v>0.41450650291678098</v>
      </c>
      <c r="AS272" s="2">
        <f>VLOOKUP($H272,'[1]Unit factor_selected'!$F$3:$AC$346,'[1]Unit factor_selected'!K$1,FALSE)</f>
        <v>8.3367300508058904</v>
      </c>
      <c r="AT272" s="22">
        <f>VLOOKUP($H272,'[1]Unit factor_selected'!$F$3:$AC$346,'[1]Unit factor_selected'!L$1,FALSE)</f>
        <v>4.70337261621905E-4</v>
      </c>
      <c r="AU272" s="21">
        <f>VLOOKUP($H272,'[1]Unit factor_selected'!$F$3:$AC$346,'[1]Unit factor_selected'!M$1,FALSE)</f>
        <v>0.111943226159109</v>
      </c>
      <c r="AV272" s="22">
        <f>VLOOKUP($H272,'[1]Unit factor_selected'!$F$3:$AC$346,'[1]Unit factor_selected'!N$1,FALSE)</f>
        <v>1.25811012052375E-2</v>
      </c>
      <c r="AW272" s="22">
        <f>VLOOKUP($H272,'[1]Unit factor_selected'!$F$3:$AC$346,'[1]Unit factor_selected'!O$1,FALSE)</f>
        <v>8.9372407623357496E-5</v>
      </c>
      <c r="AX272" s="21">
        <f>VLOOKUP($H272,'[1]Unit factor_selected'!$F$3:$AC$346,'[1]Unit factor_selected'!P$1,FALSE)</f>
        <v>0.42140331288079302</v>
      </c>
      <c r="AY272" s="22">
        <f>VLOOKUP($H272,'[1]Unit factor_selected'!$F$3:$AC$346,'[1]Unit factor_selected'!Q$1,FALSE)</f>
        <v>1.5137898085976299E-2</v>
      </c>
      <c r="AZ272" s="21">
        <f>VLOOKUP($H272,'[1]Unit factor_selected'!$F$3:$AC$346,'[1]Unit factor_selected'!R$1,FALSE)</f>
        <v>0.18211602628431001</v>
      </c>
      <c r="BA272" s="22">
        <f>VLOOKUP($H272,'[1]Unit factor_selected'!$F$3:$AC$346,'[1]Unit factor_selected'!S$1,FALSE)</f>
        <v>8.4793123170334994E-2</v>
      </c>
      <c r="BB272" s="22">
        <f>VLOOKUP($H272,'[1]Unit factor_selected'!$F$3:$AC$346,'[1]Unit factor_selected'!T$1,FALSE)</f>
        <v>4.9120726538256897E-3</v>
      </c>
      <c r="BC272" s="22">
        <f>VLOOKUP($H272,'[1]Unit factor_selected'!$F$3:$AC$346,'[1]Unit factor_selected'!U$1,FALSE)</f>
        <v>1.5984857458058499E-2</v>
      </c>
      <c r="BD272" s="22">
        <f>VLOOKUP($H272,'[1]Unit factor_selected'!$F$3:$AC$346,'[1]Unit factor_selected'!V$1,FALSE)</f>
        <v>7.9979898120999704E-6</v>
      </c>
      <c r="BE272" s="22">
        <f>VLOOKUP($H272,'[1]Unit factor_selected'!$F$3:$AC$346,'[1]Unit factor_selected'!W$1,FALSE)</f>
        <v>5.8183001950795903E-4</v>
      </c>
      <c r="BF272" s="22">
        <f>VLOOKUP($H272,'[1]Unit factor_selected'!$F$3:$AC$346,'[1]Unit factor_selected'!X$1,FALSE)</f>
        <v>7.4379576374734803E-4</v>
      </c>
      <c r="BG272" s="22">
        <f>VLOOKUP($H272,'[1]Unit factor_selected'!$F$3:$AC$346,'[1]Unit factor_selected'!Y$1,FALSE)</f>
        <v>7.5874089752607802E-4</v>
      </c>
      <c r="BH272" s="22">
        <f>VLOOKUP($H272,'[1]Unit factor_selected'!$F$3:$AC$346,'[1]Unit factor_selected'!Z$1,FALSE)</f>
        <v>1.3452291425765E-7</v>
      </c>
      <c r="BI272" s="22">
        <f>VLOOKUP($H272,'[1]Unit factor_selected'!$F$3:$AC$346,'[1]Unit factor_selected'!AA$1,FALSE)</f>
        <v>1.35594163646376E-3</v>
      </c>
      <c r="BJ272" s="21">
        <f>VLOOKUP($H272,'[1]Unit factor_selected'!$F$3:$AC$346,'[1]Unit factor_selected'!AB$1,FALSE)</f>
        <v>0.47061637305181098</v>
      </c>
      <c r="BK272" s="99">
        <f>VLOOKUP($H272,'[1]Unit factor_selected'!$F$3:$AC$346,'[1]Unit factor_selected'!AC$1,FALSE)</f>
        <v>1.6840278154762599E-3</v>
      </c>
      <c r="BL272">
        <f t="shared" si="156"/>
        <v>0</v>
      </c>
    </row>
    <row r="273" spans="2:64" x14ac:dyDescent="0.2">
      <c r="B273" s="84"/>
      <c r="C273" s="63"/>
      <c r="D273" s="84"/>
      <c r="E273" s="147"/>
      <c r="F273" s="86"/>
      <c r="G273" s="87" t="str">
        <f t="shared" si="164"/>
        <v>KR</v>
      </c>
      <c r="H273" s="35" t="str">
        <f t="shared" si="164"/>
        <v>2fcc8944-1021-3349-ace4-288efc955cd1</v>
      </c>
      <c r="I273" s="88">
        <f t="shared" si="165"/>
        <v>0</v>
      </c>
      <c r="J273" s="89"/>
      <c r="K273" s="261"/>
      <c r="L273" s="262"/>
      <c r="M273" s="262"/>
      <c r="N273" s="262"/>
      <c r="O273" s="262"/>
      <c r="P273" s="262"/>
      <c r="Q273" s="92"/>
      <c r="R273" s="262"/>
      <c r="S273" s="262"/>
      <c r="T273" s="262"/>
      <c r="U273" s="262"/>
      <c r="V273" s="262"/>
      <c r="W273" s="262"/>
      <c r="X273" s="262"/>
      <c r="Y273" s="92"/>
      <c r="Z273" s="283"/>
      <c r="AA273" s="94">
        <f t="shared" si="166"/>
        <v>0</v>
      </c>
      <c r="AB273" s="4">
        <f t="shared" si="163"/>
        <v>0</v>
      </c>
      <c r="AC273" s="4">
        <f t="shared" si="163"/>
        <v>0</v>
      </c>
      <c r="AD273" s="4">
        <f t="shared" si="163"/>
        <v>0</v>
      </c>
      <c r="AE273" s="4">
        <f t="shared" si="163"/>
        <v>0</v>
      </c>
      <c r="AF273" s="4">
        <f t="shared" si="163"/>
        <v>0</v>
      </c>
      <c r="AG273" s="95">
        <f t="shared" si="163"/>
        <v>0</v>
      </c>
      <c r="AH273" s="4">
        <f t="shared" si="163"/>
        <v>0</v>
      </c>
      <c r="AI273" s="4">
        <f t="shared" si="163"/>
        <v>0</v>
      </c>
      <c r="AJ273" s="4">
        <f t="shared" si="163"/>
        <v>0</v>
      </c>
      <c r="AK273" s="4">
        <f t="shared" si="163"/>
        <v>0</v>
      </c>
      <c r="AL273" s="4">
        <f t="shared" si="163"/>
        <v>0</v>
      </c>
      <c r="AM273" s="4">
        <f t="shared" si="163"/>
        <v>0</v>
      </c>
      <c r="AN273" s="4">
        <f t="shared" si="163"/>
        <v>0</v>
      </c>
      <c r="AO273" s="95">
        <f t="shared" si="163"/>
        <v>0</v>
      </c>
      <c r="AP273" s="96">
        <f t="shared" si="163"/>
        <v>0</v>
      </c>
      <c r="AQ273" s="97" t="str">
        <f>VLOOKUP($H273,'[1]Unit factor_selected'!$F$3:$AC$346,'[1]Unit factor_selected'!H$1,FALSE)</f>
        <v>kWh</v>
      </c>
      <c r="AR273" s="98">
        <f>VLOOKUP($H273,'[1]Unit factor_selected'!$F$3:$AC$346,'[1]Unit factor_selected'!J$1,FALSE)</f>
        <v>0.44882419692131298</v>
      </c>
      <c r="AS273" s="2">
        <f>VLOOKUP($H273,'[1]Unit factor_selected'!$F$3:$AC$346,'[1]Unit factor_selected'!K$1,FALSE)</f>
        <v>10.6797594704434</v>
      </c>
      <c r="AT273" s="22">
        <f>VLOOKUP($H273,'[1]Unit factor_selected'!$F$3:$AC$346,'[1]Unit factor_selected'!L$1,FALSE)</f>
        <v>4.9265264292420302E-4</v>
      </c>
      <c r="AU273" s="21">
        <f>VLOOKUP($H273,'[1]Unit factor_selected'!$F$3:$AC$346,'[1]Unit factor_selected'!M$1,FALSE)</f>
        <v>0.12623149246165999</v>
      </c>
      <c r="AV273" s="22">
        <f>VLOOKUP($H273,'[1]Unit factor_selected'!$F$3:$AC$346,'[1]Unit factor_selected'!N$1,FALSE)</f>
        <v>1.6968609446120098E-2</v>
      </c>
      <c r="AW273" s="22">
        <f>VLOOKUP($H273,'[1]Unit factor_selected'!$F$3:$AC$346,'[1]Unit factor_selected'!O$1,FALSE)</f>
        <v>2.7405747398636201E-4</v>
      </c>
      <c r="AX273" s="21">
        <f>VLOOKUP($H273,'[1]Unit factor_selected'!$F$3:$AC$346,'[1]Unit factor_selected'!P$1,FALSE)</f>
        <v>0.45253492451686</v>
      </c>
      <c r="AY273" s="22">
        <f>VLOOKUP($H273,'[1]Unit factor_selected'!$F$3:$AC$346,'[1]Unit factor_selected'!Q$1,FALSE)</f>
        <v>2.48684596265452E-2</v>
      </c>
      <c r="AZ273" s="21">
        <f>VLOOKUP($H273,'[1]Unit factor_selected'!$F$3:$AC$346,'[1]Unit factor_selected'!R$1,FALSE)</f>
        <v>0.42508296115309102</v>
      </c>
      <c r="BA273" s="22">
        <f>VLOOKUP($H273,'[1]Unit factor_selected'!$F$3:$AC$346,'[1]Unit factor_selected'!S$1,FALSE)</f>
        <v>0.191914630710534</v>
      </c>
      <c r="BB273" s="22">
        <f>VLOOKUP($H273,'[1]Unit factor_selected'!$F$3:$AC$346,'[1]Unit factor_selected'!T$1,FALSE)</f>
        <v>8.9421744425186196E-3</v>
      </c>
      <c r="BC273" s="22">
        <f>VLOOKUP($H273,'[1]Unit factor_selected'!$F$3:$AC$346,'[1]Unit factor_selected'!U$1,FALSE)</f>
        <v>2.2227062220125101E-2</v>
      </c>
      <c r="BD273" s="22">
        <f>VLOOKUP($H273,'[1]Unit factor_selected'!$F$3:$AC$346,'[1]Unit factor_selected'!V$1,FALSE)</f>
        <v>2.0839885011706401E-5</v>
      </c>
      <c r="BE273" s="22">
        <f>VLOOKUP($H273,'[1]Unit factor_selected'!$F$3:$AC$346,'[1]Unit factor_selected'!W$1,FALSE)</f>
        <v>5.9720515722452502E-4</v>
      </c>
      <c r="BF273" s="22">
        <f>VLOOKUP($H273,'[1]Unit factor_selected'!$F$3:$AC$346,'[1]Unit factor_selected'!X$1,FALSE)</f>
        <v>9.57080591438114E-4</v>
      </c>
      <c r="BG273" s="22">
        <f>VLOOKUP($H273,'[1]Unit factor_selected'!$F$3:$AC$346,'[1]Unit factor_selected'!Y$1,FALSE)</f>
        <v>9.6987712976880503E-4</v>
      </c>
      <c r="BH273" s="22">
        <f>VLOOKUP($H273,'[1]Unit factor_selected'!$F$3:$AC$346,'[1]Unit factor_selected'!Z$1,FALSE)</f>
        <v>1.6228126937245899E-7</v>
      </c>
      <c r="BI273" s="22">
        <f>VLOOKUP($H273,'[1]Unit factor_selected'!$F$3:$AC$346,'[1]Unit factor_selected'!AA$1,FALSE)</f>
        <v>8.2713932894040601E-4</v>
      </c>
      <c r="BJ273" s="21">
        <f>VLOOKUP($H273,'[1]Unit factor_selected'!$F$3:$AC$346,'[1]Unit factor_selected'!AB$1,FALSE)</f>
        <v>0.51620363771325195</v>
      </c>
      <c r="BK273" s="99">
        <f>VLOOKUP($H273,'[1]Unit factor_selected'!$F$3:$AC$346,'[1]Unit factor_selected'!AC$1,FALSE)</f>
        <v>3.0323563137813099E-3</v>
      </c>
      <c r="BL273">
        <f t="shared" si="156"/>
        <v>0</v>
      </c>
    </row>
    <row r="274" spans="2:64" x14ac:dyDescent="0.2">
      <c r="B274" s="84"/>
      <c r="C274" s="63"/>
      <c r="D274" s="84"/>
      <c r="E274" s="147"/>
      <c r="F274" s="86"/>
      <c r="G274" s="87" t="str">
        <f t="shared" si="164"/>
        <v>RER</v>
      </c>
      <c r="H274" s="35">
        <f t="shared" si="164"/>
        <v>0</v>
      </c>
      <c r="I274" s="88">
        <f t="shared" si="165"/>
        <v>0</v>
      </c>
      <c r="J274" s="89"/>
      <c r="K274" s="261"/>
      <c r="L274" s="262"/>
      <c r="M274" s="262"/>
      <c r="N274" s="262"/>
      <c r="O274" s="262"/>
      <c r="P274" s="262"/>
      <c r="Q274" s="92"/>
      <c r="R274" s="262"/>
      <c r="S274" s="262"/>
      <c r="T274" s="262"/>
      <c r="U274" s="262"/>
      <c r="V274" s="262"/>
      <c r="W274" s="262"/>
      <c r="X274" s="262"/>
      <c r="Y274" s="92"/>
      <c r="Z274" s="283"/>
      <c r="AA274" s="94">
        <f t="shared" si="166"/>
        <v>0</v>
      </c>
      <c r="AB274" s="4">
        <f t="shared" si="163"/>
        <v>0</v>
      </c>
      <c r="AC274" s="4">
        <f t="shared" si="163"/>
        <v>0</v>
      </c>
      <c r="AD274" s="4">
        <f t="shared" si="163"/>
        <v>0</v>
      </c>
      <c r="AE274" s="4">
        <f t="shared" si="163"/>
        <v>0</v>
      </c>
      <c r="AF274" s="4">
        <f t="shared" si="163"/>
        <v>0</v>
      </c>
      <c r="AG274" s="95">
        <f t="shared" si="163"/>
        <v>0</v>
      </c>
      <c r="AH274" s="4">
        <f t="shared" si="163"/>
        <v>0</v>
      </c>
      <c r="AI274" s="4">
        <f t="shared" si="163"/>
        <v>0</v>
      </c>
      <c r="AJ274" s="4">
        <f t="shared" si="163"/>
        <v>0</v>
      </c>
      <c r="AK274" s="4">
        <f t="shared" si="163"/>
        <v>0</v>
      </c>
      <c r="AL274" s="4">
        <f t="shared" si="163"/>
        <v>0</v>
      </c>
      <c r="AM274" s="4">
        <f t="shared" si="163"/>
        <v>0</v>
      </c>
      <c r="AN274" s="4">
        <f t="shared" si="163"/>
        <v>0</v>
      </c>
      <c r="AO274" s="95">
        <f t="shared" si="163"/>
        <v>0</v>
      </c>
      <c r="AP274" s="96">
        <f t="shared" si="163"/>
        <v>0</v>
      </c>
      <c r="AQ274" s="97" t="str">
        <f>VLOOKUP($H274,'[1]Unit factor_selected'!$F$3:$AC$346,'[1]Unit factor_selected'!H$1,FALSE)</f>
        <v>kWh</v>
      </c>
      <c r="AR274" s="98">
        <f>VLOOKUP($H274,'[1]Unit factor_selected'!$F$3:$AC$346,'[1]Unit factor_selected'!J$1,FALSE)</f>
        <v>0.21957146944853601</v>
      </c>
      <c r="AS274" s="2">
        <f>VLOOKUP($H274,'[1]Unit factor_selected'!$F$3:$AC$346,'[1]Unit factor_selected'!K$1,FALSE)</f>
        <v>7.0862201970238701</v>
      </c>
      <c r="AT274" s="22">
        <f>VLOOKUP($H274,'[1]Unit factor_selected'!$F$3:$AC$346,'[1]Unit factor_selected'!L$1,FALSE)</f>
        <v>8.3772731763599921E-5</v>
      </c>
      <c r="AU274" s="21">
        <f>VLOOKUP($H274,'[1]Unit factor_selected'!$F$3:$AC$346,'[1]Unit factor_selected'!M$1,FALSE)</f>
        <v>6.70359680813368E-2</v>
      </c>
      <c r="AV274" s="22">
        <f>VLOOKUP($H274,'[1]Unit factor_selected'!$F$3:$AC$346,'[1]Unit factor_selected'!N$1,FALSE)</f>
        <v>1.4266749439454635E-2</v>
      </c>
      <c r="AW274" s="22">
        <f>VLOOKUP($H274,'[1]Unit factor_selected'!$F$3:$AC$346,'[1]Unit factor_selected'!O$1,FALSE)</f>
        <v>1.7149187688680467E-4</v>
      </c>
      <c r="AX274" s="21">
        <f>VLOOKUP($H274,'[1]Unit factor_selected'!$F$3:$AC$346,'[1]Unit factor_selected'!P$1,FALSE)</f>
        <v>0.22332948822621831</v>
      </c>
      <c r="AY274" s="22">
        <f>VLOOKUP($H274,'[1]Unit factor_selected'!$F$3:$AC$346,'[1]Unit factor_selected'!Q$1,FALSE)</f>
        <v>1.7528206718914665E-2</v>
      </c>
      <c r="AZ274" s="21">
        <f>VLOOKUP($H274,'[1]Unit factor_selected'!$F$3:$AC$346,'[1]Unit factor_selected'!R$1,FALSE)</f>
        <v>0.24292780895591501</v>
      </c>
      <c r="BA274" s="22">
        <f>VLOOKUP($H274,'[1]Unit factor_selected'!$F$3:$AC$346,'[1]Unit factor_selected'!S$1,FALSE)</f>
        <v>6.1311111138674372E-2</v>
      </c>
      <c r="BB274" s="22">
        <f>VLOOKUP($H274,'[1]Unit factor_selected'!$F$3:$AC$346,'[1]Unit factor_selected'!T$1,FALSE)</f>
        <v>8.6136377138703001E-3</v>
      </c>
      <c r="BC274" s="22">
        <f>VLOOKUP($H274,'[1]Unit factor_selected'!$F$3:$AC$346,'[1]Unit factor_selected'!U$1,FALSE)</f>
        <v>1.8263804873492769E-2</v>
      </c>
      <c r="BD274" s="22">
        <f>VLOOKUP($H274,'[1]Unit factor_selected'!$F$3:$AC$346,'[1]Unit factor_selected'!V$1,FALSE)</f>
        <v>1.2041369103710334E-5</v>
      </c>
      <c r="BE274" s="22">
        <f>VLOOKUP($H274,'[1]Unit factor_selected'!$F$3:$AC$346,'[1]Unit factor_selected'!W$1,FALSE)</f>
        <v>5.1752647425555532E-4</v>
      </c>
      <c r="BF274" s="22">
        <f>VLOOKUP($H274,'[1]Unit factor_selected'!$F$3:$AC$346,'[1]Unit factor_selected'!X$1,FALSE)</f>
        <v>9.5976832614757729E-5</v>
      </c>
      <c r="BG274" s="22">
        <f>VLOOKUP($H274,'[1]Unit factor_selected'!$F$3:$AC$346,'[1]Unit factor_selected'!Y$1,FALSE)</f>
        <v>1.0406939694266351E-4</v>
      </c>
      <c r="BH274" s="22">
        <f>VLOOKUP($H274,'[1]Unit factor_selected'!$F$3:$AC$346,'[1]Unit factor_selected'!Z$1,FALSE)</f>
        <v>1.4849161471338802E-7</v>
      </c>
      <c r="BI274" s="22">
        <f>VLOOKUP($H274,'[1]Unit factor_selected'!$F$3:$AC$346,'[1]Unit factor_selected'!AA$1,FALSE)</f>
        <v>1.9100570584220264E-4</v>
      </c>
      <c r="BJ274" s="21">
        <f>VLOOKUP($H274,'[1]Unit factor_selected'!$F$3:$AC$346,'[1]Unit factor_selected'!AB$1,FALSE)</f>
        <v>0.403963453734209</v>
      </c>
      <c r="BK274" s="99">
        <f>VLOOKUP($H274,'[1]Unit factor_selected'!$F$3:$AC$346,'[1]Unit factor_selected'!AC$1,FALSE)</f>
        <v>2.2325972022637624E-3</v>
      </c>
      <c r="BL274">
        <f t="shared" si="156"/>
        <v>0</v>
      </c>
    </row>
    <row r="275" spans="2:64" x14ac:dyDescent="0.2">
      <c r="B275" s="84"/>
      <c r="C275" s="63"/>
      <c r="D275" s="84"/>
      <c r="E275" s="254" t="s">
        <v>69</v>
      </c>
      <c r="F275" s="213" t="str">
        <f>'[1]Unit factor_selected'!D342</f>
        <v>Waste treatment for LiTFSI</v>
      </c>
      <c r="G275" s="87" t="str">
        <f>'[1]Unit factor_selected'!E342</f>
        <v>GLO</v>
      </c>
      <c r="H275" s="35" t="str">
        <f>'[1]Unit factor_selected'!F342</f>
        <v>bf898e2e-964e-4959-af0e-9e143adaf72e</v>
      </c>
      <c r="I275" s="88">
        <v>1</v>
      </c>
      <c r="J275" s="126">
        <f t="shared" ref="J275:J279" si="167">I275</f>
        <v>1</v>
      </c>
      <c r="K275" s="255">
        <v>0</v>
      </c>
      <c r="L275" s="256">
        <v>0</v>
      </c>
      <c r="M275" s="256">
        <v>0</v>
      </c>
      <c r="N275" s="256">
        <v>0</v>
      </c>
      <c r="O275" s="256">
        <v>0</v>
      </c>
      <c r="P275" s="256">
        <v>0</v>
      </c>
      <c r="Q275" s="129">
        <f>'[1]EV proj_BAU'!AF81</f>
        <v>5.8146519480889651</v>
      </c>
      <c r="R275" s="256">
        <v>0</v>
      </c>
      <c r="S275" s="256">
        <v>0</v>
      </c>
      <c r="T275" s="256">
        <v>0</v>
      </c>
      <c r="U275" s="256">
        <v>0</v>
      </c>
      <c r="V275" s="256">
        <v>0</v>
      </c>
      <c r="W275" s="256">
        <v>0</v>
      </c>
      <c r="X275" s="256">
        <v>0</v>
      </c>
      <c r="Y275" s="129">
        <f>'[1]EV proj_BAU'!AG81</f>
        <v>11.182225099682723</v>
      </c>
      <c r="Z275" s="268">
        <v>0</v>
      </c>
      <c r="AA275" s="94">
        <f>$I275*K275</f>
        <v>0</v>
      </c>
      <c r="AB275" s="4">
        <f t="shared" ref="AB275:AP279" si="168">$I275*L275</f>
        <v>0</v>
      </c>
      <c r="AC275" s="4">
        <f t="shared" si="168"/>
        <v>0</v>
      </c>
      <c r="AD275" s="4">
        <f t="shared" si="168"/>
        <v>0</v>
      </c>
      <c r="AE275" s="4">
        <f t="shared" si="168"/>
        <v>0</v>
      </c>
      <c r="AF275" s="4">
        <f t="shared" si="168"/>
        <v>0</v>
      </c>
      <c r="AG275" s="95">
        <f t="shared" si="168"/>
        <v>5.8146519480889651</v>
      </c>
      <c r="AH275" s="4">
        <f t="shared" si="168"/>
        <v>0</v>
      </c>
      <c r="AI275" s="4">
        <f t="shared" si="168"/>
        <v>0</v>
      </c>
      <c r="AJ275" s="4">
        <f t="shared" si="168"/>
        <v>0</v>
      </c>
      <c r="AK275" s="4">
        <f t="shared" si="168"/>
        <v>0</v>
      </c>
      <c r="AL275" s="4">
        <f t="shared" si="168"/>
        <v>0</v>
      </c>
      <c r="AM275" s="4">
        <f t="shared" si="168"/>
        <v>0</v>
      </c>
      <c r="AN275" s="4">
        <f t="shared" si="168"/>
        <v>0</v>
      </c>
      <c r="AO275" s="95">
        <f t="shared" si="168"/>
        <v>11.182225099682723</v>
      </c>
      <c r="AP275" s="96">
        <f t="shared" si="168"/>
        <v>0</v>
      </c>
      <c r="AQ275" s="97" t="str">
        <f>VLOOKUP($H275,'[1]Unit factor_selected'!$F$3:$AC$346,'[1]Unit factor_selected'!H$1,FALSE)</f>
        <v>kg</v>
      </c>
      <c r="AR275" s="98">
        <f>VLOOKUP($H275,'[1]Unit factor_selected'!$F$3:$AC$346,'[1]Unit factor_selected'!J$1,FALSE)</f>
        <v>1.5890500000000001E-3</v>
      </c>
      <c r="AS275" s="2">
        <f>VLOOKUP($H275,'[1]Unit factor_selected'!$F$3:$AC$346,'[1]Unit factor_selected'!K$1,FALSE)</f>
        <v>0</v>
      </c>
      <c r="AT275" s="22">
        <f>VLOOKUP($H275,'[1]Unit factor_selected'!$F$3:$AC$346,'[1]Unit factor_selected'!L$1,FALSE)</f>
        <v>1.0831E-4</v>
      </c>
      <c r="AU275" s="21">
        <f>VLOOKUP($H275,'[1]Unit factor_selected'!$F$3:$AC$346,'[1]Unit factor_selected'!M$1,FALSE)</f>
        <v>0</v>
      </c>
      <c r="AV275" s="22">
        <f>VLOOKUP($H275,'[1]Unit factor_selected'!$F$3:$AC$346,'[1]Unit factor_selected'!N$1,FALSE)</f>
        <v>0</v>
      </c>
      <c r="AW275" s="22">
        <f>VLOOKUP($H275,'[1]Unit factor_selected'!$F$3:$AC$346,'[1]Unit factor_selected'!O$1,FALSE)</f>
        <v>0</v>
      </c>
      <c r="AX275" s="21">
        <f>VLOOKUP($H275,'[1]Unit factor_selected'!$F$3:$AC$346,'[1]Unit factor_selected'!P$1,FALSE)</f>
        <v>1.7714E-3</v>
      </c>
      <c r="AY275" s="22">
        <f>VLOOKUP($H275,'[1]Unit factor_selected'!$F$3:$AC$346,'[1]Unit factor_selected'!Q$1,FALSE)</f>
        <v>0</v>
      </c>
      <c r="AZ275" s="21">
        <f>VLOOKUP($H275,'[1]Unit factor_selected'!$F$3:$AC$346,'[1]Unit factor_selected'!R$1,FALSE)</f>
        <v>0</v>
      </c>
      <c r="BA275" s="22">
        <f>VLOOKUP($H275,'[1]Unit factor_selected'!$F$3:$AC$346,'[1]Unit factor_selected'!S$1,FALSE)</f>
        <v>0</v>
      </c>
      <c r="BB275" s="22">
        <f>VLOOKUP($H275,'[1]Unit factor_selected'!$F$3:$AC$346,'[1]Unit factor_selected'!T$1,FALSE)</f>
        <v>0</v>
      </c>
      <c r="BC275" s="22">
        <f>VLOOKUP($H275,'[1]Unit factor_selected'!$F$3:$AC$346,'[1]Unit factor_selected'!U$1,FALSE)</f>
        <v>0</v>
      </c>
      <c r="BD275" s="22">
        <f>VLOOKUP($H275,'[1]Unit factor_selected'!$F$3:$AC$346,'[1]Unit factor_selected'!V$1,FALSE)</f>
        <v>0</v>
      </c>
      <c r="BE275" s="22">
        <f>VLOOKUP($H275,'[1]Unit factor_selected'!$F$3:$AC$346,'[1]Unit factor_selected'!W$1,FALSE)</f>
        <v>0</v>
      </c>
      <c r="BF275" s="22">
        <f>VLOOKUP($H275,'[1]Unit factor_selected'!$F$3:$AC$346,'[1]Unit factor_selected'!X$1,FALSE)</f>
        <v>0</v>
      </c>
      <c r="BG275" s="22">
        <f>VLOOKUP($H275,'[1]Unit factor_selected'!$F$3:$AC$346,'[1]Unit factor_selected'!Y$1,FALSE)</f>
        <v>0</v>
      </c>
      <c r="BH275" s="22">
        <f>VLOOKUP($H275,'[1]Unit factor_selected'!$F$3:$AC$346,'[1]Unit factor_selected'!Z$1,FALSE)</f>
        <v>0</v>
      </c>
      <c r="BI275" s="22">
        <f>VLOOKUP($H275,'[1]Unit factor_selected'!$F$3:$AC$346,'[1]Unit factor_selected'!AA$1,FALSE)</f>
        <v>5.7391999999999903E-4</v>
      </c>
      <c r="BJ275" s="21">
        <f>VLOOKUP($H275,'[1]Unit factor_selected'!$F$3:$AC$346,'[1]Unit factor_selected'!AB$1,FALSE)</f>
        <v>0</v>
      </c>
      <c r="BK275" s="99">
        <f>VLOOKUP($H275,'[1]Unit factor_selected'!$F$3:$AC$346,'[1]Unit factor_selected'!AC$1,FALSE)</f>
        <v>0</v>
      </c>
      <c r="BL275">
        <f t="shared" si="156"/>
        <v>9.2397726781107709E-3</v>
      </c>
    </row>
    <row r="276" spans="2:64" x14ac:dyDescent="0.2">
      <c r="B276" s="84"/>
      <c r="C276" s="63"/>
      <c r="D276" s="100"/>
      <c r="E276" s="284" t="str">
        <f>'[1]Unit factor_selected'!C325</f>
        <v>Wastewater treatment, solvent mixture</v>
      </c>
      <c r="F276" s="285" t="str">
        <f>'[1]Unit factor_selected'!D325</f>
        <v>treatment of spent solvent mixture, hazardous waste incineration | spent solvent mixture | Cutoff, U</v>
      </c>
      <c r="G276" s="102" t="str">
        <f>'[1]Unit factor_selected'!E325</f>
        <v>RoW</v>
      </c>
      <c r="H276" s="172" t="str">
        <f>'[1]Unit factor_selected'!F325</f>
        <v>42cb8897-4071-32e8-975d-a0d0c31c21c4</v>
      </c>
      <c r="I276" s="104">
        <v>1</v>
      </c>
      <c r="J276" s="132">
        <f t="shared" si="167"/>
        <v>1</v>
      </c>
      <c r="K276" s="265">
        <v>0</v>
      </c>
      <c r="L276" s="266">
        <v>0</v>
      </c>
      <c r="M276" s="266">
        <v>0</v>
      </c>
      <c r="N276" s="266">
        <v>0</v>
      </c>
      <c r="O276" s="266">
        <v>0</v>
      </c>
      <c r="P276" s="266">
        <v>0</v>
      </c>
      <c r="Q276" s="135">
        <f>'[1]EV proj_BAU'!AF$81*[1]LCI!$Y25</f>
        <v>20.740863498833338</v>
      </c>
      <c r="R276" s="266">
        <v>0</v>
      </c>
      <c r="S276" s="266">
        <v>0</v>
      </c>
      <c r="T276" s="266">
        <v>0</v>
      </c>
      <c r="U276" s="266">
        <v>0</v>
      </c>
      <c r="V276" s="266">
        <v>0</v>
      </c>
      <c r="W276" s="266">
        <v>0</v>
      </c>
      <c r="X276" s="266">
        <v>0</v>
      </c>
      <c r="Y276" s="135">
        <f>'[1]EV proj_BAU'!AG$81*[1]LCI!$Y25</f>
        <v>39.886996930568273</v>
      </c>
      <c r="Z276" s="270">
        <v>0</v>
      </c>
      <c r="AA276" s="110">
        <f t="shared" ref="AA276:AA279" si="169">$I276*K276</f>
        <v>0</v>
      </c>
      <c r="AB276" s="111">
        <f t="shared" si="168"/>
        <v>0</v>
      </c>
      <c r="AC276" s="111">
        <f t="shared" si="168"/>
        <v>0</v>
      </c>
      <c r="AD276" s="111">
        <f t="shared" si="168"/>
        <v>0</v>
      </c>
      <c r="AE276" s="111">
        <f t="shared" si="168"/>
        <v>0</v>
      </c>
      <c r="AF276" s="111">
        <f t="shared" si="168"/>
        <v>0</v>
      </c>
      <c r="AG276" s="58">
        <f t="shared" si="168"/>
        <v>20.740863498833338</v>
      </c>
      <c r="AH276" s="111">
        <f t="shared" si="168"/>
        <v>0</v>
      </c>
      <c r="AI276" s="111">
        <f t="shared" si="168"/>
        <v>0</v>
      </c>
      <c r="AJ276" s="111">
        <f t="shared" si="168"/>
        <v>0</v>
      </c>
      <c r="AK276" s="111">
        <f t="shared" si="168"/>
        <v>0</v>
      </c>
      <c r="AL276" s="111">
        <f t="shared" si="168"/>
        <v>0</v>
      </c>
      <c r="AM276" s="111">
        <f t="shared" si="168"/>
        <v>0</v>
      </c>
      <c r="AN276" s="111">
        <f t="shared" si="168"/>
        <v>0</v>
      </c>
      <c r="AO276" s="58">
        <f t="shared" si="168"/>
        <v>39.886996930568273</v>
      </c>
      <c r="AP276" s="112">
        <f t="shared" si="168"/>
        <v>0</v>
      </c>
      <c r="AQ276" s="113" t="str">
        <f>VLOOKUP($H276,'[1]Unit factor_selected'!$F$3:$AC$346,'[1]Unit factor_selected'!H$1,FALSE)</f>
        <v>kg</v>
      </c>
      <c r="AR276" s="114">
        <f>VLOOKUP($H276,'[1]Unit factor_selected'!$F$3:$AC$346,'[1]Unit factor_selected'!J$1,FALSE)</f>
        <v>1.9624210989999999</v>
      </c>
      <c r="AS276" s="115">
        <f>VLOOKUP($H276,'[1]Unit factor_selected'!$F$3:$AC$346,'[1]Unit factor_selected'!K$1,FALSE)</f>
        <v>3.1329685760000001</v>
      </c>
      <c r="AT276" s="116">
        <f>VLOOKUP($H276,'[1]Unit factor_selected'!$F$3:$AC$346,'[1]Unit factor_selected'!L$1,FALSE)</f>
        <v>3.2232099999999998E-4</v>
      </c>
      <c r="AU276" s="117">
        <f>VLOOKUP($H276,'[1]Unit factor_selected'!$F$3:$AC$346,'[1]Unit factor_selected'!M$1,FALSE)</f>
        <v>6.2159803999999999E-2</v>
      </c>
      <c r="AV276" s="116">
        <f>VLOOKUP($H276,'[1]Unit factor_selected'!$F$3:$AC$346,'[1]Unit factor_selected'!N$1,FALSE)</f>
        <v>5.5838440000000001E-3</v>
      </c>
      <c r="AW276" s="116">
        <f>VLOOKUP($H276,'[1]Unit factor_selected'!$F$3:$AC$346,'[1]Unit factor_selected'!O$1,FALSE)</f>
        <v>2.7422299999999998E-4</v>
      </c>
      <c r="AX276" s="117">
        <f>VLOOKUP($H276,'[1]Unit factor_selected'!$F$3:$AC$346,'[1]Unit factor_selected'!P$1,FALSE)</f>
        <v>1.965291428</v>
      </c>
      <c r="AY276" s="116">
        <f>VLOOKUP($H276,'[1]Unit factor_selected'!$F$3:$AC$346,'[1]Unit factor_selected'!Q$1,FALSE)</f>
        <v>1.2566693E-2</v>
      </c>
      <c r="AZ276" s="117">
        <f>VLOOKUP($H276,'[1]Unit factor_selected'!$F$3:$AC$346,'[1]Unit factor_selected'!R$1,FALSE)</f>
        <v>0.13457923999999999</v>
      </c>
      <c r="BA276" s="116">
        <f>VLOOKUP($H276,'[1]Unit factor_selected'!$F$3:$AC$346,'[1]Unit factor_selected'!S$1,FALSE)</f>
        <v>8.8754539999999996E-3</v>
      </c>
      <c r="BB276" s="116">
        <f>VLOOKUP($H276,'[1]Unit factor_selected'!$F$3:$AC$346,'[1]Unit factor_selected'!T$1,FALSE)</f>
        <v>2.0673829999999999E-3</v>
      </c>
      <c r="BC276" s="116">
        <f>VLOOKUP($H276,'[1]Unit factor_selected'!$F$3:$AC$346,'[1]Unit factor_selected'!U$1,FALSE)</f>
        <v>7.5143329999999998E-3</v>
      </c>
      <c r="BD276" s="116">
        <f>VLOOKUP($H276,'[1]Unit factor_selected'!$F$3:$AC$346,'[1]Unit factor_selected'!V$1,FALSE)</f>
        <v>3.7599999999999999E-5</v>
      </c>
      <c r="BE276" s="116">
        <f>VLOOKUP($H276,'[1]Unit factor_selected'!$F$3:$AC$346,'[1]Unit factor_selected'!W$1,FALSE)</f>
        <v>5.9894199999999999E-4</v>
      </c>
      <c r="BF276" s="116">
        <f>VLOOKUP($H276,'[1]Unit factor_selected'!$F$3:$AC$346,'[1]Unit factor_selected'!X$1,FALSE)</f>
        <v>7.8458300000000005E-4</v>
      </c>
      <c r="BG276" s="116">
        <f>VLOOKUP($H276,'[1]Unit factor_selected'!$F$3:$AC$346,'[1]Unit factor_selected'!Y$1,FALSE)</f>
        <v>7.92953E-4</v>
      </c>
      <c r="BH276" s="116">
        <f>VLOOKUP($H276,'[1]Unit factor_selected'!$F$3:$AC$346,'[1]Unit factor_selected'!Z$1,FALSE)</f>
        <v>5.2099999999999997E-7</v>
      </c>
      <c r="BI276" s="116">
        <f>VLOOKUP($H276,'[1]Unit factor_selected'!$F$3:$AC$346,'[1]Unit factor_selected'!AA$1,FALSE)</f>
        <v>7.1150599999999999E-4</v>
      </c>
      <c r="BJ276" s="117">
        <f>VLOOKUP($H276,'[1]Unit factor_selected'!$F$3:$AC$346,'[1]Unit factor_selected'!AB$1,FALSE)</f>
        <v>0.47500002000000002</v>
      </c>
      <c r="BK276" s="118">
        <f>VLOOKUP($H276,'[1]Unit factor_selected'!$F$3:$AC$346,'[1]Unit factor_selected'!AC$1,FALSE)</f>
        <v>2.5981469999999999E-3</v>
      </c>
      <c r="BL276">
        <f t="shared" si="156"/>
        <v>40.702308141589505</v>
      </c>
    </row>
    <row r="277" spans="2:64" x14ac:dyDescent="0.2">
      <c r="B277" s="84"/>
      <c r="C277" s="63"/>
      <c r="D277" s="62" t="s">
        <v>70</v>
      </c>
      <c r="E277" s="30" t="str">
        <f>[1]LCI!AA6</f>
        <v>Ethylene glycol</v>
      </c>
      <c r="F277" s="211" t="str">
        <f>'[1]Unit factor_selected'!D326</f>
        <v>market for ethylene glycol | ethylene glycol | Cutoff, U</v>
      </c>
      <c r="G277" s="66" t="str">
        <f>'[1]Unit factor_selected'!E326</f>
        <v>GLO</v>
      </c>
      <c r="H277" s="67" t="str">
        <f>'[1]Unit factor_selected'!F326</f>
        <v>ba4cf14e-4c99-31c9-8043-65b57dacd773</v>
      </c>
      <c r="I277" s="68">
        <v>1</v>
      </c>
      <c r="J277" s="120">
        <f t="shared" si="167"/>
        <v>1</v>
      </c>
      <c r="K277" s="280">
        <v>0</v>
      </c>
      <c r="L277" s="281">
        <v>0</v>
      </c>
      <c r="M277" s="281">
        <v>0</v>
      </c>
      <c r="N277" s="281">
        <v>0</v>
      </c>
      <c r="O277" s="281">
        <v>0</v>
      </c>
      <c r="P277" s="281">
        <v>0</v>
      </c>
      <c r="Q277" s="123">
        <f>'[1]EV proj_BAU'!AF$82*[1]LCI!$AB6</f>
        <v>9.2111355172664453</v>
      </c>
      <c r="R277" s="281">
        <v>0</v>
      </c>
      <c r="S277" s="281">
        <v>0</v>
      </c>
      <c r="T277" s="281">
        <v>0</v>
      </c>
      <c r="U277" s="281">
        <v>0</v>
      </c>
      <c r="V277" s="281">
        <v>0</v>
      </c>
      <c r="W277" s="281">
        <v>0</v>
      </c>
      <c r="X277" s="281">
        <v>0</v>
      </c>
      <c r="Y277" s="123">
        <f>'[1]EV proj_BAU'!AG$82*[1]LCI!$AB6</f>
        <v>17.714042336034908</v>
      </c>
      <c r="Z277" s="282">
        <v>0</v>
      </c>
      <c r="AA277" s="74">
        <f t="shared" si="169"/>
        <v>0</v>
      </c>
      <c r="AB277" s="75">
        <f t="shared" si="168"/>
        <v>0</v>
      </c>
      <c r="AC277" s="75">
        <f t="shared" si="168"/>
        <v>0</v>
      </c>
      <c r="AD277" s="75">
        <f t="shared" si="168"/>
        <v>0</v>
      </c>
      <c r="AE277" s="75">
        <f t="shared" si="168"/>
        <v>0</v>
      </c>
      <c r="AF277" s="75">
        <f t="shared" si="168"/>
        <v>0</v>
      </c>
      <c r="AG277" s="76">
        <f t="shared" si="168"/>
        <v>9.2111355172664453</v>
      </c>
      <c r="AH277" s="75">
        <f t="shared" si="168"/>
        <v>0</v>
      </c>
      <c r="AI277" s="75">
        <f t="shared" si="168"/>
        <v>0</v>
      </c>
      <c r="AJ277" s="75">
        <f t="shared" si="168"/>
        <v>0</v>
      </c>
      <c r="AK277" s="75">
        <f t="shared" si="168"/>
        <v>0</v>
      </c>
      <c r="AL277" s="75">
        <f t="shared" si="168"/>
        <v>0</v>
      </c>
      <c r="AM277" s="75">
        <f t="shared" si="168"/>
        <v>0</v>
      </c>
      <c r="AN277" s="75">
        <f t="shared" si="168"/>
        <v>0</v>
      </c>
      <c r="AO277" s="76">
        <f t="shared" si="168"/>
        <v>17.714042336034908</v>
      </c>
      <c r="AP277" s="77">
        <f t="shared" si="168"/>
        <v>0</v>
      </c>
      <c r="AQ277" s="78" t="str">
        <f>VLOOKUP($H277,'[1]Unit factor_selected'!$F$3:$AC$346,'[1]Unit factor_selected'!H$1,FALSE)</f>
        <v>kg</v>
      </c>
      <c r="AR277" s="79">
        <f>VLOOKUP($H277,'[1]Unit factor_selected'!$F$3:$AC$346,'[1]Unit factor_selected'!J$1,FALSE)</f>
        <v>1.8948416320000001</v>
      </c>
      <c r="AS277" s="80">
        <f>VLOOKUP($H277,'[1]Unit factor_selected'!$F$3:$AC$346,'[1]Unit factor_selected'!K$1,FALSE)</f>
        <v>53.886184780000001</v>
      </c>
      <c r="AT277" s="81">
        <f>VLOOKUP($H277,'[1]Unit factor_selected'!$F$3:$AC$346,'[1]Unit factor_selected'!L$1,FALSE)</f>
        <v>2.5925509999999998E-3</v>
      </c>
      <c r="AU277" s="82">
        <f>VLOOKUP($H277,'[1]Unit factor_selected'!$F$3:$AC$346,'[1]Unit factor_selected'!M$1,FALSE)</f>
        <v>1.074684982</v>
      </c>
      <c r="AV277" s="81">
        <f>VLOOKUP($H277,'[1]Unit factor_selected'!$F$3:$AC$346,'[1]Unit factor_selected'!N$1,FALSE)</f>
        <v>7.9779894000000004E-2</v>
      </c>
      <c r="AW277" s="81">
        <f>VLOOKUP($H277,'[1]Unit factor_selected'!$F$3:$AC$346,'[1]Unit factor_selected'!O$1,FALSE)</f>
        <v>4.78398E-4</v>
      </c>
      <c r="AX277" s="82">
        <f>VLOOKUP($H277,'[1]Unit factor_selected'!$F$3:$AC$346,'[1]Unit factor_selected'!P$1,FALSE)</f>
        <v>1.9421500739999999</v>
      </c>
      <c r="AY277" s="81">
        <f>VLOOKUP($H277,'[1]Unit factor_selected'!$F$3:$AC$346,'[1]Unit factor_selected'!Q$1,FALSE)</f>
        <v>9.1950556000000003E-2</v>
      </c>
      <c r="AZ277" s="82">
        <f>VLOOKUP($H277,'[1]Unit factor_selected'!$F$3:$AC$346,'[1]Unit factor_selected'!R$1,FALSE)</f>
        <v>1.565544831</v>
      </c>
      <c r="BA277" s="81">
        <f>VLOOKUP($H277,'[1]Unit factor_selected'!$F$3:$AC$346,'[1]Unit factor_selected'!S$1,FALSE)</f>
        <v>0.106203255</v>
      </c>
      <c r="BB277" s="81">
        <f>VLOOKUP($H277,'[1]Unit factor_selected'!$F$3:$AC$346,'[1]Unit factor_selected'!T$1,FALSE)</f>
        <v>1.4368275999999999E-2</v>
      </c>
      <c r="BC277" s="81">
        <f>VLOOKUP($H277,'[1]Unit factor_selected'!$F$3:$AC$346,'[1]Unit factor_selected'!U$1,FALSE)</f>
        <v>0.10434969500000001</v>
      </c>
      <c r="BD277" s="81">
        <f>VLOOKUP($H277,'[1]Unit factor_selected'!$F$3:$AC$346,'[1]Unit factor_selected'!V$1,FALSE)</f>
        <v>3.3500000000000001E-5</v>
      </c>
      <c r="BE277" s="81">
        <f>VLOOKUP($H277,'[1]Unit factor_selected'!$F$3:$AC$346,'[1]Unit factor_selected'!W$1,FALSE)</f>
        <v>5.5747920000000003E-3</v>
      </c>
      <c r="BF277" s="81">
        <f>VLOOKUP($H277,'[1]Unit factor_selected'!$F$3:$AC$346,'[1]Unit factor_selected'!X$1,FALSE)</f>
        <v>4.0019629999999999E-3</v>
      </c>
      <c r="BG277" s="81">
        <f>VLOOKUP($H277,'[1]Unit factor_selected'!$F$3:$AC$346,'[1]Unit factor_selected'!Y$1,FALSE)</f>
        <v>4.2247140000000001E-3</v>
      </c>
      <c r="BH277" s="81">
        <f>VLOOKUP($H277,'[1]Unit factor_selected'!$F$3:$AC$346,'[1]Unit factor_selected'!Z$1,FALSE)</f>
        <v>3.8700000000000001E-7</v>
      </c>
      <c r="BI277" s="81">
        <f>VLOOKUP($H277,'[1]Unit factor_selected'!$F$3:$AC$346,'[1]Unit factor_selected'!AA$1,FALSE)</f>
        <v>5.3642519999999999E-3</v>
      </c>
      <c r="BJ277" s="82">
        <f>VLOOKUP($H277,'[1]Unit factor_selected'!$F$3:$AC$346,'[1]Unit factor_selected'!AB$1,FALSE)</f>
        <v>6.1921289670000004</v>
      </c>
      <c r="BK277" s="83">
        <f>VLOOKUP($H277,'[1]Unit factor_selected'!$F$3:$AC$346,'[1]Unit factor_selected'!AC$1,FALSE)</f>
        <v>2.6537207E-2</v>
      </c>
      <c r="BL277">
        <f t="shared" si="156"/>
        <v>17.453643056110316</v>
      </c>
    </row>
    <row r="278" spans="2:64" x14ac:dyDescent="0.2">
      <c r="B278" s="84"/>
      <c r="C278" s="63"/>
      <c r="D278" s="84"/>
      <c r="E278" s="254" t="str">
        <f>[1]LCI!AA7</f>
        <v>Formaldehyde</v>
      </c>
      <c r="F278" s="213" t="str">
        <f>'[1]Unit factor_selected'!D327</f>
        <v>market for formaldehyde | formaldehyde | Cutoff, U</v>
      </c>
      <c r="G278" s="87" t="str">
        <f>'[1]Unit factor_selected'!E327</f>
        <v>RoW</v>
      </c>
      <c r="H278" s="35" t="str">
        <f>'[1]Unit factor_selected'!F327</f>
        <v>3ede02ea-677c-434f-8228-d23732c91d62</v>
      </c>
      <c r="I278" s="88">
        <v>1</v>
      </c>
      <c r="J278" s="126">
        <f t="shared" si="167"/>
        <v>1</v>
      </c>
      <c r="K278" s="255">
        <v>0</v>
      </c>
      <c r="L278" s="256">
        <v>0</v>
      </c>
      <c r="M278" s="256">
        <v>0</v>
      </c>
      <c r="N278" s="256">
        <v>0</v>
      </c>
      <c r="O278" s="256">
        <v>0</v>
      </c>
      <c r="P278" s="256">
        <v>0</v>
      </c>
      <c r="Q278" s="129">
        <f>'[1]EV proj_BAU'!AF$82*[1]LCI!$AB7</f>
        <v>4.4580209654504648</v>
      </c>
      <c r="R278" s="256">
        <v>0</v>
      </c>
      <c r="S278" s="256">
        <v>0</v>
      </c>
      <c r="T278" s="256">
        <v>0</v>
      </c>
      <c r="U278" s="256">
        <v>0</v>
      </c>
      <c r="V278" s="256">
        <v>0</v>
      </c>
      <c r="W278" s="256">
        <v>0</v>
      </c>
      <c r="X278" s="256">
        <v>0</v>
      </c>
      <c r="Y278" s="129">
        <f>'[1]EV proj_BAU'!AG$82*[1]LCI!$AB7</f>
        <v>8.5732722061130033</v>
      </c>
      <c r="Z278" s="268">
        <v>0</v>
      </c>
      <c r="AA278" s="94">
        <f t="shared" si="169"/>
        <v>0</v>
      </c>
      <c r="AB278" s="4">
        <f t="shared" si="168"/>
        <v>0</v>
      </c>
      <c r="AC278" s="4">
        <f t="shared" si="168"/>
        <v>0</v>
      </c>
      <c r="AD278" s="4">
        <f t="shared" si="168"/>
        <v>0</v>
      </c>
      <c r="AE278" s="4">
        <f t="shared" si="168"/>
        <v>0</v>
      </c>
      <c r="AF278" s="4">
        <f t="shared" si="168"/>
        <v>0</v>
      </c>
      <c r="AG278" s="95">
        <f t="shared" si="168"/>
        <v>4.4580209654504648</v>
      </c>
      <c r="AH278" s="4">
        <f t="shared" si="168"/>
        <v>0</v>
      </c>
      <c r="AI278" s="4">
        <f t="shared" si="168"/>
        <v>0</v>
      </c>
      <c r="AJ278" s="4">
        <f t="shared" si="168"/>
        <v>0</v>
      </c>
      <c r="AK278" s="4">
        <f t="shared" si="168"/>
        <v>0</v>
      </c>
      <c r="AL278" s="4">
        <f t="shared" si="168"/>
        <v>0</v>
      </c>
      <c r="AM278" s="4">
        <f t="shared" si="168"/>
        <v>0</v>
      </c>
      <c r="AN278" s="4">
        <f t="shared" si="168"/>
        <v>0</v>
      </c>
      <c r="AO278" s="95">
        <f t="shared" si="168"/>
        <v>8.5732722061130033</v>
      </c>
      <c r="AP278" s="96">
        <f t="shared" si="168"/>
        <v>0</v>
      </c>
      <c r="AQ278" s="97" t="str">
        <f>VLOOKUP($H278,'[1]Unit factor_selected'!$F$3:$AC$346,'[1]Unit factor_selected'!H$1,FALSE)</f>
        <v>kg</v>
      </c>
      <c r="AR278" s="98">
        <f>VLOOKUP($H278,'[1]Unit factor_selected'!$F$3:$AC$346,'[1]Unit factor_selected'!J$1,FALSE)</f>
        <v>0.96368475799999997</v>
      </c>
      <c r="AS278" s="2">
        <f>VLOOKUP($H278,'[1]Unit factor_selected'!$F$3:$AC$346,'[1]Unit factor_selected'!K$1,FALSE)</f>
        <v>39.505999889999998</v>
      </c>
      <c r="AT278" s="22">
        <f>VLOOKUP($H278,'[1]Unit factor_selected'!$F$3:$AC$346,'[1]Unit factor_selected'!L$1,FALSE)</f>
        <v>1.1308749999999999E-3</v>
      </c>
      <c r="AU278" s="21">
        <f>VLOOKUP($H278,'[1]Unit factor_selected'!$F$3:$AC$346,'[1]Unit factor_selected'!M$1,FALSE)</f>
        <v>0.84310645299999998</v>
      </c>
      <c r="AV278" s="22">
        <f>VLOOKUP($H278,'[1]Unit factor_selected'!$F$3:$AC$346,'[1]Unit factor_selected'!N$1,FALSE)</f>
        <v>4.2133456E-2</v>
      </c>
      <c r="AW278" s="22">
        <f>VLOOKUP($H278,'[1]Unit factor_selected'!$F$3:$AC$346,'[1]Unit factor_selected'!O$1,FALSE)</f>
        <v>1.5614900000000001E-4</v>
      </c>
      <c r="AX278" s="21">
        <f>VLOOKUP($H278,'[1]Unit factor_selected'!$F$3:$AC$346,'[1]Unit factor_selected'!P$1,FALSE)</f>
        <v>1.0015401420000001</v>
      </c>
      <c r="AY278" s="22">
        <f>VLOOKUP($H278,'[1]Unit factor_selected'!$F$3:$AC$346,'[1]Unit factor_selected'!Q$1,FALSE)</f>
        <v>4.7475200000000002E-2</v>
      </c>
      <c r="AZ278" s="21">
        <f>VLOOKUP($H278,'[1]Unit factor_selected'!$F$3:$AC$346,'[1]Unit factor_selected'!R$1,FALSE)</f>
        <v>0.74616514700000003</v>
      </c>
      <c r="BA278" s="22">
        <f>VLOOKUP($H278,'[1]Unit factor_selected'!$F$3:$AC$346,'[1]Unit factor_selected'!S$1,FALSE)</f>
        <v>2.867014E-2</v>
      </c>
      <c r="BB278" s="22">
        <f>VLOOKUP($H278,'[1]Unit factor_selected'!$F$3:$AC$346,'[1]Unit factor_selected'!T$1,FALSE)</f>
        <v>9.9419509999999992E-3</v>
      </c>
      <c r="BC278" s="22">
        <f>VLOOKUP($H278,'[1]Unit factor_selected'!$F$3:$AC$346,'[1]Unit factor_selected'!U$1,FALSE)</f>
        <v>5.5844770000000002E-2</v>
      </c>
      <c r="BD278" s="22">
        <f>VLOOKUP($H278,'[1]Unit factor_selected'!$F$3:$AC$346,'[1]Unit factor_selected'!V$1,FALSE)</f>
        <v>1.2099999999999999E-5</v>
      </c>
      <c r="BE278" s="22">
        <f>VLOOKUP($H278,'[1]Unit factor_selected'!$F$3:$AC$346,'[1]Unit factor_selected'!W$1,FALSE)</f>
        <v>3.5896560000000001E-3</v>
      </c>
      <c r="BF278" s="22">
        <f>VLOOKUP($H278,'[1]Unit factor_selected'!$F$3:$AC$346,'[1]Unit factor_selected'!X$1,FALSE)</f>
        <v>2.3191079999999998E-3</v>
      </c>
      <c r="BG278" s="22">
        <f>VLOOKUP($H278,'[1]Unit factor_selected'!$F$3:$AC$346,'[1]Unit factor_selected'!Y$1,FALSE)</f>
        <v>2.43312E-3</v>
      </c>
      <c r="BH278" s="22">
        <f>VLOOKUP($H278,'[1]Unit factor_selected'!$F$3:$AC$346,'[1]Unit factor_selected'!Z$1,FALSE)</f>
        <v>4.6699999999999999E-7</v>
      </c>
      <c r="BI278" s="22">
        <f>VLOOKUP($H278,'[1]Unit factor_selected'!$F$3:$AC$346,'[1]Unit factor_selected'!AA$1,FALSE)</f>
        <v>2.774576E-3</v>
      </c>
      <c r="BJ278" s="21">
        <f>VLOOKUP($H278,'[1]Unit factor_selected'!$F$3:$AC$346,'[1]Unit factor_selected'!AB$1,FALSE)</f>
        <v>3.9986958480000001</v>
      </c>
      <c r="BK278" s="99">
        <f>VLOOKUP($H278,'[1]Unit factor_selected'!$F$3:$AC$346,'[1]Unit factor_selected'!AC$1,FALSE)</f>
        <v>6.1655939999999999E-3</v>
      </c>
      <c r="BL278">
        <f t="shared" si="156"/>
        <v>4.2961268552490575</v>
      </c>
    </row>
    <row r="279" spans="2:64" x14ac:dyDescent="0.2">
      <c r="B279" s="84"/>
      <c r="C279" s="63"/>
      <c r="D279" s="84"/>
      <c r="E279" s="254" t="str">
        <f>[1]LCI!AA8</f>
        <v>Water</v>
      </c>
      <c r="F279" s="213" t="str">
        <f>LCIA_result!F216</f>
        <v>market for water, decarbonised | water, decarbonised | Cutoff, U</v>
      </c>
      <c r="G279" s="87" t="str">
        <f>LCIA_result!G216</f>
        <v>RoW</v>
      </c>
      <c r="H279" s="35" t="str">
        <f>LCIA_result!H216</f>
        <v>7d2d9e98-3dd7-4808-994f-95116df8194e</v>
      </c>
      <c r="I279" s="88">
        <v>1</v>
      </c>
      <c r="J279" s="126">
        <f t="shared" si="167"/>
        <v>1</v>
      </c>
      <c r="K279" s="255">
        <v>0</v>
      </c>
      <c r="L279" s="256">
        <v>0</v>
      </c>
      <c r="M279" s="256">
        <v>0</v>
      </c>
      <c r="N279" s="256">
        <v>0</v>
      </c>
      <c r="O279" s="256">
        <v>0</v>
      </c>
      <c r="P279" s="256">
        <v>0</v>
      </c>
      <c r="Q279" s="129">
        <f>'[1]EV proj_BAU'!AF$82*[1]LCI!$AB8</f>
        <v>7.5881207922561105</v>
      </c>
      <c r="R279" s="256">
        <v>0</v>
      </c>
      <c r="S279" s="256">
        <v>0</v>
      </c>
      <c r="T279" s="256">
        <v>0</v>
      </c>
      <c r="U279" s="256">
        <v>0</v>
      </c>
      <c r="V279" s="256">
        <v>0</v>
      </c>
      <c r="W279" s="256">
        <v>0</v>
      </c>
      <c r="X279" s="256">
        <v>0</v>
      </c>
      <c r="Y279" s="129">
        <f>'[1]EV proj_BAU'!AG$82*[1]LCI!$AB8</f>
        <v>14.592803755085964</v>
      </c>
      <c r="Z279" s="268">
        <v>0</v>
      </c>
      <c r="AA279" s="94">
        <f t="shared" si="169"/>
        <v>0</v>
      </c>
      <c r="AB279" s="4">
        <f t="shared" si="168"/>
        <v>0</v>
      </c>
      <c r="AC279" s="4">
        <f t="shared" si="168"/>
        <v>0</v>
      </c>
      <c r="AD279" s="4">
        <f t="shared" si="168"/>
        <v>0</v>
      </c>
      <c r="AE279" s="4">
        <f t="shared" si="168"/>
        <v>0</v>
      </c>
      <c r="AF279" s="4">
        <f t="shared" si="168"/>
        <v>0</v>
      </c>
      <c r="AG279" s="95">
        <f t="shared" si="168"/>
        <v>7.5881207922561105</v>
      </c>
      <c r="AH279" s="4">
        <f t="shared" si="168"/>
        <v>0</v>
      </c>
      <c r="AI279" s="4">
        <f t="shared" si="168"/>
        <v>0</v>
      </c>
      <c r="AJ279" s="4">
        <f t="shared" si="168"/>
        <v>0</v>
      </c>
      <c r="AK279" s="4">
        <f t="shared" si="168"/>
        <v>0</v>
      </c>
      <c r="AL279" s="4">
        <f t="shared" si="168"/>
        <v>0</v>
      </c>
      <c r="AM279" s="4">
        <f t="shared" si="168"/>
        <v>0</v>
      </c>
      <c r="AN279" s="4">
        <f t="shared" si="168"/>
        <v>0</v>
      </c>
      <c r="AO279" s="95">
        <f t="shared" si="168"/>
        <v>14.592803755085964</v>
      </c>
      <c r="AP279" s="96">
        <f t="shared" si="168"/>
        <v>0</v>
      </c>
      <c r="AQ279" s="97" t="str">
        <f>VLOOKUP($H279,'[1]Unit factor_selected'!$F$3:$AC$346,'[1]Unit factor_selected'!H$1,FALSE)</f>
        <v>kg</v>
      </c>
      <c r="AR279" s="98">
        <f>VLOOKUP($H279,'[1]Unit factor_selected'!$F$3:$AC$346,'[1]Unit factor_selected'!J$1,FALSE)</f>
        <v>7.33932337217713E-5</v>
      </c>
      <c r="AS279" s="2">
        <f>VLOOKUP($H279,'[1]Unit factor_selected'!$F$3:$AC$346,'[1]Unit factor_selected'!K$1,FALSE)</f>
        <v>1.554064448122E-3</v>
      </c>
      <c r="AT279" s="22">
        <f>VLOOKUP($H279,'[1]Unit factor_selected'!$F$3:$AC$346,'[1]Unit factor_selected'!L$1,FALSE)</f>
        <v>8.8753508561342304E-8</v>
      </c>
      <c r="AU279" s="21">
        <f>VLOOKUP($H279,'[1]Unit factor_selected'!$F$3:$AC$346,'[1]Unit factor_selected'!M$1,FALSE)</f>
        <v>2.4228314001563201E-5</v>
      </c>
      <c r="AV279" s="22">
        <f>VLOOKUP($H279,'[1]Unit factor_selected'!$F$3:$AC$346,'[1]Unit factor_selected'!N$1,FALSE)</f>
        <v>4.0205988980611102E-6</v>
      </c>
      <c r="AW279" s="22">
        <f>VLOOKUP($H279,'[1]Unit factor_selected'!$F$3:$AC$346,'[1]Unit factor_selected'!O$1,FALSE)</f>
        <v>2.18513224524162E-7</v>
      </c>
      <c r="AX279" s="21">
        <f>VLOOKUP($H279,'[1]Unit factor_selected'!$F$3:$AC$346,'[1]Unit factor_selected'!P$1,FALSE)</f>
        <v>7.4144530634284004E-5</v>
      </c>
      <c r="AY279" s="22">
        <f>VLOOKUP($H279,'[1]Unit factor_selected'!$F$3:$AC$346,'[1]Unit factor_selected'!Q$1,FALSE)</f>
        <v>3.9562691636093299E-5</v>
      </c>
      <c r="AZ279" s="21">
        <f>VLOOKUP($H279,'[1]Unit factor_selected'!$F$3:$AC$346,'[1]Unit factor_selected'!R$1,FALSE)</f>
        <v>3.8180597812679601E-4</v>
      </c>
      <c r="BA279" s="22">
        <f>VLOOKUP($H279,'[1]Unit factor_selected'!$F$3:$AC$346,'[1]Unit factor_selected'!S$1,FALSE)</f>
        <v>1.18527744867612E-5</v>
      </c>
      <c r="BB279" s="22">
        <f>VLOOKUP($H279,'[1]Unit factor_selected'!$F$3:$AC$346,'[1]Unit factor_selected'!T$1,FALSE)</f>
        <v>2.2652814921409E-6</v>
      </c>
      <c r="BC279" s="22">
        <f>VLOOKUP($H279,'[1]Unit factor_selected'!$F$3:$AC$346,'[1]Unit factor_selected'!U$1,FALSE)</f>
        <v>5.4491831562078396E-6</v>
      </c>
      <c r="BD279" s="22">
        <f>VLOOKUP($H279,'[1]Unit factor_selected'!$F$3:$AC$346,'[1]Unit factor_selected'!V$1,FALSE)</f>
        <v>2.0612264680721299E-7</v>
      </c>
      <c r="BE279" s="22">
        <f>VLOOKUP($H279,'[1]Unit factor_selected'!$F$3:$AC$346,'[1]Unit factor_selected'!W$1,FALSE)</f>
        <v>2.2460959949777799E-7</v>
      </c>
      <c r="BF279" s="22">
        <f>VLOOKUP($H279,'[1]Unit factor_selected'!$F$3:$AC$346,'[1]Unit factor_selected'!X$1,FALSE)</f>
        <v>1.5065120057831699E-7</v>
      </c>
      <c r="BG279" s="22">
        <f>VLOOKUP($H279,'[1]Unit factor_selected'!$F$3:$AC$346,'[1]Unit factor_selected'!Y$1,FALSE)</f>
        <v>1.5390791939395201E-7</v>
      </c>
      <c r="BH279" s="22">
        <f>VLOOKUP($H279,'[1]Unit factor_selected'!$F$3:$AC$346,'[1]Unit factor_selected'!Z$1,FALSE)</f>
        <v>3.9695439211095103E-11</v>
      </c>
      <c r="BI279" s="22">
        <f>VLOOKUP($H279,'[1]Unit factor_selected'!$F$3:$AC$346,'[1]Unit factor_selected'!AA$1,FALSE)</f>
        <v>1.7925778059452901E-7</v>
      </c>
      <c r="BJ279" s="21">
        <f>VLOOKUP($H279,'[1]Unit factor_selected'!$F$3:$AC$346,'[1]Unit factor_selected'!AB$1,FALSE)</f>
        <v>2.0315209039049401E-4</v>
      </c>
      <c r="BK279" s="99">
        <f>VLOOKUP($H279,'[1]Unit factor_selected'!$F$3:$AC$346,'[1]Unit factor_selected'!AC$1,FALSE)</f>
        <v>1.0083241165218101E-3</v>
      </c>
      <c r="BL279">
        <f t="shared" si="156"/>
        <v>5.5691672281508509E-4</v>
      </c>
    </row>
    <row r="280" spans="2:64" x14ac:dyDescent="0.2">
      <c r="B280" s="84"/>
      <c r="C280" s="63"/>
      <c r="D280" s="84"/>
      <c r="E280" s="147" t="str">
        <f>[1]LCI!AA9</f>
        <v>Electricity</v>
      </c>
      <c r="F280" s="86" t="str">
        <f>F270</f>
        <v>market for electricity, medium voltage | electricity, medium voltage | Cutoff</v>
      </c>
      <c r="G280" s="87" t="str">
        <f>G270</f>
        <v>US</v>
      </c>
      <c r="H280" s="35" t="str">
        <f>H270</f>
        <v>c8427d94-a0eb-34c5-b306-c01919d79911</v>
      </c>
      <c r="I280" s="88">
        <f>I240</f>
        <v>1</v>
      </c>
      <c r="J280" s="89">
        <f>SUM(I280:I284)</f>
        <v>1</v>
      </c>
      <c r="K280" s="261">
        <v>0</v>
      </c>
      <c r="L280" s="262">
        <v>0</v>
      </c>
      <c r="M280" s="262">
        <v>0</v>
      </c>
      <c r="N280" s="262">
        <v>0</v>
      </c>
      <c r="O280" s="262">
        <v>0</v>
      </c>
      <c r="P280" s="262">
        <v>0</v>
      </c>
      <c r="Q280" s="92">
        <f>'[1]EV proj_BAU'!AF$82*[1]LCI!$AB9</f>
        <v>2.5504517107305262</v>
      </c>
      <c r="R280" s="262">
        <v>0</v>
      </c>
      <c r="S280" s="262">
        <v>0</v>
      </c>
      <c r="T280" s="262">
        <v>0</v>
      </c>
      <c r="U280" s="262">
        <v>0</v>
      </c>
      <c r="V280" s="262">
        <v>0</v>
      </c>
      <c r="W280" s="262">
        <v>0</v>
      </c>
      <c r="X280" s="262">
        <v>0</v>
      </c>
      <c r="Y280" s="92">
        <f>'[1]EV proj_BAU'!AG$82*[1]LCI!$AB9</f>
        <v>4.9048034843483377</v>
      </c>
      <c r="Z280" s="283">
        <v>0</v>
      </c>
      <c r="AA280" s="94">
        <f>$I280*K$280</f>
        <v>0</v>
      </c>
      <c r="AB280" s="4">
        <f t="shared" ref="AB280:AP284" si="170">$I280*L$280</f>
        <v>0</v>
      </c>
      <c r="AC280" s="4">
        <f t="shared" si="170"/>
        <v>0</v>
      </c>
      <c r="AD280" s="4">
        <f t="shared" si="170"/>
        <v>0</v>
      </c>
      <c r="AE280" s="4">
        <f t="shared" si="170"/>
        <v>0</v>
      </c>
      <c r="AF280" s="4">
        <f t="shared" si="170"/>
        <v>0</v>
      </c>
      <c r="AG280" s="95">
        <f t="shared" si="170"/>
        <v>2.5504517107305262</v>
      </c>
      <c r="AH280" s="4">
        <f t="shared" si="170"/>
        <v>0</v>
      </c>
      <c r="AI280" s="4">
        <f t="shared" si="170"/>
        <v>0</v>
      </c>
      <c r="AJ280" s="4">
        <f t="shared" si="170"/>
        <v>0</v>
      </c>
      <c r="AK280" s="4">
        <f t="shared" si="170"/>
        <v>0</v>
      </c>
      <c r="AL280" s="4">
        <f t="shared" si="170"/>
        <v>0</v>
      </c>
      <c r="AM280" s="4">
        <f t="shared" si="170"/>
        <v>0</v>
      </c>
      <c r="AN280" s="4">
        <f t="shared" si="170"/>
        <v>0</v>
      </c>
      <c r="AO280" s="95">
        <f t="shared" si="170"/>
        <v>4.9048034843483377</v>
      </c>
      <c r="AP280" s="96">
        <f t="shared" si="170"/>
        <v>0</v>
      </c>
      <c r="AQ280" s="97" t="str">
        <f>VLOOKUP($H280,'[1]Unit factor_selected'!$F$3:$AC$346,'[1]Unit factor_selected'!H$1,FALSE)</f>
        <v>kWh</v>
      </c>
      <c r="AR280" s="98">
        <f>VLOOKUP($H280,'[1]Unit factor_selected'!$F$3:$AC$346,'[1]Unit factor_selected'!J$1,FALSE)</f>
        <v>0.51356071017077598</v>
      </c>
      <c r="AS280" s="2">
        <f>VLOOKUP($H280,'[1]Unit factor_selected'!$F$3:$AC$346,'[1]Unit factor_selected'!K$1,FALSE)</f>
        <v>9.7980290474973906</v>
      </c>
      <c r="AT280" s="22">
        <f>VLOOKUP($H280,'[1]Unit factor_selected'!$F$3:$AC$346,'[1]Unit factor_selected'!L$1,FALSE)</f>
        <v>1.05044535305605E-3</v>
      </c>
      <c r="AU280" s="21">
        <f>VLOOKUP($H280,'[1]Unit factor_selected'!$F$3:$AC$346,'[1]Unit factor_selected'!M$1,FALSE)</f>
        <v>0.14601518715266901</v>
      </c>
      <c r="AV280" s="22">
        <f>VLOOKUP($H280,'[1]Unit factor_selected'!$F$3:$AC$346,'[1]Unit factor_selected'!N$1,FALSE)</f>
        <v>1.5122761355858E-2</v>
      </c>
      <c r="AW280" s="22">
        <f>VLOOKUP($H280,'[1]Unit factor_selected'!$F$3:$AC$346,'[1]Unit factor_selected'!O$1,FALSE)</f>
        <v>2.91307908682079E-4</v>
      </c>
      <c r="AX280" s="21">
        <f>VLOOKUP($H280,'[1]Unit factor_selected'!$F$3:$AC$346,'[1]Unit factor_selected'!P$1,FALSE)</f>
        <v>0.52160712549542898</v>
      </c>
      <c r="AY280" s="22">
        <f>VLOOKUP($H280,'[1]Unit factor_selected'!$F$3:$AC$346,'[1]Unit factor_selected'!Q$1,FALSE)</f>
        <v>2.1702994608386102E-2</v>
      </c>
      <c r="AZ280" s="21">
        <f>VLOOKUP($H280,'[1]Unit factor_selected'!$F$3:$AC$346,'[1]Unit factor_selected'!R$1,FALSE)</f>
        <v>0.427624273036463</v>
      </c>
      <c r="BA280" s="22">
        <f>VLOOKUP($H280,'[1]Unit factor_selected'!$F$3:$AC$346,'[1]Unit factor_selected'!S$1,FALSE)</f>
        <v>0.10895212603589199</v>
      </c>
      <c r="BB280" s="22">
        <f>VLOOKUP($H280,'[1]Unit factor_selected'!$F$3:$AC$346,'[1]Unit factor_selected'!T$1,FALSE)</f>
        <v>2.4258290731627502E-3</v>
      </c>
      <c r="BC280" s="22">
        <f>VLOOKUP($H280,'[1]Unit factor_selected'!$F$3:$AC$346,'[1]Unit factor_selected'!U$1,FALSE)</f>
        <v>1.98844341438464E-2</v>
      </c>
      <c r="BD280" s="22">
        <f>VLOOKUP($H280,'[1]Unit factor_selected'!$F$3:$AC$346,'[1]Unit factor_selected'!V$1,FALSE)</f>
        <v>2.0768878749921599E-5</v>
      </c>
      <c r="BE280" s="22">
        <f>VLOOKUP($H280,'[1]Unit factor_selected'!$F$3:$AC$346,'[1]Unit factor_selected'!W$1,FALSE)</f>
        <v>4.20143039530467E-4</v>
      </c>
      <c r="BF280" s="22">
        <f>VLOOKUP($H280,'[1]Unit factor_selected'!$F$3:$AC$346,'[1]Unit factor_selected'!X$1,FALSE)</f>
        <v>5.9654327586961995E-4</v>
      </c>
      <c r="BG280" s="22">
        <f>VLOOKUP($H280,'[1]Unit factor_selected'!$F$3:$AC$346,'[1]Unit factor_selected'!Y$1,FALSE)</f>
        <v>6.0959721536207499E-4</v>
      </c>
      <c r="BH280" s="22">
        <f>VLOOKUP($H280,'[1]Unit factor_selected'!$F$3:$AC$346,'[1]Unit factor_selected'!Z$1,FALSE)</f>
        <v>1.9732399390914601E-7</v>
      </c>
      <c r="BI280" s="22">
        <f>VLOOKUP($H280,'[1]Unit factor_selected'!$F$3:$AC$346,'[1]Unit factor_selected'!AA$1,FALSE)</f>
        <v>1.1922869355695501E-3</v>
      </c>
      <c r="BJ280" s="21">
        <f>VLOOKUP($H280,'[1]Unit factor_selected'!$F$3:$AC$346,'[1]Unit factor_selected'!AB$1,FALSE)</f>
        <v>0.35959326900184702</v>
      </c>
      <c r="BK280" s="99">
        <f>VLOOKUP($H280,'[1]Unit factor_selected'!$F$3:$AC$346,'[1]Unit factor_selected'!AC$1,FALSE)</f>
        <v>4.1351653880876303E-3</v>
      </c>
      <c r="BL280">
        <f t="shared" si="156"/>
        <v>1.3098117918190395</v>
      </c>
    </row>
    <row r="281" spans="2:64" x14ac:dyDescent="0.2">
      <c r="B281" s="84"/>
      <c r="C281" s="63"/>
      <c r="D281" s="84"/>
      <c r="E281" s="147"/>
      <c r="F281" s="86"/>
      <c r="G281" s="87" t="str">
        <f t="shared" ref="G281:H284" si="171">G271</f>
        <v>CN</v>
      </c>
      <c r="H281" s="35" t="str">
        <f t="shared" si="171"/>
        <v>2f8c8b91-331c-3e43-a127-1c812d3073f6</v>
      </c>
      <c r="I281" s="88">
        <f t="shared" ref="I281:I284" si="172">I241</f>
        <v>0</v>
      </c>
      <c r="J281" s="89"/>
      <c r="K281" s="261"/>
      <c r="L281" s="262"/>
      <c r="M281" s="262"/>
      <c r="N281" s="262"/>
      <c r="O281" s="262"/>
      <c r="P281" s="262"/>
      <c r="Q281" s="92"/>
      <c r="R281" s="262"/>
      <c r="S281" s="262"/>
      <c r="T281" s="262"/>
      <c r="U281" s="262"/>
      <c r="V281" s="262"/>
      <c r="W281" s="262"/>
      <c r="X281" s="262"/>
      <c r="Y281" s="92"/>
      <c r="Z281" s="283"/>
      <c r="AA281" s="94">
        <f t="shared" ref="AA281:AA284" si="173">$I281*K$280</f>
        <v>0</v>
      </c>
      <c r="AB281" s="4">
        <f t="shared" si="170"/>
        <v>0</v>
      </c>
      <c r="AC281" s="4">
        <f t="shared" si="170"/>
        <v>0</v>
      </c>
      <c r="AD281" s="4">
        <f t="shared" si="170"/>
        <v>0</v>
      </c>
      <c r="AE281" s="4">
        <f t="shared" si="170"/>
        <v>0</v>
      </c>
      <c r="AF281" s="4">
        <f t="shared" si="170"/>
        <v>0</v>
      </c>
      <c r="AG281" s="95">
        <f t="shared" si="170"/>
        <v>0</v>
      </c>
      <c r="AH281" s="4">
        <f t="shared" si="170"/>
        <v>0</v>
      </c>
      <c r="AI281" s="4">
        <f t="shared" si="170"/>
        <v>0</v>
      </c>
      <c r="AJ281" s="4">
        <f t="shared" si="170"/>
        <v>0</v>
      </c>
      <c r="AK281" s="4">
        <f t="shared" si="170"/>
        <v>0</v>
      </c>
      <c r="AL281" s="4">
        <f t="shared" si="170"/>
        <v>0</v>
      </c>
      <c r="AM281" s="4">
        <f t="shared" si="170"/>
        <v>0</v>
      </c>
      <c r="AN281" s="4">
        <f t="shared" si="170"/>
        <v>0</v>
      </c>
      <c r="AO281" s="95">
        <f t="shared" si="170"/>
        <v>0</v>
      </c>
      <c r="AP281" s="96">
        <f t="shared" si="170"/>
        <v>0</v>
      </c>
      <c r="AQ281" s="97" t="str">
        <f>VLOOKUP($H281,'[1]Unit factor_selected'!$F$3:$AC$346,'[1]Unit factor_selected'!H$1,FALSE)</f>
        <v>kWh</v>
      </c>
      <c r="AR281" s="98">
        <f>VLOOKUP($H281,'[1]Unit factor_selected'!$F$3:$AC$346,'[1]Unit factor_selected'!J$1,FALSE)</f>
        <v>0.68746296560428899</v>
      </c>
      <c r="AS281" s="2">
        <f>VLOOKUP($H281,'[1]Unit factor_selected'!$F$3:$AC$346,'[1]Unit factor_selected'!K$1,FALSE)</f>
        <v>9.7010033787044794</v>
      </c>
      <c r="AT281" s="22">
        <f>VLOOKUP($H281,'[1]Unit factor_selected'!$F$3:$AC$346,'[1]Unit factor_selected'!L$1,FALSE)</f>
        <v>9.9226057000681802E-4</v>
      </c>
      <c r="AU281" s="21">
        <f>VLOOKUP($H281,'[1]Unit factor_selected'!$F$3:$AC$346,'[1]Unit factor_selected'!M$1,FALSE)</f>
        <v>0.148842974490274</v>
      </c>
      <c r="AV281" s="22">
        <f>VLOOKUP($H281,'[1]Unit factor_selected'!$F$3:$AC$346,'[1]Unit factor_selected'!N$1,FALSE)</f>
        <v>1.4762475304844201E-2</v>
      </c>
      <c r="AW281" s="22">
        <f>VLOOKUP($H281,'[1]Unit factor_selected'!$F$3:$AC$346,'[1]Unit factor_selected'!O$1,FALSE)</f>
        <v>1.17912616833355E-4</v>
      </c>
      <c r="AX281" s="21">
        <f>VLOOKUP($H281,'[1]Unit factor_selected'!$F$3:$AC$346,'[1]Unit factor_selected'!P$1,FALSE)</f>
        <v>0.70661367936612995</v>
      </c>
      <c r="AY281" s="22">
        <f>VLOOKUP($H281,'[1]Unit factor_selected'!$F$3:$AC$346,'[1]Unit factor_selected'!Q$1,FALSE)</f>
        <v>2.2040527160046699E-2</v>
      </c>
      <c r="AZ281" s="21">
        <f>VLOOKUP($H281,'[1]Unit factor_selected'!$F$3:$AC$346,'[1]Unit factor_selected'!R$1,FALSE)</f>
        <v>0.33196991561305</v>
      </c>
      <c r="BA281" s="22">
        <f>VLOOKUP($H281,'[1]Unit factor_selected'!$F$3:$AC$346,'[1]Unit factor_selected'!S$1,FALSE)</f>
        <v>9.1474678776494595E-2</v>
      </c>
      <c r="BB281" s="22">
        <f>VLOOKUP($H281,'[1]Unit factor_selected'!$F$3:$AC$346,'[1]Unit factor_selected'!T$1,FALSE)</f>
        <v>1.11973114173334E-3</v>
      </c>
      <c r="BC281" s="22">
        <f>VLOOKUP($H281,'[1]Unit factor_selected'!$F$3:$AC$346,'[1]Unit factor_selected'!U$1,FALSE)</f>
        <v>1.90732781196748E-2</v>
      </c>
      <c r="BD281" s="22">
        <f>VLOOKUP($H281,'[1]Unit factor_selected'!$F$3:$AC$346,'[1]Unit factor_selected'!V$1,FALSE)</f>
        <v>9.2699226365137902E-6</v>
      </c>
      <c r="BE281" s="22">
        <f>VLOOKUP($H281,'[1]Unit factor_selected'!$F$3:$AC$346,'[1]Unit factor_selected'!W$1,FALSE)</f>
        <v>4.5105351350897501E-4</v>
      </c>
      <c r="BF281" s="22">
        <f>VLOOKUP($H281,'[1]Unit factor_selected'!$F$3:$AC$346,'[1]Unit factor_selected'!X$1,FALSE)</f>
        <v>1.8178025091641801E-3</v>
      </c>
      <c r="BG281" s="22">
        <f>VLOOKUP($H281,'[1]Unit factor_selected'!$F$3:$AC$346,'[1]Unit factor_selected'!Y$1,FALSE)</f>
        <v>1.82493150768991E-3</v>
      </c>
      <c r="BH281" s="22">
        <f>VLOOKUP($H281,'[1]Unit factor_selected'!$F$3:$AC$346,'[1]Unit factor_selected'!Z$1,FALSE)</f>
        <v>1.7392652392117499E-7</v>
      </c>
      <c r="BI281" s="22">
        <f>VLOOKUP($H281,'[1]Unit factor_selected'!$F$3:$AC$346,'[1]Unit factor_selected'!AA$1,FALSE)</f>
        <v>2.2210853876581099E-3</v>
      </c>
      <c r="BJ281" s="21">
        <f>VLOOKUP($H281,'[1]Unit factor_selected'!$F$3:$AC$346,'[1]Unit factor_selected'!AB$1,FALSE)</f>
        <v>0.60830408954433701</v>
      </c>
      <c r="BK281" s="99">
        <f>VLOOKUP($H281,'[1]Unit factor_selected'!$F$3:$AC$346,'[1]Unit factor_selected'!AC$1,FALSE)</f>
        <v>2.0768753694455902E-3</v>
      </c>
      <c r="BL281">
        <f t="shared" si="156"/>
        <v>0</v>
      </c>
    </row>
    <row r="282" spans="2:64" x14ac:dyDescent="0.2">
      <c r="B282" s="84"/>
      <c r="C282" s="63"/>
      <c r="D282" s="84"/>
      <c r="E282" s="147"/>
      <c r="F282" s="86"/>
      <c r="G282" s="87" t="str">
        <f t="shared" si="171"/>
        <v>JP</v>
      </c>
      <c r="H282" s="35" t="str">
        <f t="shared" si="171"/>
        <v>dc1099ef-8bc9-38e6-a899-4ebfe8b58820</v>
      </c>
      <c r="I282" s="88">
        <f t="shared" si="172"/>
        <v>0</v>
      </c>
      <c r="J282" s="89"/>
      <c r="K282" s="261"/>
      <c r="L282" s="262"/>
      <c r="M282" s="262"/>
      <c r="N282" s="262"/>
      <c r="O282" s="262"/>
      <c r="P282" s="262"/>
      <c r="Q282" s="92"/>
      <c r="R282" s="262"/>
      <c r="S282" s="262"/>
      <c r="T282" s="262"/>
      <c r="U282" s="262"/>
      <c r="V282" s="262"/>
      <c r="W282" s="262"/>
      <c r="X282" s="262"/>
      <c r="Y282" s="92"/>
      <c r="Z282" s="283"/>
      <c r="AA282" s="94">
        <f t="shared" si="173"/>
        <v>0</v>
      </c>
      <c r="AB282" s="4">
        <f t="shared" si="170"/>
        <v>0</v>
      </c>
      <c r="AC282" s="4">
        <f t="shared" si="170"/>
        <v>0</v>
      </c>
      <c r="AD282" s="4">
        <f t="shared" si="170"/>
        <v>0</v>
      </c>
      <c r="AE282" s="4">
        <f t="shared" si="170"/>
        <v>0</v>
      </c>
      <c r="AF282" s="4">
        <f t="shared" si="170"/>
        <v>0</v>
      </c>
      <c r="AG282" s="95">
        <f t="shared" si="170"/>
        <v>0</v>
      </c>
      <c r="AH282" s="4">
        <f t="shared" si="170"/>
        <v>0</v>
      </c>
      <c r="AI282" s="4">
        <f t="shared" si="170"/>
        <v>0</v>
      </c>
      <c r="AJ282" s="4">
        <f t="shared" si="170"/>
        <v>0</v>
      </c>
      <c r="AK282" s="4">
        <f t="shared" si="170"/>
        <v>0</v>
      </c>
      <c r="AL282" s="4">
        <f t="shared" si="170"/>
        <v>0</v>
      </c>
      <c r="AM282" s="4">
        <f t="shared" si="170"/>
        <v>0</v>
      </c>
      <c r="AN282" s="4">
        <f t="shared" si="170"/>
        <v>0</v>
      </c>
      <c r="AO282" s="95">
        <f t="shared" si="170"/>
        <v>0</v>
      </c>
      <c r="AP282" s="96">
        <f t="shared" si="170"/>
        <v>0</v>
      </c>
      <c r="AQ282" s="97" t="str">
        <f>VLOOKUP($H282,'[1]Unit factor_selected'!$F$3:$AC$346,'[1]Unit factor_selected'!H$1,FALSE)</f>
        <v>kWh</v>
      </c>
      <c r="AR282" s="98">
        <f>VLOOKUP($H282,'[1]Unit factor_selected'!$F$3:$AC$346,'[1]Unit factor_selected'!J$1,FALSE)</f>
        <v>0.41450650291678098</v>
      </c>
      <c r="AS282" s="2">
        <f>VLOOKUP($H282,'[1]Unit factor_selected'!$F$3:$AC$346,'[1]Unit factor_selected'!K$1,FALSE)</f>
        <v>8.3367300508058904</v>
      </c>
      <c r="AT282" s="22">
        <f>VLOOKUP($H282,'[1]Unit factor_selected'!$F$3:$AC$346,'[1]Unit factor_selected'!L$1,FALSE)</f>
        <v>4.70337261621905E-4</v>
      </c>
      <c r="AU282" s="21">
        <f>VLOOKUP($H282,'[1]Unit factor_selected'!$F$3:$AC$346,'[1]Unit factor_selected'!M$1,FALSE)</f>
        <v>0.111943226159109</v>
      </c>
      <c r="AV282" s="22">
        <f>VLOOKUP($H282,'[1]Unit factor_selected'!$F$3:$AC$346,'[1]Unit factor_selected'!N$1,FALSE)</f>
        <v>1.25811012052375E-2</v>
      </c>
      <c r="AW282" s="22">
        <f>VLOOKUP($H282,'[1]Unit factor_selected'!$F$3:$AC$346,'[1]Unit factor_selected'!O$1,FALSE)</f>
        <v>8.9372407623357496E-5</v>
      </c>
      <c r="AX282" s="21">
        <f>VLOOKUP($H282,'[1]Unit factor_selected'!$F$3:$AC$346,'[1]Unit factor_selected'!P$1,FALSE)</f>
        <v>0.42140331288079302</v>
      </c>
      <c r="AY282" s="22">
        <f>VLOOKUP($H282,'[1]Unit factor_selected'!$F$3:$AC$346,'[1]Unit factor_selected'!Q$1,FALSE)</f>
        <v>1.5137898085976299E-2</v>
      </c>
      <c r="AZ282" s="21">
        <f>VLOOKUP($H282,'[1]Unit factor_selected'!$F$3:$AC$346,'[1]Unit factor_selected'!R$1,FALSE)</f>
        <v>0.18211602628431001</v>
      </c>
      <c r="BA282" s="22">
        <f>VLOOKUP($H282,'[1]Unit factor_selected'!$F$3:$AC$346,'[1]Unit factor_selected'!S$1,FALSE)</f>
        <v>8.4793123170334994E-2</v>
      </c>
      <c r="BB282" s="22">
        <f>VLOOKUP($H282,'[1]Unit factor_selected'!$F$3:$AC$346,'[1]Unit factor_selected'!T$1,FALSE)</f>
        <v>4.9120726538256897E-3</v>
      </c>
      <c r="BC282" s="22">
        <f>VLOOKUP($H282,'[1]Unit factor_selected'!$F$3:$AC$346,'[1]Unit factor_selected'!U$1,FALSE)</f>
        <v>1.5984857458058499E-2</v>
      </c>
      <c r="BD282" s="22">
        <f>VLOOKUP($H282,'[1]Unit factor_selected'!$F$3:$AC$346,'[1]Unit factor_selected'!V$1,FALSE)</f>
        <v>7.9979898120999704E-6</v>
      </c>
      <c r="BE282" s="22">
        <f>VLOOKUP($H282,'[1]Unit factor_selected'!$F$3:$AC$346,'[1]Unit factor_selected'!W$1,FALSE)</f>
        <v>5.8183001950795903E-4</v>
      </c>
      <c r="BF282" s="22">
        <f>VLOOKUP($H282,'[1]Unit factor_selected'!$F$3:$AC$346,'[1]Unit factor_selected'!X$1,FALSE)</f>
        <v>7.4379576374734803E-4</v>
      </c>
      <c r="BG282" s="22">
        <f>VLOOKUP($H282,'[1]Unit factor_selected'!$F$3:$AC$346,'[1]Unit factor_selected'!Y$1,FALSE)</f>
        <v>7.5874089752607802E-4</v>
      </c>
      <c r="BH282" s="22">
        <f>VLOOKUP($H282,'[1]Unit factor_selected'!$F$3:$AC$346,'[1]Unit factor_selected'!Z$1,FALSE)</f>
        <v>1.3452291425765E-7</v>
      </c>
      <c r="BI282" s="22">
        <f>VLOOKUP($H282,'[1]Unit factor_selected'!$F$3:$AC$346,'[1]Unit factor_selected'!AA$1,FALSE)</f>
        <v>1.35594163646376E-3</v>
      </c>
      <c r="BJ282" s="21">
        <f>VLOOKUP($H282,'[1]Unit factor_selected'!$F$3:$AC$346,'[1]Unit factor_selected'!AB$1,FALSE)</f>
        <v>0.47061637305181098</v>
      </c>
      <c r="BK282" s="99">
        <f>VLOOKUP($H282,'[1]Unit factor_selected'!$F$3:$AC$346,'[1]Unit factor_selected'!AC$1,FALSE)</f>
        <v>1.6840278154762599E-3</v>
      </c>
      <c r="BL282">
        <f t="shared" si="156"/>
        <v>0</v>
      </c>
    </row>
    <row r="283" spans="2:64" x14ac:dyDescent="0.2">
      <c r="B283" s="84"/>
      <c r="C283" s="63"/>
      <c r="D283" s="84"/>
      <c r="E283" s="147"/>
      <c r="F283" s="86"/>
      <c r="G283" s="87" t="str">
        <f t="shared" si="171"/>
        <v>KR</v>
      </c>
      <c r="H283" s="35" t="str">
        <f t="shared" si="171"/>
        <v>2fcc8944-1021-3349-ace4-288efc955cd1</v>
      </c>
      <c r="I283" s="88">
        <f t="shared" si="172"/>
        <v>0</v>
      </c>
      <c r="J283" s="89"/>
      <c r="K283" s="261"/>
      <c r="L283" s="262"/>
      <c r="M283" s="262"/>
      <c r="N283" s="262"/>
      <c r="O283" s="262"/>
      <c r="P283" s="262"/>
      <c r="Q283" s="92"/>
      <c r="R283" s="262"/>
      <c r="S283" s="262"/>
      <c r="T283" s="262"/>
      <c r="U283" s="262"/>
      <c r="V283" s="262"/>
      <c r="W283" s="262"/>
      <c r="X283" s="262"/>
      <c r="Y283" s="92"/>
      <c r="Z283" s="283"/>
      <c r="AA283" s="94">
        <f t="shared" si="173"/>
        <v>0</v>
      </c>
      <c r="AB283" s="4">
        <f t="shared" si="170"/>
        <v>0</v>
      </c>
      <c r="AC283" s="4">
        <f t="shared" si="170"/>
        <v>0</v>
      </c>
      <c r="AD283" s="4">
        <f t="shared" si="170"/>
        <v>0</v>
      </c>
      <c r="AE283" s="4">
        <f t="shared" si="170"/>
        <v>0</v>
      </c>
      <c r="AF283" s="4">
        <f t="shared" si="170"/>
        <v>0</v>
      </c>
      <c r="AG283" s="95">
        <f t="shared" si="170"/>
        <v>0</v>
      </c>
      <c r="AH283" s="4">
        <f t="shared" si="170"/>
        <v>0</v>
      </c>
      <c r="AI283" s="4">
        <f t="shared" si="170"/>
        <v>0</v>
      </c>
      <c r="AJ283" s="4">
        <f t="shared" si="170"/>
        <v>0</v>
      </c>
      <c r="AK283" s="4">
        <f t="shared" si="170"/>
        <v>0</v>
      </c>
      <c r="AL283" s="4">
        <f t="shared" si="170"/>
        <v>0</v>
      </c>
      <c r="AM283" s="4">
        <f t="shared" si="170"/>
        <v>0</v>
      </c>
      <c r="AN283" s="4">
        <f t="shared" si="170"/>
        <v>0</v>
      </c>
      <c r="AO283" s="95">
        <f t="shared" si="170"/>
        <v>0</v>
      </c>
      <c r="AP283" s="96">
        <f t="shared" si="170"/>
        <v>0</v>
      </c>
      <c r="AQ283" s="97" t="str">
        <f>VLOOKUP($H283,'[1]Unit factor_selected'!$F$3:$AC$346,'[1]Unit factor_selected'!H$1,FALSE)</f>
        <v>kWh</v>
      </c>
      <c r="AR283" s="98">
        <f>VLOOKUP($H283,'[1]Unit factor_selected'!$F$3:$AC$346,'[1]Unit factor_selected'!J$1,FALSE)</f>
        <v>0.44882419692131298</v>
      </c>
      <c r="AS283" s="2">
        <f>VLOOKUP($H283,'[1]Unit factor_selected'!$F$3:$AC$346,'[1]Unit factor_selected'!K$1,FALSE)</f>
        <v>10.6797594704434</v>
      </c>
      <c r="AT283" s="22">
        <f>VLOOKUP($H283,'[1]Unit factor_selected'!$F$3:$AC$346,'[1]Unit factor_selected'!L$1,FALSE)</f>
        <v>4.9265264292420302E-4</v>
      </c>
      <c r="AU283" s="21">
        <f>VLOOKUP($H283,'[1]Unit factor_selected'!$F$3:$AC$346,'[1]Unit factor_selected'!M$1,FALSE)</f>
        <v>0.12623149246165999</v>
      </c>
      <c r="AV283" s="22">
        <f>VLOOKUP($H283,'[1]Unit factor_selected'!$F$3:$AC$346,'[1]Unit factor_selected'!N$1,FALSE)</f>
        <v>1.6968609446120098E-2</v>
      </c>
      <c r="AW283" s="22">
        <f>VLOOKUP($H283,'[1]Unit factor_selected'!$F$3:$AC$346,'[1]Unit factor_selected'!O$1,FALSE)</f>
        <v>2.7405747398636201E-4</v>
      </c>
      <c r="AX283" s="21">
        <f>VLOOKUP($H283,'[1]Unit factor_selected'!$F$3:$AC$346,'[1]Unit factor_selected'!P$1,FALSE)</f>
        <v>0.45253492451686</v>
      </c>
      <c r="AY283" s="22">
        <f>VLOOKUP($H283,'[1]Unit factor_selected'!$F$3:$AC$346,'[1]Unit factor_selected'!Q$1,FALSE)</f>
        <v>2.48684596265452E-2</v>
      </c>
      <c r="AZ283" s="21">
        <f>VLOOKUP($H283,'[1]Unit factor_selected'!$F$3:$AC$346,'[1]Unit factor_selected'!R$1,FALSE)</f>
        <v>0.42508296115309102</v>
      </c>
      <c r="BA283" s="22">
        <f>VLOOKUP($H283,'[1]Unit factor_selected'!$F$3:$AC$346,'[1]Unit factor_selected'!S$1,FALSE)</f>
        <v>0.191914630710534</v>
      </c>
      <c r="BB283" s="22">
        <f>VLOOKUP($H283,'[1]Unit factor_selected'!$F$3:$AC$346,'[1]Unit factor_selected'!T$1,FALSE)</f>
        <v>8.9421744425186196E-3</v>
      </c>
      <c r="BC283" s="22">
        <f>VLOOKUP($H283,'[1]Unit factor_selected'!$F$3:$AC$346,'[1]Unit factor_selected'!U$1,FALSE)</f>
        <v>2.2227062220125101E-2</v>
      </c>
      <c r="BD283" s="22">
        <f>VLOOKUP($H283,'[1]Unit factor_selected'!$F$3:$AC$346,'[1]Unit factor_selected'!V$1,FALSE)</f>
        <v>2.0839885011706401E-5</v>
      </c>
      <c r="BE283" s="22">
        <f>VLOOKUP($H283,'[1]Unit factor_selected'!$F$3:$AC$346,'[1]Unit factor_selected'!W$1,FALSE)</f>
        <v>5.9720515722452502E-4</v>
      </c>
      <c r="BF283" s="22">
        <f>VLOOKUP($H283,'[1]Unit factor_selected'!$F$3:$AC$346,'[1]Unit factor_selected'!X$1,FALSE)</f>
        <v>9.57080591438114E-4</v>
      </c>
      <c r="BG283" s="22">
        <f>VLOOKUP($H283,'[1]Unit factor_selected'!$F$3:$AC$346,'[1]Unit factor_selected'!Y$1,FALSE)</f>
        <v>9.6987712976880503E-4</v>
      </c>
      <c r="BH283" s="22">
        <f>VLOOKUP($H283,'[1]Unit factor_selected'!$F$3:$AC$346,'[1]Unit factor_selected'!Z$1,FALSE)</f>
        <v>1.6228126937245899E-7</v>
      </c>
      <c r="BI283" s="22">
        <f>VLOOKUP($H283,'[1]Unit factor_selected'!$F$3:$AC$346,'[1]Unit factor_selected'!AA$1,FALSE)</f>
        <v>8.2713932894040601E-4</v>
      </c>
      <c r="BJ283" s="21">
        <f>VLOOKUP($H283,'[1]Unit factor_selected'!$F$3:$AC$346,'[1]Unit factor_selected'!AB$1,FALSE)</f>
        <v>0.51620363771325195</v>
      </c>
      <c r="BK283" s="99">
        <f>VLOOKUP($H283,'[1]Unit factor_selected'!$F$3:$AC$346,'[1]Unit factor_selected'!AC$1,FALSE)</f>
        <v>3.0323563137813099E-3</v>
      </c>
      <c r="BL283">
        <f t="shared" si="156"/>
        <v>0</v>
      </c>
    </row>
    <row r="284" spans="2:64" x14ac:dyDescent="0.2">
      <c r="B284" s="84"/>
      <c r="C284" s="63"/>
      <c r="D284" s="84"/>
      <c r="E284" s="147"/>
      <c r="F284" s="86"/>
      <c r="G284" s="87" t="str">
        <f t="shared" si="171"/>
        <v>RER</v>
      </c>
      <c r="H284" s="35">
        <f t="shared" si="171"/>
        <v>0</v>
      </c>
      <c r="I284" s="88">
        <f t="shared" si="172"/>
        <v>0</v>
      </c>
      <c r="J284" s="89"/>
      <c r="K284" s="261"/>
      <c r="L284" s="262"/>
      <c r="M284" s="262"/>
      <c r="N284" s="262"/>
      <c r="O284" s="262"/>
      <c r="P284" s="262"/>
      <c r="Q284" s="92"/>
      <c r="R284" s="262"/>
      <c r="S284" s="262"/>
      <c r="T284" s="262"/>
      <c r="U284" s="262"/>
      <c r="V284" s="262"/>
      <c r="W284" s="262"/>
      <c r="X284" s="262"/>
      <c r="Y284" s="92"/>
      <c r="Z284" s="283"/>
      <c r="AA284" s="94">
        <f t="shared" si="173"/>
        <v>0</v>
      </c>
      <c r="AB284" s="4">
        <f t="shared" si="170"/>
        <v>0</v>
      </c>
      <c r="AC284" s="4">
        <f t="shared" si="170"/>
        <v>0</v>
      </c>
      <c r="AD284" s="4">
        <f t="shared" si="170"/>
        <v>0</v>
      </c>
      <c r="AE284" s="4">
        <f t="shared" si="170"/>
        <v>0</v>
      </c>
      <c r="AF284" s="4">
        <f t="shared" si="170"/>
        <v>0</v>
      </c>
      <c r="AG284" s="95">
        <f t="shared" si="170"/>
        <v>0</v>
      </c>
      <c r="AH284" s="4">
        <f t="shared" si="170"/>
        <v>0</v>
      </c>
      <c r="AI284" s="4">
        <f t="shared" si="170"/>
        <v>0</v>
      </c>
      <c r="AJ284" s="4">
        <f t="shared" si="170"/>
        <v>0</v>
      </c>
      <c r="AK284" s="4">
        <f t="shared" si="170"/>
        <v>0</v>
      </c>
      <c r="AL284" s="4">
        <f t="shared" si="170"/>
        <v>0</v>
      </c>
      <c r="AM284" s="4">
        <f t="shared" si="170"/>
        <v>0</v>
      </c>
      <c r="AN284" s="4">
        <f t="shared" si="170"/>
        <v>0</v>
      </c>
      <c r="AO284" s="95">
        <f t="shared" si="170"/>
        <v>0</v>
      </c>
      <c r="AP284" s="96">
        <f t="shared" si="170"/>
        <v>0</v>
      </c>
      <c r="AQ284" s="97" t="str">
        <f>VLOOKUP($H284,'[1]Unit factor_selected'!$F$3:$AC$346,'[1]Unit factor_selected'!H$1,FALSE)</f>
        <v>kWh</v>
      </c>
      <c r="AR284" s="98">
        <f>VLOOKUP($H284,'[1]Unit factor_selected'!$F$3:$AC$346,'[1]Unit factor_selected'!J$1,FALSE)</f>
        <v>0.21957146944853601</v>
      </c>
      <c r="AS284" s="2">
        <f>VLOOKUP($H284,'[1]Unit factor_selected'!$F$3:$AC$346,'[1]Unit factor_selected'!K$1,FALSE)</f>
        <v>7.0862201970238701</v>
      </c>
      <c r="AT284" s="22">
        <f>VLOOKUP($H284,'[1]Unit factor_selected'!$F$3:$AC$346,'[1]Unit factor_selected'!L$1,FALSE)</f>
        <v>8.3772731763599921E-5</v>
      </c>
      <c r="AU284" s="21">
        <f>VLOOKUP($H284,'[1]Unit factor_selected'!$F$3:$AC$346,'[1]Unit factor_selected'!M$1,FALSE)</f>
        <v>6.70359680813368E-2</v>
      </c>
      <c r="AV284" s="22">
        <f>VLOOKUP($H284,'[1]Unit factor_selected'!$F$3:$AC$346,'[1]Unit factor_selected'!N$1,FALSE)</f>
        <v>1.4266749439454635E-2</v>
      </c>
      <c r="AW284" s="22">
        <f>VLOOKUP($H284,'[1]Unit factor_selected'!$F$3:$AC$346,'[1]Unit factor_selected'!O$1,FALSE)</f>
        <v>1.7149187688680467E-4</v>
      </c>
      <c r="AX284" s="21">
        <f>VLOOKUP($H284,'[1]Unit factor_selected'!$F$3:$AC$346,'[1]Unit factor_selected'!P$1,FALSE)</f>
        <v>0.22332948822621831</v>
      </c>
      <c r="AY284" s="22">
        <f>VLOOKUP($H284,'[1]Unit factor_selected'!$F$3:$AC$346,'[1]Unit factor_selected'!Q$1,FALSE)</f>
        <v>1.7528206718914665E-2</v>
      </c>
      <c r="AZ284" s="21">
        <f>VLOOKUP($H284,'[1]Unit factor_selected'!$F$3:$AC$346,'[1]Unit factor_selected'!R$1,FALSE)</f>
        <v>0.24292780895591501</v>
      </c>
      <c r="BA284" s="22">
        <f>VLOOKUP($H284,'[1]Unit factor_selected'!$F$3:$AC$346,'[1]Unit factor_selected'!S$1,FALSE)</f>
        <v>6.1311111138674372E-2</v>
      </c>
      <c r="BB284" s="22">
        <f>VLOOKUP($H284,'[1]Unit factor_selected'!$F$3:$AC$346,'[1]Unit factor_selected'!T$1,FALSE)</f>
        <v>8.6136377138703001E-3</v>
      </c>
      <c r="BC284" s="22">
        <f>VLOOKUP($H284,'[1]Unit factor_selected'!$F$3:$AC$346,'[1]Unit factor_selected'!U$1,FALSE)</f>
        <v>1.8263804873492769E-2</v>
      </c>
      <c r="BD284" s="22">
        <f>VLOOKUP($H284,'[1]Unit factor_selected'!$F$3:$AC$346,'[1]Unit factor_selected'!V$1,FALSE)</f>
        <v>1.2041369103710334E-5</v>
      </c>
      <c r="BE284" s="22">
        <f>VLOOKUP($H284,'[1]Unit factor_selected'!$F$3:$AC$346,'[1]Unit factor_selected'!W$1,FALSE)</f>
        <v>5.1752647425555532E-4</v>
      </c>
      <c r="BF284" s="22">
        <f>VLOOKUP($H284,'[1]Unit factor_selected'!$F$3:$AC$346,'[1]Unit factor_selected'!X$1,FALSE)</f>
        <v>9.5976832614757729E-5</v>
      </c>
      <c r="BG284" s="22">
        <f>VLOOKUP($H284,'[1]Unit factor_selected'!$F$3:$AC$346,'[1]Unit factor_selected'!Y$1,FALSE)</f>
        <v>1.0406939694266351E-4</v>
      </c>
      <c r="BH284" s="22">
        <f>VLOOKUP($H284,'[1]Unit factor_selected'!$F$3:$AC$346,'[1]Unit factor_selected'!Z$1,FALSE)</f>
        <v>1.4849161471338802E-7</v>
      </c>
      <c r="BI284" s="22">
        <f>VLOOKUP($H284,'[1]Unit factor_selected'!$F$3:$AC$346,'[1]Unit factor_selected'!AA$1,FALSE)</f>
        <v>1.9100570584220264E-4</v>
      </c>
      <c r="BJ284" s="21">
        <f>VLOOKUP($H284,'[1]Unit factor_selected'!$F$3:$AC$346,'[1]Unit factor_selected'!AB$1,FALSE)</f>
        <v>0.403963453734209</v>
      </c>
      <c r="BK284" s="99">
        <f>VLOOKUP($H284,'[1]Unit factor_selected'!$F$3:$AC$346,'[1]Unit factor_selected'!AC$1,FALSE)</f>
        <v>2.2325972022637624E-3</v>
      </c>
      <c r="BL284">
        <f t="shared" si="156"/>
        <v>0</v>
      </c>
    </row>
    <row r="285" spans="2:64" x14ac:dyDescent="0.2">
      <c r="B285" s="84"/>
      <c r="C285" s="63"/>
      <c r="D285" s="84"/>
      <c r="E285" s="147" t="str">
        <f>[1]LCI!AA10</f>
        <v>Heat</v>
      </c>
      <c r="F285" s="86" t="str">
        <f>F195</f>
        <v>heat production, natural gas, at industrial furnace &gt;100kW | heat, district or industrial, natural gas | Cutoff</v>
      </c>
      <c r="G285" s="87" t="str">
        <f>G195</f>
        <v>US</v>
      </c>
      <c r="H285" s="35" t="str">
        <f>H195</f>
        <v>348b3b3e-3913-4d14-a18a-422487f6f063</v>
      </c>
      <c r="I285" s="88">
        <f>I240</f>
        <v>1</v>
      </c>
      <c r="J285" s="89">
        <f>SUM(I285:I289)</f>
        <v>1</v>
      </c>
      <c r="K285" s="261">
        <v>0</v>
      </c>
      <c r="L285" s="262">
        <v>0</v>
      </c>
      <c r="M285" s="262">
        <v>0</v>
      </c>
      <c r="N285" s="262">
        <v>0</v>
      </c>
      <c r="O285" s="262">
        <v>0</v>
      </c>
      <c r="P285" s="262">
        <v>0</v>
      </c>
      <c r="Q285" s="92">
        <f>'[1]EV proj_BAU'!AF$82*[1]LCI!$AB10</f>
        <v>143.33117052039321</v>
      </c>
      <c r="R285" s="262">
        <v>0</v>
      </c>
      <c r="S285" s="262">
        <v>0</v>
      </c>
      <c r="T285" s="262">
        <v>0</v>
      </c>
      <c r="U285" s="262">
        <v>0</v>
      </c>
      <c r="V285" s="262">
        <v>0</v>
      </c>
      <c r="W285" s="262">
        <v>0</v>
      </c>
      <c r="X285" s="262">
        <v>0</v>
      </c>
      <c r="Y285" s="92">
        <f>'[1]EV proj_BAU'!AG$82*[1]LCI!$AB10</f>
        <v>275.64184870717935</v>
      </c>
      <c r="Z285" s="283">
        <v>0</v>
      </c>
      <c r="AA285" s="94">
        <f>$I285*K$285</f>
        <v>0</v>
      </c>
      <c r="AB285" s="4">
        <f t="shared" ref="AB285:AP289" si="174">$I285*L$285</f>
        <v>0</v>
      </c>
      <c r="AC285" s="4">
        <f t="shared" si="174"/>
        <v>0</v>
      </c>
      <c r="AD285" s="4">
        <f t="shared" si="174"/>
        <v>0</v>
      </c>
      <c r="AE285" s="4">
        <f t="shared" si="174"/>
        <v>0</v>
      </c>
      <c r="AF285" s="4">
        <f t="shared" si="174"/>
        <v>0</v>
      </c>
      <c r="AG285" s="95">
        <f t="shared" si="174"/>
        <v>143.33117052039321</v>
      </c>
      <c r="AH285" s="4">
        <f t="shared" si="174"/>
        <v>0</v>
      </c>
      <c r="AI285" s="4">
        <f t="shared" si="174"/>
        <v>0</v>
      </c>
      <c r="AJ285" s="4">
        <f t="shared" si="174"/>
        <v>0</v>
      </c>
      <c r="AK285" s="4">
        <f t="shared" si="174"/>
        <v>0</v>
      </c>
      <c r="AL285" s="4">
        <f t="shared" si="174"/>
        <v>0</v>
      </c>
      <c r="AM285" s="4">
        <f t="shared" si="174"/>
        <v>0</v>
      </c>
      <c r="AN285" s="4">
        <f t="shared" si="174"/>
        <v>0</v>
      </c>
      <c r="AO285" s="95">
        <f t="shared" si="174"/>
        <v>275.64184870717935</v>
      </c>
      <c r="AP285" s="96">
        <f t="shared" si="174"/>
        <v>0</v>
      </c>
      <c r="AQ285" s="97" t="str">
        <f>VLOOKUP($H285,'[1]Unit factor_selected'!$F$3:$AC$346,'[1]Unit factor_selected'!H$1,FALSE)</f>
        <v>MJ</v>
      </c>
      <c r="AR285" s="98">
        <f>VLOOKUP($H285,'[1]Unit factor_selected'!$F$3:$AC$346,'[1]Unit factor_selected'!J$1,FALSE)</f>
        <v>7.2094031587863094E-2</v>
      </c>
      <c r="AS285" s="2">
        <f>VLOOKUP($H285,'[1]Unit factor_selected'!$F$3:$AC$346,'[1]Unit factor_selected'!K$1,FALSE)</f>
        <v>1.1623922373923701</v>
      </c>
      <c r="AT285" s="22">
        <f>VLOOKUP($H285,'[1]Unit factor_selected'!$F$3:$AC$346,'[1]Unit factor_selected'!L$1,FALSE)</f>
        <v>2.0931598834842001E-5</v>
      </c>
      <c r="AU285" s="21">
        <f>VLOOKUP($H285,'[1]Unit factor_selected'!$F$3:$AC$346,'[1]Unit factor_selected'!M$1,FALSE)</f>
        <v>2.5321132153628099E-2</v>
      </c>
      <c r="AV285" s="22">
        <f>VLOOKUP($H285,'[1]Unit factor_selected'!$F$3:$AC$346,'[1]Unit factor_selected'!N$1,FALSE)</f>
        <v>1.6961817255031701E-4</v>
      </c>
      <c r="AW285" s="22">
        <f>VLOOKUP($H285,'[1]Unit factor_selected'!$F$3:$AC$346,'[1]Unit factor_selected'!O$1,FALSE)</f>
        <v>8.4553408816282301E-7</v>
      </c>
      <c r="AX285" s="21">
        <f>VLOOKUP($H285,'[1]Unit factor_selected'!$F$3:$AC$346,'[1]Unit factor_selected'!P$1,FALSE)</f>
        <v>7.3587134749462393E-2</v>
      </c>
      <c r="AY285" s="22">
        <f>VLOOKUP($H285,'[1]Unit factor_selected'!$F$3:$AC$346,'[1]Unit factor_selected'!Q$1,FALSE)</f>
        <v>4.5255056973978998E-4</v>
      </c>
      <c r="AZ285" s="21">
        <f>VLOOKUP($H285,'[1]Unit factor_selected'!$F$3:$AC$346,'[1]Unit factor_selected'!R$1,FALSE)</f>
        <v>3.2094938120077201E-3</v>
      </c>
      <c r="BA285" s="22">
        <f>VLOOKUP($H285,'[1]Unit factor_selected'!$F$3:$AC$346,'[1]Unit factor_selected'!S$1,FALSE)</f>
        <v>2.6225037052588201E-4</v>
      </c>
      <c r="BB285" s="22">
        <f>VLOOKUP($H285,'[1]Unit factor_selected'!$F$3:$AC$346,'[1]Unit factor_selected'!T$1,FALSE)</f>
        <v>2.2693752243180101E-5</v>
      </c>
      <c r="BC285" s="22">
        <f>VLOOKUP($H285,'[1]Unit factor_selected'!$F$3:$AC$346,'[1]Unit factor_selected'!U$1,FALSE)</f>
        <v>2.1284632193969801E-4</v>
      </c>
      <c r="BD285" s="22">
        <f>VLOOKUP($H285,'[1]Unit factor_selected'!$F$3:$AC$346,'[1]Unit factor_selected'!V$1,FALSE)</f>
        <v>2.4085315647483799E-7</v>
      </c>
      <c r="BE285" s="22">
        <f>VLOOKUP($H285,'[1]Unit factor_selected'!$F$3:$AC$346,'[1]Unit factor_selected'!W$1,FALSE)</f>
        <v>1.5759495571695601E-5</v>
      </c>
      <c r="BF285" s="22">
        <f>VLOOKUP($H285,'[1]Unit factor_selected'!$F$3:$AC$346,'[1]Unit factor_selected'!X$1,FALSE)</f>
        <v>4.1886391251840799E-5</v>
      </c>
      <c r="BG285" s="22">
        <f>VLOOKUP($H285,'[1]Unit factor_selected'!$F$3:$AC$346,'[1]Unit factor_selected'!Y$1,FALSE)</f>
        <v>4.4587043810290402E-5</v>
      </c>
      <c r="BH285" s="22">
        <f>VLOOKUP($H285,'[1]Unit factor_selected'!$F$3:$AC$346,'[1]Unit factor_selected'!Z$1,FALSE)</f>
        <v>1.33252968090072E-8</v>
      </c>
      <c r="BI285" s="22">
        <f>VLOOKUP($H285,'[1]Unit factor_selected'!$F$3:$AC$346,'[1]Unit factor_selected'!AA$1,FALSE)</f>
        <v>6.2351253446064903E-5</v>
      </c>
      <c r="BJ285" s="21">
        <f>VLOOKUP($H285,'[1]Unit factor_selected'!$F$3:$AC$346,'[1]Unit factor_selected'!AB$1,FALSE)</f>
        <v>4.1849833346856496E-3</v>
      </c>
      <c r="BK285" s="99">
        <f>VLOOKUP($H285,'[1]Unit factor_selected'!$F$3:$AC$346,'[1]Unit factor_selected'!AC$1,FALSE)</f>
        <v>1.71513863272773E-5</v>
      </c>
      <c r="BL285">
        <f t="shared" si="156"/>
        <v>10.333321935022621</v>
      </c>
    </row>
    <row r="286" spans="2:64" x14ac:dyDescent="0.2">
      <c r="B286" s="84"/>
      <c r="C286" s="63"/>
      <c r="D286" s="84"/>
      <c r="E286" s="147"/>
      <c r="F286" s="86"/>
      <c r="G286" s="87" t="str">
        <f t="shared" ref="G286:H289" si="175">G196</f>
        <v>CN</v>
      </c>
      <c r="H286" s="35" t="str">
        <f t="shared" si="175"/>
        <v>94b37130-2d92-460f-afc2-f9d6895d0814</v>
      </c>
      <c r="I286" s="88">
        <f t="shared" ref="I286:I289" si="176">I241</f>
        <v>0</v>
      </c>
      <c r="J286" s="89"/>
      <c r="K286" s="261"/>
      <c r="L286" s="262"/>
      <c r="M286" s="262"/>
      <c r="N286" s="262"/>
      <c r="O286" s="262"/>
      <c r="P286" s="262"/>
      <c r="Q286" s="92"/>
      <c r="R286" s="262"/>
      <c r="S286" s="262"/>
      <c r="T286" s="262"/>
      <c r="U286" s="262"/>
      <c r="V286" s="262"/>
      <c r="W286" s="262"/>
      <c r="X286" s="262"/>
      <c r="Y286" s="92"/>
      <c r="Z286" s="283"/>
      <c r="AA286" s="94">
        <f t="shared" ref="AA286:AA289" si="177">$I286*K$285</f>
        <v>0</v>
      </c>
      <c r="AB286" s="4">
        <f t="shared" si="174"/>
        <v>0</v>
      </c>
      <c r="AC286" s="4">
        <f t="shared" si="174"/>
        <v>0</v>
      </c>
      <c r="AD286" s="4">
        <f t="shared" si="174"/>
        <v>0</v>
      </c>
      <c r="AE286" s="4">
        <f t="shared" si="174"/>
        <v>0</v>
      </c>
      <c r="AF286" s="4">
        <f t="shared" si="174"/>
        <v>0</v>
      </c>
      <c r="AG286" s="95">
        <f t="shared" si="174"/>
        <v>0</v>
      </c>
      <c r="AH286" s="4">
        <f t="shared" si="174"/>
        <v>0</v>
      </c>
      <c r="AI286" s="4">
        <f t="shared" si="174"/>
        <v>0</v>
      </c>
      <c r="AJ286" s="4">
        <f t="shared" si="174"/>
        <v>0</v>
      </c>
      <c r="AK286" s="4">
        <f t="shared" si="174"/>
        <v>0</v>
      </c>
      <c r="AL286" s="4">
        <f t="shared" si="174"/>
        <v>0</v>
      </c>
      <c r="AM286" s="4">
        <f t="shared" si="174"/>
        <v>0</v>
      </c>
      <c r="AN286" s="4">
        <f t="shared" si="174"/>
        <v>0</v>
      </c>
      <c r="AO286" s="95">
        <f t="shared" si="174"/>
        <v>0</v>
      </c>
      <c r="AP286" s="96">
        <f t="shared" si="174"/>
        <v>0</v>
      </c>
      <c r="AQ286" s="97" t="str">
        <f>VLOOKUP($H286,'[1]Unit factor_selected'!$F$3:$AC$346,'[1]Unit factor_selected'!H$1,FALSE)</f>
        <v>MJ</v>
      </c>
      <c r="AR286" s="98">
        <f>VLOOKUP($H286,'[1]Unit factor_selected'!$F$3:$AC$346,'[1]Unit factor_selected'!J$1,FALSE)</f>
        <v>6.7561703505123999E-2</v>
      </c>
      <c r="AS286" s="2">
        <f>VLOOKUP($H286,'[1]Unit factor_selected'!$F$3:$AC$346,'[1]Unit factor_selected'!K$1,FALSE)</f>
        <v>1.1286368642416</v>
      </c>
      <c r="AT286" s="22">
        <f>VLOOKUP($H286,'[1]Unit factor_selected'!$F$3:$AC$346,'[1]Unit factor_selected'!L$1,FALSE)</f>
        <v>1.34192652696239E-5</v>
      </c>
      <c r="AU286" s="21">
        <f>VLOOKUP($H286,'[1]Unit factor_selected'!$F$3:$AC$346,'[1]Unit factor_selected'!M$1,FALSE)</f>
        <v>2.46079777505234E-2</v>
      </c>
      <c r="AV286" s="22">
        <f>VLOOKUP($H286,'[1]Unit factor_selected'!$F$3:$AC$346,'[1]Unit factor_selected'!N$1,FALSE)</f>
        <v>1.3297703340276601E-4</v>
      </c>
      <c r="AW286" s="22">
        <f>VLOOKUP($H286,'[1]Unit factor_selected'!$F$3:$AC$346,'[1]Unit factor_selected'!O$1,FALSE)</f>
        <v>4.7544411438651503E-7</v>
      </c>
      <c r="AX286" s="21">
        <f>VLOOKUP($H286,'[1]Unit factor_selected'!$F$3:$AC$346,'[1]Unit factor_selected'!P$1,FALSE)</f>
        <v>6.8294048582825603E-2</v>
      </c>
      <c r="AY286" s="22">
        <f>VLOOKUP($H286,'[1]Unit factor_selected'!$F$3:$AC$346,'[1]Unit factor_selected'!Q$1,FALSE)</f>
        <v>3.04392105561114E-4</v>
      </c>
      <c r="AZ286" s="21">
        <f>VLOOKUP($H286,'[1]Unit factor_selected'!$F$3:$AC$346,'[1]Unit factor_selected'!R$1,FALSE)</f>
        <v>3.2654437525124198E-3</v>
      </c>
      <c r="BA286" s="22">
        <f>VLOOKUP($H286,'[1]Unit factor_selected'!$F$3:$AC$346,'[1]Unit factor_selected'!S$1,FALSE)</f>
        <v>2.0455474075815999E-4</v>
      </c>
      <c r="BB286" s="22">
        <f>VLOOKUP($H286,'[1]Unit factor_selected'!$F$3:$AC$346,'[1]Unit factor_selected'!T$1,FALSE)</f>
        <v>1.44714443289619E-5</v>
      </c>
      <c r="BC286" s="22">
        <f>VLOOKUP($H286,'[1]Unit factor_selected'!$F$3:$AC$346,'[1]Unit factor_selected'!U$1,FALSE)</f>
        <v>1.8673082475627399E-4</v>
      </c>
      <c r="BD286" s="22">
        <f>VLOOKUP($H286,'[1]Unit factor_selected'!$F$3:$AC$346,'[1]Unit factor_selected'!V$1,FALSE)</f>
        <v>1.1570836096670501E-7</v>
      </c>
      <c r="BE286" s="22">
        <f>VLOOKUP($H286,'[1]Unit factor_selected'!$F$3:$AC$346,'[1]Unit factor_selected'!W$1,FALSE)</f>
        <v>1.0657233038909801E-5</v>
      </c>
      <c r="BF286" s="22">
        <f>VLOOKUP($H286,'[1]Unit factor_selected'!$F$3:$AC$346,'[1]Unit factor_selected'!X$1,FALSE)</f>
        <v>3.8412323609695801E-5</v>
      </c>
      <c r="BG286" s="22">
        <f>VLOOKUP($H286,'[1]Unit factor_selected'!$F$3:$AC$346,'[1]Unit factor_selected'!Y$1,FALSE)</f>
        <v>4.1262791322937203E-5</v>
      </c>
      <c r="BH286" s="22">
        <f>VLOOKUP($H286,'[1]Unit factor_selected'!$F$3:$AC$346,'[1]Unit factor_selected'!Z$1,FALSE)</f>
        <v>6.9985129754833599E-9</v>
      </c>
      <c r="BI286" s="22">
        <f>VLOOKUP($H286,'[1]Unit factor_selected'!$F$3:$AC$346,'[1]Unit factor_selected'!AA$1,FALSE)</f>
        <v>3.97048683969412E-5</v>
      </c>
      <c r="BJ286" s="21">
        <f>VLOOKUP($H286,'[1]Unit factor_selected'!$F$3:$AC$346,'[1]Unit factor_selected'!AB$1,FALSE)</f>
        <v>3.8609525070636801E-3</v>
      </c>
      <c r="BK286" s="99">
        <f>VLOOKUP($H286,'[1]Unit factor_selected'!$F$3:$AC$346,'[1]Unit factor_selected'!AC$1,FALSE)</f>
        <v>7.9763357328164692E-6</v>
      </c>
      <c r="BL286">
        <f t="shared" si="156"/>
        <v>0</v>
      </c>
    </row>
    <row r="287" spans="2:64" x14ac:dyDescent="0.2">
      <c r="B287" s="84"/>
      <c r="C287" s="63"/>
      <c r="D287" s="84"/>
      <c r="E287" s="147"/>
      <c r="F287" s="86"/>
      <c r="G287" s="87" t="str">
        <f t="shared" si="175"/>
        <v>JP</v>
      </c>
      <c r="H287" s="35" t="str">
        <f t="shared" si="175"/>
        <v>4c970fa9-d056-405f-8871-64ebf0f37ffc</v>
      </c>
      <c r="I287" s="88">
        <f t="shared" si="176"/>
        <v>0</v>
      </c>
      <c r="J287" s="89"/>
      <c r="K287" s="261"/>
      <c r="L287" s="262"/>
      <c r="M287" s="262"/>
      <c r="N287" s="262"/>
      <c r="O287" s="262"/>
      <c r="P287" s="262"/>
      <c r="Q287" s="92"/>
      <c r="R287" s="262"/>
      <c r="S287" s="262"/>
      <c r="T287" s="262"/>
      <c r="U287" s="262"/>
      <c r="V287" s="262"/>
      <c r="W287" s="262"/>
      <c r="X287" s="262"/>
      <c r="Y287" s="92"/>
      <c r="Z287" s="283"/>
      <c r="AA287" s="94">
        <f t="shared" si="177"/>
        <v>0</v>
      </c>
      <c r="AB287" s="4">
        <f t="shared" si="174"/>
        <v>0</v>
      </c>
      <c r="AC287" s="4">
        <f t="shared" si="174"/>
        <v>0</v>
      </c>
      <c r="AD287" s="4">
        <f t="shared" si="174"/>
        <v>0</v>
      </c>
      <c r="AE287" s="4">
        <f t="shared" si="174"/>
        <v>0</v>
      </c>
      <c r="AF287" s="4">
        <f t="shared" si="174"/>
        <v>0</v>
      </c>
      <c r="AG287" s="95">
        <f t="shared" si="174"/>
        <v>0</v>
      </c>
      <c r="AH287" s="4">
        <f t="shared" si="174"/>
        <v>0</v>
      </c>
      <c r="AI287" s="4">
        <f t="shared" si="174"/>
        <v>0</v>
      </c>
      <c r="AJ287" s="4">
        <f t="shared" si="174"/>
        <v>0</v>
      </c>
      <c r="AK287" s="4">
        <f t="shared" si="174"/>
        <v>0</v>
      </c>
      <c r="AL287" s="4">
        <f t="shared" si="174"/>
        <v>0</v>
      </c>
      <c r="AM287" s="4">
        <f t="shared" si="174"/>
        <v>0</v>
      </c>
      <c r="AN287" s="4">
        <f t="shared" si="174"/>
        <v>0</v>
      </c>
      <c r="AO287" s="95">
        <f t="shared" si="174"/>
        <v>0</v>
      </c>
      <c r="AP287" s="96">
        <f t="shared" si="174"/>
        <v>0</v>
      </c>
      <c r="AQ287" s="97" t="str">
        <f>VLOOKUP($H287,'[1]Unit factor_selected'!$F$3:$AC$346,'[1]Unit factor_selected'!H$1,FALSE)</f>
        <v>MJ</v>
      </c>
      <c r="AR287" s="98">
        <f>VLOOKUP($H287,'[1]Unit factor_selected'!$F$3:$AC$346,'[1]Unit factor_selected'!J$1,FALSE)</f>
        <v>7.93512076278024E-2</v>
      </c>
      <c r="AS287" s="2">
        <f>VLOOKUP($H287,'[1]Unit factor_selected'!$F$3:$AC$346,'[1]Unit factor_selected'!K$1,FALSE)</f>
        <v>1.32276848359443</v>
      </c>
      <c r="AT287" s="22">
        <f>VLOOKUP($H287,'[1]Unit factor_selected'!$F$3:$AC$346,'[1]Unit factor_selected'!L$1,FALSE)</f>
        <v>3.1263415803588299E-5</v>
      </c>
      <c r="AU287" s="21">
        <f>VLOOKUP($H287,'[1]Unit factor_selected'!$F$3:$AC$346,'[1]Unit factor_selected'!M$1,FALSE)</f>
        <v>2.8641793027265099E-2</v>
      </c>
      <c r="AV287" s="22">
        <f>VLOOKUP($H287,'[1]Unit factor_selected'!$F$3:$AC$346,'[1]Unit factor_selected'!N$1,FALSE)</f>
        <v>4.5261992541638499E-4</v>
      </c>
      <c r="AW287" s="22">
        <f>VLOOKUP($H287,'[1]Unit factor_selected'!$F$3:$AC$346,'[1]Unit factor_selected'!O$1,FALSE)</f>
        <v>1.53309941271616E-6</v>
      </c>
      <c r="AX287" s="21">
        <f>VLOOKUP($H287,'[1]Unit factor_selected'!$F$3:$AC$346,'[1]Unit factor_selected'!P$1,FALSE)</f>
        <v>8.0566010804188806E-2</v>
      </c>
      <c r="AY287" s="22">
        <f>VLOOKUP($H287,'[1]Unit factor_selected'!$F$3:$AC$346,'[1]Unit factor_selected'!Q$1,FALSE)</f>
        <v>1.6155785489210201E-3</v>
      </c>
      <c r="AZ287" s="21">
        <f>VLOOKUP($H287,'[1]Unit factor_selected'!$F$3:$AC$346,'[1]Unit factor_selected'!R$1,FALSE)</f>
        <v>8.8357184081817308E-3</v>
      </c>
      <c r="BA287" s="22">
        <f>VLOOKUP($H287,'[1]Unit factor_selected'!$F$3:$AC$346,'[1]Unit factor_selected'!S$1,FALSE)</f>
        <v>4.2126662656830402E-4</v>
      </c>
      <c r="BB287" s="22">
        <f>VLOOKUP($H287,'[1]Unit factor_selected'!$F$3:$AC$346,'[1]Unit factor_selected'!T$1,FALSE)</f>
        <v>3.1856838700717401E-4</v>
      </c>
      <c r="BC287" s="22">
        <f>VLOOKUP($H287,'[1]Unit factor_selected'!$F$3:$AC$346,'[1]Unit factor_selected'!U$1,FALSE)</f>
        <v>5.9676567228942202E-4</v>
      </c>
      <c r="BD287" s="22">
        <f>VLOOKUP($H287,'[1]Unit factor_selected'!$F$3:$AC$346,'[1]Unit factor_selected'!V$1,FALSE)</f>
        <v>3.62731138567858E-7</v>
      </c>
      <c r="BE287" s="22">
        <f>VLOOKUP($H287,'[1]Unit factor_selected'!$F$3:$AC$346,'[1]Unit factor_selected'!W$1,FALSE)</f>
        <v>7.2609868172480204E-5</v>
      </c>
      <c r="BF287" s="22">
        <f>VLOOKUP($H287,'[1]Unit factor_selected'!$F$3:$AC$346,'[1]Unit factor_selected'!X$1,FALSE)</f>
        <v>7.5021780235330594E-5</v>
      </c>
      <c r="BG287" s="22">
        <f>VLOOKUP($H287,'[1]Unit factor_selected'!$F$3:$AC$346,'[1]Unit factor_selected'!Y$1,FALSE)</f>
        <v>7.92969361637094E-5</v>
      </c>
      <c r="BH287" s="22">
        <f>VLOOKUP($H287,'[1]Unit factor_selected'!$F$3:$AC$346,'[1]Unit factor_selected'!Z$1,FALSE)</f>
        <v>4.5492952877156298E-9</v>
      </c>
      <c r="BI287" s="22">
        <f>VLOOKUP($H287,'[1]Unit factor_selected'!$F$3:$AC$346,'[1]Unit factor_selected'!AA$1,FALSE)</f>
        <v>9.0580613030702498E-5</v>
      </c>
      <c r="BJ287" s="21">
        <f>VLOOKUP($H287,'[1]Unit factor_selected'!$F$3:$AC$346,'[1]Unit factor_selected'!AB$1,FALSE)</f>
        <v>2.86655183532433E-2</v>
      </c>
      <c r="BK287" s="99">
        <f>VLOOKUP($H287,'[1]Unit factor_selected'!$F$3:$AC$346,'[1]Unit factor_selected'!AC$1,FALSE)</f>
        <v>4.2197206111642398E-5</v>
      </c>
      <c r="BL287">
        <f t="shared" si="156"/>
        <v>0</v>
      </c>
    </row>
    <row r="288" spans="2:64" x14ac:dyDescent="0.2">
      <c r="B288" s="84"/>
      <c r="C288" s="63"/>
      <c r="D288" s="84"/>
      <c r="E288" s="147"/>
      <c r="F288" s="86"/>
      <c r="G288" s="87" t="str">
        <f t="shared" si="175"/>
        <v>KR</v>
      </c>
      <c r="H288" s="35" t="str">
        <f t="shared" si="175"/>
        <v>a3a7e5f6-7e8c-43a3-8d7a-39bd79efc2f9</v>
      </c>
      <c r="I288" s="88">
        <f t="shared" si="176"/>
        <v>0</v>
      </c>
      <c r="J288" s="89"/>
      <c r="K288" s="261"/>
      <c r="L288" s="262"/>
      <c r="M288" s="262"/>
      <c r="N288" s="262"/>
      <c r="O288" s="262"/>
      <c r="P288" s="262"/>
      <c r="Q288" s="92"/>
      <c r="R288" s="262"/>
      <c r="S288" s="262"/>
      <c r="T288" s="262"/>
      <c r="U288" s="262"/>
      <c r="V288" s="262"/>
      <c r="W288" s="262"/>
      <c r="X288" s="262"/>
      <c r="Y288" s="92"/>
      <c r="Z288" s="283"/>
      <c r="AA288" s="94">
        <f t="shared" si="177"/>
        <v>0</v>
      </c>
      <c r="AB288" s="4">
        <f t="shared" si="174"/>
        <v>0</v>
      </c>
      <c r="AC288" s="4">
        <f t="shared" si="174"/>
        <v>0</v>
      </c>
      <c r="AD288" s="4">
        <f t="shared" si="174"/>
        <v>0</v>
      </c>
      <c r="AE288" s="4">
        <f t="shared" si="174"/>
        <v>0</v>
      </c>
      <c r="AF288" s="4">
        <f t="shared" si="174"/>
        <v>0</v>
      </c>
      <c r="AG288" s="95">
        <f t="shared" si="174"/>
        <v>0</v>
      </c>
      <c r="AH288" s="4">
        <f t="shared" si="174"/>
        <v>0</v>
      </c>
      <c r="AI288" s="4">
        <f t="shared" si="174"/>
        <v>0</v>
      </c>
      <c r="AJ288" s="4">
        <f t="shared" si="174"/>
        <v>0</v>
      </c>
      <c r="AK288" s="4">
        <f t="shared" si="174"/>
        <v>0</v>
      </c>
      <c r="AL288" s="4">
        <f t="shared" si="174"/>
        <v>0</v>
      </c>
      <c r="AM288" s="4">
        <f t="shared" si="174"/>
        <v>0</v>
      </c>
      <c r="AN288" s="4">
        <f t="shared" si="174"/>
        <v>0</v>
      </c>
      <c r="AO288" s="95">
        <f t="shared" si="174"/>
        <v>0</v>
      </c>
      <c r="AP288" s="96">
        <f t="shared" si="174"/>
        <v>0</v>
      </c>
      <c r="AQ288" s="97" t="str">
        <f>VLOOKUP($H288,'[1]Unit factor_selected'!$F$3:$AC$346,'[1]Unit factor_selected'!H$1,FALSE)</f>
        <v>MJ</v>
      </c>
      <c r="AR288" s="98">
        <f>VLOOKUP($H288,'[1]Unit factor_selected'!$F$3:$AC$346,'[1]Unit factor_selected'!J$1,FALSE)</f>
        <v>6.7253809860047906E-2</v>
      </c>
      <c r="AS288" s="2">
        <f>VLOOKUP($H288,'[1]Unit factor_selected'!$F$3:$AC$346,'[1]Unit factor_selected'!K$1,FALSE)</f>
        <v>1.1294125052100501</v>
      </c>
      <c r="AT288" s="22">
        <f>VLOOKUP($H288,'[1]Unit factor_selected'!$F$3:$AC$346,'[1]Unit factor_selected'!L$1,FALSE)</f>
        <v>1.2795087764735001E-5</v>
      </c>
      <c r="AU288" s="21">
        <f>VLOOKUP($H288,'[1]Unit factor_selected'!$F$3:$AC$346,'[1]Unit factor_selected'!M$1,FALSE)</f>
        <v>2.4575331543782601E-2</v>
      </c>
      <c r="AV288" s="22">
        <f>VLOOKUP($H288,'[1]Unit factor_selected'!$F$3:$AC$346,'[1]Unit factor_selected'!N$1,FALSE)</f>
        <v>1.3506052312702401E-4</v>
      </c>
      <c r="AW288" s="22">
        <f>VLOOKUP($H288,'[1]Unit factor_selected'!$F$3:$AC$346,'[1]Unit factor_selected'!O$1,FALSE)</f>
        <v>6.5286606690765305E-7</v>
      </c>
      <c r="AX288" s="21">
        <f>VLOOKUP($H288,'[1]Unit factor_selected'!$F$3:$AC$346,'[1]Unit factor_selected'!P$1,FALSE)</f>
        <v>6.7967294629948397E-2</v>
      </c>
      <c r="AY288" s="22">
        <f>VLOOKUP($H288,'[1]Unit factor_selected'!$F$3:$AC$346,'[1]Unit factor_selected'!Q$1,FALSE)</f>
        <v>3.0695237695689098E-4</v>
      </c>
      <c r="AZ288" s="21">
        <f>VLOOKUP($H288,'[1]Unit factor_selected'!$F$3:$AC$346,'[1]Unit factor_selected'!R$1,FALSE)</f>
        <v>3.3629623399084999E-3</v>
      </c>
      <c r="BA288" s="22">
        <f>VLOOKUP($H288,'[1]Unit factor_selected'!$F$3:$AC$346,'[1]Unit factor_selected'!S$1,FALSE)</f>
        <v>3.1601268785079798E-4</v>
      </c>
      <c r="BB288" s="22">
        <f>VLOOKUP($H288,'[1]Unit factor_selected'!$F$3:$AC$346,'[1]Unit factor_selected'!T$1,FALSE)</f>
        <v>2.41154246765223E-5</v>
      </c>
      <c r="BC288" s="22">
        <f>VLOOKUP($H288,'[1]Unit factor_selected'!$F$3:$AC$346,'[1]Unit factor_selected'!U$1,FALSE)</f>
        <v>1.8980648163218099E-4</v>
      </c>
      <c r="BD288" s="22">
        <f>VLOOKUP($H288,'[1]Unit factor_selected'!$F$3:$AC$346,'[1]Unit factor_selected'!V$1,FALSE)</f>
        <v>1.2888913005812801E-7</v>
      </c>
      <c r="BE288" s="22">
        <f>VLOOKUP($H288,'[1]Unit factor_selected'!$F$3:$AC$346,'[1]Unit factor_selected'!W$1,FALSE)</f>
        <v>1.0828460730635399E-5</v>
      </c>
      <c r="BF288" s="22">
        <f>VLOOKUP($H288,'[1]Unit factor_selected'!$F$3:$AC$346,'[1]Unit factor_selected'!X$1,FALSE)</f>
        <v>3.7330935365714099E-5</v>
      </c>
      <c r="BG288" s="22">
        <f>VLOOKUP($H288,'[1]Unit factor_selected'!$F$3:$AC$346,'[1]Unit factor_selected'!Y$1,FALSE)</f>
        <v>4.0187916432751998E-5</v>
      </c>
      <c r="BH288" s="22">
        <f>VLOOKUP($H288,'[1]Unit factor_selected'!$F$3:$AC$346,'[1]Unit factor_selected'!Z$1,FALSE)</f>
        <v>6.9775474062308804E-9</v>
      </c>
      <c r="BI288" s="22">
        <f>VLOOKUP($H288,'[1]Unit factor_selected'!$F$3:$AC$346,'[1]Unit factor_selected'!AA$1,FALSE)</f>
        <v>3.7985140662090601E-5</v>
      </c>
      <c r="BJ288" s="21">
        <f>VLOOKUP($H288,'[1]Unit factor_selected'!$F$3:$AC$346,'[1]Unit factor_selected'!AB$1,FALSE)</f>
        <v>3.7708823359342602E-3</v>
      </c>
      <c r="BK288" s="99">
        <f>VLOOKUP($H288,'[1]Unit factor_selected'!$F$3:$AC$346,'[1]Unit factor_selected'!AC$1,FALSE)</f>
        <v>9.0492303943148604E-6</v>
      </c>
      <c r="BL288">
        <f t="shared" si="156"/>
        <v>0</v>
      </c>
    </row>
    <row r="289" spans="2:64" x14ac:dyDescent="0.2">
      <c r="B289" s="84"/>
      <c r="C289" s="63"/>
      <c r="D289" s="84"/>
      <c r="E289" s="147"/>
      <c r="F289" s="86"/>
      <c r="G289" s="87" t="str">
        <f t="shared" si="175"/>
        <v>RER</v>
      </c>
      <c r="H289" s="35" t="str">
        <f t="shared" si="175"/>
        <v>81f57f68-26a0-32eb-bdd1-6d68bf145cbf</v>
      </c>
      <c r="I289" s="88">
        <f t="shared" si="176"/>
        <v>0</v>
      </c>
      <c r="J289" s="89"/>
      <c r="K289" s="261"/>
      <c r="L289" s="262"/>
      <c r="M289" s="262"/>
      <c r="N289" s="262"/>
      <c r="O289" s="262"/>
      <c r="P289" s="262"/>
      <c r="Q289" s="92"/>
      <c r="R289" s="262"/>
      <c r="S289" s="262"/>
      <c r="T289" s="262"/>
      <c r="U289" s="262"/>
      <c r="V289" s="262"/>
      <c r="W289" s="262"/>
      <c r="X289" s="262"/>
      <c r="Y289" s="92"/>
      <c r="Z289" s="283"/>
      <c r="AA289" s="94">
        <f t="shared" si="177"/>
        <v>0</v>
      </c>
      <c r="AB289" s="4">
        <f t="shared" si="174"/>
        <v>0</v>
      </c>
      <c r="AC289" s="4">
        <f t="shared" si="174"/>
        <v>0</v>
      </c>
      <c r="AD289" s="4">
        <f t="shared" si="174"/>
        <v>0</v>
      </c>
      <c r="AE289" s="4">
        <f t="shared" si="174"/>
        <v>0</v>
      </c>
      <c r="AF289" s="4">
        <f t="shared" si="174"/>
        <v>0</v>
      </c>
      <c r="AG289" s="95">
        <f t="shared" si="174"/>
        <v>0</v>
      </c>
      <c r="AH289" s="4">
        <f t="shared" si="174"/>
        <v>0</v>
      </c>
      <c r="AI289" s="4">
        <f t="shared" si="174"/>
        <v>0</v>
      </c>
      <c r="AJ289" s="4">
        <f t="shared" si="174"/>
        <v>0</v>
      </c>
      <c r="AK289" s="4">
        <f t="shared" si="174"/>
        <v>0</v>
      </c>
      <c r="AL289" s="4">
        <f t="shared" si="174"/>
        <v>0</v>
      </c>
      <c r="AM289" s="4">
        <f t="shared" si="174"/>
        <v>0</v>
      </c>
      <c r="AN289" s="4">
        <f t="shared" si="174"/>
        <v>0</v>
      </c>
      <c r="AO289" s="95">
        <f t="shared" si="174"/>
        <v>0</v>
      </c>
      <c r="AP289" s="96">
        <f t="shared" si="174"/>
        <v>0</v>
      </c>
      <c r="AQ289" s="97" t="str">
        <f>VLOOKUP($H289,'[1]Unit factor_selected'!$F$3:$AC$346,'[1]Unit factor_selected'!H$1,FALSE)</f>
        <v>MJ</v>
      </c>
      <c r="AR289" s="98">
        <f>VLOOKUP($H289,'[1]Unit factor_selected'!$F$3:$AC$346,'[1]Unit factor_selected'!J$1,FALSE)</f>
        <v>7.0118048765538996E-2</v>
      </c>
      <c r="AS289" s="2">
        <f>VLOOKUP($H289,'[1]Unit factor_selected'!$F$3:$AC$346,'[1]Unit factor_selected'!K$1,FALSE)</f>
        <v>1.3497453408187099</v>
      </c>
      <c r="AT289" s="22">
        <f>VLOOKUP($H289,'[1]Unit factor_selected'!$F$3:$AC$346,'[1]Unit factor_selected'!L$1,FALSE)</f>
        <v>1.06301210372212E-5</v>
      </c>
      <c r="AU289" s="21">
        <f>VLOOKUP($H289,'[1]Unit factor_selected'!$F$3:$AC$346,'[1]Unit factor_selected'!M$1,FALSE)</f>
        <v>2.9385955179995399E-2</v>
      </c>
      <c r="AV289" s="22">
        <f>VLOOKUP($H289,'[1]Unit factor_selected'!$F$3:$AC$346,'[1]Unit factor_selected'!N$1,FALSE)</f>
        <v>1.0025233031106201E-4</v>
      </c>
      <c r="AW289" s="22">
        <f>VLOOKUP($H289,'[1]Unit factor_selected'!$F$3:$AC$346,'[1]Unit factor_selected'!O$1,FALSE)</f>
        <v>5.9555853283527898E-7</v>
      </c>
      <c r="AX289" s="21">
        <f>VLOOKUP($H289,'[1]Unit factor_selected'!$F$3:$AC$346,'[1]Unit factor_selected'!P$1,FALSE)</f>
        <v>7.0869144201546899E-2</v>
      </c>
      <c r="AY289" s="22">
        <f>VLOOKUP($H289,'[1]Unit factor_selected'!$F$3:$AC$346,'[1]Unit factor_selected'!Q$1,FALSE)</f>
        <v>4.5144039477974199E-4</v>
      </c>
      <c r="AZ289" s="21">
        <f>VLOOKUP($H289,'[1]Unit factor_selected'!$F$3:$AC$346,'[1]Unit factor_selected'!R$1,FALSE)</f>
        <v>1.5356028778998299E-3</v>
      </c>
      <c r="BA289" s="22">
        <f>VLOOKUP($H289,'[1]Unit factor_selected'!$F$3:$AC$346,'[1]Unit factor_selected'!S$1,FALSE)</f>
        <v>3.2455970565379699E-4</v>
      </c>
      <c r="BB289" s="22">
        <f>VLOOKUP($H289,'[1]Unit factor_selected'!$F$3:$AC$346,'[1]Unit factor_selected'!T$1,FALSE)</f>
        <v>3.01250376434892E-5</v>
      </c>
      <c r="BC289" s="22">
        <f>VLOOKUP($H289,'[1]Unit factor_selected'!$F$3:$AC$346,'[1]Unit factor_selected'!U$1,FALSE)</f>
        <v>2.66615630405421E-4</v>
      </c>
      <c r="BD289" s="22">
        <f>VLOOKUP($H289,'[1]Unit factor_selected'!$F$3:$AC$346,'[1]Unit factor_selected'!V$1,FALSE)</f>
        <v>6.0700632641943398E-8</v>
      </c>
      <c r="BE289" s="22">
        <f>VLOOKUP($H289,'[1]Unit factor_selected'!$F$3:$AC$346,'[1]Unit factor_selected'!W$1,FALSE)</f>
        <v>1.7662890886774801E-5</v>
      </c>
      <c r="BF289" s="22">
        <f>VLOOKUP($H289,'[1]Unit factor_selected'!$F$3:$AC$346,'[1]Unit factor_selected'!X$1,FALSE)</f>
        <v>3.2165862121886299E-5</v>
      </c>
      <c r="BG289" s="22">
        <f>VLOOKUP($H289,'[1]Unit factor_selected'!$F$3:$AC$346,'[1]Unit factor_selected'!Y$1,FALSE)</f>
        <v>3.4052642672935498E-5</v>
      </c>
      <c r="BH289" s="22">
        <f>VLOOKUP($H289,'[1]Unit factor_selected'!$F$3:$AC$346,'[1]Unit factor_selected'!Z$1,FALSE)</f>
        <v>1.6017502682224398E-8</v>
      </c>
      <c r="BI289" s="22">
        <f>VLOOKUP($H289,'[1]Unit factor_selected'!$F$3:$AC$346,'[1]Unit factor_selected'!AA$1,FALSE)</f>
        <v>3.0729154602136902E-5</v>
      </c>
      <c r="BJ289" s="21">
        <f>VLOOKUP($H289,'[1]Unit factor_selected'!$F$3:$AC$346,'[1]Unit factor_selected'!AB$1,FALSE)</f>
        <v>5.1457720294377004E-3</v>
      </c>
      <c r="BK289" s="99">
        <f>VLOOKUP($H289,'[1]Unit factor_selected'!$F$3:$AC$346,'[1]Unit factor_selected'!AC$1,FALSE)</f>
        <v>2.1648941226151601E-5</v>
      </c>
      <c r="BL289">
        <f t="shared" si="156"/>
        <v>0</v>
      </c>
    </row>
    <row r="290" spans="2:64" x14ac:dyDescent="0.2">
      <c r="B290" s="84"/>
      <c r="C290" s="63"/>
      <c r="D290" s="84"/>
      <c r="E290" s="254" t="s">
        <v>71</v>
      </c>
      <c r="F290" s="213" t="str">
        <f>'[1]Unit factor_selected'!D343</f>
        <v>Waste treatment for DOL</v>
      </c>
      <c r="G290" s="87" t="str">
        <f>'[1]Unit factor_selected'!E343</f>
        <v>GLO</v>
      </c>
      <c r="H290" s="35" t="str">
        <f>'[1]Unit factor_selected'!F343</f>
        <v>3bd838d2-1570-44cd-8e37-7751f6274e11</v>
      </c>
      <c r="I290" s="88">
        <v>1</v>
      </c>
      <c r="J290" s="126">
        <f t="shared" ref="J290:J291" si="178">I290</f>
        <v>1</v>
      </c>
      <c r="K290" s="255">
        <v>0</v>
      </c>
      <c r="L290" s="256">
        <v>0</v>
      </c>
      <c r="M290" s="256">
        <v>0</v>
      </c>
      <c r="N290" s="256">
        <v>0</v>
      </c>
      <c r="O290" s="256">
        <v>0</v>
      </c>
      <c r="P290" s="256">
        <v>0</v>
      </c>
      <c r="Q290" s="286">
        <f>'[1]EV proj_BAU'!AF82</f>
        <v>10.539056655911265</v>
      </c>
      <c r="R290" s="256">
        <v>0</v>
      </c>
      <c r="S290" s="256">
        <v>0</v>
      </c>
      <c r="T290" s="256">
        <v>0</v>
      </c>
      <c r="U290" s="256">
        <v>0</v>
      </c>
      <c r="V290" s="256">
        <v>0</v>
      </c>
      <c r="W290" s="256">
        <v>0</v>
      </c>
      <c r="X290" s="256">
        <v>0</v>
      </c>
      <c r="Y290" s="286">
        <f>'[1]EV proj_BAU'!AG82</f>
        <v>20.267782993174951</v>
      </c>
      <c r="Z290" s="268">
        <v>0</v>
      </c>
      <c r="AA290" s="94">
        <f>$I290*K$290</f>
        <v>0</v>
      </c>
      <c r="AB290" s="4">
        <f t="shared" ref="AB290:AP290" si="179">$I290*L$290</f>
        <v>0</v>
      </c>
      <c r="AC290" s="4">
        <f t="shared" si="179"/>
        <v>0</v>
      </c>
      <c r="AD290" s="4">
        <f t="shared" si="179"/>
        <v>0</v>
      </c>
      <c r="AE290" s="4">
        <f t="shared" si="179"/>
        <v>0</v>
      </c>
      <c r="AF290" s="4">
        <f t="shared" si="179"/>
        <v>0</v>
      </c>
      <c r="AG290" s="95">
        <f t="shared" si="179"/>
        <v>10.539056655911265</v>
      </c>
      <c r="AH290" s="4">
        <f t="shared" si="179"/>
        <v>0</v>
      </c>
      <c r="AI290" s="4">
        <f t="shared" si="179"/>
        <v>0</v>
      </c>
      <c r="AJ290" s="4">
        <f t="shared" si="179"/>
        <v>0</v>
      </c>
      <c r="AK290" s="4">
        <f t="shared" si="179"/>
        <v>0</v>
      </c>
      <c r="AL290" s="4">
        <f t="shared" si="179"/>
        <v>0</v>
      </c>
      <c r="AM290" s="4">
        <f t="shared" si="179"/>
        <v>0</v>
      </c>
      <c r="AN290" s="4">
        <f t="shared" si="179"/>
        <v>0</v>
      </c>
      <c r="AO290" s="95">
        <f t="shared" si="179"/>
        <v>20.267782993174951</v>
      </c>
      <c r="AP290" s="96">
        <f t="shared" si="179"/>
        <v>0</v>
      </c>
      <c r="AQ290" s="97" t="str">
        <f>VLOOKUP($H290,'[1]Unit factor_selected'!$F$3:$AC$346,'[1]Unit factor_selected'!H$1,FALSE)</f>
        <v>kg</v>
      </c>
      <c r="AR290" s="98">
        <f>VLOOKUP($H290,'[1]Unit factor_selected'!$F$3:$AC$346,'[1]Unit factor_selected'!J$1,FALSE)</f>
        <v>0</v>
      </c>
      <c r="AS290" s="2">
        <f>VLOOKUP($H290,'[1]Unit factor_selected'!$F$3:$AC$346,'[1]Unit factor_selected'!K$1,FALSE)</f>
        <v>0</v>
      </c>
      <c r="AT290" s="22">
        <f>VLOOKUP($H290,'[1]Unit factor_selected'!$F$3:$AC$346,'[1]Unit factor_selected'!L$1,FALSE)</f>
        <v>0</v>
      </c>
      <c r="AU290" s="21">
        <f>VLOOKUP($H290,'[1]Unit factor_selected'!$F$3:$AC$346,'[1]Unit factor_selected'!M$1,FALSE)</f>
        <v>0</v>
      </c>
      <c r="AV290" s="22">
        <f>VLOOKUP($H290,'[1]Unit factor_selected'!$F$3:$AC$346,'[1]Unit factor_selected'!N$1,FALSE)</f>
        <v>5.1705277799999998E-2</v>
      </c>
      <c r="AW290" s="22">
        <f>VLOOKUP($H290,'[1]Unit factor_selected'!$F$3:$AC$346,'[1]Unit factor_selected'!O$1,FALSE)</f>
        <v>0</v>
      </c>
      <c r="AX290" s="21">
        <f>VLOOKUP($H290,'[1]Unit factor_selected'!$F$3:$AC$346,'[1]Unit factor_selected'!P$1,FALSE)</f>
        <v>0</v>
      </c>
      <c r="AY290" s="22">
        <f>VLOOKUP($H290,'[1]Unit factor_selected'!$F$3:$AC$346,'[1]Unit factor_selected'!Q$1,FALSE)</f>
        <v>1.50714E-2</v>
      </c>
      <c r="AZ290" s="21">
        <f>VLOOKUP($H290,'[1]Unit factor_selected'!$F$3:$AC$346,'[1]Unit factor_selected'!R$1,FALSE)</f>
        <v>2.7961199999999999E-2</v>
      </c>
      <c r="BA290" s="22">
        <f>VLOOKUP($H290,'[1]Unit factor_selected'!$F$3:$AC$346,'[1]Unit factor_selected'!S$1,FALSE)</f>
        <v>0</v>
      </c>
      <c r="BB290" s="22">
        <f>VLOOKUP($H290,'[1]Unit factor_selected'!$F$3:$AC$346,'[1]Unit factor_selected'!T$1,FALSE)</f>
        <v>0</v>
      </c>
      <c r="BC290" s="22">
        <f>VLOOKUP($H290,'[1]Unit factor_selected'!$F$3:$AC$346,'[1]Unit factor_selected'!U$1,FALSE)</f>
        <v>1.3519440999999999E-3</v>
      </c>
      <c r="BD290" s="22">
        <f>VLOOKUP($H290,'[1]Unit factor_selected'!$F$3:$AC$346,'[1]Unit factor_selected'!V$1,FALSE)</f>
        <v>0</v>
      </c>
      <c r="BE290" s="22">
        <f>VLOOKUP($H290,'[1]Unit factor_selected'!$F$3:$AC$346,'[1]Unit factor_selected'!W$1,FALSE)</f>
        <v>0</v>
      </c>
      <c r="BF290" s="22">
        <f>VLOOKUP($H290,'[1]Unit factor_selected'!$F$3:$AC$346,'[1]Unit factor_selected'!X$1,FALSE)</f>
        <v>2.1209E-5</v>
      </c>
      <c r="BG290" s="22">
        <f>VLOOKUP($H290,'[1]Unit factor_selected'!$F$3:$AC$346,'[1]Unit factor_selected'!Y$1,FALSE)</f>
        <v>3.4162999999999998E-5</v>
      </c>
      <c r="BH290" s="22">
        <f>VLOOKUP($H290,'[1]Unit factor_selected'!$F$3:$AC$346,'[1]Unit factor_selected'!Z$1,FALSE)</f>
        <v>0</v>
      </c>
      <c r="BI290" s="22">
        <f>VLOOKUP($H290,'[1]Unit factor_selected'!$F$3:$AC$346,'[1]Unit factor_selected'!AA$1,FALSE)</f>
        <v>0</v>
      </c>
      <c r="BJ290" s="21">
        <f>VLOOKUP($H290,'[1]Unit factor_selected'!$F$3:$AC$346,'[1]Unit factor_selected'!AB$1,FALSE)</f>
        <v>5.1964099999999999E-2</v>
      </c>
      <c r="BK290" s="99">
        <f>VLOOKUP($H290,'[1]Unit factor_selected'!$F$3:$AC$346,'[1]Unit factor_selected'!AC$1,FALSE)</f>
        <v>0</v>
      </c>
      <c r="BL290">
        <f t="shared" si="156"/>
        <v>0</v>
      </c>
    </row>
    <row r="291" spans="2:64" x14ac:dyDescent="0.2">
      <c r="B291" s="84"/>
      <c r="C291" s="63"/>
      <c r="D291" s="100"/>
      <c r="E291" s="284" t="str">
        <f>E276</f>
        <v>Wastewater treatment, solvent mixture</v>
      </c>
      <c r="F291" s="285" t="str">
        <f t="shared" ref="F291:H291" si="180">F276</f>
        <v>treatment of spent solvent mixture, hazardous waste incineration | spent solvent mixture | Cutoff, U</v>
      </c>
      <c r="G291" s="102" t="str">
        <f t="shared" si="180"/>
        <v>RoW</v>
      </c>
      <c r="H291" s="172" t="str">
        <f t="shared" si="180"/>
        <v>42cb8897-4071-32e8-975d-a0d0c31c21c4</v>
      </c>
      <c r="I291" s="104">
        <v>1</v>
      </c>
      <c r="J291" s="132">
        <f t="shared" si="178"/>
        <v>1</v>
      </c>
      <c r="K291" s="265">
        <v>0</v>
      </c>
      <c r="L291" s="266">
        <v>0</v>
      </c>
      <c r="M291" s="266">
        <v>0</v>
      </c>
      <c r="N291" s="266">
        <v>0</v>
      </c>
      <c r="O291" s="266">
        <v>0</v>
      </c>
      <c r="P291" s="266">
        <v>0</v>
      </c>
      <c r="Q291" s="135">
        <f>'[1]EV proj_BAU'!AF$82*[1]LCI!$AB14</f>
        <v>0.55857000276329705</v>
      </c>
      <c r="R291" s="266">
        <v>0</v>
      </c>
      <c r="S291" s="266">
        <v>0</v>
      </c>
      <c r="T291" s="266">
        <v>0</v>
      </c>
      <c r="U291" s="266">
        <v>0</v>
      </c>
      <c r="V291" s="266">
        <v>0</v>
      </c>
      <c r="W291" s="266">
        <v>0</v>
      </c>
      <c r="X291" s="266">
        <v>0</v>
      </c>
      <c r="Y291" s="135">
        <f>'[1]EV proj_BAU'!AG$82*[1]LCI!$AB14</f>
        <v>1.0741924986382723</v>
      </c>
      <c r="Z291" s="270">
        <v>0</v>
      </c>
      <c r="AA291" s="110">
        <f>$I291*K$291</f>
        <v>0</v>
      </c>
      <c r="AB291" s="111">
        <f t="shared" ref="AB291:AP291" si="181">$I291*L$291</f>
        <v>0</v>
      </c>
      <c r="AC291" s="111">
        <f t="shared" si="181"/>
        <v>0</v>
      </c>
      <c r="AD291" s="111">
        <f t="shared" si="181"/>
        <v>0</v>
      </c>
      <c r="AE291" s="111">
        <f t="shared" si="181"/>
        <v>0</v>
      </c>
      <c r="AF291" s="111">
        <f t="shared" si="181"/>
        <v>0</v>
      </c>
      <c r="AG291" s="58">
        <f t="shared" si="181"/>
        <v>0.55857000276329705</v>
      </c>
      <c r="AH291" s="111">
        <f t="shared" si="181"/>
        <v>0</v>
      </c>
      <c r="AI291" s="111">
        <f t="shared" si="181"/>
        <v>0</v>
      </c>
      <c r="AJ291" s="111">
        <f t="shared" si="181"/>
        <v>0</v>
      </c>
      <c r="AK291" s="111">
        <f t="shared" si="181"/>
        <v>0</v>
      </c>
      <c r="AL291" s="111">
        <f t="shared" si="181"/>
        <v>0</v>
      </c>
      <c r="AM291" s="111">
        <f t="shared" si="181"/>
        <v>0</v>
      </c>
      <c r="AN291" s="111">
        <f t="shared" si="181"/>
        <v>0</v>
      </c>
      <c r="AO291" s="58">
        <f t="shared" si="181"/>
        <v>1.0741924986382723</v>
      </c>
      <c r="AP291" s="112">
        <f t="shared" si="181"/>
        <v>0</v>
      </c>
      <c r="AQ291" s="113" t="str">
        <f>VLOOKUP($H291,'[1]Unit factor_selected'!$F$3:$AC$346,'[1]Unit factor_selected'!H$1,FALSE)</f>
        <v>kg</v>
      </c>
      <c r="AR291" s="114">
        <f>VLOOKUP($H291,'[1]Unit factor_selected'!$F$3:$AC$346,'[1]Unit factor_selected'!J$1,FALSE)</f>
        <v>1.9624210989999999</v>
      </c>
      <c r="AS291" s="115">
        <f>VLOOKUP($H291,'[1]Unit factor_selected'!$F$3:$AC$346,'[1]Unit factor_selected'!K$1,FALSE)</f>
        <v>3.1329685760000001</v>
      </c>
      <c r="AT291" s="116">
        <f>VLOOKUP($H291,'[1]Unit factor_selected'!$F$3:$AC$346,'[1]Unit factor_selected'!L$1,FALSE)</f>
        <v>3.2232099999999998E-4</v>
      </c>
      <c r="AU291" s="117">
        <f>VLOOKUP($H291,'[1]Unit factor_selected'!$F$3:$AC$346,'[1]Unit factor_selected'!M$1,FALSE)</f>
        <v>6.2159803999999999E-2</v>
      </c>
      <c r="AV291" s="116">
        <f>VLOOKUP($H291,'[1]Unit factor_selected'!$F$3:$AC$346,'[1]Unit factor_selected'!N$1,FALSE)</f>
        <v>5.5838440000000001E-3</v>
      </c>
      <c r="AW291" s="116">
        <f>VLOOKUP($H291,'[1]Unit factor_selected'!$F$3:$AC$346,'[1]Unit factor_selected'!O$1,FALSE)</f>
        <v>2.7422299999999998E-4</v>
      </c>
      <c r="AX291" s="117">
        <f>VLOOKUP($H291,'[1]Unit factor_selected'!$F$3:$AC$346,'[1]Unit factor_selected'!P$1,FALSE)</f>
        <v>1.965291428</v>
      </c>
      <c r="AY291" s="116">
        <f>VLOOKUP($H291,'[1]Unit factor_selected'!$F$3:$AC$346,'[1]Unit factor_selected'!Q$1,FALSE)</f>
        <v>1.2566693E-2</v>
      </c>
      <c r="AZ291" s="117">
        <f>VLOOKUP($H291,'[1]Unit factor_selected'!$F$3:$AC$346,'[1]Unit factor_selected'!R$1,FALSE)</f>
        <v>0.13457923999999999</v>
      </c>
      <c r="BA291" s="116">
        <f>VLOOKUP($H291,'[1]Unit factor_selected'!$F$3:$AC$346,'[1]Unit factor_selected'!S$1,FALSE)</f>
        <v>8.8754539999999996E-3</v>
      </c>
      <c r="BB291" s="116">
        <f>VLOOKUP($H291,'[1]Unit factor_selected'!$F$3:$AC$346,'[1]Unit factor_selected'!T$1,FALSE)</f>
        <v>2.0673829999999999E-3</v>
      </c>
      <c r="BC291" s="116">
        <f>VLOOKUP($H291,'[1]Unit factor_selected'!$F$3:$AC$346,'[1]Unit factor_selected'!U$1,FALSE)</f>
        <v>7.5143329999999998E-3</v>
      </c>
      <c r="BD291" s="116">
        <f>VLOOKUP($H291,'[1]Unit factor_selected'!$F$3:$AC$346,'[1]Unit factor_selected'!V$1,FALSE)</f>
        <v>3.7599999999999999E-5</v>
      </c>
      <c r="BE291" s="116">
        <f>VLOOKUP($H291,'[1]Unit factor_selected'!$F$3:$AC$346,'[1]Unit factor_selected'!W$1,FALSE)</f>
        <v>5.9894199999999999E-4</v>
      </c>
      <c r="BF291" s="116">
        <f>VLOOKUP($H291,'[1]Unit factor_selected'!$F$3:$AC$346,'[1]Unit factor_selected'!X$1,FALSE)</f>
        <v>7.8458300000000005E-4</v>
      </c>
      <c r="BG291" s="116">
        <f>VLOOKUP($H291,'[1]Unit factor_selected'!$F$3:$AC$346,'[1]Unit factor_selected'!Y$1,FALSE)</f>
        <v>7.92953E-4</v>
      </c>
      <c r="BH291" s="116">
        <f>VLOOKUP($H291,'[1]Unit factor_selected'!$F$3:$AC$346,'[1]Unit factor_selected'!Z$1,FALSE)</f>
        <v>5.2099999999999997E-7</v>
      </c>
      <c r="BI291" s="116">
        <f>VLOOKUP($H291,'[1]Unit factor_selected'!$F$3:$AC$346,'[1]Unit factor_selected'!AA$1,FALSE)</f>
        <v>7.1150599999999999E-4</v>
      </c>
      <c r="BJ291" s="117">
        <f>VLOOKUP($H291,'[1]Unit factor_selected'!$F$3:$AC$346,'[1]Unit factor_selected'!AB$1,FALSE)</f>
        <v>0.47500002000000002</v>
      </c>
      <c r="BK291" s="118">
        <f>VLOOKUP($H291,'[1]Unit factor_selected'!$F$3:$AC$346,'[1]Unit factor_selected'!AC$1,FALSE)</f>
        <v>2.5981469999999999E-3</v>
      </c>
      <c r="BL291">
        <f t="shared" si="156"/>
        <v>1.0961495586911825</v>
      </c>
    </row>
    <row r="292" spans="2:64" x14ac:dyDescent="0.2">
      <c r="B292" s="84"/>
      <c r="C292" s="63"/>
      <c r="D292" s="62" t="s">
        <v>72</v>
      </c>
      <c r="E292" s="146" t="str">
        <f>[1]LCI!AE6</f>
        <v>Lithium carbonate</v>
      </c>
      <c r="F292" s="65" t="str">
        <f>F105</f>
        <v>lithium carbonate production, from concentrated brine | lithium carbonate | Cutoff</v>
      </c>
      <c r="G292" s="66" t="str">
        <f>G105</f>
        <v>CL</v>
      </c>
      <c r="H292" s="67" t="str">
        <f>H105</f>
        <v>0c0bebe1-def0-469d-9d08-e6e6b779e148</v>
      </c>
      <c r="I292" s="68">
        <f>I105</f>
        <v>0</v>
      </c>
      <c r="J292" s="69">
        <f>SUM(I292:I295)</f>
        <v>1</v>
      </c>
      <c r="K292" s="287">
        <v>0</v>
      </c>
      <c r="L292" s="288">
        <v>0</v>
      </c>
      <c r="M292" s="288">
        <v>0</v>
      </c>
      <c r="N292" s="288">
        <v>0</v>
      </c>
      <c r="O292" s="288">
        <v>0</v>
      </c>
      <c r="P292" s="288">
        <v>0</v>
      </c>
      <c r="Q292" s="72">
        <f>'[1]EV proj_BAU'!AF$84*[1]LCI!$AF6</f>
        <v>0.17589322142969094</v>
      </c>
      <c r="R292" s="288">
        <v>0</v>
      </c>
      <c r="S292" s="288">
        <v>0</v>
      </c>
      <c r="T292" s="288">
        <v>0</v>
      </c>
      <c r="U292" s="288">
        <v>0</v>
      </c>
      <c r="V292" s="288">
        <v>0</v>
      </c>
      <c r="W292" s="288">
        <v>0</v>
      </c>
      <c r="X292" s="288">
        <v>0</v>
      </c>
      <c r="Y292" s="72">
        <f>'[1]EV proj_BAU'!AG$84*[1]LCI!$AF6</f>
        <v>0.33826230926540235</v>
      </c>
      <c r="Z292" s="289">
        <v>0</v>
      </c>
      <c r="AA292" s="74">
        <f>$I292*K$292</f>
        <v>0</v>
      </c>
      <c r="AB292" s="75">
        <f t="shared" ref="AB292:AP295" si="182">$I292*L$292</f>
        <v>0</v>
      </c>
      <c r="AC292" s="75">
        <f t="shared" si="182"/>
        <v>0</v>
      </c>
      <c r="AD292" s="75">
        <f t="shared" si="182"/>
        <v>0</v>
      </c>
      <c r="AE292" s="75">
        <f t="shared" si="182"/>
        <v>0</v>
      </c>
      <c r="AF292" s="75">
        <f t="shared" si="182"/>
        <v>0</v>
      </c>
      <c r="AG292" s="76">
        <f t="shared" si="182"/>
        <v>0</v>
      </c>
      <c r="AH292" s="75">
        <f t="shared" si="182"/>
        <v>0</v>
      </c>
      <c r="AI292" s="75">
        <f t="shared" si="182"/>
        <v>0</v>
      </c>
      <c r="AJ292" s="75">
        <f t="shared" si="182"/>
        <v>0</v>
      </c>
      <c r="AK292" s="75">
        <f t="shared" si="182"/>
        <v>0</v>
      </c>
      <c r="AL292" s="75">
        <f t="shared" si="182"/>
        <v>0</v>
      </c>
      <c r="AM292" s="75">
        <f t="shared" si="182"/>
        <v>0</v>
      </c>
      <c r="AN292" s="75">
        <f t="shared" si="182"/>
        <v>0</v>
      </c>
      <c r="AO292" s="76">
        <f t="shared" si="182"/>
        <v>0</v>
      </c>
      <c r="AP292" s="77">
        <f t="shared" si="182"/>
        <v>0</v>
      </c>
      <c r="AQ292" s="78" t="str">
        <f>VLOOKUP($H292,'[1]Unit factor_selected'!$F$3:$AC$346,'[1]Unit factor_selected'!H$1,FALSE)</f>
        <v>kg</v>
      </c>
      <c r="AR292" s="79">
        <f>VLOOKUP($H292,'[1]Unit factor_selected'!$F$3:$AC$346,'[1]Unit factor_selected'!J$1,FALSE)</f>
        <v>1.8291379558282701</v>
      </c>
      <c r="AS292" s="80">
        <f>VLOOKUP($H292,'[1]Unit factor_selected'!$F$3:$AC$346,'[1]Unit factor_selected'!K$1,FALSE)</f>
        <v>26.065711394562999</v>
      </c>
      <c r="AT292" s="81">
        <f>VLOOKUP($H292,'[1]Unit factor_selected'!$F$3:$AC$346,'[1]Unit factor_selected'!L$1,FALSE)</f>
        <v>8.4057181094351098E-3</v>
      </c>
      <c r="AU292" s="82">
        <f>VLOOKUP($H292,'[1]Unit factor_selected'!$F$3:$AC$346,'[1]Unit factor_selected'!M$1,FALSE)</f>
        <v>0.48291512712401202</v>
      </c>
      <c r="AV292" s="81">
        <f>VLOOKUP($H292,'[1]Unit factor_selected'!$F$3:$AC$346,'[1]Unit factor_selected'!N$1,FALSE)</f>
        <v>0.17078241456073301</v>
      </c>
      <c r="AW292" s="81">
        <f>VLOOKUP($H292,'[1]Unit factor_selected'!$F$3:$AC$346,'[1]Unit factor_selected'!O$1,FALSE)</f>
        <v>1.9855187723483601E-3</v>
      </c>
      <c r="AX292" s="82">
        <f>VLOOKUP($H292,'[1]Unit factor_selected'!$F$3:$AC$346,'[1]Unit factor_selected'!P$1,FALSE)</f>
        <v>1.8524193193259799</v>
      </c>
      <c r="AY292" s="81">
        <f>VLOOKUP($H292,'[1]Unit factor_selected'!$F$3:$AC$346,'[1]Unit factor_selected'!Q$1,FALSE)</f>
        <v>0.39507704039220798</v>
      </c>
      <c r="AZ292" s="82">
        <f>VLOOKUP($H292,'[1]Unit factor_selected'!$F$3:$AC$346,'[1]Unit factor_selected'!R$1,FALSE)</f>
        <v>5.4480581959463699</v>
      </c>
      <c r="BA292" s="81">
        <f>VLOOKUP($H292,'[1]Unit factor_selected'!$F$3:$AC$346,'[1]Unit factor_selected'!S$1,FALSE)</f>
        <v>5.1976459388376403E-2</v>
      </c>
      <c r="BB292" s="81">
        <f>VLOOKUP($H292,'[1]Unit factor_selected'!$F$3:$AC$346,'[1]Unit factor_selected'!T$1,FALSE)</f>
        <v>0.13789624752415899</v>
      </c>
      <c r="BC292" s="81">
        <f>VLOOKUP($H292,'[1]Unit factor_selected'!$F$3:$AC$346,'[1]Unit factor_selected'!U$1,FALSE)</f>
        <v>0.22475522501570599</v>
      </c>
      <c r="BD292" s="81">
        <f>VLOOKUP($H292,'[1]Unit factor_selected'!$F$3:$AC$346,'[1]Unit factor_selected'!V$1,FALSE)</f>
        <v>1.56026409039008E-3</v>
      </c>
      <c r="BE292" s="81">
        <f>VLOOKUP($H292,'[1]Unit factor_selected'!$F$3:$AC$346,'[1]Unit factor_selected'!W$1,FALSE)</f>
        <v>1.3705070598268501</v>
      </c>
      <c r="BF292" s="81">
        <f>VLOOKUP($H292,'[1]Unit factor_selected'!$F$3:$AC$346,'[1]Unit factor_selected'!X$1,FALSE)</f>
        <v>7.9046125070543899E-3</v>
      </c>
      <c r="BG292" s="81">
        <f>VLOOKUP($H292,'[1]Unit factor_selected'!$F$3:$AC$346,'[1]Unit factor_selected'!Y$1,FALSE)</f>
        <v>8.0181152410804205E-3</v>
      </c>
      <c r="BH292" s="81">
        <f>VLOOKUP($H292,'[1]Unit factor_selected'!$F$3:$AC$346,'[1]Unit factor_selected'!Z$1,FALSE)</f>
        <v>6.7883728304431496E-7</v>
      </c>
      <c r="BI292" s="81">
        <f>VLOOKUP($H292,'[1]Unit factor_selected'!$F$3:$AC$346,'[1]Unit factor_selected'!AA$1,FALSE)</f>
        <v>1.2530514582591201E-2</v>
      </c>
      <c r="BJ292" s="82">
        <f>VLOOKUP($H292,'[1]Unit factor_selected'!$F$3:$AC$346,'[1]Unit factor_selected'!AB$1,FALSE)</f>
        <v>14.3349442969932</v>
      </c>
      <c r="BK292" s="83">
        <f>VLOOKUP($H292,'[1]Unit factor_selected'!$F$3:$AC$346,'[1]Unit factor_selected'!AC$1,FALSE)</f>
        <v>3.92197016547998E-2</v>
      </c>
      <c r="BL292">
        <f t="shared" si="156"/>
        <v>0</v>
      </c>
    </row>
    <row r="293" spans="2:64" x14ac:dyDescent="0.2">
      <c r="B293" s="84"/>
      <c r="C293" s="63"/>
      <c r="D293" s="84"/>
      <c r="E293" s="147"/>
      <c r="F293" s="86"/>
      <c r="G293" s="87" t="str">
        <f t="shared" ref="G293:I299" si="183">G106</f>
        <v>CN</v>
      </c>
      <c r="H293" s="35" t="str">
        <f t="shared" si="183"/>
        <v>8aace14a-024a-4234-b8ee-defab115d2f8</v>
      </c>
      <c r="I293" s="88">
        <f t="shared" si="183"/>
        <v>0</v>
      </c>
      <c r="J293" s="89"/>
      <c r="K293" s="261"/>
      <c r="L293" s="262"/>
      <c r="M293" s="262"/>
      <c r="N293" s="262"/>
      <c r="O293" s="262"/>
      <c r="P293" s="262"/>
      <c r="Q293" s="92"/>
      <c r="R293" s="262"/>
      <c r="S293" s="262"/>
      <c r="T293" s="262"/>
      <c r="U293" s="262"/>
      <c r="V293" s="262"/>
      <c r="W293" s="262"/>
      <c r="X293" s="262"/>
      <c r="Y293" s="92"/>
      <c r="Z293" s="283"/>
      <c r="AA293" s="94">
        <f t="shared" ref="AA293:AA295" si="184">$I293*K$292</f>
        <v>0</v>
      </c>
      <c r="AB293" s="4">
        <f t="shared" si="182"/>
        <v>0</v>
      </c>
      <c r="AC293" s="4">
        <f t="shared" si="182"/>
        <v>0</v>
      </c>
      <c r="AD293" s="4">
        <f t="shared" si="182"/>
        <v>0</v>
      </c>
      <c r="AE293" s="4">
        <f t="shared" si="182"/>
        <v>0</v>
      </c>
      <c r="AF293" s="4">
        <f t="shared" si="182"/>
        <v>0</v>
      </c>
      <c r="AG293" s="95">
        <f t="shared" si="182"/>
        <v>0</v>
      </c>
      <c r="AH293" s="4">
        <f t="shared" si="182"/>
        <v>0</v>
      </c>
      <c r="AI293" s="4">
        <f t="shared" si="182"/>
        <v>0</v>
      </c>
      <c r="AJ293" s="4">
        <f t="shared" si="182"/>
        <v>0</v>
      </c>
      <c r="AK293" s="4">
        <f t="shared" si="182"/>
        <v>0</v>
      </c>
      <c r="AL293" s="4">
        <f t="shared" si="182"/>
        <v>0</v>
      </c>
      <c r="AM293" s="4">
        <f t="shared" si="182"/>
        <v>0</v>
      </c>
      <c r="AN293" s="4">
        <f t="shared" si="182"/>
        <v>0</v>
      </c>
      <c r="AO293" s="95">
        <f t="shared" si="182"/>
        <v>0</v>
      </c>
      <c r="AP293" s="96">
        <f t="shared" si="182"/>
        <v>0</v>
      </c>
      <c r="AQ293" s="97" t="str">
        <f>VLOOKUP($H293,'[1]Unit factor_selected'!$F$3:$AC$346,'[1]Unit factor_selected'!H$1,FALSE)</f>
        <v>kg</v>
      </c>
      <c r="AR293" s="98">
        <f>VLOOKUP($H293,'[1]Unit factor_selected'!$F$3:$AC$346,'[1]Unit factor_selected'!J$1,FALSE)</f>
        <v>1.9048129358058801</v>
      </c>
      <c r="AS293" s="2">
        <f>VLOOKUP($H293,'[1]Unit factor_selected'!$F$3:$AC$346,'[1]Unit factor_selected'!K$1,FALSE)</f>
        <v>26.710111285874699</v>
      </c>
      <c r="AT293" s="22">
        <f>VLOOKUP($H293,'[1]Unit factor_selected'!$F$3:$AC$346,'[1]Unit factor_selected'!L$1,FALSE)</f>
        <v>4.2535243950635997E-3</v>
      </c>
      <c r="AU293" s="21">
        <f>VLOOKUP($H293,'[1]Unit factor_selected'!$F$3:$AC$346,'[1]Unit factor_selected'!M$1,FALSE)</f>
        <v>0.480935428847868</v>
      </c>
      <c r="AV293" s="22">
        <f>VLOOKUP($H293,'[1]Unit factor_selected'!$F$3:$AC$346,'[1]Unit factor_selected'!N$1,FALSE)</f>
        <v>0.16892707518908001</v>
      </c>
      <c r="AW293" s="22">
        <f>VLOOKUP($H293,'[1]Unit factor_selected'!$F$3:$AC$346,'[1]Unit factor_selected'!O$1,FALSE)</f>
        <v>1.8243989974005899E-3</v>
      </c>
      <c r="AX293" s="21">
        <f>VLOOKUP($H293,'[1]Unit factor_selected'!$F$3:$AC$346,'[1]Unit factor_selected'!P$1,FALSE)</f>
        <v>1.93725179706228</v>
      </c>
      <c r="AY293" s="22">
        <f>VLOOKUP($H293,'[1]Unit factor_selected'!$F$3:$AC$346,'[1]Unit factor_selected'!Q$1,FALSE)</f>
        <v>0.388642363241122</v>
      </c>
      <c r="AZ293" s="21">
        <f>VLOOKUP($H293,'[1]Unit factor_selected'!$F$3:$AC$346,'[1]Unit factor_selected'!R$1,FALSE)</f>
        <v>5.3027818119885097</v>
      </c>
      <c r="BA293" s="22">
        <f>VLOOKUP($H293,'[1]Unit factor_selected'!$F$3:$AC$346,'[1]Unit factor_selected'!S$1,FALSE)</f>
        <v>0.104818395265942</v>
      </c>
      <c r="BB293" s="22">
        <f>VLOOKUP($H293,'[1]Unit factor_selected'!$F$3:$AC$346,'[1]Unit factor_selected'!T$1,FALSE)</f>
        <v>0.137542284056482</v>
      </c>
      <c r="BC293" s="22">
        <f>VLOOKUP($H293,'[1]Unit factor_selected'!$F$3:$AC$346,'[1]Unit factor_selected'!U$1,FALSE)</f>
        <v>0.22182580283813999</v>
      </c>
      <c r="BD293" s="22">
        <f>VLOOKUP($H293,'[1]Unit factor_selected'!$F$3:$AC$346,'[1]Unit factor_selected'!V$1,FALSE)</f>
        <v>1.55137473288703E-3</v>
      </c>
      <c r="BE293" s="22">
        <f>VLOOKUP($H293,'[1]Unit factor_selected'!$F$3:$AC$346,'[1]Unit factor_selected'!W$1,FALSE)</f>
        <v>1.37062105839361</v>
      </c>
      <c r="BF293" s="22">
        <f>VLOOKUP($H293,'[1]Unit factor_selected'!$F$3:$AC$346,'[1]Unit factor_selected'!X$1,FALSE)</f>
        <v>7.4077571319012703E-3</v>
      </c>
      <c r="BG293" s="22">
        <f>VLOOKUP($H293,'[1]Unit factor_selected'!$F$3:$AC$346,'[1]Unit factor_selected'!Y$1,FALSE)</f>
        <v>7.5187123493680201E-3</v>
      </c>
      <c r="BH293" s="22">
        <f>VLOOKUP($H293,'[1]Unit factor_selected'!$F$3:$AC$346,'[1]Unit factor_selected'!Z$1,FALSE)</f>
        <v>6.8194874365566299E-7</v>
      </c>
      <c r="BI293" s="22">
        <f>VLOOKUP($H293,'[1]Unit factor_selected'!$F$3:$AC$346,'[1]Unit factor_selected'!AA$1,FALSE)</f>
        <v>1.20400014625376E-2</v>
      </c>
      <c r="BJ293" s="21">
        <f>VLOOKUP($H293,'[1]Unit factor_selected'!$F$3:$AC$346,'[1]Unit factor_selected'!AB$1,FALSE)</f>
        <v>14.411886017735601</v>
      </c>
      <c r="BK293" s="99">
        <f>VLOOKUP($H293,'[1]Unit factor_selected'!$F$3:$AC$346,'[1]Unit factor_selected'!AC$1,FALSE)</f>
        <v>3.9882787185088898E-2</v>
      </c>
      <c r="BL293">
        <f t="shared" si="156"/>
        <v>0</v>
      </c>
    </row>
    <row r="294" spans="2:64" x14ac:dyDescent="0.2">
      <c r="B294" s="84"/>
      <c r="C294" s="63"/>
      <c r="D294" s="84"/>
      <c r="E294" s="147"/>
      <c r="F294" s="86"/>
      <c r="G294" s="87" t="str">
        <f t="shared" si="183"/>
        <v>AR</v>
      </c>
      <c r="H294" s="35" t="str">
        <f t="shared" si="183"/>
        <v>716f8dc1-ec9e-406e-adfd-55769768687d</v>
      </c>
      <c r="I294" s="88">
        <f t="shared" si="183"/>
        <v>0</v>
      </c>
      <c r="J294" s="89"/>
      <c r="K294" s="261"/>
      <c r="L294" s="262"/>
      <c r="M294" s="262"/>
      <c r="N294" s="262"/>
      <c r="O294" s="262"/>
      <c r="P294" s="262"/>
      <c r="Q294" s="92"/>
      <c r="R294" s="262"/>
      <c r="S294" s="262"/>
      <c r="T294" s="262"/>
      <c r="U294" s="262"/>
      <c r="V294" s="262"/>
      <c r="W294" s="262"/>
      <c r="X294" s="262"/>
      <c r="Y294" s="92"/>
      <c r="Z294" s="283"/>
      <c r="AA294" s="94">
        <f t="shared" si="184"/>
        <v>0</v>
      </c>
      <c r="AB294" s="4">
        <f t="shared" si="182"/>
        <v>0</v>
      </c>
      <c r="AC294" s="4">
        <f t="shared" si="182"/>
        <v>0</v>
      </c>
      <c r="AD294" s="4">
        <f t="shared" si="182"/>
        <v>0</v>
      </c>
      <c r="AE294" s="4">
        <f t="shared" si="182"/>
        <v>0</v>
      </c>
      <c r="AF294" s="4">
        <f t="shared" si="182"/>
        <v>0</v>
      </c>
      <c r="AG294" s="95">
        <f t="shared" si="182"/>
        <v>0</v>
      </c>
      <c r="AH294" s="4">
        <f t="shared" si="182"/>
        <v>0</v>
      </c>
      <c r="AI294" s="4">
        <f t="shared" si="182"/>
        <v>0</v>
      </c>
      <c r="AJ294" s="4">
        <f t="shared" si="182"/>
        <v>0</v>
      </c>
      <c r="AK294" s="4">
        <f t="shared" si="182"/>
        <v>0</v>
      </c>
      <c r="AL294" s="4">
        <f t="shared" si="182"/>
        <v>0</v>
      </c>
      <c r="AM294" s="4">
        <f t="shared" si="182"/>
        <v>0</v>
      </c>
      <c r="AN294" s="4">
        <f t="shared" si="182"/>
        <v>0</v>
      </c>
      <c r="AO294" s="95">
        <f t="shared" si="182"/>
        <v>0</v>
      </c>
      <c r="AP294" s="96">
        <f t="shared" si="182"/>
        <v>0</v>
      </c>
      <c r="AQ294" s="97" t="str">
        <f>VLOOKUP($H294,'[1]Unit factor_selected'!$F$3:$AC$346,'[1]Unit factor_selected'!H$1,FALSE)</f>
        <v>kg</v>
      </c>
      <c r="AR294" s="98">
        <f>VLOOKUP($H294,'[1]Unit factor_selected'!$F$3:$AC$346,'[1]Unit factor_selected'!J$1,FALSE)</f>
        <v>1.72571959782721</v>
      </c>
      <c r="AS294" s="2">
        <f>VLOOKUP($H294,'[1]Unit factor_selected'!$F$3:$AC$346,'[1]Unit factor_selected'!K$1,FALSE)</f>
        <v>26.154198321539301</v>
      </c>
      <c r="AT294" s="22">
        <f>VLOOKUP($H294,'[1]Unit factor_selected'!$F$3:$AC$346,'[1]Unit factor_selected'!L$1,FALSE)</f>
        <v>3.7463997185976199E-3</v>
      </c>
      <c r="AU294" s="21">
        <f>VLOOKUP($H294,'[1]Unit factor_selected'!$F$3:$AC$346,'[1]Unit factor_selected'!M$1,FALSE)</f>
        <v>0.47717801475956001</v>
      </c>
      <c r="AV294" s="22">
        <f>VLOOKUP($H294,'[1]Unit factor_selected'!$F$3:$AC$346,'[1]Unit factor_selected'!N$1,FALSE)</f>
        <v>0.166046812101386</v>
      </c>
      <c r="AW294" s="22">
        <f>VLOOKUP($H294,'[1]Unit factor_selected'!$F$3:$AC$346,'[1]Unit factor_selected'!O$1,FALSE)</f>
        <v>1.7329733317069599E-3</v>
      </c>
      <c r="AX294" s="21">
        <f>VLOOKUP($H294,'[1]Unit factor_selected'!$F$3:$AC$346,'[1]Unit factor_selected'!P$1,FALSE)</f>
        <v>1.7512594802674899</v>
      </c>
      <c r="AY294" s="22">
        <f>VLOOKUP($H294,'[1]Unit factor_selected'!$F$3:$AC$346,'[1]Unit factor_selected'!Q$1,FALSE)</f>
        <v>0.37739612869184902</v>
      </c>
      <c r="AZ294" s="21">
        <f>VLOOKUP($H294,'[1]Unit factor_selected'!$F$3:$AC$346,'[1]Unit factor_selected'!R$1,FALSE)</f>
        <v>5.12913815844965</v>
      </c>
      <c r="BA294" s="22">
        <f>VLOOKUP($H294,'[1]Unit factor_selected'!$F$3:$AC$346,'[1]Unit factor_selected'!S$1,FALSE)</f>
        <v>8.1281875893336394E-2</v>
      </c>
      <c r="BB294" s="22">
        <f>VLOOKUP($H294,'[1]Unit factor_selected'!$F$3:$AC$346,'[1]Unit factor_selected'!T$1,FALSE)</f>
        <v>0.13704976063351901</v>
      </c>
      <c r="BC294" s="22">
        <f>VLOOKUP($H294,'[1]Unit factor_selected'!$F$3:$AC$346,'[1]Unit factor_selected'!U$1,FALSE)</f>
        <v>0.21777442408865</v>
      </c>
      <c r="BD294" s="22">
        <f>VLOOKUP($H294,'[1]Unit factor_selected'!$F$3:$AC$346,'[1]Unit factor_selected'!V$1,FALSE)</f>
        <v>1.5460194388017801E-3</v>
      </c>
      <c r="BE294" s="22">
        <f>VLOOKUP($H294,'[1]Unit factor_selected'!$F$3:$AC$346,'[1]Unit factor_selected'!W$1,FALSE)</f>
        <v>1.3705641204542101</v>
      </c>
      <c r="BF294" s="22">
        <f>VLOOKUP($H294,'[1]Unit factor_selected'!$F$3:$AC$346,'[1]Unit factor_selected'!X$1,FALSE)</f>
        <v>6.5782319908091998E-3</v>
      </c>
      <c r="BG294" s="22">
        <f>VLOOKUP($H294,'[1]Unit factor_selected'!$F$3:$AC$346,'[1]Unit factor_selected'!Y$1,FALSE)</f>
        <v>6.6953666557951598E-3</v>
      </c>
      <c r="BH294" s="22">
        <f>VLOOKUP($H294,'[1]Unit factor_selected'!$F$3:$AC$346,'[1]Unit factor_selected'!Z$1,FALSE)</f>
        <v>1.0066495541900299E-6</v>
      </c>
      <c r="BI294" s="22">
        <f>VLOOKUP($H294,'[1]Unit factor_selected'!$F$3:$AC$346,'[1]Unit factor_selected'!AA$1,FALSE)</f>
        <v>1.1077649731234601E-2</v>
      </c>
      <c r="BJ294" s="21">
        <f>VLOOKUP($H294,'[1]Unit factor_selected'!$F$3:$AC$346,'[1]Unit factor_selected'!AB$1,FALSE)</f>
        <v>14.372723814199199</v>
      </c>
      <c r="BK294" s="99">
        <f>VLOOKUP($H294,'[1]Unit factor_selected'!$F$3:$AC$346,'[1]Unit factor_selected'!AC$1,FALSE)</f>
        <v>4.6020610494455001E-2</v>
      </c>
      <c r="BL294">
        <f t="shared" si="156"/>
        <v>0</v>
      </c>
    </row>
    <row r="295" spans="2:64" x14ac:dyDescent="0.2">
      <c r="B295" s="84"/>
      <c r="C295" s="63"/>
      <c r="D295" s="84"/>
      <c r="E295" s="147"/>
      <c r="F295" s="86"/>
      <c r="G295" s="87" t="str">
        <f t="shared" si="183"/>
        <v>US</v>
      </c>
      <c r="H295" s="35" t="str">
        <f t="shared" si="183"/>
        <v>1d9fb5c7-c6f1-4a91-8755-5da113a89b0a</v>
      </c>
      <c r="I295" s="88">
        <f t="shared" si="183"/>
        <v>1</v>
      </c>
      <c r="J295" s="89"/>
      <c r="K295" s="261"/>
      <c r="L295" s="262"/>
      <c r="M295" s="262"/>
      <c r="N295" s="262"/>
      <c r="O295" s="262"/>
      <c r="P295" s="262"/>
      <c r="Q295" s="92"/>
      <c r="R295" s="262"/>
      <c r="S295" s="262"/>
      <c r="T295" s="262"/>
      <c r="U295" s="262"/>
      <c r="V295" s="262"/>
      <c r="W295" s="262"/>
      <c r="X295" s="262"/>
      <c r="Y295" s="92"/>
      <c r="Z295" s="283"/>
      <c r="AA295" s="94">
        <f t="shared" si="184"/>
        <v>0</v>
      </c>
      <c r="AB295" s="4">
        <f t="shared" si="182"/>
        <v>0</v>
      </c>
      <c r="AC295" s="4">
        <f t="shared" si="182"/>
        <v>0</v>
      </c>
      <c r="AD295" s="4">
        <f t="shared" si="182"/>
        <v>0</v>
      </c>
      <c r="AE295" s="4">
        <f t="shared" si="182"/>
        <v>0</v>
      </c>
      <c r="AF295" s="4">
        <f t="shared" si="182"/>
        <v>0</v>
      </c>
      <c r="AG295" s="95">
        <f t="shared" si="182"/>
        <v>0.17589322142969094</v>
      </c>
      <c r="AH295" s="4">
        <f t="shared" si="182"/>
        <v>0</v>
      </c>
      <c r="AI295" s="4">
        <f t="shared" si="182"/>
        <v>0</v>
      </c>
      <c r="AJ295" s="4">
        <f t="shared" si="182"/>
        <v>0</v>
      </c>
      <c r="AK295" s="4">
        <f t="shared" si="182"/>
        <v>0</v>
      </c>
      <c r="AL295" s="4">
        <f t="shared" si="182"/>
        <v>0</v>
      </c>
      <c r="AM295" s="4">
        <f t="shared" si="182"/>
        <v>0</v>
      </c>
      <c r="AN295" s="4">
        <f t="shared" si="182"/>
        <v>0</v>
      </c>
      <c r="AO295" s="95">
        <f t="shared" si="182"/>
        <v>0.33826230926540235</v>
      </c>
      <c r="AP295" s="96">
        <f t="shared" si="182"/>
        <v>0</v>
      </c>
      <c r="AQ295" s="97" t="str">
        <f>VLOOKUP($H295,'[1]Unit factor_selected'!$F$3:$AC$346,'[1]Unit factor_selected'!H$1,FALSE)</f>
        <v>kg</v>
      </c>
      <c r="AR295" s="98">
        <f>VLOOKUP($H295,'[1]Unit factor_selected'!$F$3:$AC$346,'[1]Unit factor_selected'!J$1,FALSE)</f>
        <v>1.8011150433698799</v>
      </c>
      <c r="AS295" s="2">
        <f>VLOOKUP($H295,'[1]Unit factor_selected'!$F$3:$AC$346,'[1]Unit factor_selected'!K$1,FALSE)</f>
        <v>26.754183872301699</v>
      </c>
      <c r="AT295" s="22">
        <f>VLOOKUP($H295,'[1]Unit factor_selected'!$F$3:$AC$346,'[1]Unit factor_selected'!L$1,FALSE)</f>
        <v>4.2777229505294601E-3</v>
      </c>
      <c r="AU295" s="21">
        <f>VLOOKUP($H295,'[1]Unit factor_selected'!$F$3:$AC$346,'[1]Unit factor_selected'!M$1,FALSE)</f>
        <v>0.47861243667245801</v>
      </c>
      <c r="AV295" s="22">
        <f>VLOOKUP($H295,'[1]Unit factor_selected'!$F$3:$AC$346,'[1]Unit factor_selected'!N$1,FALSE)</f>
        <v>0.169122926135817</v>
      </c>
      <c r="AW295" s="22">
        <f>VLOOKUP($H295,'[1]Unit factor_selected'!$F$3:$AC$346,'[1]Unit factor_selected'!O$1,FALSE)</f>
        <v>1.92460906879917E-3</v>
      </c>
      <c r="AX295" s="21">
        <f>VLOOKUP($H295,'[1]Unit factor_selected'!$F$3:$AC$346,'[1]Unit factor_selected'!P$1,FALSE)</f>
        <v>1.82705514942164</v>
      </c>
      <c r="AY295" s="22">
        <f>VLOOKUP($H295,'[1]Unit factor_selected'!$F$3:$AC$346,'[1]Unit factor_selected'!Q$1,FALSE)</f>
        <v>0.38839264872099799</v>
      </c>
      <c r="AZ295" s="21">
        <f>VLOOKUP($H295,'[1]Unit factor_selected'!$F$3:$AC$346,'[1]Unit factor_selected'!R$1,FALSE)</f>
        <v>5.3575578631968002</v>
      </c>
      <c r="BA295" s="22">
        <f>VLOOKUP($H295,'[1]Unit factor_selected'!$F$3:$AC$346,'[1]Unit factor_selected'!S$1,FALSE)</f>
        <v>0.115666187042459</v>
      </c>
      <c r="BB295" s="22">
        <f>VLOOKUP($H295,'[1]Unit factor_selected'!$F$3:$AC$346,'[1]Unit factor_selected'!T$1,FALSE)</f>
        <v>0.13818309443054599</v>
      </c>
      <c r="BC295" s="22">
        <f>VLOOKUP($H295,'[1]Unit factor_selected'!$F$3:$AC$346,'[1]Unit factor_selected'!U$1,FALSE)</f>
        <v>0.22227797268234201</v>
      </c>
      <c r="BD295" s="22">
        <f>VLOOKUP($H295,'[1]Unit factor_selected'!$F$3:$AC$346,'[1]Unit factor_selected'!V$1,FALSE)</f>
        <v>1.5579828523806E-3</v>
      </c>
      <c r="BE295" s="22">
        <f>VLOOKUP($H295,'[1]Unit factor_selected'!$F$3:$AC$346,'[1]Unit factor_selected'!W$1,FALSE)</f>
        <v>1.3706022871533601</v>
      </c>
      <c r="BF295" s="22">
        <f>VLOOKUP($H295,'[1]Unit factor_selected'!$F$3:$AC$346,'[1]Unit factor_selected'!X$1,FALSE)</f>
        <v>6.6896586938574596E-3</v>
      </c>
      <c r="BG295" s="22">
        <f>VLOOKUP($H295,'[1]Unit factor_selected'!$F$3:$AC$346,'[1]Unit factor_selected'!Y$1,FALSE)</f>
        <v>6.8040020851265499E-3</v>
      </c>
      <c r="BH295" s="22">
        <f>VLOOKUP($H295,'[1]Unit factor_selected'!$F$3:$AC$346,'[1]Unit factor_selected'!Z$1,FALSE)</f>
        <v>6.94842472481849E-7</v>
      </c>
      <c r="BI295" s="22">
        <f>VLOOKUP($H295,'[1]Unit factor_selected'!$F$3:$AC$346,'[1]Unit factor_selected'!AA$1,FALSE)</f>
        <v>1.14292623652843E-2</v>
      </c>
      <c r="BJ295" s="21">
        <f>VLOOKUP($H295,'[1]Unit factor_selected'!$F$3:$AC$346,'[1]Unit factor_selected'!AB$1,FALSE)</f>
        <v>14.2656333861891</v>
      </c>
      <c r="BK295" s="99">
        <f>VLOOKUP($H295,'[1]Unit factor_selected'!$F$3:$AC$346,'[1]Unit factor_selected'!AC$1,FALSE)</f>
        <v>4.1086830189352101E-2</v>
      </c>
      <c r="BL295">
        <f t="shared" si="156"/>
        <v>0.31680392714380567</v>
      </c>
    </row>
    <row r="296" spans="2:64" x14ac:dyDescent="0.2">
      <c r="B296" s="84"/>
      <c r="C296" s="63"/>
      <c r="D296" s="84"/>
      <c r="E296" s="147" t="str">
        <f>[1]LCI!AE7</f>
        <v>Lithium hydroxide</v>
      </c>
      <c r="F296" s="86" t="str">
        <f>F109</f>
        <v>lithium hydroxide production | lithium hydroxide | Cutoff</v>
      </c>
      <c r="G296" s="87" t="str">
        <f t="shared" si="183"/>
        <v>CL</v>
      </c>
      <c r="H296" s="35" t="str">
        <f t="shared" si="183"/>
        <v>8acccaf1-2fbc-49be-9976-7b120daa329f</v>
      </c>
      <c r="I296" s="88">
        <f t="shared" si="183"/>
        <v>0</v>
      </c>
      <c r="J296" s="89">
        <f>SUM(I296:I299)</f>
        <v>1</v>
      </c>
      <c r="K296" s="261">
        <v>0</v>
      </c>
      <c r="L296" s="262">
        <v>0</v>
      </c>
      <c r="M296" s="262">
        <v>0</v>
      </c>
      <c r="N296" s="262">
        <v>0</v>
      </c>
      <c r="O296" s="262">
        <v>0</v>
      </c>
      <c r="P296" s="262">
        <v>0</v>
      </c>
      <c r="Q296" s="92">
        <f>'[1]EV proj_BAU'!AF$84*[1]LCI!$AF7</f>
        <v>1.1992719642933474E-2</v>
      </c>
      <c r="R296" s="262">
        <v>0</v>
      </c>
      <c r="S296" s="262">
        <v>0</v>
      </c>
      <c r="T296" s="262">
        <v>0</v>
      </c>
      <c r="U296" s="262">
        <v>0</v>
      </c>
      <c r="V296" s="262">
        <v>0</v>
      </c>
      <c r="W296" s="262">
        <v>0</v>
      </c>
      <c r="X296" s="262">
        <v>0</v>
      </c>
      <c r="Y296" s="92">
        <f>'[1]EV proj_BAU'!AG$84*[1]LCI!$AF7</f>
        <v>2.3063339268095617E-2</v>
      </c>
      <c r="Z296" s="283">
        <v>0</v>
      </c>
      <c r="AA296" s="94">
        <f>$I296*K$296</f>
        <v>0</v>
      </c>
      <c r="AB296" s="4">
        <f t="shared" ref="AB296:AP299" si="185">$I296*L$296</f>
        <v>0</v>
      </c>
      <c r="AC296" s="4">
        <f t="shared" si="185"/>
        <v>0</v>
      </c>
      <c r="AD296" s="4">
        <f t="shared" si="185"/>
        <v>0</v>
      </c>
      <c r="AE296" s="4">
        <f t="shared" si="185"/>
        <v>0</v>
      </c>
      <c r="AF296" s="4">
        <f t="shared" si="185"/>
        <v>0</v>
      </c>
      <c r="AG296" s="95">
        <f>$I296*Q$296</f>
        <v>0</v>
      </c>
      <c r="AH296" s="4">
        <f t="shared" si="185"/>
        <v>0</v>
      </c>
      <c r="AI296" s="4">
        <f t="shared" si="185"/>
        <v>0</v>
      </c>
      <c r="AJ296" s="4">
        <f t="shared" si="185"/>
        <v>0</v>
      </c>
      <c r="AK296" s="4">
        <f t="shared" si="185"/>
        <v>0</v>
      </c>
      <c r="AL296" s="4">
        <f t="shared" si="185"/>
        <v>0</v>
      </c>
      <c r="AM296" s="4">
        <f t="shared" si="185"/>
        <v>0</v>
      </c>
      <c r="AN296" s="4">
        <f t="shared" si="185"/>
        <v>0</v>
      </c>
      <c r="AO296" s="95">
        <f t="shared" si="185"/>
        <v>0</v>
      </c>
      <c r="AP296" s="96">
        <f t="shared" si="185"/>
        <v>0</v>
      </c>
      <c r="AQ296" s="97" t="str">
        <f>VLOOKUP($H296,'[1]Unit factor_selected'!$F$3:$AC$346,'[1]Unit factor_selected'!H$1,FALSE)</f>
        <v>kg</v>
      </c>
      <c r="AR296" s="98">
        <f>VLOOKUP($H296,'[1]Unit factor_selected'!$F$3:$AC$346,'[1]Unit factor_selected'!J$1,FALSE)</f>
        <v>5.1143344107545596</v>
      </c>
      <c r="AS296" s="2">
        <f>VLOOKUP($H296,'[1]Unit factor_selected'!$F$3:$AC$346,'[1]Unit factor_selected'!K$1,FALSE)</f>
        <v>60.2094906384553</v>
      </c>
      <c r="AT296" s="22">
        <f>VLOOKUP($H296,'[1]Unit factor_selected'!$F$3:$AC$346,'[1]Unit factor_selected'!L$1,FALSE)</f>
        <v>1.99024843259029E-2</v>
      </c>
      <c r="AU296" s="21">
        <f>VLOOKUP($H296,'[1]Unit factor_selected'!$F$3:$AC$346,'[1]Unit factor_selected'!M$1,FALSE)</f>
        <v>1.1292978339108399</v>
      </c>
      <c r="AV296" s="22">
        <f>VLOOKUP($H296,'[1]Unit factor_selected'!$F$3:$AC$346,'[1]Unit factor_selected'!N$1,FALSE)</f>
        <v>0.35765074443125799</v>
      </c>
      <c r="AW296" s="22">
        <f>VLOOKUP($H296,'[1]Unit factor_selected'!$F$3:$AC$346,'[1]Unit factor_selected'!O$1,FALSE)</f>
        <v>3.6394317999299398E-3</v>
      </c>
      <c r="AX296" s="21">
        <f>VLOOKUP($H296,'[1]Unit factor_selected'!$F$3:$AC$346,'[1]Unit factor_selected'!P$1,FALSE)</f>
        <v>5.16115297801643</v>
      </c>
      <c r="AY296" s="22">
        <f>VLOOKUP($H296,'[1]Unit factor_selected'!$F$3:$AC$346,'[1]Unit factor_selected'!Q$1,FALSE)</f>
        <v>0.71720982214179896</v>
      </c>
      <c r="AZ296" s="21">
        <f>VLOOKUP($H296,'[1]Unit factor_selected'!$F$3:$AC$346,'[1]Unit factor_selected'!R$1,FALSE)</f>
        <v>10.790796147783601</v>
      </c>
      <c r="BA296" s="22">
        <f>VLOOKUP($H296,'[1]Unit factor_selected'!$F$3:$AC$346,'[1]Unit factor_selected'!S$1,FALSE)</f>
        <v>0.105887912707694</v>
      </c>
      <c r="BB296" s="22">
        <f>VLOOKUP($H296,'[1]Unit factor_selected'!$F$3:$AC$346,'[1]Unit factor_selected'!T$1,FALSE)</f>
        <v>0.23797310641101699</v>
      </c>
      <c r="BC296" s="22">
        <f>VLOOKUP($H296,'[1]Unit factor_selected'!$F$3:$AC$346,'[1]Unit factor_selected'!U$1,FALSE)</f>
        <v>0.47293864764551402</v>
      </c>
      <c r="BD296" s="22">
        <f>VLOOKUP($H296,'[1]Unit factor_selected'!$F$3:$AC$346,'[1]Unit factor_selected'!V$1,FALSE)</f>
        <v>2.5579846899552198E-3</v>
      </c>
      <c r="BE296" s="22">
        <f>VLOOKUP($H296,'[1]Unit factor_selected'!$F$3:$AC$346,'[1]Unit factor_selected'!W$1,FALSE)</f>
        <v>2.2288505554901401</v>
      </c>
      <c r="BF296" s="22">
        <f>VLOOKUP($H296,'[1]Unit factor_selected'!$F$3:$AC$346,'[1]Unit factor_selected'!X$1,FALSE)</f>
        <v>1.6280032768808499E-2</v>
      </c>
      <c r="BG296" s="22">
        <f>VLOOKUP($H296,'[1]Unit factor_selected'!$F$3:$AC$346,'[1]Unit factor_selected'!Y$1,FALSE)</f>
        <v>1.6518594842971E-2</v>
      </c>
      <c r="BH296" s="22">
        <f>VLOOKUP($H296,'[1]Unit factor_selected'!$F$3:$AC$346,'[1]Unit factor_selected'!Z$1,FALSE)</f>
        <v>1.51305905129405E-6</v>
      </c>
      <c r="BI296" s="22">
        <f>VLOOKUP($H296,'[1]Unit factor_selected'!$F$3:$AC$346,'[1]Unit factor_selected'!AA$1,FALSE)</f>
        <v>2.47024045393157E-2</v>
      </c>
      <c r="BJ296" s="21">
        <f>VLOOKUP($H296,'[1]Unit factor_selected'!$F$3:$AC$346,'[1]Unit factor_selected'!AB$1,FALSE)</f>
        <v>31.2314438132113</v>
      </c>
      <c r="BK296" s="99">
        <f>VLOOKUP($H296,'[1]Unit factor_selected'!$F$3:$AC$346,'[1]Unit factor_selected'!AC$1,FALSE)</f>
        <v>6.9458874668196502E-2</v>
      </c>
      <c r="BL296">
        <f t="shared" si="156"/>
        <v>0</v>
      </c>
    </row>
    <row r="297" spans="2:64" x14ac:dyDescent="0.2">
      <c r="B297" s="84"/>
      <c r="C297" s="63"/>
      <c r="D297" s="84"/>
      <c r="E297" s="147"/>
      <c r="F297" s="86"/>
      <c r="G297" s="87" t="str">
        <f t="shared" si="183"/>
        <v>CN</v>
      </c>
      <c r="H297" s="35" t="str">
        <f t="shared" si="183"/>
        <v>5529c28f-9fe7-418f-9c22-73eb739eff42</v>
      </c>
      <c r="I297" s="88">
        <f t="shared" si="183"/>
        <v>0</v>
      </c>
      <c r="J297" s="89"/>
      <c r="K297" s="261"/>
      <c r="L297" s="262"/>
      <c r="M297" s="262"/>
      <c r="N297" s="262"/>
      <c r="O297" s="262"/>
      <c r="P297" s="262"/>
      <c r="Q297" s="92"/>
      <c r="R297" s="262"/>
      <c r="S297" s="262"/>
      <c r="T297" s="262"/>
      <c r="U297" s="262"/>
      <c r="V297" s="262"/>
      <c r="W297" s="262"/>
      <c r="X297" s="262"/>
      <c r="Y297" s="92"/>
      <c r="Z297" s="283"/>
      <c r="AA297" s="94">
        <f t="shared" ref="AA297:AA299" si="186">$I297*K$296</f>
        <v>0</v>
      </c>
      <c r="AB297" s="4">
        <f t="shared" si="185"/>
        <v>0</v>
      </c>
      <c r="AC297" s="4">
        <f t="shared" si="185"/>
        <v>0</v>
      </c>
      <c r="AD297" s="4">
        <f t="shared" si="185"/>
        <v>0</v>
      </c>
      <c r="AE297" s="4">
        <f t="shared" si="185"/>
        <v>0</v>
      </c>
      <c r="AF297" s="4">
        <f t="shared" si="185"/>
        <v>0</v>
      </c>
      <c r="AG297" s="95">
        <f t="shared" si="185"/>
        <v>0</v>
      </c>
      <c r="AH297" s="4">
        <f t="shared" si="185"/>
        <v>0</v>
      </c>
      <c r="AI297" s="4">
        <f t="shared" si="185"/>
        <v>0</v>
      </c>
      <c r="AJ297" s="4">
        <f t="shared" si="185"/>
        <v>0</v>
      </c>
      <c r="AK297" s="4">
        <f t="shared" si="185"/>
        <v>0</v>
      </c>
      <c r="AL297" s="4">
        <f t="shared" si="185"/>
        <v>0</v>
      </c>
      <c r="AM297" s="4">
        <f t="shared" si="185"/>
        <v>0</v>
      </c>
      <c r="AN297" s="4">
        <f t="shared" si="185"/>
        <v>0</v>
      </c>
      <c r="AO297" s="95">
        <f t="shared" si="185"/>
        <v>0</v>
      </c>
      <c r="AP297" s="96">
        <f t="shared" si="185"/>
        <v>0</v>
      </c>
      <c r="AQ297" s="97" t="str">
        <f>VLOOKUP($H297,'[1]Unit factor_selected'!$F$3:$AC$346,'[1]Unit factor_selected'!H$1,FALSE)</f>
        <v>kg</v>
      </c>
      <c r="AR297" s="98">
        <f>VLOOKUP($H297,'[1]Unit factor_selected'!$F$3:$AC$346,'[1]Unit factor_selected'!J$1,FALSE)</f>
        <v>5.3159573096664703</v>
      </c>
      <c r="AS297" s="2">
        <f>VLOOKUP($H297,'[1]Unit factor_selected'!$F$3:$AC$346,'[1]Unit factor_selected'!K$1,FALSE)</f>
        <v>61.932562411698001</v>
      </c>
      <c r="AT297" s="22">
        <f>VLOOKUP($H297,'[1]Unit factor_selected'!$F$3:$AC$346,'[1]Unit factor_selected'!L$1,FALSE)</f>
        <v>8.5086628261087094E-3</v>
      </c>
      <c r="AU297" s="21">
        <f>VLOOKUP($H297,'[1]Unit factor_selected'!$F$3:$AC$346,'[1]Unit factor_selected'!M$1,FALSE)</f>
        <v>1.12178317206394</v>
      </c>
      <c r="AV297" s="22">
        <f>VLOOKUP($H297,'[1]Unit factor_selected'!$F$3:$AC$346,'[1]Unit factor_selected'!N$1,FALSE)</f>
        <v>0.35197784481480499</v>
      </c>
      <c r="AW297" s="22">
        <f>VLOOKUP($H297,'[1]Unit factor_selected'!$F$3:$AC$346,'[1]Unit factor_selected'!O$1,FALSE)</f>
        <v>3.1672799755129099E-3</v>
      </c>
      <c r="AX297" s="21">
        <f>VLOOKUP($H297,'[1]Unit factor_selected'!$F$3:$AC$346,'[1]Unit factor_selected'!P$1,FALSE)</f>
        <v>5.3881667299483</v>
      </c>
      <c r="AY297" s="22">
        <f>VLOOKUP($H297,'[1]Unit factor_selected'!$F$3:$AC$346,'[1]Unit factor_selected'!Q$1,FALSE)</f>
        <v>0.69822419333625296</v>
      </c>
      <c r="AZ297" s="21">
        <f>VLOOKUP($H297,'[1]Unit factor_selected'!$F$3:$AC$346,'[1]Unit factor_selected'!R$1,FALSE)</f>
        <v>10.3640627708183</v>
      </c>
      <c r="BA297" s="22">
        <f>VLOOKUP($H297,'[1]Unit factor_selected'!$F$3:$AC$346,'[1]Unit factor_selected'!S$1,FALSE)</f>
        <v>0.25268906816465903</v>
      </c>
      <c r="BB297" s="22">
        <f>VLOOKUP($H297,'[1]Unit factor_selected'!$F$3:$AC$346,'[1]Unit factor_selected'!T$1,FALSE)</f>
        <v>0.23696274360195499</v>
      </c>
      <c r="BC297" s="22">
        <f>VLOOKUP($H297,'[1]Unit factor_selected'!$F$3:$AC$346,'[1]Unit factor_selected'!U$1,FALSE)</f>
        <v>0.46407807195687401</v>
      </c>
      <c r="BD297" s="22">
        <f>VLOOKUP($H297,'[1]Unit factor_selected'!$F$3:$AC$346,'[1]Unit factor_selected'!V$1,FALSE)</f>
        <v>2.53179924844886E-3</v>
      </c>
      <c r="BE297" s="22">
        <f>VLOOKUP($H297,'[1]Unit factor_selected'!$F$3:$AC$346,'[1]Unit factor_selected'!W$1,FALSE)</f>
        <v>2.22916919800186</v>
      </c>
      <c r="BF297" s="22">
        <f>VLOOKUP($H297,'[1]Unit factor_selected'!$F$3:$AC$346,'[1]Unit factor_selected'!X$1,FALSE)</f>
        <v>1.4916499072486E-2</v>
      </c>
      <c r="BG297" s="22">
        <f>VLOOKUP($H297,'[1]Unit factor_selected'!$F$3:$AC$346,'[1]Unit factor_selected'!Y$1,FALSE)</f>
        <v>1.5148001618778301E-2</v>
      </c>
      <c r="BH297" s="22">
        <f>VLOOKUP($H297,'[1]Unit factor_selected'!$F$3:$AC$346,'[1]Unit factor_selected'!Z$1,FALSE)</f>
        <v>1.5080067658904401E-6</v>
      </c>
      <c r="BI297" s="22">
        <f>VLOOKUP($H297,'[1]Unit factor_selected'!$F$3:$AC$346,'[1]Unit factor_selected'!AA$1,FALSE)</f>
        <v>2.33405055463561E-2</v>
      </c>
      <c r="BJ297" s="21">
        <f>VLOOKUP($H297,'[1]Unit factor_selected'!$F$3:$AC$346,'[1]Unit factor_selected'!AB$1,FALSE)</f>
        <v>31.448118402230001</v>
      </c>
      <c r="BK297" s="99">
        <f>VLOOKUP($H297,'[1]Unit factor_selected'!$F$3:$AC$346,'[1]Unit factor_selected'!AC$1,FALSE)</f>
        <v>7.1253973473408699E-2</v>
      </c>
      <c r="BL297">
        <f t="shared" si="156"/>
        <v>0</v>
      </c>
    </row>
    <row r="298" spans="2:64" x14ac:dyDescent="0.2">
      <c r="B298" s="84"/>
      <c r="C298" s="63"/>
      <c r="D298" s="84"/>
      <c r="E298" s="147"/>
      <c r="F298" s="86"/>
      <c r="G298" s="87" t="str">
        <f t="shared" si="183"/>
        <v>AR</v>
      </c>
      <c r="H298" s="35" t="str">
        <f t="shared" si="183"/>
        <v>0ba1d802-6b5b-41fc-a1d5-6bc32844edfe</v>
      </c>
      <c r="I298" s="88">
        <f t="shared" si="183"/>
        <v>0</v>
      </c>
      <c r="J298" s="89"/>
      <c r="K298" s="261"/>
      <c r="L298" s="262"/>
      <c r="M298" s="262"/>
      <c r="N298" s="262"/>
      <c r="O298" s="262"/>
      <c r="P298" s="262"/>
      <c r="Q298" s="92"/>
      <c r="R298" s="262"/>
      <c r="S298" s="262"/>
      <c r="T298" s="262"/>
      <c r="U298" s="262"/>
      <c r="V298" s="262"/>
      <c r="W298" s="262"/>
      <c r="X298" s="262"/>
      <c r="Y298" s="92"/>
      <c r="Z298" s="283"/>
      <c r="AA298" s="94">
        <f t="shared" si="186"/>
        <v>0</v>
      </c>
      <c r="AB298" s="4">
        <f t="shared" si="185"/>
        <v>0</v>
      </c>
      <c r="AC298" s="4">
        <f t="shared" si="185"/>
        <v>0</v>
      </c>
      <c r="AD298" s="4">
        <f t="shared" si="185"/>
        <v>0</v>
      </c>
      <c r="AE298" s="4">
        <f t="shared" si="185"/>
        <v>0</v>
      </c>
      <c r="AF298" s="4">
        <f t="shared" si="185"/>
        <v>0</v>
      </c>
      <c r="AG298" s="95">
        <f t="shared" si="185"/>
        <v>0</v>
      </c>
      <c r="AH298" s="4">
        <f t="shared" si="185"/>
        <v>0</v>
      </c>
      <c r="AI298" s="4">
        <f t="shared" si="185"/>
        <v>0</v>
      </c>
      <c r="AJ298" s="4">
        <f t="shared" si="185"/>
        <v>0</v>
      </c>
      <c r="AK298" s="4">
        <f t="shared" si="185"/>
        <v>0</v>
      </c>
      <c r="AL298" s="4">
        <f t="shared" si="185"/>
        <v>0</v>
      </c>
      <c r="AM298" s="4">
        <f t="shared" si="185"/>
        <v>0</v>
      </c>
      <c r="AN298" s="4">
        <f t="shared" si="185"/>
        <v>0</v>
      </c>
      <c r="AO298" s="95">
        <f t="shared" si="185"/>
        <v>0</v>
      </c>
      <c r="AP298" s="96">
        <f t="shared" si="185"/>
        <v>0</v>
      </c>
      <c r="AQ298" s="97" t="str">
        <f>VLOOKUP($H298,'[1]Unit factor_selected'!$F$3:$AC$346,'[1]Unit factor_selected'!H$1,FALSE)</f>
        <v>kg</v>
      </c>
      <c r="AR298" s="98">
        <f>VLOOKUP($H298,'[1]Unit factor_selected'!$F$3:$AC$346,'[1]Unit factor_selected'!J$1,FALSE)</f>
        <v>4.8290966775678301</v>
      </c>
      <c r="AS298" s="2">
        <f>VLOOKUP($H298,'[1]Unit factor_selected'!$F$3:$AC$346,'[1]Unit factor_selected'!K$1,FALSE)</f>
        <v>60.408317862859903</v>
      </c>
      <c r="AT298" s="22">
        <f>VLOOKUP($H298,'[1]Unit factor_selected'!$F$3:$AC$346,'[1]Unit factor_selected'!L$1,FALSE)</f>
        <v>7.1641837434619701E-3</v>
      </c>
      <c r="AU298" s="21">
        <f>VLOOKUP($H298,'[1]Unit factor_selected'!$F$3:$AC$346,'[1]Unit factor_selected'!M$1,FALSE)</f>
        <v>1.1126734510893299</v>
      </c>
      <c r="AV298" s="22">
        <f>VLOOKUP($H298,'[1]Unit factor_selected'!$F$3:$AC$346,'[1]Unit factor_selected'!N$1,FALSE)</f>
        <v>0.34522827912755699</v>
      </c>
      <c r="AW298" s="22">
        <f>VLOOKUP($H298,'[1]Unit factor_selected'!$F$3:$AC$346,'[1]Unit factor_selected'!O$1,FALSE)</f>
        <v>2.9492233631398801E-3</v>
      </c>
      <c r="AX298" s="21">
        <f>VLOOKUP($H298,'[1]Unit factor_selected'!$F$3:$AC$346,'[1]Unit factor_selected'!P$1,FALSE)</f>
        <v>4.8820443085264502</v>
      </c>
      <c r="AY298" s="22">
        <f>VLOOKUP($H298,'[1]Unit factor_selected'!$F$3:$AC$346,'[1]Unit factor_selected'!Q$1,FALSE)</f>
        <v>0.66893637630293601</v>
      </c>
      <c r="AZ298" s="21">
        <f>VLOOKUP($H298,'[1]Unit factor_selected'!$F$3:$AC$346,'[1]Unit factor_selected'!R$1,FALSE)</f>
        <v>9.9212401306750699</v>
      </c>
      <c r="BA298" s="22">
        <f>VLOOKUP($H298,'[1]Unit factor_selected'!$F$3:$AC$346,'[1]Unit factor_selected'!S$1,FALSE)</f>
        <v>0.18568424938700101</v>
      </c>
      <c r="BB298" s="22">
        <f>VLOOKUP($H298,'[1]Unit factor_selected'!$F$3:$AC$346,'[1]Unit factor_selected'!T$1,FALSE)</f>
        <v>0.235659103831348</v>
      </c>
      <c r="BC298" s="22">
        <f>VLOOKUP($H298,'[1]Unit factor_selected'!$F$3:$AC$346,'[1]Unit factor_selected'!U$1,FALSE)</f>
        <v>0.45449459290937799</v>
      </c>
      <c r="BD298" s="22">
        <f>VLOOKUP($H298,'[1]Unit factor_selected'!$F$3:$AC$346,'[1]Unit factor_selected'!V$1,FALSE)</f>
        <v>2.5190457271452899E-3</v>
      </c>
      <c r="BE298" s="22">
        <f>VLOOKUP($H298,'[1]Unit factor_selected'!$F$3:$AC$346,'[1]Unit factor_selected'!W$1,FALSE)</f>
        <v>2.2290144200738902</v>
      </c>
      <c r="BF298" s="22">
        <f>VLOOKUP($H298,'[1]Unit factor_selected'!$F$3:$AC$346,'[1]Unit factor_selected'!X$1,FALSE)</f>
        <v>1.26516411384684E-2</v>
      </c>
      <c r="BG298" s="22">
        <f>VLOOKUP($H298,'[1]Unit factor_selected'!$F$3:$AC$346,'[1]Unit factor_selected'!Y$1,FALSE)</f>
        <v>1.2900050045525399E-2</v>
      </c>
      <c r="BH298" s="22">
        <f>VLOOKUP($H298,'[1]Unit factor_selected'!$F$3:$AC$346,'[1]Unit factor_selected'!Z$1,FALSE)</f>
        <v>2.40430287377726E-6</v>
      </c>
      <c r="BI298" s="22">
        <f>VLOOKUP($H298,'[1]Unit factor_selected'!$F$3:$AC$346,'[1]Unit factor_selected'!AA$1,FALSE)</f>
        <v>2.0728281174163699E-2</v>
      </c>
      <c r="BJ298" s="21">
        <f>VLOOKUP($H298,'[1]Unit factor_selected'!$F$3:$AC$346,'[1]Unit factor_selected'!AB$1,FALSE)</f>
        <v>31.3515913607846</v>
      </c>
      <c r="BK298" s="99">
        <f>VLOOKUP($H298,'[1]Unit factor_selected'!$F$3:$AC$346,'[1]Unit factor_selected'!AC$1,FALSE)</f>
        <v>8.7975291956191096E-2</v>
      </c>
      <c r="BL298">
        <f t="shared" si="156"/>
        <v>0</v>
      </c>
    </row>
    <row r="299" spans="2:64" x14ac:dyDescent="0.2">
      <c r="B299" s="84"/>
      <c r="C299" s="63"/>
      <c r="D299" s="84"/>
      <c r="E299" s="147"/>
      <c r="F299" s="86"/>
      <c r="G299" s="87" t="str">
        <f t="shared" si="183"/>
        <v>US</v>
      </c>
      <c r="H299" s="35" t="str">
        <f t="shared" si="183"/>
        <v>92692576-847f-4e2a-a3be-e2a014e8ee04</v>
      </c>
      <c r="I299" s="88">
        <f t="shared" si="183"/>
        <v>1</v>
      </c>
      <c r="J299" s="89"/>
      <c r="K299" s="261"/>
      <c r="L299" s="262"/>
      <c r="M299" s="262"/>
      <c r="N299" s="262"/>
      <c r="O299" s="262"/>
      <c r="P299" s="262"/>
      <c r="Q299" s="92"/>
      <c r="R299" s="262"/>
      <c r="S299" s="262"/>
      <c r="T299" s="262"/>
      <c r="U299" s="262"/>
      <c r="V299" s="262"/>
      <c r="W299" s="262"/>
      <c r="X299" s="262"/>
      <c r="Y299" s="92"/>
      <c r="Z299" s="283"/>
      <c r="AA299" s="94">
        <f t="shared" si="186"/>
        <v>0</v>
      </c>
      <c r="AB299" s="4">
        <f t="shared" si="185"/>
        <v>0</v>
      </c>
      <c r="AC299" s="4">
        <f t="shared" si="185"/>
        <v>0</v>
      </c>
      <c r="AD299" s="4">
        <f t="shared" si="185"/>
        <v>0</v>
      </c>
      <c r="AE299" s="4">
        <f t="shared" si="185"/>
        <v>0</v>
      </c>
      <c r="AF299" s="4">
        <f t="shared" si="185"/>
        <v>0</v>
      </c>
      <c r="AG299" s="95">
        <f t="shared" si="185"/>
        <v>1.1992719642933474E-2</v>
      </c>
      <c r="AH299" s="4">
        <f t="shared" si="185"/>
        <v>0</v>
      </c>
      <c r="AI299" s="4">
        <f t="shared" si="185"/>
        <v>0</v>
      </c>
      <c r="AJ299" s="4">
        <f t="shared" si="185"/>
        <v>0</v>
      </c>
      <c r="AK299" s="4">
        <f t="shared" si="185"/>
        <v>0</v>
      </c>
      <c r="AL299" s="4">
        <f t="shared" si="185"/>
        <v>0</v>
      </c>
      <c r="AM299" s="4">
        <f t="shared" si="185"/>
        <v>0</v>
      </c>
      <c r="AN299" s="4">
        <f t="shared" si="185"/>
        <v>0</v>
      </c>
      <c r="AO299" s="95">
        <f t="shared" si="185"/>
        <v>2.3063339268095617E-2</v>
      </c>
      <c r="AP299" s="96">
        <f t="shared" si="185"/>
        <v>0</v>
      </c>
      <c r="AQ299" s="97" t="str">
        <f>VLOOKUP($H299,'[1]Unit factor_selected'!$F$3:$AC$346,'[1]Unit factor_selected'!H$1,FALSE)</f>
        <v>kg</v>
      </c>
      <c r="AR299" s="98">
        <f>VLOOKUP($H299,'[1]Unit factor_selected'!$F$3:$AC$346,'[1]Unit factor_selected'!J$1,FALSE)</f>
        <v>5.0030608513976098</v>
      </c>
      <c r="AS299" s="2">
        <f>VLOOKUP($H299,'[1]Unit factor_selected'!$F$3:$AC$346,'[1]Unit factor_selected'!K$1,FALSE)</f>
        <v>61.877784985239799</v>
      </c>
      <c r="AT299" s="22">
        <f>VLOOKUP($H299,'[1]Unit factor_selected'!$F$3:$AC$346,'[1]Unit factor_selected'!L$1,FALSE)</f>
        <v>8.5093111553504602E-3</v>
      </c>
      <c r="AU299" s="21">
        <f>VLOOKUP($H299,'[1]Unit factor_selected'!$F$3:$AC$346,'[1]Unit factor_selected'!M$1,FALSE)</f>
        <v>1.1096995092961299</v>
      </c>
      <c r="AV299" s="22">
        <f>VLOOKUP($H299,'[1]Unit factor_selected'!$F$3:$AC$346,'[1]Unit factor_selected'!N$1,FALSE)</f>
        <v>0.35143000992125001</v>
      </c>
      <c r="AW299" s="22">
        <f>VLOOKUP($H299,'[1]Unit factor_selected'!$F$3:$AC$346,'[1]Unit factor_selected'!O$1,FALSE)</f>
        <v>3.4037748861015702E-3</v>
      </c>
      <c r="AX299" s="21">
        <f>VLOOKUP($H299,'[1]Unit factor_selected'!$F$3:$AC$346,'[1]Unit factor_selected'!P$1,FALSE)</f>
        <v>5.0570712517725704</v>
      </c>
      <c r="AY299" s="22">
        <f>VLOOKUP($H299,'[1]Unit factor_selected'!$F$3:$AC$346,'[1]Unit factor_selected'!Q$1,FALSE)</f>
        <v>0.695261471808158</v>
      </c>
      <c r="AZ299" s="21">
        <f>VLOOKUP($H299,'[1]Unit factor_selected'!$F$3:$AC$346,'[1]Unit factor_selected'!R$1,FALSE)</f>
        <v>10.4697174467601</v>
      </c>
      <c r="BA299" s="22">
        <f>VLOOKUP($H299,'[1]Unit factor_selected'!$F$3:$AC$346,'[1]Unit factor_selected'!S$1,FALSE)</f>
        <v>0.28332781016594299</v>
      </c>
      <c r="BB299" s="22">
        <f>VLOOKUP($H299,'[1]Unit factor_selected'!$F$3:$AC$346,'[1]Unit factor_selected'!T$1,FALSE)</f>
        <v>0.23894066859181601</v>
      </c>
      <c r="BC299" s="22">
        <f>VLOOKUP($H299,'[1]Unit factor_selected'!$F$3:$AC$346,'[1]Unit factor_selected'!U$1,FALSE)</f>
        <v>0.463819066843834</v>
      </c>
      <c r="BD299" s="22">
        <f>VLOOKUP($H299,'[1]Unit factor_selected'!$F$3:$AC$346,'[1]Unit factor_selected'!V$1,FALSE)</f>
        <v>2.5476875043556201E-3</v>
      </c>
      <c r="BE299" s="22">
        <f>VLOOKUP($H299,'[1]Unit factor_selected'!$F$3:$AC$346,'[1]Unit factor_selected'!W$1,FALSE)</f>
        <v>2.2291215755419902</v>
      </c>
      <c r="BF299" s="22">
        <f>VLOOKUP($H299,'[1]Unit factor_selected'!$F$3:$AC$346,'[1]Unit factor_selected'!X$1,FALSE)</f>
        <v>1.28511193897699E-2</v>
      </c>
      <c r="BG299" s="22">
        <f>VLOOKUP($H299,'[1]Unit factor_selected'!$F$3:$AC$346,'[1]Unit factor_selected'!Y$1,FALSE)</f>
        <v>1.30919558689555E-2</v>
      </c>
      <c r="BH299" s="22">
        <f>VLOOKUP($H299,'[1]Unit factor_selected'!$F$3:$AC$346,'[1]Unit factor_selected'!Z$1,FALSE)</f>
        <v>1.5228964144087899E-6</v>
      </c>
      <c r="BI299" s="22">
        <f>VLOOKUP($H299,'[1]Unit factor_selected'!$F$3:$AC$346,'[1]Unit factor_selected'!AA$1,FALSE)</f>
        <v>2.1542028957627898E-2</v>
      </c>
      <c r="BJ299" s="21">
        <f>VLOOKUP($H299,'[1]Unit factor_selected'!$F$3:$AC$346,'[1]Unit factor_selected'!AB$1,FALSE)</f>
        <v>31.0311196590104</v>
      </c>
      <c r="BK299" s="99">
        <f>VLOOKUP($H299,'[1]Unit factor_selected'!$F$3:$AC$346,'[1]Unit factor_selected'!AC$1,FALSE)</f>
        <v>7.4583935670062607E-2</v>
      </c>
      <c r="BL299">
        <f t="shared" si="156"/>
        <v>6.0000306147347589E-2</v>
      </c>
    </row>
    <row r="300" spans="2:64" x14ac:dyDescent="0.2">
      <c r="B300" s="84"/>
      <c r="C300" s="63"/>
      <c r="D300" s="84"/>
      <c r="E300" s="254" t="str">
        <f>[1]LCI!AE8</f>
        <v>Nitric acid</v>
      </c>
      <c r="F300" s="213" t="str">
        <f>'[1]Unit factor_selected'!D328</f>
        <v>market for nitric acid, without water, in 50% solution state | nitric acid, without water, in 50% solution state | Cutoff, U</v>
      </c>
      <c r="G300" s="87" t="str">
        <f>'[1]Unit factor_selected'!E328</f>
        <v>RoW</v>
      </c>
      <c r="H300" s="35" t="str">
        <f>'[1]Unit factor_selected'!F328</f>
        <v>92c451a8-dc2f-41ac-b342-c1f1f9c5f193</v>
      </c>
      <c r="I300" s="88">
        <v>1</v>
      </c>
      <c r="J300" s="126">
        <f t="shared" ref="J300:J301" si="187">I300</f>
        <v>1</v>
      </c>
      <c r="K300" s="255">
        <v>0</v>
      </c>
      <c r="L300" s="256">
        <v>0</v>
      </c>
      <c r="M300" s="256">
        <v>0</v>
      </c>
      <c r="N300" s="256">
        <v>0</v>
      </c>
      <c r="O300" s="256">
        <v>0</v>
      </c>
      <c r="P300" s="256">
        <v>0</v>
      </c>
      <c r="Q300" s="129">
        <f>'[1]EV proj_BAU'!AF$84*[1]LCI!$AF8</f>
        <v>0.33216199253458167</v>
      </c>
      <c r="R300" s="256">
        <v>0</v>
      </c>
      <c r="S300" s="256">
        <v>0</v>
      </c>
      <c r="T300" s="256">
        <v>0</v>
      </c>
      <c r="U300" s="256">
        <v>0</v>
      </c>
      <c r="V300" s="256">
        <v>0</v>
      </c>
      <c r="W300" s="256">
        <v>0</v>
      </c>
      <c r="X300" s="256">
        <v>0</v>
      </c>
      <c r="Y300" s="129">
        <f>'[1]EV proj_BAU'!AG$84*[1]LCI!$AF8</f>
        <v>0.6387846088193756</v>
      </c>
      <c r="Z300" s="268">
        <v>0</v>
      </c>
      <c r="AA300" s="94">
        <f>$I300*K$300</f>
        <v>0</v>
      </c>
      <c r="AB300" s="4">
        <f t="shared" ref="AB300:AP300" si="188">$I300*L$300</f>
        <v>0</v>
      </c>
      <c r="AC300" s="4">
        <f t="shared" si="188"/>
        <v>0</v>
      </c>
      <c r="AD300" s="4">
        <f t="shared" si="188"/>
        <v>0</v>
      </c>
      <c r="AE300" s="4">
        <f t="shared" si="188"/>
        <v>0</v>
      </c>
      <c r="AF300" s="4">
        <f t="shared" si="188"/>
        <v>0</v>
      </c>
      <c r="AG300" s="95">
        <f t="shared" si="188"/>
        <v>0.33216199253458167</v>
      </c>
      <c r="AH300" s="4">
        <f t="shared" si="188"/>
        <v>0</v>
      </c>
      <c r="AI300" s="4">
        <f t="shared" si="188"/>
        <v>0</v>
      </c>
      <c r="AJ300" s="4">
        <f t="shared" si="188"/>
        <v>0</v>
      </c>
      <c r="AK300" s="4">
        <f t="shared" si="188"/>
        <v>0</v>
      </c>
      <c r="AL300" s="4">
        <f t="shared" si="188"/>
        <v>0</v>
      </c>
      <c r="AM300" s="4">
        <f t="shared" si="188"/>
        <v>0</v>
      </c>
      <c r="AN300" s="4">
        <f t="shared" si="188"/>
        <v>0</v>
      </c>
      <c r="AO300" s="95">
        <f t="shared" si="188"/>
        <v>0.6387846088193756</v>
      </c>
      <c r="AP300" s="96">
        <f t="shared" si="188"/>
        <v>0</v>
      </c>
      <c r="AQ300" s="97" t="str">
        <f>VLOOKUP($H300,'[1]Unit factor_selected'!$F$3:$AC$346,'[1]Unit factor_selected'!H$1,FALSE)</f>
        <v>kg</v>
      </c>
      <c r="AR300" s="98">
        <f>VLOOKUP($H300,'[1]Unit factor_selected'!$F$3:$AC$346,'[1]Unit factor_selected'!J$1,FALSE)</f>
        <v>1.9808920299999999</v>
      </c>
      <c r="AS300" s="2">
        <f>VLOOKUP($H300,'[1]Unit factor_selected'!$F$3:$AC$346,'[1]Unit factor_selected'!K$1,FALSE)</f>
        <v>12.55748723</v>
      </c>
      <c r="AT300" s="22">
        <f>VLOOKUP($H300,'[1]Unit factor_selected'!$F$3:$AC$346,'[1]Unit factor_selected'!L$1,FALSE)</f>
        <v>1.4123759999999999E-3</v>
      </c>
      <c r="AU300" s="21">
        <f>VLOOKUP($H300,'[1]Unit factor_selected'!$F$3:$AC$346,'[1]Unit factor_selected'!M$1,FALSE)</f>
        <v>0.257225074</v>
      </c>
      <c r="AV300" s="22">
        <f>VLOOKUP($H300,'[1]Unit factor_selected'!$F$3:$AC$346,'[1]Unit factor_selected'!N$1,FALSE)</f>
        <v>4.9134403E-2</v>
      </c>
      <c r="AW300" s="22">
        <f>VLOOKUP($H300,'[1]Unit factor_selected'!$F$3:$AC$346,'[1]Unit factor_selected'!O$1,FALSE)</f>
        <v>2.5414900000000001E-4</v>
      </c>
      <c r="AX300" s="21">
        <f>VLOOKUP($H300,'[1]Unit factor_selected'!$F$3:$AC$346,'[1]Unit factor_selected'!P$1,FALSE)</f>
        <v>2.1218340690000002</v>
      </c>
      <c r="AY300" s="22">
        <f>VLOOKUP($H300,'[1]Unit factor_selected'!$F$3:$AC$346,'[1]Unit factor_selected'!Q$1,FALSE)</f>
        <v>5.1527529000000002E-2</v>
      </c>
      <c r="AZ300" s="21">
        <f>VLOOKUP($H300,'[1]Unit factor_selected'!$F$3:$AC$346,'[1]Unit factor_selected'!R$1,FALSE)</f>
        <v>0.95472855999999995</v>
      </c>
      <c r="BA300" s="22">
        <f>VLOOKUP($H300,'[1]Unit factor_selected'!$F$3:$AC$346,'[1]Unit factor_selected'!S$1,FALSE)</f>
        <v>1.6044079999999999E-2</v>
      </c>
      <c r="BB300" s="22">
        <f>VLOOKUP($H300,'[1]Unit factor_selected'!$F$3:$AC$346,'[1]Unit factor_selected'!T$1,FALSE)</f>
        <v>1.5175231000000001E-2</v>
      </c>
      <c r="BC300" s="22">
        <f>VLOOKUP($H300,'[1]Unit factor_selected'!$F$3:$AC$346,'[1]Unit factor_selected'!U$1,FALSE)</f>
        <v>6.4314816999999996E-2</v>
      </c>
      <c r="BD300" s="22">
        <f>VLOOKUP($H300,'[1]Unit factor_selected'!$F$3:$AC$346,'[1]Unit factor_selected'!V$1,FALSE)</f>
        <v>6.2399999999999999E-5</v>
      </c>
      <c r="BE300" s="22">
        <f>VLOOKUP($H300,'[1]Unit factor_selected'!$F$3:$AC$346,'[1]Unit factor_selected'!W$1,FALSE)</f>
        <v>4.1648060000000001E-3</v>
      </c>
      <c r="BF300" s="22">
        <f>VLOOKUP($H300,'[1]Unit factor_selected'!$F$3:$AC$346,'[1]Unit factor_selected'!X$1,FALSE)</f>
        <v>1.7503060000000001E-3</v>
      </c>
      <c r="BG300" s="22">
        <f>VLOOKUP($H300,'[1]Unit factor_selected'!$F$3:$AC$346,'[1]Unit factor_selected'!Y$1,FALSE)</f>
        <v>1.784363E-3</v>
      </c>
      <c r="BH300" s="22">
        <f>VLOOKUP($H300,'[1]Unit factor_selected'!$F$3:$AC$346,'[1]Unit factor_selected'!Z$1,FALSE)</f>
        <v>4.3000000000000002E-5</v>
      </c>
      <c r="BI300" s="22">
        <f>VLOOKUP($H300,'[1]Unit factor_selected'!$F$3:$AC$346,'[1]Unit factor_selected'!AA$1,FALSE)</f>
        <v>6.7929080000000003E-3</v>
      </c>
      <c r="BJ300" s="21">
        <f>VLOOKUP($H300,'[1]Unit factor_selected'!$F$3:$AC$346,'[1]Unit factor_selected'!AB$1,FALSE)</f>
        <v>4.0931413819999998</v>
      </c>
      <c r="BK300" s="99">
        <f>VLOOKUP($H300,'[1]Unit factor_selected'!$F$3:$AC$346,'[1]Unit factor_selected'!AC$1,FALSE)</f>
        <v>1.6417113000000001E-2</v>
      </c>
      <c r="BL300">
        <f t="shared" si="156"/>
        <v>0.65797704368067234</v>
      </c>
    </row>
    <row r="301" spans="2:64" x14ac:dyDescent="0.2">
      <c r="B301" s="84"/>
      <c r="C301" s="63"/>
      <c r="D301" s="84"/>
      <c r="E301" s="254" t="str">
        <f>[1]LCI!AE9</f>
        <v xml:space="preserve">Water </v>
      </c>
      <c r="F301" s="213" t="str">
        <f>F279</f>
        <v>market for water, decarbonised | water, decarbonised | Cutoff, U</v>
      </c>
      <c r="G301" s="87" t="str">
        <f t="shared" ref="G301:H301" si="189">G279</f>
        <v>RoW</v>
      </c>
      <c r="H301" s="35" t="str">
        <f t="shared" si="189"/>
        <v>7d2d9e98-3dd7-4808-994f-95116df8194e</v>
      </c>
      <c r="I301" s="88">
        <v>1</v>
      </c>
      <c r="J301" s="126">
        <f t="shared" si="187"/>
        <v>1</v>
      </c>
      <c r="K301" s="255">
        <v>0</v>
      </c>
      <c r="L301" s="256">
        <v>0</v>
      </c>
      <c r="M301" s="256">
        <v>0</v>
      </c>
      <c r="N301" s="256">
        <v>0</v>
      </c>
      <c r="O301" s="256">
        <v>0</v>
      </c>
      <c r="P301" s="256">
        <v>0</v>
      </c>
      <c r="Q301" s="129">
        <f>'[1]EV proj_BAU'!AF$84*[1]LCI!$AF9</f>
        <v>0.33216199253458167</v>
      </c>
      <c r="R301" s="256">
        <v>0</v>
      </c>
      <c r="S301" s="256">
        <v>0</v>
      </c>
      <c r="T301" s="256">
        <v>0</v>
      </c>
      <c r="U301" s="256">
        <v>0</v>
      </c>
      <c r="V301" s="256">
        <v>0</v>
      </c>
      <c r="W301" s="256">
        <v>0</v>
      </c>
      <c r="X301" s="256">
        <v>0</v>
      </c>
      <c r="Y301" s="129">
        <f>'[1]EV proj_BAU'!AG$84*[1]LCI!$AF9</f>
        <v>0.6387846088193756</v>
      </c>
      <c r="Z301" s="268">
        <v>0</v>
      </c>
      <c r="AA301" s="94">
        <f>$I301*K$301</f>
        <v>0</v>
      </c>
      <c r="AB301" s="4">
        <f t="shared" ref="AB301:AP301" si="190">$I301*L$301</f>
        <v>0</v>
      </c>
      <c r="AC301" s="4">
        <f t="shared" si="190"/>
        <v>0</v>
      </c>
      <c r="AD301" s="4">
        <f t="shared" si="190"/>
        <v>0</v>
      </c>
      <c r="AE301" s="4">
        <f t="shared" si="190"/>
        <v>0</v>
      </c>
      <c r="AF301" s="4">
        <f t="shared" si="190"/>
        <v>0</v>
      </c>
      <c r="AG301" s="95">
        <f t="shared" si="190"/>
        <v>0.33216199253458167</v>
      </c>
      <c r="AH301" s="4">
        <f t="shared" si="190"/>
        <v>0</v>
      </c>
      <c r="AI301" s="4">
        <f t="shared" si="190"/>
        <v>0</v>
      </c>
      <c r="AJ301" s="4">
        <f t="shared" si="190"/>
        <v>0</v>
      </c>
      <c r="AK301" s="4">
        <f t="shared" si="190"/>
        <v>0</v>
      </c>
      <c r="AL301" s="4">
        <f t="shared" si="190"/>
        <v>0</v>
      </c>
      <c r="AM301" s="4">
        <f t="shared" si="190"/>
        <v>0</v>
      </c>
      <c r="AN301" s="4">
        <f t="shared" si="190"/>
        <v>0</v>
      </c>
      <c r="AO301" s="95">
        <f t="shared" si="190"/>
        <v>0.6387846088193756</v>
      </c>
      <c r="AP301" s="96">
        <f t="shared" si="190"/>
        <v>0</v>
      </c>
      <c r="AQ301" s="97" t="str">
        <f>VLOOKUP($H301,'[1]Unit factor_selected'!$F$3:$AC$346,'[1]Unit factor_selected'!H$1,FALSE)</f>
        <v>kg</v>
      </c>
      <c r="AR301" s="98">
        <f>VLOOKUP($H301,'[1]Unit factor_selected'!$F$3:$AC$346,'[1]Unit factor_selected'!J$1,FALSE)</f>
        <v>7.33932337217713E-5</v>
      </c>
      <c r="AS301" s="2">
        <f>VLOOKUP($H301,'[1]Unit factor_selected'!$F$3:$AC$346,'[1]Unit factor_selected'!K$1,FALSE)</f>
        <v>1.554064448122E-3</v>
      </c>
      <c r="AT301" s="22">
        <f>VLOOKUP($H301,'[1]Unit factor_selected'!$F$3:$AC$346,'[1]Unit factor_selected'!L$1,FALSE)</f>
        <v>8.8753508561342304E-8</v>
      </c>
      <c r="AU301" s="21">
        <f>VLOOKUP($H301,'[1]Unit factor_selected'!$F$3:$AC$346,'[1]Unit factor_selected'!M$1,FALSE)</f>
        <v>2.4228314001563201E-5</v>
      </c>
      <c r="AV301" s="22">
        <f>VLOOKUP($H301,'[1]Unit factor_selected'!$F$3:$AC$346,'[1]Unit factor_selected'!N$1,FALSE)</f>
        <v>4.0205988980611102E-6</v>
      </c>
      <c r="AW301" s="22">
        <f>VLOOKUP($H301,'[1]Unit factor_selected'!$F$3:$AC$346,'[1]Unit factor_selected'!O$1,FALSE)</f>
        <v>2.18513224524162E-7</v>
      </c>
      <c r="AX301" s="21">
        <f>VLOOKUP($H301,'[1]Unit factor_selected'!$F$3:$AC$346,'[1]Unit factor_selected'!P$1,FALSE)</f>
        <v>7.4144530634284004E-5</v>
      </c>
      <c r="AY301" s="22">
        <f>VLOOKUP($H301,'[1]Unit factor_selected'!$F$3:$AC$346,'[1]Unit factor_selected'!Q$1,FALSE)</f>
        <v>3.9562691636093299E-5</v>
      </c>
      <c r="AZ301" s="21">
        <f>VLOOKUP($H301,'[1]Unit factor_selected'!$F$3:$AC$346,'[1]Unit factor_selected'!R$1,FALSE)</f>
        <v>3.8180597812679601E-4</v>
      </c>
      <c r="BA301" s="22">
        <f>VLOOKUP($H301,'[1]Unit factor_selected'!$F$3:$AC$346,'[1]Unit factor_selected'!S$1,FALSE)</f>
        <v>1.18527744867612E-5</v>
      </c>
      <c r="BB301" s="22">
        <f>VLOOKUP($H301,'[1]Unit factor_selected'!$F$3:$AC$346,'[1]Unit factor_selected'!T$1,FALSE)</f>
        <v>2.2652814921409E-6</v>
      </c>
      <c r="BC301" s="22">
        <f>VLOOKUP($H301,'[1]Unit factor_selected'!$F$3:$AC$346,'[1]Unit factor_selected'!U$1,FALSE)</f>
        <v>5.4491831562078396E-6</v>
      </c>
      <c r="BD301" s="22">
        <f>VLOOKUP($H301,'[1]Unit factor_selected'!$F$3:$AC$346,'[1]Unit factor_selected'!V$1,FALSE)</f>
        <v>2.0612264680721299E-7</v>
      </c>
      <c r="BE301" s="22">
        <f>VLOOKUP($H301,'[1]Unit factor_selected'!$F$3:$AC$346,'[1]Unit factor_selected'!W$1,FALSE)</f>
        <v>2.2460959949777799E-7</v>
      </c>
      <c r="BF301" s="22">
        <f>VLOOKUP($H301,'[1]Unit factor_selected'!$F$3:$AC$346,'[1]Unit factor_selected'!X$1,FALSE)</f>
        <v>1.5065120057831699E-7</v>
      </c>
      <c r="BG301" s="22">
        <f>VLOOKUP($H301,'[1]Unit factor_selected'!$F$3:$AC$346,'[1]Unit factor_selected'!Y$1,FALSE)</f>
        <v>1.5390791939395201E-7</v>
      </c>
      <c r="BH301" s="22">
        <f>VLOOKUP($H301,'[1]Unit factor_selected'!$F$3:$AC$346,'[1]Unit factor_selected'!Z$1,FALSE)</f>
        <v>3.9695439211095103E-11</v>
      </c>
      <c r="BI301" s="22">
        <f>VLOOKUP($H301,'[1]Unit factor_selected'!$F$3:$AC$346,'[1]Unit factor_selected'!AA$1,FALSE)</f>
        <v>1.7925778059452901E-7</v>
      </c>
      <c r="BJ301" s="21">
        <f>VLOOKUP($H301,'[1]Unit factor_selected'!$F$3:$AC$346,'[1]Unit factor_selected'!AB$1,FALSE)</f>
        <v>2.0315209039049401E-4</v>
      </c>
      <c r="BK301" s="99">
        <f>VLOOKUP($H301,'[1]Unit factor_selected'!$F$3:$AC$346,'[1]Unit factor_selected'!AC$1,FALSE)</f>
        <v>1.0083241165218101E-3</v>
      </c>
      <c r="BL301">
        <f t="shared" si="156"/>
        <v>2.4378442751579807E-5</v>
      </c>
    </row>
    <row r="302" spans="2:64" x14ac:dyDescent="0.2">
      <c r="B302" s="84"/>
      <c r="C302" s="63"/>
      <c r="D302" s="84"/>
      <c r="E302" s="147" t="str">
        <f>[1]LCI!AE10</f>
        <v>Electricity</v>
      </c>
      <c r="F302" s="86" t="str">
        <f>F280</f>
        <v>market for electricity, medium voltage | electricity, medium voltage | Cutoff</v>
      </c>
      <c r="G302" s="87" t="str">
        <f>G280</f>
        <v>US</v>
      </c>
      <c r="H302" s="35" t="str">
        <f>H280</f>
        <v>c8427d94-a0eb-34c5-b306-c01919d79911</v>
      </c>
      <c r="I302" s="88">
        <f>I280</f>
        <v>1</v>
      </c>
      <c r="J302" s="89">
        <f>SUM(I302:I306)</f>
        <v>1</v>
      </c>
      <c r="K302" s="261">
        <v>0</v>
      </c>
      <c r="L302" s="262">
        <v>0</v>
      </c>
      <c r="M302" s="262">
        <v>0</v>
      </c>
      <c r="N302" s="262">
        <v>0</v>
      </c>
      <c r="O302" s="262">
        <v>0</v>
      </c>
      <c r="P302" s="262">
        <v>0</v>
      </c>
      <c r="Q302" s="92">
        <f>'[1]EV proj_BAU'!AF$84*[1]LCI!$AF10</f>
        <v>8.9036857955112153E-2</v>
      </c>
      <c r="R302" s="262">
        <v>0</v>
      </c>
      <c r="S302" s="262">
        <v>0</v>
      </c>
      <c r="T302" s="262">
        <v>0</v>
      </c>
      <c r="U302" s="262">
        <v>0</v>
      </c>
      <c r="V302" s="262">
        <v>0</v>
      </c>
      <c r="W302" s="262">
        <v>0</v>
      </c>
      <c r="X302" s="262">
        <v>0</v>
      </c>
      <c r="Y302" s="92">
        <f>'[1]EV proj_BAU'!AG$84*[1]LCI!$AF10</f>
        <v>0.17122782183889171</v>
      </c>
      <c r="Z302" s="283">
        <v>0</v>
      </c>
      <c r="AA302" s="94">
        <f>$I302*K$302</f>
        <v>0</v>
      </c>
      <c r="AB302" s="4">
        <f t="shared" ref="AB302:AP306" si="191">$I302*L$302</f>
        <v>0</v>
      </c>
      <c r="AC302" s="4">
        <f t="shared" si="191"/>
        <v>0</v>
      </c>
      <c r="AD302" s="4">
        <f t="shared" si="191"/>
        <v>0</v>
      </c>
      <c r="AE302" s="4">
        <f t="shared" si="191"/>
        <v>0</v>
      </c>
      <c r="AF302" s="4">
        <f t="shared" si="191"/>
        <v>0</v>
      </c>
      <c r="AG302" s="95">
        <f t="shared" si="191"/>
        <v>8.9036857955112153E-2</v>
      </c>
      <c r="AH302" s="4">
        <f t="shared" si="191"/>
        <v>0</v>
      </c>
      <c r="AI302" s="4">
        <f t="shared" si="191"/>
        <v>0</v>
      </c>
      <c r="AJ302" s="4">
        <f t="shared" si="191"/>
        <v>0</v>
      </c>
      <c r="AK302" s="4">
        <f t="shared" si="191"/>
        <v>0</v>
      </c>
      <c r="AL302" s="4">
        <f t="shared" si="191"/>
        <v>0</v>
      </c>
      <c r="AM302" s="4">
        <f t="shared" si="191"/>
        <v>0</v>
      </c>
      <c r="AN302" s="4">
        <f t="shared" si="191"/>
        <v>0</v>
      </c>
      <c r="AO302" s="95">
        <f t="shared" si="191"/>
        <v>0.17122782183889171</v>
      </c>
      <c r="AP302" s="96">
        <f t="shared" si="191"/>
        <v>0</v>
      </c>
      <c r="AQ302" s="97" t="str">
        <f>VLOOKUP($H302,'[1]Unit factor_selected'!$F$3:$AC$346,'[1]Unit factor_selected'!H$1,FALSE)</f>
        <v>kWh</v>
      </c>
      <c r="AR302" s="98">
        <f>VLOOKUP($H302,'[1]Unit factor_selected'!$F$3:$AC$346,'[1]Unit factor_selected'!J$1,FALSE)</f>
        <v>0.51356071017077598</v>
      </c>
      <c r="AS302" s="2">
        <f>VLOOKUP($H302,'[1]Unit factor_selected'!$F$3:$AC$346,'[1]Unit factor_selected'!K$1,FALSE)</f>
        <v>9.7980290474973906</v>
      </c>
      <c r="AT302" s="22">
        <f>VLOOKUP($H302,'[1]Unit factor_selected'!$F$3:$AC$346,'[1]Unit factor_selected'!L$1,FALSE)</f>
        <v>1.05044535305605E-3</v>
      </c>
      <c r="AU302" s="21">
        <f>VLOOKUP($H302,'[1]Unit factor_selected'!$F$3:$AC$346,'[1]Unit factor_selected'!M$1,FALSE)</f>
        <v>0.14601518715266901</v>
      </c>
      <c r="AV302" s="22">
        <f>VLOOKUP($H302,'[1]Unit factor_selected'!$F$3:$AC$346,'[1]Unit factor_selected'!N$1,FALSE)</f>
        <v>1.5122761355858E-2</v>
      </c>
      <c r="AW302" s="22">
        <f>VLOOKUP($H302,'[1]Unit factor_selected'!$F$3:$AC$346,'[1]Unit factor_selected'!O$1,FALSE)</f>
        <v>2.91307908682079E-4</v>
      </c>
      <c r="AX302" s="21">
        <f>VLOOKUP($H302,'[1]Unit factor_selected'!$F$3:$AC$346,'[1]Unit factor_selected'!P$1,FALSE)</f>
        <v>0.52160712549542898</v>
      </c>
      <c r="AY302" s="22">
        <f>VLOOKUP($H302,'[1]Unit factor_selected'!$F$3:$AC$346,'[1]Unit factor_selected'!Q$1,FALSE)</f>
        <v>2.1702994608386102E-2</v>
      </c>
      <c r="AZ302" s="21">
        <f>VLOOKUP($H302,'[1]Unit factor_selected'!$F$3:$AC$346,'[1]Unit factor_selected'!R$1,FALSE)</f>
        <v>0.427624273036463</v>
      </c>
      <c r="BA302" s="22">
        <f>VLOOKUP($H302,'[1]Unit factor_selected'!$F$3:$AC$346,'[1]Unit factor_selected'!S$1,FALSE)</f>
        <v>0.10895212603589199</v>
      </c>
      <c r="BB302" s="22">
        <f>VLOOKUP($H302,'[1]Unit factor_selected'!$F$3:$AC$346,'[1]Unit factor_selected'!T$1,FALSE)</f>
        <v>2.4258290731627502E-3</v>
      </c>
      <c r="BC302" s="22">
        <f>VLOOKUP($H302,'[1]Unit factor_selected'!$F$3:$AC$346,'[1]Unit factor_selected'!U$1,FALSE)</f>
        <v>1.98844341438464E-2</v>
      </c>
      <c r="BD302" s="22">
        <f>VLOOKUP($H302,'[1]Unit factor_selected'!$F$3:$AC$346,'[1]Unit factor_selected'!V$1,FALSE)</f>
        <v>2.0768878749921599E-5</v>
      </c>
      <c r="BE302" s="22">
        <f>VLOOKUP($H302,'[1]Unit factor_selected'!$F$3:$AC$346,'[1]Unit factor_selected'!W$1,FALSE)</f>
        <v>4.20143039530467E-4</v>
      </c>
      <c r="BF302" s="22">
        <f>VLOOKUP($H302,'[1]Unit factor_selected'!$F$3:$AC$346,'[1]Unit factor_selected'!X$1,FALSE)</f>
        <v>5.9654327586961995E-4</v>
      </c>
      <c r="BG302" s="22">
        <f>VLOOKUP($H302,'[1]Unit factor_selected'!$F$3:$AC$346,'[1]Unit factor_selected'!Y$1,FALSE)</f>
        <v>6.0959721536207499E-4</v>
      </c>
      <c r="BH302" s="22">
        <f>VLOOKUP($H302,'[1]Unit factor_selected'!$F$3:$AC$346,'[1]Unit factor_selected'!Z$1,FALSE)</f>
        <v>1.9732399390914601E-7</v>
      </c>
      <c r="BI302" s="22">
        <f>VLOOKUP($H302,'[1]Unit factor_selected'!$F$3:$AC$346,'[1]Unit factor_selected'!AA$1,FALSE)</f>
        <v>1.1922869355695501E-3</v>
      </c>
      <c r="BJ302" s="21">
        <f>VLOOKUP($H302,'[1]Unit factor_selected'!$F$3:$AC$346,'[1]Unit factor_selected'!AB$1,FALSE)</f>
        <v>0.35959326900184702</v>
      </c>
      <c r="BK302" s="99">
        <f>VLOOKUP($H302,'[1]Unit factor_selected'!$F$3:$AC$346,'[1]Unit factor_selected'!AC$1,FALSE)</f>
        <v>4.1351653880876303E-3</v>
      </c>
      <c r="BL302">
        <f t="shared" si="156"/>
        <v>4.5725832002801906E-2</v>
      </c>
    </row>
    <row r="303" spans="2:64" x14ac:dyDescent="0.2">
      <c r="B303" s="84"/>
      <c r="C303" s="63"/>
      <c r="D303" s="84"/>
      <c r="E303" s="147"/>
      <c r="F303" s="86"/>
      <c r="G303" s="87" t="str">
        <f t="shared" ref="G303:I306" si="192">G281</f>
        <v>CN</v>
      </c>
      <c r="H303" s="35" t="str">
        <f t="shared" si="192"/>
        <v>2f8c8b91-331c-3e43-a127-1c812d3073f6</v>
      </c>
      <c r="I303" s="88">
        <f t="shared" si="192"/>
        <v>0</v>
      </c>
      <c r="J303" s="89"/>
      <c r="K303" s="261"/>
      <c r="L303" s="262"/>
      <c r="M303" s="262"/>
      <c r="N303" s="262"/>
      <c r="O303" s="262"/>
      <c r="P303" s="262"/>
      <c r="Q303" s="92"/>
      <c r="R303" s="262"/>
      <c r="S303" s="262"/>
      <c r="T303" s="262"/>
      <c r="U303" s="262"/>
      <c r="V303" s="262"/>
      <c r="W303" s="262"/>
      <c r="X303" s="262"/>
      <c r="Y303" s="92"/>
      <c r="Z303" s="283"/>
      <c r="AA303" s="94">
        <f t="shared" ref="AA303:AA306" si="193">$I303*K$302</f>
        <v>0</v>
      </c>
      <c r="AB303" s="4">
        <f t="shared" si="191"/>
        <v>0</v>
      </c>
      <c r="AC303" s="4">
        <f t="shared" si="191"/>
        <v>0</v>
      </c>
      <c r="AD303" s="4">
        <f t="shared" si="191"/>
        <v>0</v>
      </c>
      <c r="AE303" s="4">
        <f t="shared" si="191"/>
        <v>0</v>
      </c>
      <c r="AF303" s="4">
        <f t="shared" si="191"/>
        <v>0</v>
      </c>
      <c r="AG303" s="95">
        <f t="shared" si="191"/>
        <v>0</v>
      </c>
      <c r="AH303" s="4">
        <f t="shared" si="191"/>
        <v>0</v>
      </c>
      <c r="AI303" s="4">
        <f t="shared" si="191"/>
        <v>0</v>
      </c>
      <c r="AJ303" s="4">
        <f t="shared" si="191"/>
        <v>0</v>
      </c>
      <c r="AK303" s="4">
        <f t="shared" si="191"/>
        <v>0</v>
      </c>
      <c r="AL303" s="4">
        <f t="shared" si="191"/>
        <v>0</v>
      </c>
      <c r="AM303" s="4">
        <f t="shared" si="191"/>
        <v>0</v>
      </c>
      <c r="AN303" s="4">
        <f t="shared" si="191"/>
        <v>0</v>
      </c>
      <c r="AO303" s="95">
        <f t="shared" si="191"/>
        <v>0</v>
      </c>
      <c r="AP303" s="96">
        <f t="shared" si="191"/>
        <v>0</v>
      </c>
      <c r="AQ303" s="97" t="str">
        <f>VLOOKUP($H303,'[1]Unit factor_selected'!$F$3:$AC$346,'[1]Unit factor_selected'!H$1,FALSE)</f>
        <v>kWh</v>
      </c>
      <c r="AR303" s="98">
        <f>VLOOKUP($H303,'[1]Unit factor_selected'!$F$3:$AC$346,'[1]Unit factor_selected'!J$1,FALSE)</f>
        <v>0.68746296560428899</v>
      </c>
      <c r="AS303" s="2">
        <f>VLOOKUP($H303,'[1]Unit factor_selected'!$F$3:$AC$346,'[1]Unit factor_selected'!K$1,FALSE)</f>
        <v>9.7010033787044794</v>
      </c>
      <c r="AT303" s="22">
        <f>VLOOKUP($H303,'[1]Unit factor_selected'!$F$3:$AC$346,'[1]Unit factor_selected'!L$1,FALSE)</f>
        <v>9.9226057000681802E-4</v>
      </c>
      <c r="AU303" s="21">
        <f>VLOOKUP($H303,'[1]Unit factor_selected'!$F$3:$AC$346,'[1]Unit factor_selected'!M$1,FALSE)</f>
        <v>0.148842974490274</v>
      </c>
      <c r="AV303" s="22">
        <f>VLOOKUP($H303,'[1]Unit factor_selected'!$F$3:$AC$346,'[1]Unit factor_selected'!N$1,FALSE)</f>
        <v>1.4762475304844201E-2</v>
      </c>
      <c r="AW303" s="22">
        <f>VLOOKUP($H303,'[1]Unit factor_selected'!$F$3:$AC$346,'[1]Unit factor_selected'!O$1,FALSE)</f>
        <v>1.17912616833355E-4</v>
      </c>
      <c r="AX303" s="21">
        <f>VLOOKUP($H303,'[1]Unit factor_selected'!$F$3:$AC$346,'[1]Unit factor_selected'!P$1,FALSE)</f>
        <v>0.70661367936612995</v>
      </c>
      <c r="AY303" s="22">
        <f>VLOOKUP($H303,'[1]Unit factor_selected'!$F$3:$AC$346,'[1]Unit factor_selected'!Q$1,FALSE)</f>
        <v>2.2040527160046699E-2</v>
      </c>
      <c r="AZ303" s="21">
        <f>VLOOKUP($H303,'[1]Unit factor_selected'!$F$3:$AC$346,'[1]Unit factor_selected'!R$1,FALSE)</f>
        <v>0.33196991561305</v>
      </c>
      <c r="BA303" s="22">
        <f>VLOOKUP($H303,'[1]Unit factor_selected'!$F$3:$AC$346,'[1]Unit factor_selected'!S$1,FALSE)</f>
        <v>9.1474678776494595E-2</v>
      </c>
      <c r="BB303" s="22">
        <f>VLOOKUP($H303,'[1]Unit factor_selected'!$F$3:$AC$346,'[1]Unit factor_selected'!T$1,FALSE)</f>
        <v>1.11973114173334E-3</v>
      </c>
      <c r="BC303" s="22">
        <f>VLOOKUP($H303,'[1]Unit factor_selected'!$F$3:$AC$346,'[1]Unit factor_selected'!U$1,FALSE)</f>
        <v>1.90732781196748E-2</v>
      </c>
      <c r="BD303" s="22">
        <f>VLOOKUP($H303,'[1]Unit factor_selected'!$F$3:$AC$346,'[1]Unit factor_selected'!V$1,FALSE)</f>
        <v>9.2699226365137902E-6</v>
      </c>
      <c r="BE303" s="22">
        <f>VLOOKUP($H303,'[1]Unit factor_selected'!$F$3:$AC$346,'[1]Unit factor_selected'!W$1,FALSE)</f>
        <v>4.5105351350897501E-4</v>
      </c>
      <c r="BF303" s="22">
        <f>VLOOKUP($H303,'[1]Unit factor_selected'!$F$3:$AC$346,'[1]Unit factor_selected'!X$1,FALSE)</f>
        <v>1.8178025091641801E-3</v>
      </c>
      <c r="BG303" s="22">
        <f>VLOOKUP($H303,'[1]Unit factor_selected'!$F$3:$AC$346,'[1]Unit factor_selected'!Y$1,FALSE)</f>
        <v>1.82493150768991E-3</v>
      </c>
      <c r="BH303" s="22">
        <f>VLOOKUP($H303,'[1]Unit factor_selected'!$F$3:$AC$346,'[1]Unit factor_selected'!Z$1,FALSE)</f>
        <v>1.7392652392117499E-7</v>
      </c>
      <c r="BI303" s="22">
        <f>VLOOKUP($H303,'[1]Unit factor_selected'!$F$3:$AC$346,'[1]Unit factor_selected'!AA$1,FALSE)</f>
        <v>2.2210853876581099E-3</v>
      </c>
      <c r="BJ303" s="21">
        <f>VLOOKUP($H303,'[1]Unit factor_selected'!$F$3:$AC$346,'[1]Unit factor_selected'!AB$1,FALSE)</f>
        <v>0.60830408954433701</v>
      </c>
      <c r="BK303" s="99">
        <f>VLOOKUP($H303,'[1]Unit factor_selected'!$F$3:$AC$346,'[1]Unit factor_selected'!AC$1,FALSE)</f>
        <v>2.0768753694455902E-3</v>
      </c>
      <c r="BL303">
        <f t="shared" si="156"/>
        <v>0</v>
      </c>
    </row>
    <row r="304" spans="2:64" x14ac:dyDescent="0.2">
      <c r="B304" s="84"/>
      <c r="C304" s="63"/>
      <c r="D304" s="84"/>
      <c r="E304" s="147"/>
      <c r="F304" s="86"/>
      <c r="G304" s="87" t="str">
        <f t="shared" si="192"/>
        <v>JP</v>
      </c>
      <c r="H304" s="35" t="str">
        <f t="shared" si="192"/>
        <v>dc1099ef-8bc9-38e6-a899-4ebfe8b58820</v>
      </c>
      <c r="I304" s="88">
        <f t="shared" si="192"/>
        <v>0</v>
      </c>
      <c r="J304" s="89"/>
      <c r="K304" s="261"/>
      <c r="L304" s="262"/>
      <c r="M304" s="262"/>
      <c r="N304" s="262"/>
      <c r="O304" s="262"/>
      <c r="P304" s="262"/>
      <c r="Q304" s="92"/>
      <c r="R304" s="262"/>
      <c r="S304" s="262"/>
      <c r="T304" s="262"/>
      <c r="U304" s="262"/>
      <c r="V304" s="262"/>
      <c r="W304" s="262"/>
      <c r="X304" s="262"/>
      <c r="Y304" s="92"/>
      <c r="Z304" s="283"/>
      <c r="AA304" s="94">
        <f t="shared" si="193"/>
        <v>0</v>
      </c>
      <c r="AB304" s="4">
        <f t="shared" si="191"/>
        <v>0</v>
      </c>
      <c r="AC304" s="4">
        <f t="shared" si="191"/>
        <v>0</v>
      </c>
      <c r="AD304" s="4">
        <f t="shared" si="191"/>
        <v>0</v>
      </c>
      <c r="AE304" s="4">
        <f t="shared" si="191"/>
        <v>0</v>
      </c>
      <c r="AF304" s="4">
        <f t="shared" si="191"/>
        <v>0</v>
      </c>
      <c r="AG304" s="95">
        <f t="shared" si="191"/>
        <v>0</v>
      </c>
      <c r="AH304" s="4">
        <f t="shared" si="191"/>
        <v>0</v>
      </c>
      <c r="AI304" s="4">
        <f t="shared" si="191"/>
        <v>0</v>
      </c>
      <c r="AJ304" s="4">
        <f t="shared" si="191"/>
        <v>0</v>
      </c>
      <c r="AK304" s="4">
        <f t="shared" si="191"/>
        <v>0</v>
      </c>
      <c r="AL304" s="4">
        <f t="shared" si="191"/>
        <v>0</v>
      </c>
      <c r="AM304" s="4">
        <f t="shared" si="191"/>
        <v>0</v>
      </c>
      <c r="AN304" s="4">
        <f t="shared" si="191"/>
        <v>0</v>
      </c>
      <c r="AO304" s="95">
        <f t="shared" si="191"/>
        <v>0</v>
      </c>
      <c r="AP304" s="96">
        <f t="shared" si="191"/>
        <v>0</v>
      </c>
      <c r="AQ304" s="97" t="str">
        <f>VLOOKUP($H304,'[1]Unit factor_selected'!$F$3:$AC$346,'[1]Unit factor_selected'!H$1,FALSE)</f>
        <v>kWh</v>
      </c>
      <c r="AR304" s="98">
        <f>VLOOKUP($H304,'[1]Unit factor_selected'!$F$3:$AC$346,'[1]Unit factor_selected'!J$1,FALSE)</f>
        <v>0.41450650291678098</v>
      </c>
      <c r="AS304" s="2">
        <f>VLOOKUP($H304,'[1]Unit factor_selected'!$F$3:$AC$346,'[1]Unit factor_selected'!K$1,FALSE)</f>
        <v>8.3367300508058904</v>
      </c>
      <c r="AT304" s="22">
        <f>VLOOKUP($H304,'[1]Unit factor_selected'!$F$3:$AC$346,'[1]Unit factor_selected'!L$1,FALSE)</f>
        <v>4.70337261621905E-4</v>
      </c>
      <c r="AU304" s="21">
        <f>VLOOKUP($H304,'[1]Unit factor_selected'!$F$3:$AC$346,'[1]Unit factor_selected'!M$1,FALSE)</f>
        <v>0.111943226159109</v>
      </c>
      <c r="AV304" s="22">
        <f>VLOOKUP($H304,'[1]Unit factor_selected'!$F$3:$AC$346,'[1]Unit factor_selected'!N$1,FALSE)</f>
        <v>1.25811012052375E-2</v>
      </c>
      <c r="AW304" s="22">
        <f>VLOOKUP($H304,'[1]Unit factor_selected'!$F$3:$AC$346,'[1]Unit factor_selected'!O$1,FALSE)</f>
        <v>8.9372407623357496E-5</v>
      </c>
      <c r="AX304" s="21">
        <f>VLOOKUP($H304,'[1]Unit factor_selected'!$F$3:$AC$346,'[1]Unit factor_selected'!P$1,FALSE)</f>
        <v>0.42140331288079302</v>
      </c>
      <c r="AY304" s="22">
        <f>VLOOKUP($H304,'[1]Unit factor_selected'!$F$3:$AC$346,'[1]Unit factor_selected'!Q$1,FALSE)</f>
        <v>1.5137898085976299E-2</v>
      </c>
      <c r="AZ304" s="21">
        <f>VLOOKUP($H304,'[1]Unit factor_selected'!$F$3:$AC$346,'[1]Unit factor_selected'!R$1,FALSE)</f>
        <v>0.18211602628431001</v>
      </c>
      <c r="BA304" s="22">
        <f>VLOOKUP($H304,'[1]Unit factor_selected'!$F$3:$AC$346,'[1]Unit factor_selected'!S$1,FALSE)</f>
        <v>8.4793123170334994E-2</v>
      </c>
      <c r="BB304" s="22">
        <f>VLOOKUP($H304,'[1]Unit factor_selected'!$F$3:$AC$346,'[1]Unit factor_selected'!T$1,FALSE)</f>
        <v>4.9120726538256897E-3</v>
      </c>
      <c r="BC304" s="22">
        <f>VLOOKUP($H304,'[1]Unit factor_selected'!$F$3:$AC$346,'[1]Unit factor_selected'!U$1,FALSE)</f>
        <v>1.5984857458058499E-2</v>
      </c>
      <c r="BD304" s="22">
        <f>VLOOKUP($H304,'[1]Unit factor_selected'!$F$3:$AC$346,'[1]Unit factor_selected'!V$1,FALSE)</f>
        <v>7.9979898120999704E-6</v>
      </c>
      <c r="BE304" s="22">
        <f>VLOOKUP($H304,'[1]Unit factor_selected'!$F$3:$AC$346,'[1]Unit factor_selected'!W$1,FALSE)</f>
        <v>5.8183001950795903E-4</v>
      </c>
      <c r="BF304" s="22">
        <f>VLOOKUP($H304,'[1]Unit factor_selected'!$F$3:$AC$346,'[1]Unit factor_selected'!X$1,FALSE)</f>
        <v>7.4379576374734803E-4</v>
      </c>
      <c r="BG304" s="22">
        <f>VLOOKUP($H304,'[1]Unit factor_selected'!$F$3:$AC$346,'[1]Unit factor_selected'!Y$1,FALSE)</f>
        <v>7.5874089752607802E-4</v>
      </c>
      <c r="BH304" s="22">
        <f>VLOOKUP($H304,'[1]Unit factor_selected'!$F$3:$AC$346,'[1]Unit factor_selected'!Z$1,FALSE)</f>
        <v>1.3452291425765E-7</v>
      </c>
      <c r="BI304" s="22">
        <f>VLOOKUP($H304,'[1]Unit factor_selected'!$F$3:$AC$346,'[1]Unit factor_selected'!AA$1,FALSE)</f>
        <v>1.35594163646376E-3</v>
      </c>
      <c r="BJ304" s="21">
        <f>VLOOKUP($H304,'[1]Unit factor_selected'!$F$3:$AC$346,'[1]Unit factor_selected'!AB$1,FALSE)</f>
        <v>0.47061637305181098</v>
      </c>
      <c r="BK304" s="99">
        <f>VLOOKUP($H304,'[1]Unit factor_selected'!$F$3:$AC$346,'[1]Unit factor_selected'!AC$1,FALSE)</f>
        <v>1.6840278154762599E-3</v>
      </c>
      <c r="BL304">
        <f t="shared" si="156"/>
        <v>0</v>
      </c>
    </row>
    <row r="305" spans="2:64" x14ac:dyDescent="0.2">
      <c r="B305" s="84"/>
      <c r="C305" s="63"/>
      <c r="D305" s="84"/>
      <c r="E305" s="147"/>
      <c r="F305" s="86"/>
      <c r="G305" s="87" t="str">
        <f t="shared" si="192"/>
        <v>KR</v>
      </c>
      <c r="H305" s="35" t="str">
        <f t="shared" si="192"/>
        <v>2fcc8944-1021-3349-ace4-288efc955cd1</v>
      </c>
      <c r="I305" s="88">
        <f t="shared" si="192"/>
        <v>0</v>
      </c>
      <c r="J305" s="89"/>
      <c r="K305" s="261"/>
      <c r="L305" s="262"/>
      <c r="M305" s="262"/>
      <c r="N305" s="262"/>
      <c r="O305" s="262"/>
      <c r="P305" s="262"/>
      <c r="Q305" s="92"/>
      <c r="R305" s="262"/>
      <c r="S305" s="262"/>
      <c r="T305" s="262"/>
      <c r="U305" s="262"/>
      <c r="V305" s="262"/>
      <c r="W305" s="262"/>
      <c r="X305" s="262"/>
      <c r="Y305" s="92"/>
      <c r="Z305" s="283"/>
      <c r="AA305" s="94">
        <f t="shared" si="193"/>
        <v>0</v>
      </c>
      <c r="AB305" s="4">
        <f t="shared" si="191"/>
        <v>0</v>
      </c>
      <c r="AC305" s="4">
        <f t="shared" si="191"/>
        <v>0</v>
      </c>
      <c r="AD305" s="4">
        <f t="shared" si="191"/>
        <v>0</v>
      </c>
      <c r="AE305" s="4">
        <f t="shared" si="191"/>
        <v>0</v>
      </c>
      <c r="AF305" s="4">
        <f t="shared" si="191"/>
        <v>0</v>
      </c>
      <c r="AG305" s="95">
        <f t="shared" si="191"/>
        <v>0</v>
      </c>
      <c r="AH305" s="4">
        <f t="shared" si="191"/>
        <v>0</v>
      </c>
      <c r="AI305" s="4">
        <f t="shared" si="191"/>
        <v>0</v>
      </c>
      <c r="AJ305" s="4">
        <f t="shared" si="191"/>
        <v>0</v>
      </c>
      <c r="AK305" s="4">
        <f t="shared" si="191"/>
        <v>0</v>
      </c>
      <c r="AL305" s="4">
        <f t="shared" si="191"/>
        <v>0</v>
      </c>
      <c r="AM305" s="4">
        <f t="shared" si="191"/>
        <v>0</v>
      </c>
      <c r="AN305" s="4">
        <f t="shared" si="191"/>
        <v>0</v>
      </c>
      <c r="AO305" s="95">
        <f t="shared" si="191"/>
        <v>0</v>
      </c>
      <c r="AP305" s="96">
        <f t="shared" si="191"/>
        <v>0</v>
      </c>
      <c r="AQ305" s="97" t="str">
        <f>VLOOKUP($H305,'[1]Unit factor_selected'!$F$3:$AC$346,'[1]Unit factor_selected'!H$1,FALSE)</f>
        <v>kWh</v>
      </c>
      <c r="AR305" s="98">
        <f>VLOOKUP($H305,'[1]Unit factor_selected'!$F$3:$AC$346,'[1]Unit factor_selected'!J$1,FALSE)</f>
        <v>0.44882419692131298</v>
      </c>
      <c r="AS305" s="2">
        <f>VLOOKUP($H305,'[1]Unit factor_selected'!$F$3:$AC$346,'[1]Unit factor_selected'!K$1,FALSE)</f>
        <v>10.6797594704434</v>
      </c>
      <c r="AT305" s="22">
        <f>VLOOKUP($H305,'[1]Unit factor_selected'!$F$3:$AC$346,'[1]Unit factor_selected'!L$1,FALSE)</f>
        <v>4.9265264292420302E-4</v>
      </c>
      <c r="AU305" s="21">
        <f>VLOOKUP($H305,'[1]Unit factor_selected'!$F$3:$AC$346,'[1]Unit factor_selected'!M$1,FALSE)</f>
        <v>0.12623149246165999</v>
      </c>
      <c r="AV305" s="22">
        <f>VLOOKUP($H305,'[1]Unit factor_selected'!$F$3:$AC$346,'[1]Unit factor_selected'!N$1,FALSE)</f>
        <v>1.6968609446120098E-2</v>
      </c>
      <c r="AW305" s="22">
        <f>VLOOKUP($H305,'[1]Unit factor_selected'!$F$3:$AC$346,'[1]Unit factor_selected'!O$1,FALSE)</f>
        <v>2.7405747398636201E-4</v>
      </c>
      <c r="AX305" s="21">
        <f>VLOOKUP($H305,'[1]Unit factor_selected'!$F$3:$AC$346,'[1]Unit factor_selected'!P$1,FALSE)</f>
        <v>0.45253492451686</v>
      </c>
      <c r="AY305" s="22">
        <f>VLOOKUP($H305,'[1]Unit factor_selected'!$F$3:$AC$346,'[1]Unit factor_selected'!Q$1,FALSE)</f>
        <v>2.48684596265452E-2</v>
      </c>
      <c r="AZ305" s="21">
        <f>VLOOKUP($H305,'[1]Unit factor_selected'!$F$3:$AC$346,'[1]Unit factor_selected'!R$1,FALSE)</f>
        <v>0.42508296115309102</v>
      </c>
      <c r="BA305" s="22">
        <f>VLOOKUP($H305,'[1]Unit factor_selected'!$F$3:$AC$346,'[1]Unit factor_selected'!S$1,FALSE)</f>
        <v>0.191914630710534</v>
      </c>
      <c r="BB305" s="22">
        <f>VLOOKUP($H305,'[1]Unit factor_selected'!$F$3:$AC$346,'[1]Unit factor_selected'!T$1,FALSE)</f>
        <v>8.9421744425186196E-3</v>
      </c>
      <c r="BC305" s="22">
        <f>VLOOKUP($H305,'[1]Unit factor_selected'!$F$3:$AC$346,'[1]Unit factor_selected'!U$1,FALSE)</f>
        <v>2.2227062220125101E-2</v>
      </c>
      <c r="BD305" s="22">
        <f>VLOOKUP($H305,'[1]Unit factor_selected'!$F$3:$AC$346,'[1]Unit factor_selected'!V$1,FALSE)</f>
        <v>2.0839885011706401E-5</v>
      </c>
      <c r="BE305" s="22">
        <f>VLOOKUP($H305,'[1]Unit factor_selected'!$F$3:$AC$346,'[1]Unit factor_selected'!W$1,FALSE)</f>
        <v>5.9720515722452502E-4</v>
      </c>
      <c r="BF305" s="22">
        <f>VLOOKUP($H305,'[1]Unit factor_selected'!$F$3:$AC$346,'[1]Unit factor_selected'!X$1,FALSE)</f>
        <v>9.57080591438114E-4</v>
      </c>
      <c r="BG305" s="22">
        <f>VLOOKUP($H305,'[1]Unit factor_selected'!$F$3:$AC$346,'[1]Unit factor_selected'!Y$1,FALSE)</f>
        <v>9.6987712976880503E-4</v>
      </c>
      <c r="BH305" s="22">
        <f>VLOOKUP($H305,'[1]Unit factor_selected'!$F$3:$AC$346,'[1]Unit factor_selected'!Z$1,FALSE)</f>
        <v>1.6228126937245899E-7</v>
      </c>
      <c r="BI305" s="22">
        <f>VLOOKUP($H305,'[1]Unit factor_selected'!$F$3:$AC$346,'[1]Unit factor_selected'!AA$1,FALSE)</f>
        <v>8.2713932894040601E-4</v>
      </c>
      <c r="BJ305" s="21">
        <f>VLOOKUP($H305,'[1]Unit factor_selected'!$F$3:$AC$346,'[1]Unit factor_selected'!AB$1,FALSE)</f>
        <v>0.51620363771325195</v>
      </c>
      <c r="BK305" s="99">
        <f>VLOOKUP($H305,'[1]Unit factor_selected'!$F$3:$AC$346,'[1]Unit factor_selected'!AC$1,FALSE)</f>
        <v>3.0323563137813099E-3</v>
      </c>
      <c r="BL305">
        <f t="shared" si="156"/>
        <v>0</v>
      </c>
    </row>
    <row r="306" spans="2:64" x14ac:dyDescent="0.2">
      <c r="B306" s="84"/>
      <c r="C306" s="63"/>
      <c r="D306" s="84"/>
      <c r="E306" s="147"/>
      <c r="F306" s="86"/>
      <c r="G306" s="87" t="str">
        <f t="shared" si="192"/>
        <v>RER</v>
      </c>
      <c r="H306" s="35">
        <f t="shared" si="192"/>
        <v>0</v>
      </c>
      <c r="I306" s="88">
        <f t="shared" si="192"/>
        <v>0</v>
      </c>
      <c r="J306" s="89"/>
      <c r="K306" s="261"/>
      <c r="L306" s="262"/>
      <c r="M306" s="262"/>
      <c r="N306" s="262"/>
      <c r="O306" s="262"/>
      <c r="P306" s="262"/>
      <c r="Q306" s="92"/>
      <c r="R306" s="262"/>
      <c r="S306" s="262"/>
      <c r="T306" s="262"/>
      <c r="U306" s="262"/>
      <c r="V306" s="262"/>
      <c r="W306" s="262"/>
      <c r="X306" s="262"/>
      <c r="Y306" s="92"/>
      <c r="Z306" s="283"/>
      <c r="AA306" s="94">
        <f t="shared" si="193"/>
        <v>0</v>
      </c>
      <c r="AB306" s="4">
        <f t="shared" si="191"/>
        <v>0</v>
      </c>
      <c r="AC306" s="4">
        <f t="shared" si="191"/>
        <v>0</v>
      </c>
      <c r="AD306" s="4">
        <f t="shared" si="191"/>
        <v>0</v>
      </c>
      <c r="AE306" s="4">
        <f t="shared" si="191"/>
        <v>0</v>
      </c>
      <c r="AF306" s="4">
        <f t="shared" si="191"/>
        <v>0</v>
      </c>
      <c r="AG306" s="95">
        <f t="shared" si="191"/>
        <v>0</v>
      </c>
      <c r="AH306" s="4">
        <f t="shared" si="191"/>
        <v>0</v>
      </c>
      <c r="AI306" s="4">
        <f t="shared" si="191"/>
        <v>0</v>
      </c>
      <c r="AJ306" s="4">
        <f t="shared" si="191"/>
        <v>0</v>
      </c>
      <c r="AK306" s="4">
        <f t="shared" si="191"/>
        <v>0</v>
      </c>
      <c r="AL306" s="4">
        <f t="shared" si="191"/>
        <v>0</v>
      </c>
      <c r="AM306" s="4">
        <f t="shared" si="191"/>
        <v>0</v>
      </c>
      <c r="AN306" s="4">
        <f t="shared" si="191"/>
        <v>0</v>
      </c>
      <c r="AO306" s="95">
        <f t="shared" si="191"/>
        <v>0</v>
      </c>
      <c r="AP306" s="96">
        <f t="shared" si="191"/>
        <v>0</v>
      </c>
      <c r="AQ306" s="97" t="str">
        <f>VLOOKUP($H306,'[1]Unit factor_selected'!$F$3:$AC$346,'[1]Unit factor_selected'!H$1,FALSE)</f>
        <v>kWh</v>
      </c>
      <c r="AR306" s="98">
        <f>VLOOKUP($H306,'[1]Unit factor_selected'!$F$3:$AC$346,'[1]Unit factor_selected'!J$1,FALSE)</f>
        <v>0.21957146944853601</v>
      </c>
      <c r="AS306" s="2">
        <f>VLOOKUP($H306,'[1]Unit factor_selected'!$F$3:$AC$346,'[1]Unit factor_selected'!K$1,FALSE)</f>
        <v>7.0862201970238701</v>
      </c>
      <c r="AT306" s="22">
        <f>VLOOKUP($H306,'[1]Unit factor_selected'!$F$3:$AC$346,'[1]Unit factor_selected'!L$1,FALSE)</f>
        <v>8.3772731763599921E-5</v>
      </c>
      <c r="AU306" s="21">
        <f>VLOOKUP($H306,'[1]Unit factor_selected'!$F$3:$AC$346,'[1]Unit factor_selected'!M$1,FALSE)</f>
        <v>6.70359680813368E-2</v>
      </c>
      <c r="AV306" s="22">
        <f>VLOOKUP($H306,'[1]Unit factor_selected'!$F$3:$AC$346,'[1]Unit factor_selected'!N$1,FALSE)</f>
        <v>1.4266749439454635E-2</v>
      </c>
      <c r="AW306" s="22">
        <f>VLOOKUP($H306,'[1]Unit factor_selected'!$F$3:$AC$346,'[1]Unit factor_selected'!O$1,FALSE)</f>
        <v>1.7149187688680467E-4</v>
      </c>
      <c r="AX306" s="21">
        <f>VLOOKUP($H306,'[1]Unit factor_selected'!$F$3:$AC$346,'[1]Unit factor_selected'!P$1,FALSE)</f>
        <v>0.22332948822621831</v>
      </c>
      <c r="AY306" s="22">
        <f>VLOOKUP($H306,'[1]Unit factor_selected'!$F$3:$AC$346,'[1]Unit factor_selected'!Q$1,FALSE)</f>
        <v>1.7528206718914665E-2</v>
      </c>
      <c r="AZ306" s="21">
        <f>VLOOKUP($H306,'[1]Unit factor_selected'!$F$3:$AC$346,'[1]Unit factor_selected'!R$1,FALSE)</f>
        <v>0.24292780895591501</v>
      </c>
      <c r="BA306" s="22">
        <f>VLOOKUP($H306,'[1]Unit factor_selected'!$F$3:$AC$346,'[1]Unit factor_selected'!S$1,FALSE)</f>
        <v>6.1311111138674372E-2</v>
      </c>
      <c r="BB306" s="22">
        <f>VLOOKUP($H306,'[1]Unit factor_selected'!$F$3:$AC$346,'[1]Unit factor_selected'!T$1,FALSE)</f>
        <v>8.6136377138703001E-3</v>
      </c>
      <c r="BC306" s="22">
        <f>VLOOKUP($H306,'[1]Unit factor_selected'!$F$3:$AC$346,'[1]Unit factor_selected'!U$1,FALSE)</f>
        <v>1.8263804873492769E-2</v>
      </c>
      <c r="BD306" s="22">
        <f>VLOOKUP($H306,'[1]Unit factor_selected'!$F$3:$AC$346,'[1]Unit factor_selected'!V$1,FALSE)</f>
        <v>1.2041369103710334E-5</v>
      </c>
      <c r="BE306" s="22">
        <f>VLOOKUP($H306,'[1]Unit factor_selected'!$F$3:$AC$346,'[1]Unit factor_selected'!W$1,FALSE)</f>
        <v>5.1752647425555532E-4</v>
      </c>
      <c r="BF306" s="22">
        <f>VLOOKUP($H306,'[1]Unit factor_selected'!$F$3:$AC$346,'[1]Unit factor_selected'!X$1,FALSE)</f>
        <v>9.5976832614757729E-5</v>
      </c>
      <c r="BG306" s="22">
        <f>VLOOKUP($H306,'[1]Unit factor_selected'!$F$3:$AC$346,'[1]Unit factor_selected'!Y$1,FALSE)</f>
        <v>1.0406939694266351E-4</v>
      </c>
      <c r="BH306" s="22">
        <f>VLOOKUP($H306,'[1]Unit factor_selected'!$F$3:$AC$346,'[1]Unit factor_selected'!Z$1,FALSE)</f>
        <v>1.4849161471338802E-7</v>
      </c>
      <c r="BI306" s="22">
        <f>VLOOKUP($H306,'[1]Unit factor_selected'!$F$3:$AC$346,'[1]Unit factor_selected'!AA$1,FALSE)</f>
        <v>1.9100570584220264E-4</v>
      </c>
      <c r="BJ306" s="21">
        <f>VLOOKUP($H306,'[1]Unit factor_selected'!$F$3:$AC$346,'[1]Unit factor_selected'!AB$1,FALSE)</f>
        <v>0.403963453734209</v>
      </c>
      <c r="BK306" s="99">
        <f>VLOOKUP($H306,'[1]Unit factor_selected'!$F$3:$AC$346,'[1]Unit factor_selected'!AC$1,FALSE)</f>
        <v>2.2325972022637624E-3</v>
      </c>
      <c r="BL306">
        <f t="shared" si="156"/>
        <v>0</v>
      </c>
    </row>
    <row r="307" spans="2:64" x14ac:dyDescent="0.2">
      <c r="B307" s="84"/>
      <c r="C307" s="63"/>
      <c r="D307" s="84"/>
      <c r="E307" s="254" t="str">
        <f>[1]LCI!AE11</f>
        <v>Steam</v>
      </c>
      <c r="F307" s="213" t="str">
        <f>F269</f>
        <v>market for steam, in chemical industry | steam, in chemical industry | Cutoff, U</v>
      </c>
      <c r="G307" s="87" t="str">
        <f>G269</f>
        <v>RoW</v>
      </c>
      <c r="H307" s="35" t="str">
        <f>H269</f>
        <v>4c484cd4-fd95-4915-939f-2c7db27ad9b0</v>
      </c>
      <c r="I307" s="88">
        <v>1</v>
      </c>
      <c r="J307" s="126">
        <f t="shared" ref="J307:J314" si="194">I307</f>
        <v>1</v>
      </c>
      <c r="K307" s="255">
        <v>0</v>
      </c>
      <c r="L307" s="256">
        <v>0</v>
      </c>
      <c r="M307" s="256">
        <v>0</v>
      </c>
      <c r="N307" s="256">
        <v>0</v>
      </c>
      <c r="O307" s="256">
        <v>0</v>
      </c>
      <c r="P307" s="256">
        <v>0</v>
      </c>
      <c r="Q307" s="129">
        <f>'[1]EV proj_BAU'!AF$84*[1]LCI!$AF11</f>
        <v>0.72319733604356407</v>
      </c>
      <c r="R307" s="4">
        <v>0</v>
      </c>
      <c r="S307" s="256">
        <v>0</v>
      </c>
      <c r="T307" s="256">
        <v>0</v>
      </c>
      <c r="U307" s="256">
        <v>0</v>
      </c>
      <c r="V307" s="256">
        <v>0</v>
      </c>
      <c r="W307" s="256">
        <v>0</v>
      </c>
      <c r="X307" s="256">
        <v>0</v>
      </c>
      <c r="Y307" s="129">
        <f>'[1]EV proj_BAU'!AG$84*[1]LCI!$AF11</f>
        <v>1.3907892467730387</v>
      </c>
      <c r="Z307" s="268">
        <v>0</v>
      </c>
      <c r="AA307" s="94">
        <f>$I307*K307</f>
        <v>0</v>
      </c>
      <c r="AB307" s="4">
        <f t="shared" ref="AB307:AP314" si="195">$I307*L307</f>
        <v>0</v>
      </c>
      <c r="AC307" s="4">
        <f t="shared" si="195"/>
        <v>0</v>
      </c>
      <c r="AD307" s="4">
        <f t="shared" si="195"/>
        <v>0</v>
      </c>
      <c r="AE307" s="4">
        <f t="shared" si="195"/>
        <v>0</v>
      </c>
      <c r="AF307" s="4">
        <f t="shared" si="195"/>
        <v>0</v>
      </c>
      <c r="AG307" s="95">
        <f t="shared" si="195"/>
        <v>0.72319733604356407</v>
      </c>
      <c r="AH307" s="4">
        <f t="shared" si="195"/>
        <v>0</v>
      </c>
      <c r="AI307" s="4">
        <f t="shared" si="195"/>
        <v>0</v>
      </c>
      <c r="AJ307" s="4">
        <f t="shared" si="195"/>
        <v>0</v>
      </c>
      <c r="AK307" s="4">
        <f t="shared" si="195"/>
        <v>0</v>
      </c>
      <c r="AL307" s="4">
        <f t="shared" si="195"/>
        <v>0</v>
      </c>
      <c r="AM307" s="4">
        <f t="shared" si="195"/>
        <v>0</v>
      </c>
      <c r="AN307" s="4">
        <f t="shared" si="195"/>
        <v>0</v>
      </c>
      <c r="AO307" s="95">
        <f t="shared" si="195"/>
        <v>1.3907892467730387</v>
      </c>
      <c r="AP307" s="96">
        <f t="shared" si="195"/>
        <v>0</v>
      </c>
      <c r="AQ307" s="97" t="str">
        <f>VLOOKUP($H307,'[1]Unit factor_selected'!$F$3:$AC$346,'[1]Unit factor_selected'!H$1,FALSE)</f>
        <v>kg</v>
      </c>
      <c r="AR307" s="98">
        <f>VLOOKUP($H307,'[1]Unit factor_selected'!$F$3:$AC$346,'[1]Unit factor_selected'!J$1,FALSE)</f>
        <v>0.32948332399456598</v>
      </c>
      <c r="AS307" s="2">
        <f>VLOOKUP($H307,'[1]Unit factor_selected'!$F$3:$AC$346,'[1]Unit factor_selected'!K$1,FALSE)</f>
        <v>4.6000252627446203</v>
      </c>
      <c r="AT307" s="22">
        <f>VLOOKUP($H307,'[1]Unit factor_selected'!$F$3:$AC$346,'[1]Unit factor_selected'!L$1,FALSE)</f>
        <v>3.1535727593722001E-4</v>
      </c>
      <c r="AU307" s="21">
        <f>VLOOKUP($H307,'[1]Unit factor_selected'!$F$3:$AC$346,'[1]Unit factor_selected'!M$1,FALSE)</f>
        <v>9.8297989933231494E-2</v>
      </c>
      <c r="AV307" s="22">
        <f>VLOOKUP($H307,'[1]Unit factor_selected'!$F$3:$AC$346,'[1]Unit factor_selected'!N$1,FALSE)</f>
        <v>2.1448967157556499E-3</v>
      </c>
      <c r="AW307" s="22">
        <f>VLOOKUP($H307,'[1]Unit factor_selected'!$F$3:$AC$346,'[1]Unit factor_selected'!O$1,FALSE)</f>
        <v>3.67582664670096E-5</v>
      </c>
      <c r="AX307" s="21">
        <f>VLOOKUP($H307,'[1]Unit factor_selected'!$F$3:$AC$346,'[1]Unit factor_selected'!P$1,FALSE)</f>
        <v>0.33331485653771997</v>
      </c>
      <c r="AY307" s="22">
        <f>VLOOKUP($H307,'[1]Unit factor_selected'!$F$3:$AC$346,'[1]Unit factor_selected'!Q$1,FALSE)</f>
        <v>4.2125866616346498E-3</v>
      </c>
      <c r="AZ307" s="21">
        <f>VLOOKUP($H307,'[1]Unit factor_selected'!$F$3:$AC$346,'[1]Unit factor_selected'!R$1,FALSE)</f>
        <v>0.10082356538308</v>
      </c>
      <c r="BA307" s="22">
        <f>VLOOKUP($H307,'[1]Unit factor_selected'!$F$3:$AC$346,'[1]Unit factor_selected'!S$1,FALSE)</f>
        <v>3.3408712388046202E-3</v>
      </c>
      <c r="BB307" s="22">
        <f>VLOOKUP($H307,'[1]Unit factor_selected'!$F$3:$AC$346,'[1]Unit factor_selected'!T$1,FALSE)</f>
        <v>3.9769010366072201E-4</v>
      </c>
      <c r="BC307" s="22">
        <f>VLOOKUP($H307,'[1]Unit factor_selected'!$F$3:$AC$346,'[1]Unit factor_selected'!U$1,FALSE)</f>
        <v>3.4920816557836602E-3</v>
      </c>
      <c r="BD307" s="22">
        <f>VLOOKUP($H307,'[1]Unit factor_selected'!$F$3:$AC$346,'[1]Unit factor_selected'!V$1,FALSE)</f>
        <v>2.6531684073432501E-6</v>
      </c>
      <c r="BE307" s="22">
        <f>VLOOKUP($H307,'[1]Unit factor_selected'!$F$3:$AC$346,'[1]Unit factor_selected'!W$1,FALSE)</f>
        <v>8.1140163894001695E-5</v>
      </c>
      <c r="BF307" s="22">
        <f>VLOOKUP($H307,'[1]Unit factor_selected'!$F$3:$AC$346,'[1]Unit factor_selected'!X$1,FALSE)</f>
        <v>4.2864185438376697E-4</v>
      </c>
      <c r="BG307" s="22">
        <f>VLOOKUP($H307,'[1]Unit factor_selected'!$F$3:$AC$346,'[1]Unit factor_selected'!Y$1,FALSE)</f>
        <v>4.3939197839999998E-4</v>
      </c>
      <c r="BH307" s="22">
        <f>VLOOKUP($H307,'[1]Unit factor_selected'!$F$3:$AC$346,'[1]Unit factor_selected'!Z$1,FALSE)</f>
        <v>6.2505259246241705E-8</v>
      </c>
      <c r="BI307" s="22">
        <f>VLOOKUP($H307,'[1]Unit factor_selected'!$F$3:$AC$346,'[1]Unit factor_selected'!AA$1,FALSE)</f>
        <v>8.5341475817055502E-4</v>
      </c>
      <c r="BJ307" s="21">
        <f>VLOOKUP($H307,'[1]Unit factor_selected'!$F$3:$AC$346,'[1]Unit factor_selected'!AB$1,FALSE)</f>
        <v>1.16347567526354</v>
      </c>
      <c r="BK307" s="99">
        <f>VLOOKUP($H307,'[1]Unit factor_selected'!$F$3:$AC$346,'[1]Unit factor_selected'!AC$1,FALSE)</f>
        <v>4.029137769364E-4</v>
      </c>
      <c r="BL307">
        <f t="shared" si="156"/>
        <v>0.23828146218364862</v>
      </c>
    </row>
    <row r="308" spans="2:64" x14ac:dyDescent="0.2">
      <c r="B308" s="84"/>
      <c r="C308" s="63"/>
      <c r="D308" s="100"/>
      <c r="E308" s="284" t="str">
        <f>E148</f>
        <v>Emitted CO2</v>
      </c>
      <c r="F308" s="264"/>
      <c r="G308" s="102"/>
      <c r="H308" s="103"/>
      <c r="I308" s="104">
        <v>1</v>
      </c>
      <c r="J308" s="132">
        <f t="shared" si="194"/>
        <v>1</v>
      </c>
      <c r="K308" s="265">
        <v>0</v>
      </c>
      <c r="L308" s="266">
        <v>0</v>
      </c>
      <c r="M308" s="266">
        <v>0</v>
      </c>
      <c r="N308" s="266">
        <v>0</v>
      </c>
      <c r="O308" s="266">
        <v>0</v>
      </c>
      <c r="P308" s="266">
        <v>0</v>
      </c>
      <c r="Q308" s="135">
        <f>'[1]EV proj_BAU'!AF$84*[1]LCI!$AF12</f>
        <v>0.10466373506560123</v>
      </c>
      <c r="R308" s="111">
        <v>0</v>
      </c>
      <c r="S308" s="266">
        <v>0</v>
      </c>
      <c r="T308" s="266">
        <v>0</v>
      </c>
      <c r="U308" s="266">
        <v>0</v>
      </c>
      <c r="V308" s="266">
        <v>0</v>
      </c>
      <c r="W308" s="266">
        <v>0</v>
      </c>
      <c r="X308" s="266">
        <v>0</v>
      </c>
      <c r="Y308" s="135">
        <f>'[1]EV proj_BAU'!AG$84*[1]LCI!$AF12</f>
        <v>0.20128005179428901</v>
      </c>
      <c r="Z308" s="270">
        <v>0</v>
      </c>
      <c r="AA308" s="290">
        <f t="shared" ref="AA308:AA314" si="196">$I308*K308</f>
        <v>0</v>
      </c>
      <c r="AB308" s="115">
        <f t="shared" si="195"/>
        <v>0</v>
      </c>
      <c r="AC308" s="115">
        <f t="shared" si="195"/>
        <v>0</v>
      </c>
      <c r="AD308" s="115">
        <f t="shared" si="195"/>
        <v>0</v>
      </c>
      <c r="AE308" s="115">
        <f t="shared" si="195"/>
        <v>0</v>
      </c>
      <c r="AF308" s="115">
        <f t="shared" si="195"/>
        <v>0</v>
      </c>
      <c r="AG308" s="58">
        <f t="shared" si="195"/>
        <v>0.10466373506560123</v>
      </c>
      <c r="AH308" s="111">
        <f t="shared" si="195"/>
        <v>0</v>
      </c>
      <c r="AI308" s="111">
        <f t="shared" si="195"/>
        <v>0</v>
      </c>
      <c r="AJ308" s="111">
        <f t="shared" si="195"/>
        <v>0</v>
      </c>
      <c r="AK308" s="111">
        <f t="shared" si="195"/>
        <v>0</v>
      </c>
      <c r="AL308" s="111">
        <f t="shared" si="195"/>
        <v>0</v>
      </c>
      <c r="AM308" s="111">
        <f t="shared" si="195"/>
        <v>0</v>
      </c>
      <c r="AN308" s="111">
        <f t="shared" si="195"/>
        <v>0</v>
      </c>
      <c r="AO308" s="58">
        <f t="shared" si="195"/>
        <v>0.20128005179428901</v>
      </c>
      <c r="AP308" s="112">
        <f t="shared" si="195"/>
        <v>0</v>
      </c>
      <c r="AQ308" s="113" t="s">
        <v>56</v>
      </c>
      <c r="AR308" s="114">
        <v>1</v>
      </c>
      <c r="AS308" s="115">
        <v>0</v>
      </c>
      <c r="AT308" s="116">
        <v>0</v>
      </c>
      <c r="AU308" s="117">
        <v>0</v>
      </c>
      <c r="AV308" s="116">
        <v>0</v>
      </c>
      <c r="AW308" s="116">
        <v>0</v>
      </c>
      <c r="AX308" s="117">
        <v>1</v>
      </c>
      <c r="AY308" s="116">
        <v>0</v>
      </c>
      <c r="AZ308" s="117">
        <v>0</v>
      </c>
      <c r="BA308" s="116">
        <v>0</v>
      </c>
      <c r="BB308" s="116">
        <v>0</v>
      </c>
      <c r="BC308" s="116">
        <v>0</v>
      </c>
      <c r="BD308" s="116">
        <v>0</v>
      </c>
      <c r="BE308" s="116">
        <v>0</v>
      </c>
      <c r="BF308" s="116">
        <v>0</v>
      </c>
      <c r="BG308" s="116">
        <v>0</v>
      </c>
      <c r="BH308" s="116">
        <v>0</v>
      </c>
      <c r="BI308" s="116">
        <v>0</v>
      </c>
      <c r="BJ308" s="117">
        <v>0</v>
      </c>
      <c r="BK308" s="118">
        <v>0</v>
      </c>
      <c r="BL308">
        <f t="shared" si="156"/>
        <v>0.10466373506560123</v>
      </c>
    </row>
    <row r="309" spans="2:64" x14ac:dyDescent="0.2">
      <c r="B309" s="84"/>
      <c r="C309" s="63"/>
      <c r="D309" s="291" t="str">
        <f>'[1]Unit factor_selected'!C340</f>
        <v>DME</v>
      </c>
      <c r="E309" s="292"/>
      <c r="F309" s="293" t="str">
        <f>'[1]Unit factor_selected'!D340</f>
        <v>market for ethylene glycol dimethyl ether | ethylene glycol dimethyl ether | Cutoff, U</v>
      </c>
      <c r="G309" s="220" t="str">
        <f>'[1]Unit factor_selected'!E340</f>
        <v>GLO</v>
      </c>
      <c r="H309" s="221" t="str">
        <f>'[1]Unit factor_selected'!F340</f>
        <v>af11a9fb-b886-3778-a5c0-0ee801018ddd</v>
      </c>
      <c r="I309" s="68">
        <v>1</v>
      </c>
      <c r="J309" s="223">
        <f t="shared" si="194"/>
        <v>1</v>
      </c>
      <c r="K309" s="294">
        <v>0</v>
      </c>
      <c r="L309" s="295">
        <v>0</v>
      </c>
      <c r="M309" s="295">
        <v>0</v>
      </c>
      <c r="N309" s="295">
        <v>0</v>
      </c>
      <c r="O309" s="295">
        <v>0</v>
      </c>
      <c r="P309" s="295">
        <v>0</v>
      </c>
      <c r="Q309" s="225">
        <f>'[1]EV proj_BAU'!AF83</f>
        <v>19.624450324800225</v>
      </c>
      <c r="R309" s="296">
        <f>'[1]EV proj_BAU'!AJ82</f>
        <v>34.725918752892923</v>
      </c>
      <c r="S309" s="295">
        <v>0</v>
      </c>
      <c r="T309" s="295">
        <v>0</v>
      </c>
      <c r="U309" s="295">
        <v>0</v>
      </c>
      <c r="V309" s="295">
        <v>0</v>
      </c>
      <c r="W309" s="295">
        <v>0</v>
      </c>
      <c r="X309" s="295">
        <v>0</v>
      </c>
      <c r="Y309" s="225">
        <f>'[1]EV proj_BAU'!AG83</f>
        <v>37.740009711429217</v>
      </c>
      <c r="Z309" s="297">
        <f>'[1]EV proj_BAU'!AK82</f>
        <v>51.749336755483171</v>
      </c>
      <c r="AA309" s="74">
        <f t="shared" si="196"/>
        <v>0</v>
      </c>
      <c r="AB309" s="75">
        <f t="shared" si="195"/>
        <v>0</v>
      </c>
      <c r="AC309" s="75">
        <f t="shared" si="195"/>
        <v>0</v>
      </c>
      <c r="AD309" s="75">
        <f t="shared" si="195"/>
        <v>0</v>
      </c>
      <c r="AE309" s="75">
        <f t="shared" si="195"/>
        <v>0</v>
      </c>
      <c r="AF309" s="75">
        <f t="shared" si="195"/>
        <v>0</v>
      </c>
      <c r="AG309" s="76">
        <f t="shared" si="195"/>
        <v>19.624450324800225</v>
      </c>
      <c r="AH309" s="76">
        <f t="shared" si="195"/>
        <v>34.725918752892923</v>
      </c>
      <c r="AI309" s="75">
        <f t="shared" si="195"/>
        <v>0</v>
      </c>
      <c r="AJ309" s="75">
        <f t="shared" si="195"/>
        <v>0</v>
      </c>
      <c r="AK309" s="75">
        <f t="shared" si="195"/>
        <v>0</v>
      </c>
      <c r="AL309" s="75">
        <f t="shared" si="195"/>
        <v>0</v>
      </c>
      <c r="AM309" s="75">
        <f t="shared" si="195"/>
        <v>0</v>
      </c>
      <c r="AN309" s="75">
        <f t="shared" si="195"/>
        <v>0</v>
      </c>
      <c r="AO309" s="76">
        <f t="shared" si="195"/>
        <v>37.740009711429217</v>
      </c>
      <c r="AP309" s="156">
        <f t="shared" si="195"/>
        <v>51.749336755483171</v>
      </c>
      <c r="AQ309" s="78" t="str">
        <f>VLOOKUP($H309,'[1]Unit factor_selected'!$F$3:$AC$346,'[1]Unit factor_selected'!H$1,FALSE)</f>
        <v>kg</v>
      </c>
      <c r="AR309" s="79">
        <f>VLOOKUP($H309,'[1]Unit factor_selected'!$F$3:$AC$346,'[1]Unit factor_selected'!J$1,FALSE)</f>
        <v>2.2282735100000002</v>
      </c>
      <c r="AS309" s="80">
        <f>VLOOKUP($H309,'[1]Unit factor_selected'!$F$3:$AC$346,'[1]Unit factor_selected'!K$1,FALSE)</f>
        <v>72.019108590000002</v>
      </c>
      <c r="AT309" s="81">
        <f>VLOOKUP($H309,'[1]Unit factor_selected'!$F$3:$AC$346,'[1]Unit factor_selected'!L$1,FALSE)</f>
        <v>2.5851519999999998E-3</v>
      </c>
      <c r="AU309" s="82">
        <f>VLOOKUP($H309,'[1]Unit factor_selected'!$F$3:$AC$346,'[1]Unit factor_selected'!M$1,FALSE)</f>
        <v>1.46022388</v>
      </c>
      <c r="AV309" s="81">
        <f>VLOOKUP($H309,'[1]Unit factor_selected'!$F$3:$AC$346,'[1]Unit factor_selected'!N$1,FALSE)</f>
        <v>9.4850802999999997E-2</v>
      </c>
      <c r="AW309" s="81">
        <f>VLOOKUP($H309,'[1]Unit factor_selected'!$F$3:$AC$346,'[1]Unit factor_selected'!O$1,FALSE)</f>
        <v>4.78302E-4</v>
      </c>
      <c r="AX309" s="82">
        <f>VLOOKUP($H309,'[1]Unit factor_selected'!$F$3:$AC$346,'[1]Unit factor_selected'!P$1,FALSE)</f>
        <v>2.2926372330000002</v>
      </c>
      <c r="AY309" s="81">
        <f>VLOOKUP($H309,'[1]Unit factor_selected'!$F$3:$AC$346,'[1]Unit factor_selected'!Q$1,FALSE)</f>
        <v>0.110393518</v>
      </c>
      <c r="AZ309" s="82">
        <f>VLOOKUP($H309,'[1]Unit factor_selected'!$F$3:$AC$346,'[1]Unit factor_selected'!R$1,FALSE)</f>
        <v>1.761370251</v>
      </c>
      <c r="BA309" s="81">
        <f>VLOOKUP($H309,'[1]Unit factor_selected'!$F$3:$AC$346,'[1]Unit factor_selected'!S$1,FALSE)</f>
        <v>0.13611362599999999</v>
      </c>
      <c r="BB309" s="81">
        <f>VLOOKUP($H309,'[1]Unit factor_selected'!$F$3:$AC$346,'[1]Unit factor_selected'!T$1,FALSE)</f>
        <v>1.9598655E-2</v>
      </c>
      <c r="BC309" s="81">
        <f>VLOOKUP($H309,'[1]Unit factor_selected'!$F$3:$AC$346,'[1]Unit factor_selected'!U$1,FALSE)</f>
        <v>0.124471426</v>
      </c>
      <c r="BD309" s="81">
        <f>VLOOKUP($H309,'[1]Unit factor_selected'!$F$3:$AC$346,'[1]Unit factor_selected'!V$1,FALSE)</f>
        <v>3.4600000000000001E-5</v>
      </c>
      <c r="BE309" s="81">
        <f>VLOOKUP($H309,'[1]Unit factor_selected'!$F$3:$AC$346,'[1]Unit factor_selected'!W$1,FALSE)</f>
        <v>7.1353689999999999E-3</v>
      </c>
      <c r="BF309" s="81">
        <f>VLOOKUP($H309,'[1]Unit factor_selected'!$F$3:$AC$346,'[1]Unit factor_selected'!X$1,FALSE)</f>
        <v>4.3483000000000003E-3</v>
      </c>
      <c r="BG309" s="81">
        <f>VLOOKUP($H309,'[1]Unit factor_selected'!$F$3:$AC$346,'[1]Unit factor_selected'!Y$1,FALSE)</f>
        <v>4.648175E-3</v>
      </c>
      <c r="BH309" s="81">
        <f>VLOOKUP($H309,'[1]Unit factor_selected'!$F$3:$AC$346,'[1]Unit factor_selected'!Z$1,FALSE)</f>
        <v>6.7700000000000004E-7</v>
      </c>
      <c r="BI309" s="81">
        <f>VLOOKUP($H309,'[1]Unit factor_selected'!$F$3:$AC$346,'[1]Unit factor_selected'!AA$1,FALSE)</f>
        <v>5.7149920000000003E-3</v>
      </c>
      <c r="BJ309" s="82">
        <f>VLOOKUP($H309,'[1]Unit factor_selected'!$F$3:$AC$346,'[1]Unit factor_selected'!AB$1,FALSE)</f>
        <v>7.893725742</v>
      </c>
      <c r="BK309" s="83">
        <f>VLOOKUP($H309,'[1]Unit factor_selected'!$F$3:$AC$346,'[1]Unit factor_selected'!AC$1,FALSE)</f>
        <v>3.5186393000000003E-2</v>
      </c>
      <c r="BL309">
        <f t="shared" si="156"/>
        <v>43.728642807063238</v>
      </c>
    </row>
    <row r="310" spans="2:64" x14ac:dyDescent="0.2">
      <c r="B310" s="84"/>
      <c r="C310" s="63"/>
      <c r="D310" s="62" t="str">
        <f>'[1]EV proj_BAU'!AI81</f>
        <v>LiClO4 (kg)</v>
      </c>
      <c r="E310" s="62" t="str">
        <f>[1]LCI!K31</f>
        <v>LiCl</v>
      </c>
      <c r="F310" s="298" t="str">
        <f>'[1]Unit factor_selected'!D334</f>
        <v>lithium chloride production | lithium chloride | Cutoff</v>
      </c>
      <c r="G310" s="66" t="str">
        <f>G292</f>
        <v>CL</v>
      </c>
      <c r="H310" s="67" t="s">
        <v>73</v>
      </c>
      <c r="I310" s="68">
        <f>I296</f>
        <v>0</v>
      </c>
      <c r="J310" s="299">
        <f>SUM(I310:I313)</f>
        <v>1</v>
      </c>
      <c r="K310" s="287">
        <v>0</v>
      </c>
      <c r="L310" s="288">
        <v>0</v>
      </c>
      <c r="M310" s="288">
        <v>0</v>
      </c>
      <c r="N310" s="288">
        <v>0</v>
      </c>
      <c r="O310" s="288">
        <v>0</v>
      </c>
      <c r="P310" s="288">
        <v>0</v>
      </c>
      <c r="Q310" s="288">
        <v>0</v>
      </c>
      <c r="R310" s="72">
        <f>'[1]EV proj_BAU'!AJ$81*[1]LCI!$L31</f>
        <v>1.7646545119350094</v>
      </c>
      <c r="S310" s="288">
        <v>0</v>
      </c>
      <c r="T310" s="288">
        <v>0</v>
      </c>
      <c r="U310" s="288">
        <v>0</v>
      </c>
      <c r="V310" s="288">
        <v>0</v>
      </c>
      <c r="W310" s="288">
        <v>0</v>
      </c>
      <c r="X310" s="288">
        <v>0</v>
      </c>
      <c r="Y310" s="288">
        <v>0</v>
      </c>
      <c r="Z310" s="72">
        <f>'[1]EV proj_BAU'!AK$81*[1]LCI!$L31</f>
        <v>3.0146361612047832</v>
      </c>
      <c r="AA310" s="74">
        <f>$I310*K$310</f>
        <v>0</v>
      </c>
      <c r="AB310" s="75">
        <f>$I310*L$310</f>
        <v>0</v>
      </c>
      <c r="AC310" s="75">
        <f t="shared" ref="AC310:AJ313" si="197">$I310*M$310</f>
        <v>0</v>
      </c>
      <c r="AD310" s="75">
        <f t="shared" si="197"/>
        <v>0</v>
      </c>
      <c r="AE310" s="75">
        <f t="shared" si="197"/>
        <v>0</v>
      </c>
      <c r="AF310" s="75">
        <f t="shared" si="197"/>
        <v>0</v>
      </c>
      <c r="AG310" s="75">
        <f t="shared" si="197"/>
        <v>0</v>
      </c>
      <c r="AH310" s="300">
        <f>$I310*R$310</f>
        <v>0</v>
      </c>
      <c r="AI310" s="75">
        <f>$I310*S$310</f>
        <v>0</v>
      </c>
      <c r="AJ310" s="75">
        <f>$I310*T$310</f>
        <v>0</v>
      </c>
      <c r="AK310" s="75">
        <f t="shared" ref="AK310:AP313" si="198">$I310*U$310</f>
        <v>0</v>
      </c>
      <c r="AL310" s="75">
        <f t="shared" si="198"/>
        <v>0</v>
      </c>
      <c r="AM310" s="75">
        <f t="shared" si="198"/>
        <v>0</v>
      </c>
      <c r="AN310" s="75">
        <f t="shared" si="198"/>
        <v>0</v>
      </c>
      <c r="AO310" s="75">
        <f t="shared" si="198"/>
        <v>0</v>
      </c>
      <c r="AP310" s="301">
        <f>$I310*Z$310</f>
        <v>0</v>
      </c>
      <c r="AQ310" s="37" t="str">
        <f>VLOOKUP($H310,'[1]Unit factor_selected'!$F$3:$AC$346,'[1]Unit factor_selected'!H$1,FALSE)</f>
        <v>kg</v>
      </c>
      <c r="AR310" s="79">
        <f>VLOOKUP($H310,'[1]Unit factor_selected'!$F$3:$AC$346,'[1]Unit factor_selected'!J$1,FALSE)</f>
        <v>3.3104277353834402</v>
      </c>
      <c r="AS310" s="82">
        <f>VLOOKUP($H310,'[1]Unit factor_selected'!$F$3:$AC$346,'[1]Unit factor_selected'!K$1,FALSE)</f>
        <v>41.909086708619597</v>
      </c>
      <c r="AT310" s="82">
        <f>VLOOKUP($H310,'[1]Unit factor_selected'!$F$3:$AC$346,'[1]Unit factor_selected'!L$1,FALSE)</f>
        <v>1.43287301183806E-2</v>
      </c>
      <c r="AU310" s="82">
        <f>VLOOKUP($H310,'[1]Unit factor_selected'!$F$3:$AC$346,'[1]Unit factor_selected'!M$1,FALSE)</f>
        <v>0.75264902579557003</v>
      </c>
      <c r="AV310" s="82">
        <f>VLOOKUP($H310,'[1]Unit factor_selected'!$F$3:$AC$346,'[1]Unit factor_selected'!N$1,FALSE)</f>
        <v>0.293270402451281</v>
      </c>
      <c r="AW310" s="82">
        <f>VLOOKUP($H310,'[1]Unit factor_selected'!$F$3:$AC$346,'[1]Unit factor_selected'!O$1,FALSE)</f>
        <v>2.4840838815438399E-3</v>
      </c>
      <c r="AX310" s="82">
        <f>VLOOKUP($H310,'[1]Unit factor_selected'!$F$3:$AC$346,'[1]Unit factor_selected'!P$1,FALSE)</f>
        <v>3.3470620378492102</v>
      </c>
      <c r="AY310" s="82">
        <f>VLOOKUP($H310,'[1]Unit factor_selected'!$F$3:$AC$346,'[1]Unit factor_selected'!Q$1,FALSE)</f>
        <v>0.47365679425871099</v>
      </c>
      <c r="AZ310" s="82">
        <f>VLOOKUP($H310,'[1]Unit factor_selected'!$F$3:$AC$346,'[1]Unit factor_selected'!R$1,FALSE)</f>
        <v>7.6690484521933504</v>
      </c>
      <c r="BA310" s="82">
        <f>VLOOKUP($H310,'[1]Unit factor_selected'!$F$3:$AC$346,'[1]Unit factor_selected'!S$1,FALSE)</f>
        <v>0.12308560377733201</v>
      </c>
      <c r="BB310" s="82">
        <f>VLOOKUP($H310,'[1]Unit factor_selected'!$F$3:$AC$346,'[1]Unit factor_selected'!T$1,FALSE)</f>
        <v>0.14589502082286501</v>
      </c>
      <c r="BC310" s="82">
        <f>VLOOKUP($H310,'[1]Unit factor_selected'!$F$3:$AC$346,'[1]Unit factor_selected'!U$1,FALSE)</f>
        <v>0.38444085155850699</v>
      </c>
      <c r="BD310" s="82">
        <f>VLOOKUP($H310,'[1]Unit factor_selected'!$F$3:$AC$346,'[1]Unit factor_selected'!V$1,FALSE)</f>
        <v>1.49959586804222E-3</v>
      </c>
      <c r="BE310" s="82">
        <f>VLOOKUP($H310,'[1]Unit factor_selected'!$F$3:$AC$346,'[1]Unit factor_selected'!W$1,FALSE)</f>
        <v>1.27985737511053</v>
      </c>
      <c r="BF310" s="82">
        <f>VLOOKUP($H310,'[1]Unit factor_selected'!$F$3:$AC$346,'[1]Unit factor_selected'!X$1,FALSE)</f>
        <v>1.07990274185117E-2</v>
      </c>
      <c r="BG310" s="82">
        <f>VLOOKUP($H310,'[1]Unit factor_selected'!$F$3:$AC$346,'[1]Unit factor_selected'!Y$1,FALSE)</f>
        <v>1.09419181752793E-2</v>
      </c>
      <c r="BH310" s="82">
        <f>VLOOKUP($H310,'[1]Unit factor_selected'!$F$3:$AC$346,'[1]Unit factor_selected'!Z$1,FALSE)</f>
        <v>1.3746606724904799E-6</v>
      </c>
      <c r="BI310" s="82">
        <f>VLOOKUP($H310,'[1]Unit factor_selected'!$F$3:$AC$346,'[1]Unit factor_selected'!AA$1,FALSE)</f>
        <v>1.7518972935459599E-2</v>
      </c>
      <c r="BJ310" s="82">
        <f>VLOOKUP($H310,'[1]Unit factor_selected'!$F$3:$AC$346,'[1]Unit factor_selected'!AB$1,FALSE)</f>
        <v>24.838002174718799</v>
      </c>
      <c r="BK310" s="302">
        <f>VLOOKUP($H310,'[1]Unit factor_selected'!$F$3:$AC$346,'[1]Unit factor_selected'!AC$1,FALSE)</f>
        <v>6.5011406765871901E-2</v>
      </c>
    </row>
    <row r="311" spans="2:64" x14ac:dyDescent="0.2">
      <c r="B311" s="84"/>
      <c r="C311" s="63"/>
      <c r="D311" s="84"/>
      <c r="E311" s="84"/>
      <c r="F311" s="303"/>
      <c r="G311" s="87" t="str">
        <f>G293</f>
        <v>CN</v>
      </c>
      <c r="H311" s="35" t="s">
        <v>74</v>
      </c>
      <c r="I311" s="88">
        <f t="shared" ref="I311:I313" si="199">I297</f>
        <v>0</v>
      </c>
      <c r="J311" s="304"/>
      <c r="K311" s="261"/>
      <c r="L311" s="262"/>
      <c r="M311" s="262"/>
      <c r="N311" s="262"/>
      <c r="O311" s="262"/>
      <c r="P311" s="262"/>
      <c r="Q311" s="262"/>
      <c r="R311" s="92"/>
      <c r="S311" s="262"/>
      <c r="T311" s="262"/>
      <c r="U311" s="262"/>
      <c r="V311" s="262"/>
      <c r="W311" s="262"/>
      <c r="X311" s="262"/>
      <c r="Y311" s="262"/>
      <c r="Z311" s="92"/>
      <c r="AA311" s="94">
        <f t="shared" ref="AA311:AB313" si="200">$I311*K$310</f>
        <v>0</v>
      </c>
      <c r="AB311" s="4">
        <f t="shared" si="200"/>
        <v>0</v>
      </c>
      <c r="AC311" s="4">
        <f t="shared" si="197"/>
        <v>0</v>
      </c>
      <c r="AD311" s="4">
        <f t="shared" si="197"/>
        <v>0</v>
      </c>
      <c r="AE311" s="4">
        <f t="shared" si="197"/>
        <v>0</v>
      </c>
      <c r="AF311" s="4">
        <f t="shared" si="197"/>
        <v>0</v>
      </c>
      <c r="AG311" s="4">
        <f t="shared" si="197"/>
        <v>0</v>
      </c>
      <c r="AH311" s="286">
        <f t="shared" si="197"/>
        <v>0</v>
      </c>
      <c r="AI311" s="4">
        <f t="shared" si="197"/>
        <v>0</v>
      </c>
      <c r="AJ311" s="4">
        <f t="shared" si="197"/>
        <v>0</v>
      </c>
      <c r="AK311" s="4">
        <f t="shared" si="198"/>
        <v>0</v>
      </c>
      <c r="AL311" s="4">
        <f t="shared" si="198"/>
        <v>0</v>
      </c>
      <c r="AM311" s="4">
        <f t="shared" si="198"/>
        <v>0</v>
      </c>
      <c r="AN311" s="4">
        <f t="shared" si="198"/>
        <v>0</v>
      </c>
      <c r="AO311" s="4">
        <f t="shared" si="198"/>
        <v>0</v>
      </c>
      <c r="AP311" s="305">
        <f>$I311*Z$310</f>
        <v>0</v>
      </c>
      <c r="AQ311" s="45" t="str">
        <f>VLOOKUP($H311,'[1]Unit factor_selected'!$F$3:$AC$346,'[1]Unit factor_selected'!H$1,FALSE)</f>
        <v>kg</v>
      </c>
      <c r="AR311" s="98">
        <f>VLOOKUP($H311,'[1]Unit factor_selected'!$F$3:$AC$346,'[1]Unit factor_selected'!J$1,FALSE)</f>
        <v>3.4470862599890602</v>
      </c>
      <c r="AS311" s="21">
        <f>VLOOKUP($H311,'[1]Unit factor_selected'!$F$3:$AC$346,'[1]Unit factor_selected'!K$1,FALSE)</f>
        <v>43.077996223983298</v>
      </c>
      <c r="AT311" s="21">
        <f>VLOOKUP($H311,'[1]Unit factor_selected'!$F$3:$AC$346,'[1]Unit factor_selected'!L$1,FALSE)</f>
        <v>6.5512255712255702E-3</v>
      </c>
      <c r="AU311" s="21">
        <f>VLOOKUP($H311,'[1]Unit factor_selected'!$F$3:$AC$346,'[1]Unit factor_selected'!M$1,FALSE)</f>
        <v>0.74718441911428501</v>
      </c>
      <c r="AV311" s="21">
        <f>VLOOKUP($H311,'[1]Unit factor_selected'!$F$3:$AC$346,'[1]Unit factor_selected'!N$1,FALSE)</f>
        <v>0.289304433614407</v>
      </c>
      <c r="AW311" s="21">
        <f>VLOOKUP($H311,'[1]Unit factor_selected'!$F$3:$AC$346,'[1]Unit factor_selected'!O$1,FALSE)</f>
        <v>2.1569575127061598E-3</v>
      </c>
      <c r="AX311" s="21">
        <f>VLOOKUP($H311,'[1]Unit factor_selected'!$F$3:$AC$346,'[1]Unit factor_selected'!P$1,FALSE)</f>
        <v>3.5010947356918298</v>
      </c>
      <c r="AY311" s="21">
        <f>VLOOKUP($H311,'[1]Unit factor_selected'!$F$3:$AC$346,'[1]Unit factor_selected'!Q$1,FALSE)</f>
        <v>0.460483297602584</v>
      </c>
      <c r="AZ311" s="21">
        <f>VLOOKUP($H311,'[1]Unit factor_selected'!$F$3:$AC$346,'[1]Unit factor_selected'!R$1,FALSE)</f>
        <v>7.37323774359729</v>
      </c>
      <c r="BA311" s="21">
        <f>VLOOKUP($H311,'[1]Unit factor_selected'!$F$3:$AC$346,'[1]Unit factor_selected'!S$1,FALSE)</f>
        <v>0.22358280503977301</v>
      </c>
      <c r="BB311" s="21">
        <f>VLOOKUP($H311,'[1]Unit factor_selected'!$F$3:$AC$346,'[1]Unit factor_selected'!T$1,FALSE)</f>
        <v>0.14519905343744999</v>
      </c>
      <c r="BC311" s="21">
        <f>VLOOKUP($H311,'[1]Unit factor_selected'!$F$3:$AC$346,'[1]Unit factor_selected'!U$1,FALSE)</f>
        <v>0.37826028052667898</v>
      </c>
      <c r="BD311" s="21">
        <f>VLOOKUP($H311,'[1]Unit factor_selected'!$F$3:$AC$346,'[1]Unit factor_selected'!V$1,FALSE)</f>
        <v>1.48143306023578E-3</v>
      </c>
      <c r="BE311" s="21">
        <f>VLOOKUP($H311,'[1]Unit factor_selected'!$F$3:$AC$346,'[1]Unit factor_selected'!W$1,FALSE)</f>
        <v>1.28007582002697</v>
      </c>
      <c r="BF311" s="21">
        <f>VLOOKUP($H311,'[1]Unit factor_selected'!$F$3:$AC$346,'[1]Unit factor_selected'!X$1,FALSE)</f>
        <v>9.8682472391885302E-3</v>
      </c>
      <c r="BG311" s="21">
        <f>VLOOKUP($H311,'[1]Unit factor_selected'!$F$3:$AC$346,'[1]Unit factor_selected'!Y$1,FALSE)</f>
        <v>1.0006308006129699E-2</v>
      </c>
      <c r="BH311" s="21">
        <f>VLOOKUP($H311,'[1]Unit factor_selected'!$F$3:$AC$346,'[1]Unit factor_selected'!Z$1,FALSE)</f>
        <v>1.36902522608879E-6</v>
      </c>
      <c r="BI311" s="21">
        <f>VLOOKUP($H311,'[1]Unit factor_selected'!$F$3:$AC$346,'[1]Unit factor_selected'!AA$1,FALSE)</f>
        <v>1.6586771373885398E-2</v>
      </c>
      <c r="BJ311" s="21">
        <f>VLOOKUP($H311,'[1]Unit factor_selected'!$F$3:$AC$346,'[1]Unit factor_selected'!AB$1,FALSE)</f>
        <v>24.986797656941899</v>
      </c>
      <c r="BK311" s="306">
        <f>VLOOKUP($H311,'[1]Unit factor_selected'!$F$3:$AC$346,'[1]Unit factor_selected'!AC$1,FALSE)</f>
        <v>6.6232821631793795E-2</v>
      </c>
    </row>
    <row r="312" spans="2:64" x14ac:dyDescent="0.2">
      <c r="B312" s="84"/>
      <c r="C312" s="63"/>
      <c r="D312" s="84"/>
      <c r="E312" s="84"/>
      <c r="F312" s="303"/>
      <c r="G312" s="87" t="str">
        <f>G294</f>
        <v>AR</v>
      </c>
      <c r="H312" s="35" t="s">
        <v>75</v>
      </c>
      <c r="I312" s="88">
        <f t="shared" si="199"/>
        <v>0</v>
      </c>
      <c r="J312" s="304"/>
      <c r="K312" s="261"/>
      <c r="L312" s="262"/>
      <c r="M312" s="262"/>
      <c r="N312" s="262"/>
      <c r="O312" s="262"/>
      <c r="P312" s="262"/>
      <c r="Q312" s="262"/>
      <c r="R312" s="92"/>
      <c r="S312" s="262"/>
      <c r="T312" s="262"/>
      <c r="U312" s="262"/>
      <c r="V312" s="262"/>
      <c r="W312" s="262"/>
      <c r="X312" s="262"/>
      <c r="Y312" s="262"/>
      <c r="Z312" s="92"/>
      <c r="AA312" s="94">
        <f t="shared" si="200"/>
        <v>0</v>
      </c>
      <c r="AB312" s="4">
        <f t="shared" si="200"/>
        <v>0</v>
      </c>
      <c r="AC312" s="4">
        <f t="shared" si="197"/>
        <v>0</v>
      </c>
      <c r="AD312" s="4">
        <f t="shared" si="197"/>
        <v>0</v>
      </c>
      <c r="AE312" s="4">
        <f t="shared" si="197"/>
        <v>0</v>
      </c>
      <c r="AF312" s="4">
        <f t="shared" si="197"/>
        <v>0</v>
      </c>
      <c r="AG312" s="4">
        <f t="shared" si="197"/>
        <v>0</v>
      </c>
      <c r="AH312" s="286">
        <f t="shared" si="197"/>
        <v>0</v>
      </c>
      <c r="AI312" s="4">
        <f t="shared" si="197"/>
        <v>0</v>
      </c>
      <c r="AJ312" s="4">
        <f t="shared" si="197"/>
        <v>0</v>
      </c>
      <c r="AK312" s="4">
        <f t="shared" si="198"/>
        <v>0</v>
      </c>
      <c r="AL312" s="4">
        <f t="shared" si="198"/>
        <v>0</v>
      </c>
      <c r="AM312" s="4">
        <f t="shared" si="198"/>
        <v>0</v>
      </c>
      <c r="AN312" s="4">
        <f t="shared" si="198"/>
        <v>0</v>
      </c>
      <c r="AO312" s="4">
        <f t="shared" si="198"/>
        <v>0</v>
      </c>
      <c r="AP312" s="305">
        <f t="shared" si="198"/>
        <v>0</v>
      </c>
      <c r="AQ312" s="45" t="str">
        <f>VLOOKUP($H312,'[1]Unit factor_selected'!$F$3:$AC$346,'[1]Unit factor_selected'!H$1,FALSE)</f>
        <v>kg</v>
      </c>
      <c r="AR312" s="98">
        <f>VLOOKUP($H312,'[1]Unit factor_selected'!$F$3:$AC$346,'[1]Unit factor_selected'!J$1,FALSE)</f>
        <v>3.1154886573957001</v>
      </c>
      <c r="AS312" s="21">
        <f>VLOOKUP($H312,'[1]Unit factor_selected'!$F$3:$AC$346,'[1]Unit factor_selected'!K$1,FALSE)</f>
        <v>42.037730243086202</v>
      </c>
      <c r="AT312" s="21">
        <f>VLOOKUP($H312,'[1]Unit factor_selected'!$F$3:$AC$346,'[1]Unit factor_selected'!L$1,FALSE)</f>
        <v>5.6410523213775102E-3</v>
      </c>
      <c r="AU312" s="21">
        <f>VLOOKUP($H312,'[1]Unit factor_selected'!$F$3:$AC$346,'[1]Unit factor_selected'!M$1,FALSE)</f>
        <v>0.741159271532144</v>
      </c>
      <c r="AV312" s="21">
        <f>VLOOKUP($H312,'[1]Unit factor_selected'!$F$3:$AC$346,'[1]Unit factor_selected'!N$1,FALSE)</f>
        <v>0.28488281640066299</v>
      </c>
      <c r="AW312" s="21">
        <f>VLOOKUP($H312,'[1]Unit factor_selected'!$F$3:$AC$346,'[1]Unit factor_selected'!O$1,FALSE)</f>
        <v>2.0133913199493498E-3</v>
      </c>
      <c r="AX312" s="21">
        <f>VLOOKUP($H312,'[1]Unit factor_selected'!$F$3:$AC$346,'[1]Unit factor_selected'!P$1,FALSE)</f>
        <v>3.1562956935084099</v>
      </c>
      <c r="AY312" s="21">
        <f>VLOOKUP($H312,'[1]Unit factor_selected'!$F$3:$AC$346,'[1]Unit factor_selected'!Q$1,FALSE)</f>
        <v>0.44074422670335001</v>
      </c>
      <c r="AZ312" s="21">
        <f>VLOOKUP($H312,'[1]Unit factor_selected'!$F$3:$AC$346,'[1]Unit factor_selected'!R$1,FALSE)</f>
        <v>7.0763804659867304</v>
      </c>
      <c r="BA312" s="21">
        <f>VLOOKUP($H312,'[1]Unit factor_selected'!$F$3:$AC$346,'[1]Unit factor_selected'!S$1,FALSE)</f>
        <v>0.17745553397048</v>
      </c>
      <c r="BB312" s="21">
        <f>VLOOKUP($H312,'[1]Unit factor_selected'!$F$3:$AC$346,'[1]Unit factor_selected'!T$1,FALSE)</f>
        <v>0.14431688173579299</v>
      </c>
      <c r="BC312" s="21">
        <f>VLOOKUP($H312,'[1]Unit factor_selected'!$F$3:$AC$346,'[1]Unit factor_selected'!U$1,FALSE)</f>
        <v>0.37196530618012702</v>
      </c>
      <c r="BD312" s="21">
        <f>VLOOKUP($H312,'[1]Unit factor_selected'!$F$3:$AC$346,'[1]Unit factor_selected'!V$1,FALSE)</f>
        <v>1.4730398350740899E-3</v>
      </c>
      <c r="BE312" s="21">
        <f>VLOOKUP($H312,'[1]Unit factor_selected'!$F$3:$AC$346,'[1]Unit factor_selected'!W$1,FALSE)</f>
        <v>1.2799704028279999</v>
      </c>
      <c r="BF312" s="21">
        <f>VLOOKUP($H312,'[1]Unit factor_selected'!$F$3:$AC$346,'[1]Unit factor_selected'!X$1,FALSE)</f>
        <v>8.3240731146532101E-3</v>
      </c>
      <c r="BG312" s="21">
        <f>VLOOKUP($H312,'[1]Unit factor_selected'!$F$3:$AC$346,'[1]Unit factor_selected'!Y$1,FALSE)</f>
        <v>8.4736661846393294E-3</v>
      </c>
      <c r="BH312" s="21">
        <f>VLOOKUP($H312,'[1]Unit factor_selected'!$F$3:$AC$346,'[1]Unit factor_selected'!Z$1,FALSE)</f>
        <v>1.9816963938611102E-6</v>
      </c>
      <c r="BI312" s="21">
        <f>VLOOKUP($H312,'[1]Unit factor_selected'!$F$3:$AC$346,'[1]Unit factor_selected'!AA$1,FALSE)</f>
        <v>1.48082364676591E-2</v>
      </c>
      <c r="BJ312" s="21">
        <f>VLOOKUP($H312,'[1]Unit factor_selected'!$F$3:$AC$346,'[1]Unit factor_selected'!AB$1,FALSE)</f>
        <v>24.922667232932501</v>
      </c>
      <c r="BK312" s="306">
        <f>VLOOKUP($H312,'[1]Unit factor_selected'!$F$3:$AC$346,'[1]Unit factor_selected'!AC$1,FALSE)</f>
        <v>7.7627417769095097E-2</v>
      </c>
    </row>
    <row r="313" spans="2:64" x14ac:dyDescent="0.2">
      <c r="B313" s="84"/>
      <c r="C313" s="63"/>
      <c r="D313" s="84"/>
      <c r="E313" s="100"/>
      <c r="F313" s="307"/>
      <c r="G313" s="102" t="s">
        <v>76</v>
      </c>
      <c r="H313" s="103" t="s">
        <v>77</v>
      </c>
      <c r="I313" s="104">
        <f t="shared" si="199"/>
        <v>1</v>
      </c>
      <c r="J313" s="308"/>
      <c r="K313" s="309"/>
      <c r="L313" s="310"/>
      <c r="M313" s="310"/>
      <c r="N313" s="310"/>
      <c r="O313" s="310"/>
      <c r="P313" s="310"/>
      <c r="Q313" s="310"/>
      <c r="R313" s="108"/>
      <c r="S313" s="310"/>
      <c r="T313" s="310"/>
      <c r="U313" s="310"/>
      <c r="V313" s="310"/>
      <c r="W313" s="310"/>
      <c r="X313" s="310"/>
      <c r="Y313" s="310"/>
      <c r="Z313" s="108"/>
      <c r="AA313" s="110">
        <f t="shared" si="200"/>
        <v>0</v>
      </c>
      <c r="AB313" s="111">
        <f t="shared" si="200"/>
        <v>0</v>
      </c>
      <c r="AC313" s="111">
        <f t="shared" si="197"/>
        <v>0</v>
      </c>
      <c r="AD313" s="111">
        <f t="shared" si="197"/>
        <v>0</v>
      </c>
      <c r="AE313" s="111">
        <f t="shared" si="197"/>
        <v>0</v>
      </c>
      <c r="AF313" s="111">
        <f t="shared" si="197"/>
        <v>0</v>
      </c>
      <c r="AG313" s="111">
        <f t="shared" si="197"/>
        <v>0</v>
      </c>
      <c r="AH313" s="57">
        <f t="shared" si="197"/>
        <v>1.7646545119350094</v>
      </c>
      <c r="AI313" s="111">
        <f t="shared" si="197"/>
        <v>0</v>
      </c>
      <c r="AJ313" s="111">
        <f t="shared" si="197"/>
        <v>0</v>
      </c>
      <c r="AK313" s="111">
        <f t="shared" si="198"/>
        <v>0</v>
      </c>
      <c r="AL313" s="111">
        <f t="shared" si="198"/>
        <v>0</v>
      </c>
      <c r="AM313" s="111">
        <f t="shared" si="198"/>
        <v>0</v>
      </c>
      <c r="AN313" s="111">
        <f t="shared" si="198"/>
        <v>0</v>
      </c>
      <c r="AO313" s="111">
        <f t="shared" si="198"/>
        <v>0</v>
      </c>
      <c r="AP313" s="60">
        <f t="shared" si="198"/>
        <v>3.0146361612047832</v>
      </c>
      <c r="AQ313" s="179" t="str">
        <f>VLOOKUP($H313,'[1]Unit factor_selected'!$F$3:$AC$346,'[1]Unit factor_selected'!H$1,FALSE)</f>
        <v>kg</v>
      </c>
      <c r="AR313" s="114">
        <f>VLOOKUP($H313,'[1]Unit factor_selected'!$F$3:$AC$346,'[1]Unit factor_selected'!J$1,FALSE)</f>
        <v>3.20033689890422</v>
      </c>
      <c r="AS313" s="117">
        <f>VLOOKUP($H313,'[1]Unit factor_selected'!$F$3:$AC$346,'[1]Unit factor_selected'!K$1,FALSE)</f>
        <v>55.372559554716801</v>
      </c>
      <c r="AT313" s="117">
        <f>VLOOKUP($H313,'[1]Unit factor_selected'!$F$3:$AC$346,'[1]Unit factor_selected'!L$1,FALSE)</f>
        <v>6.4847341604600201E-3</v>
      </c>
      <c r="AU313" s="117">
        <f>VLOOKUP($H313,'[1]Unit factor_selected'!$F$3:$AC$346,'[1]Unit factor_selected'!M$1,FALSE)</f>
        <v>0.69465203770161299</v>
      </c>
      <c r="AV313" s="117">
        <f>VLOOKUP($H313,'[1]Unit factor_selected'!$F$3:$AC$346,'[1]Unit factor_selected'!N$1,FALSE)</f>
        <v>0.32673225030334202</v>
      </c>
      <c r="AW313" s="117">
        <f>VLOOKUP($H313,'[1]Unit factor_selected'!$F$3:$AC$346,'[1]Unit factor_selected'!O$1,FALSE)</f>
        <v>1.42003606336903E-3</v>
      </c>
      <c r="AX313" s="117">
        <f>VLOOKUP($H313,'[1]Unit factor_selected'!$F$3:$AC$346,'[1]Unit factor_selected'!P$1,FALSE)</f>
        <v>3.2464136743406402</v>
      </c>
      <c r="AY313" s="117">
        <f>VLOOKUP($H313,'[1]Unit factor_selected'!$F$3:$AC$346,'[1]Unit factor_selected'!Q$1,FALSE)</f>
        <v>0.47542101380122798</v>
      </c>
      <c r="AZ313" s="117">
        <f>VLOOKUP($H313,'[1]Unit factor_selected'!$F$3:$AC$346,'[1]Unit factor_selected'!R$1,FALSE)</f>
        <v>6.6153498980375103</v>
      </c>
      <c r="BA313" s="117">
        <f>VLOOKUP($H313,'[1]Unit factor_selected'!$F$3:$AC$346,'[1]Unit factor_selected'!S$1,FALSE)</f>
        <v>0.233002133824045</v>
      </c>
      <c r="BB313" s="117">
        <f>VLOOKUP($H313,'[1]Unit factor_selected'!$F$3:$AC$346,'[1]Unit factor_selected'!T$1,FALSE)</f>
        <v>0.105138987891097</v>
      </c>
      <c r="BC313" s="117">
        <f>VLOOKUP($H313,'[1]Unit factor_selected'!$F$3:$AC$346,'[1]Unit factor_selected'!U$1,FALSE)</f>
        <v>0.42818265841088399</v>
      </c>
      <c r="BD313" s="117">
        <f>VLOOKUP($H313,'[1]Unit factor_selected'!$F$3:$AC$346,'[1]Unit factor_selected'!V$1,FALSE)</f>
        <v>3.2230929420738302E-4</v>
      </c>
      <c r="BE313" s="117">
        <f>VLOOKUP($H313,'[1]Unit factor_selected'!$F$3:$AC$346,'[1]Unit factor_selected'!W$1,FALSE)</f>
        <v>1.3423320326656301</v>
      </c>
      <c r="BF313" s="117">
        <f>VLOOKUP($H313,'[1]Unit factor_selected'!$F$3:$AC$346,'[1]Unit factor_selected'!X$1,FALSE)</f>
        <v>6.9022112556509996E-3</v>
      </c>
      <c r="BG313" s="117">
        <f>VLOOKUP($H313,'[1]Unit factor_selected'!$F$3:$AC$346,'[1]Unit factor_selected'!Y$1,FALSE)</f>
        <v>7.0170476503193897E-3</v>
      </c>
      <c r="BH313" s="117">
        <f>VLOOKUP($H313,'[1]Unit factor_selected'!$F$3:$AC$346,'[1]Unit factor_selected'!Z$1,FALSE)</f>
        <v>1.44873493673474E-6</v>
      </c>
      <c r="BI313" s="117">
        <f>VLOOKUP($H313,'[1]Unit factor_selected'!$F$3:$AC$346,'[1]Unit factor_selected'!AA$1,FALSE)</f>
        <v>1.5806127179594998E-2</v>
      </c>
      <c r="BJ313" s="117">
        <f>VLOOKUP($H313,'[1]Unit factor_selected'!$F$3:$AC$346,'[1]Unit factor_selected'!AB$1,FALSE)</f>
        <v>27.589617453883601</v>
      </c>
      <c r="BK313" s="240">
        <f>VLOOKUP($H313,'[1]Unit factor_selected'!$F$3:$AC$346,'[1]Unit factor_selected'!AC$1,FALSE)</f>
        <v>0.45595880037914099</v>
      </c>
    </row>
    <row r="314" spans="2:64" x14ac:dyDescent="0.2">
      <c r="B314" s="84"/>
      <c r="C314" s="63"/>
      <c r="D314" s="84"/>
      <c r="E314" s="254" t="str">
        <f>[1]LCI!K32</f>
        <v>NaClO4</v>
      </c>
      <c r="F314" s="213" t="str">
        <f>'[1]Unit factor_selected'!D338</f>
        <v>market for sodium perchlorate | sodium perchlorate | Cutoff, U</v>
      </c>
      <c r="G314" s="87" t="str">
        <f>'[1]Unit factor_selected'!E338</f>
        <v>GLO</v>
      </c>
      <c r="H314" s="35" t="str">
        <f>'[1]Unit factor_selected'!F338</f>
        <v>94f94267-64f9-3709-89df-acbc16a15428</v>
      </c>
      <c r="I314" s="88">
        <v>1</v>
      </c>
      <c r="J314" s="126">
        <f t="shared" si="194"/>
        <v>1</v>
      </c>
      <c r="K314" s="255">
        <v>0</v>
      </c>
      <c r="L314" s="256">
        <v>0</v>
      </c>
      <c r="M314" s="256">
        <v>0</v>
      </c>
      <c r="N314" s="256">
        <v>0</v>
      </c>
      <c r="O314" s="256">
        <v>0</v>
      </c>
      <c r="P314" s="256">
        <v>0</v>
      </c>
      <c r="Q314" s="256">
        <v>0</v>
      </c>
      <c r="R314" s="129">
        <f>'[1]EV proj_BAU'!AJ$81*[1]LCI!$L32</f>
        <v>5.1033099076311457</v>
      </c>
      <c r="S314" s="256">
        <v>0</v>
      </c>
      <c r="T314" s="256">
        <v>0</v>
      </c>
      <c r="U314" s="256">
        <v>0</v>
      </c>
      <c r="V314" s="256">
        <v>0</v>
      </c>
      <c r="W314" s="256">
        <v>0</v>
      </c>
      <c r="X314" s="256">
        <v>0</v>
      </c>
      <c r="Y314" s="256">
        <v>0</v>
      </c>
      <c r="Z314" s="184">
        <f>'[1]EV proj_BAU'!AK$81*[1]LCI!$L32</f>
        <v>8.7182065868007665</v>
      </c>
      <c r="AA314" s="94">
        <f t="shared" si="196"/>
        <v>0</v>
      </c>
      <c r="AB314" s="4">
        <f t="shared" si="195"/>
        <v>0</v>
      </c>
      <c r="AC314" s="4">
        <f t="shared" si="195"/>
        <v>0</v>
      </c>
      <c r="AD314" s="4">
        <f t="shared" si="195"/>
        <v>0</v>
      </c>
      <c r="AE314" s="4">
        <f t="shared" si="195"/>
        <v>0</v>
      </c>
      <c r="AF314" s="4">
        <f t="shared" si="195"/>
        <v>0</v>
      </c>
      <c r="AG314" s="4">
        <f t="shared" si="195"/>
        <v>0</v>
      </c>
      <c r="AH314" s="95">
        <f t="shared" si="195"/>
        <v>5.1033099076311457</v>
      </c>
      <c r="AI314" s="4">
        <f t="shared" si="195"/>
        <v>0</v>
      </c>
      <c r="AJ314" s="4">
        <f t="shared" si="195"/>
        <v>0</v>
      </c>
      <c r="AK314" s="4">
        <f t="shared" si="195"/>
        <v>0</v>
      </c>
      <c r="AL314" s="4">
        <f t="shared" si="195"/>
        <v>0</v>
      </c>
      <c r="AM314" s="4">
        <f t="shared" si="195"/>
        <v>0</v>
      </c>
      <c r="AN314" s="4">
        <f t="shared" si="195"/>
        <v>0</v>
      </c>
      <c r="AO314" s="4">
        <f t="shared" si="195"/>
        <v>0</v>
      </c>
      <c r="AP314" s="167">
        <f t="shared" si="195"/>
        <v>8.7182065868007665</v>
      </c>
      <c r="AQ314" s="97" t="str">
        <f>VLOOKUP($H314,'[1]Unit factor_selected'!$F$3:$AC$346,'[1]Unit factor_selected'!H$1,FALSE)</f>
        <v>kg</v>
      </c>
      <c r="AR314" s="98">
        <f>VLOOKUP($H314,'[1]Unit factor_selected'!$F$3:$AC$346,'[1]Unit factor_selected'!J$1,FALSE)</f>
        <v>5.4374438109999996</v>
      </c>
      <c r="AS314" s="2">
        <f>VLOOKUP($H314,'[1]Unit factor_selected'!$F$3:$AC$346,'[1]Unit factor_selected'!K$1,FALSE)</f>
        <v>90.676101669999994</v>
      </c>
      <c r="AT314" s="22">
        <f>VLOOKUP($H314,'[1]Unit factor_selected'!$F$3:$AC$346,'[1]Unit factor_selected'!L$1,FALSE)</f>
        <v>1.2914237E-2</v>
      </c>
      <c r="AU314" s="21">
        <f>VLOOKUP($H314,'[1]Unit factor_selected'!$F$3:$AC$346,'[1]Unit factor_selected'!M$1,FALSE)</f>
        <v>1.4565412149999999</v>
      </c>
      <c r="AV314" s="22">
        <f>VLOOKUP($H314,'[1]Unit factor_selected'!$F$3:$AC$346,'[1]Unit factor_selected'!N$1,FALSE)</f>
        <v>0.41006878499999999</v>
      </c>
      <c r="AW314" s="22">
        <f>VLOOKUP($H314,'[1]Unit factor_selected'!$F$3:$AC$346,'[1]Unit factor_selected'!O$1,FALSE)</f>
        <v>2.6575589999999999E-3</v>
      </c>
      <c r="AX314" s="21">
        <f>VLOOKUP($H314,'[1]Unit factor_selected'!$F$3:$AC$346,'[1]Unit factor_selected'!P$1,FALSE)</f>
        <v>5.5361550910000004</v>
      </c>
      <c r="AY314" s="22">
        <f>VLOOKUP($H314,'[1]Unit factor_selected'!$F$3:$AC$346,'[1]Unit factor_selected'!Q$1,FALSE)</f>
        <v>0.53863500200000003</v>
      </c>
      <c r="AZ314" s="21">
        <f>VLOOKUP($H314,'[1]Unit factor_selected'!$F$3:$AC$346,'[1]Unit factor_selected'!R$1,FALSE)</f>
        <v>12.437818930000001</v>
      </c>
      <c r="BA314" s="22">
        <f>VLOOKUP($H314,'[1]Unit factor_selected'!$F$3:$AC$346,'[1]Unit factor_selected'!S$1,FALSE)</f>
        <v>0.71740943099999999</v>
      </c>
      <c r="BB314" s="22">
        <f>VLOOKUP($H314,'[1]Unit factor_selected'!$F$3:$AC$346,'[1]Unit factor_selected'!T$1,FALSE)</f>
        <v>4.9889376999999999E-2</v>
      </c>
      <c r="BC314" s="22">
        <f>VLOOKUP($H314,'[1]Unit factor_selected'!$F$3:$AC$346,'[1]Unit factor_selected'!U$1,FALSE)</f>
        <v>0.53234102400000005</v>
      </c>
      <c r="BD314" s="22">
        <f>VLOOKUP($H314,'[1]Unit factor_selected'!$F$3:$AC$346,'[1]Unit factor_selected'!V$1,FALSE)</f>
        <v>2.5901599999999999E-4</v>
      </c>
      <c r="BE314" s="22">
        <f>VLOOKUP($H314,'[1]Unit factor_selected'!$F$3:$AC$346,'[1]Unit factor_selected'!W$1,FALSE)</f>
        <v>4.9267068999999997E-2</v>
      </c>
      <c r="BF314" s="22">
        <f>VLOOKUP($H314,'[1]Unit factor_selected'!$F$3:$AC$346,'[1]Unit factor_selected'!X$1,FALSE)</f>
        <v>1.5516706E-2</v>
      </c>
      <c r="BG314" s="22">
        <f>VLOOKUP($H314,'[1]Unit factor_selected'!$F$3:$AC$346,'[1]Unit factor_selected'!Y$1,FALSE)</f>
        <v>1.5738588000000001E-2</v>
      </c>
      <c r="BH314" s="22">
        <f>VLOOKUP($H314,'[1]Unit factor_selected'!$F$3:$AC$346,'[1]Unit factor_selected'!Z$1,FALSE)</f>
        <v>2.7300000000000001E-6</v>
      </c>
      <c r="BI314" s="22">
        <f>VLOOKUP($H314,'[1]Unit factor_selected'!$F$3:$AC$346,'[1]Unit factor_selected'!AA$1,FALSE)</f>
        <v>2.2749769E-2</v>
      </c>
      <c r="BJ314" s="21">
        <f>VLOOKUP($H314,'[1]Unit factor_selected'!$F$3:$AC$346,'[1]Unit factor_selected'!AB$1,FALSE)</f>
        <v>14.55411722</v>
      </c>
      <c r="BK314" s="99">
        <f>VLOOKUP($H314,'[1]Unit factor_selected'!$F$3:$AC$346,'[1]Unit factor_selected'!AC$1,FALSE)</f>
        <v>0.13530740599999999</v>
      </c>
    </row>
    <row r="315" spans="2:64" x14ac:dyDescent="0.2">
      <c r="B315" s="84"/>
      <c r="C315" s="63"/>
      <c r="D315" s="84"/>
      <c r="E315" s="147" t="str">
        <f>[1]LCI!K33</f>
        <v>Electricity</v>
      </c>
      <c r="F315" s="86" t="str">
        <f>F302</f>
        <v>market for electricity, medium voltage | electricity, medium voltage | Cutoff</v>
      </c>
      <c r="G315" s="87" t="str">
        <f>G302</f>
        <v>US</v>
      </c>
      <c r="H315" s="35" t="str">
        <f>H302</f>
        <v>c8427d94-a0eb-34c5-b306-c01919d79911</v>
      </c>
      <c r="I315" s="88">
        <f>I302</f>
        <v>1</v>
      </c>
      <c r="J315" s="89">
        <f>SUM(I315:I319)</f>
        <v>1</v>
      </c>
      <c r="K315" s="261">
        <v>0</v>
      </c>
      <c r="L315" s="262">
        <v>0</v>
      </c>
      <c r="M315" s="262">
        <v>0</v>
      </c>
      <c r="N315" s="262">
        <v>0</v>
      </c>
      <c r="O315" s="262">
        <v>0</v>
      </c>
      <c r="P315" s="262">
        <v>0</v>
      </c>
      <c r="Q315" s="262">
        <v>0</v>
      </c>
      <c r="R315" s="92">
        <f>'[1]EV proj_BAU'!AJ$81*[1]LCI!$L33</f>
        <v>47.885097308789206</v>
      </c>
      <c r="S315" s="262">
        <v>0</v>
      </c>
      <c r="T315" s="262">
        <v>0</v>
      </c>
      <c r="U315" s="262">
        <v>0</v>
      </c>
      <c r="V315" s="262">
        <v>0</v>
      </c>
      <c r="W315" s="262">
        <v>0</v>
      </c>
      <c r="X315" s="262">
        <v>0</v>
      </c>
      <c r="Y315" s="262">
        <v>0</v>
      </c>
      <c r="Z315" s="164">
        <f>'[1]EV proj_BAU'!AK$81*[1]LCI!$L33</f>
        <v>81.804197339225269</v>
      </c>
      <c r="AA315" s="94">
        <f>$I315*K$315</f>
        <v>0</v>
      </c>
      <c r="AB315" s="4">
        <f t="shared" ref="AB315:AP319" si="201">$I315*L$315</f>
        <v>0</v>
      </c>
      <c r="AC315" s="4">
        <f t="shared" si="201"/>
        <v>0</v>
      </c>
      <c r="AD315" s="4">
        <f t="shared" si="201"/>
        <v>0</v>
      </c>
      <c r="AE315" s="4">
        <f t="shared" si="201"/>
        <v>0</v>
      </c>
      <c r="AF315" s="4">
        <f t="shared" si="201"/>
        <v>0</v>
      </c>
      <c r="AG315" s="4">
        <f t="shared" si="201"/>
        <v>0</v>
      </c>
      <c r="AH315" s="95">
        <f t="shared" si="201"/>
        <v>47.885097308789206</v>
      </c>
      <c r="AI315" s="4">
        <f t="shared" si="201"/>
        <v>0</v>
      </c>
      <c r="AJ315" s="4">
        <f t="shared" si="201"/>
        <v>0</v>
      </c>
      <c r="AK315" s="4">
        <f t="shared" si="201"/>
        <v>0</v>
      </c>
      <c r="AL315" s="4">
        <f t="shared" si="201"/>
        <v>0</v>
      </c>
      <c r="AM315" s="4">
        <f t="shared" si="201"/>
        <v>0</v>
      </c>
      <c r="AN315" s="4">
        <f t="shared" si="201"/>
        <v>0</v>
      </c>
      <c r="AO315" s="4">
        <f t="shared" si="201"/>
        <v>0</v>
      </c>
      <c r="AP315" s="167">
        <f t="shared" si="201"/>
        <v>81.804197339225269</v>
      </c>
      <c r="AQ315" s="97" t="str">
        <f>VLOOKUP($H315,'[1]Unit factor_selected'!$F$3:$AC$346,'[1]Unit factor_selected'!H$1,FALSE)</f>
        <v>kWh</v>
      </c>
      <c r="AR315" s="98">
        <f>VLOOKUP($H315,'[1]Unit factor_selected'!$F$3:$AC$346,'[1]Unit factor_selected'!J$1,FALSE)</f>
        <v>0.51356071017077598</v>
      </c>
      <c r="AS315" s="2">
        <f>VLOOKUP($H315,'[1]Unit factor_selected'!$F$3:$AC$346,'[1]Unit factor_selected'!K$1,FALSE)</f>
        <v>9.7980290474973906</v>
      </c>
      <c r="AT315" s="22">
        <f>VLOOKUP($H315,'[1]Unit factor_selected'!$F$3:$AC$346,'[1]Unit factor_selected'!L$1,FALSE)</f>
        <v>1.05044535305605E-3</v>
      </c>
      <c r="AU315" s="21">
        <f>VLOOKUP($H315,'[1]Unit factor_selected'!$F$3:$AC$346,'[1]Unit factor_selected'!M$1,FALSE)</f>
        <v>0.14601518715266901</v>
      </c>
      <c r="AV315" s="22">
        <f>VLOOKUP($H315,'[1]Unit factor_selected'!$F$3:$AC$346,'[1]Unit factor_selected'!N$1,FALSE)</f>
        <v>1.5122761355858E-2</v>
      </c>
      <c r="AW315" s="22">
        <f>VLOOKUP($H315,'[1]Unit factor_selected'!$F$3:$AC$346,'[1]Unit factor_selected'!O$1,FALSE)</f>
        <v>2.91307908682079E-4</v>
      </c>
      <c r="AX315" s="21">
        <f>VLOOKUP($H315,'[1]Unit factor_selected'!$F$3:$AC$346,'[1]Unit factor_selected'!P$1,FALSE)</f>
        <v>0.52160712549542898</v>
      </c>
      <c r="AY315" s="22">
        <f>VLOOKUP($H315,'[1]Unit factor_selected'!$F$3:$AC$346,'[1]Unit factor_selected'!Q$1,FALSE)</f>
        <v>2.1702994608386102E-2</v>
      </c>
      <c r="AZ315" s="21">
        <f>VLOOKUP($H315,'[1]Unit factor_selected'!$F$3:$AC$346,'[1]Unit factor_selected'!R$1,FALSE)</f>
        <v>0.427624273036463</v>
      </c>
      <c r="BA315" s="22">
        <f>VLOOKUP($H315,'[1]Unit factor_selected'!$F$3:$AC$346,'[1]Unit factor_selected'!S$1,FALSE)</f>
        <v>0.10895212603589199</v>
      </c>
      <c r="BB315" s="22">
        <f>VLOOKUP($H315,'[1]Unit factor_selected'!$F$3:$AC$346,'[1]Unit factor_selected'!T$1,FALSE)</f>
        <v>2.4258290731627502E-3</v>
      </c>
      <c r="BC315" s="22">
        <f>VLOOKUP($H315,'[1]Unit factor_selected'!$F$3:$AC$346,'[1]Unit factor_selected'!U$1,FALSE)</f>
        <v>1.98844341438464E-2</v>
      </c>
      <c r="BD315" s="22">
        <f>VLOOKUP($H315,'[1]Unit factor_selected'!$F$3:$AC$346,'[1]Unit factor_selected'!V$1,FALSE)</f>
        <v>2.0768878749921599E-5</v>
      </c>
      <c r="BE315" s="22">
        <f>VLOOKUP($H315,'[1]Unit factor_selected'!$F$3:$AC$346,'[1]Unit factor_selected'!W$1,FALSE)</f>
        <v>4.20143039530467E-4</v>
      </c>
      <c r="BF315" s="22">
        <f>VLOOKUP($H315,'[1]Unit factor_selected'!$F$3:$AC$346,'[1]Unit factor_selected'!X$1,FALSE)</f>
        <v>5.9654327586961995E-4</v>
      </c>
      <c r="BG315" s="22">
        <f>VLOOKUP($H315,'[1]Unit factor_selected'!$F$3:$AC$346,'[1]Unit factor_selected'!Y$1,FALSE)</f>
        <v>6.0959721536207499E-4</v>
      </c>
      <c r="BH315" s="22">
        <f>VLOOKUP($H315,'[1]Unit factor_selected'!$F$3:$AC$346,'[1]Unit factor_selected'!Z$1,FALSE)</f>
        <v>1.9732399390914601E-7</v>
      </c>
      <c r="BI315" s="22">
        <f>VLOOKUP($H315,'[1]Unit factor_selected'!$F$3:$AC$346,'[1]Unit factor_selected'!AA$1,FALSE)</f>
        <v>1.1922869355695501E-3</v>
      </c>
      <c r="BJ315" s="21">
        <f>VLOOKUP($H315,'[1]Unit factor_selected'!$F$3:$AC$346,'[1]Unit factor_selected'!AB$1,FALSE)</f>
        <v>0.35959326900184702</v>
      </c>
      <c r="BK315" s="99">
        <f>VLOOKUP($H315,'[1]Unit factor_selected'!$F$3:$AC$346,'[1]Unit factor_selected'!AC$1,FALSE)</f>
        <v>4.1351653880876303E-3</v>
      </c>
    </row>
    <row r="316" spans="2:64" x14ac:dyDescent="0.2">
      <c r="B316" s="84"/>
      <c r="C316" s="63"/>
      <c r="D316" s="84"/>
      <c r="E316" s="147"/>
      <c r="F316" s="86"/>
      <c r="G316" s="87" t="str">
        <f t="shared" ref="G316:I319" si="202">G303</f>
        <v>CN</v>
      </c>
      <c r="H316" s="35" t="str">
        <f t="shared" si="202"/>
        <v>2f8c8b91-331c-3e43-a127-1c812d3073f6</v>
      </c>
      <c r="I316" s="88">
        <f t="shared" si="202"/>
        <v>0</v>
      </c>
      <c r="J316" s="89"/>
      <c r="K316" s="261"/>
      <c r="L316" s="262"/>
      <c r="M316" s="262"/>
      <c r="N316" s="262"/>
      <c r="O316" s="262"/>
      <c r="P316" s="262"/>
      <c r="Q316" s="262"/>
      <c r="R316" s="92"/>
      <c r="S316" s="262"/>
      <c r="T316" s="262"/>
      <c r="U316" s="262"/>
      <c r="V316" s="262"/>
      <c r="W316" s="262"/>
      <c r="X316" s="262"/>
      <c r="Y316" s="262"/>
      <c r="Z316" s="164"/>
      <c r="AA316" s="94">
        <f t="shared" ref="AA316:AA319" si="203">$I316*K$315</f>
        <v>0</v>
      </c>
      <c r="AB316" s="4">
        <f t="shared" si="201"/>
        <v>0</v>
      </c>
      <c r="AC316" s="4">
        <f t="shared" si="201"/>
        <v>0</v>
      </c>
      <c r="AD316" s="4">
        <f t="shared" si="201"/>
        <v>0</v>
      </c>
      <c r="AE316" s="4">
        <f t="shared" si="201"/>
        <v>0</v>
      </c>
      <c r="AF316" s="4">
        <f t="shared" si="201"/>
        <v>0</v>
      </c>
      <c r="AG316" s="4">
        <f t="shared" si="201"/>
        <v>0</v>
      </c>
      <c r="AH316" s="95">
        <f t="shared" si="201"/>
        <v>0</v>
      </c>
      <c r="AI316" s="4">
        <f t="shared" si="201"/>
        <v>0</v>
      </c>
      <c r="AJ316" s="4">
        <f t="shared" si="201"/>
        <v>0</v>
      </c>
      <c r="AK316" s="4">
        <f t="shared" si="201"/>
        <v>0</v>
      </c>
      <c r="AL316" s="4">
        <f t="shared" si="201"/>
        <v>0</v>
      </c>
      <c r="AM316" s="4">
        <f t="shared" si="201"/>
        <v>0</v>
      </c>
      <c r="AN316" s="4">
        <f t="shared" si="201"/>
        <v>0</v>
      </c>
      <c r="AO316" s="4">
        <f t="shared" si="201"/>
        <v>0</v>
      </c>
      <c r="AP316" s="167">
        <f t="shared" si="201"/>
        <v>0</v>
      </c>
      <c r="AQ316" s="97" t="str">
        <f>VLOOKUP($H316,'[1]Unit factor_selected'!$F$3:$AC$346,'[1]Unit factor_selected'!H$1,FALSE)</f>
        <v>kWh</v>
      </c>
      <c r="AR316" s="98">
        <f>VLOOKUP($H316,'[1]Unit factor_selected'!$F$3:$AC$346,'[1]Unit factor_selected'!J$1,FALSE)</f>
        <v>0.68746296560428899</v>
      </c>
      <c r="AS316" s="2">
        <f>VLOOKUP($H316,'[1]Unit factor_selected'!$F$3:$AC$346,'[1]Unit factor_selected'!K$1,FALSE)</f>
        <v>9.7010033787044794</v>
      </c>
      <c r="AT316" s="22">
        <f>VLOOKUP($H316,'[1]Unit factor_selected'!$F$3:$AC$346,'[1]Unit factor_selected'!L$1,FALSE)</f>
        <v>9.9226057000681802E-4</v>
      </c>
      <c r="AU316" s="21">
        <f>VLOOKUP($H316,'[1]Unit factor_selected'!$F$3:$AC$346,'[1]Unit factor_selected'!M$1,FALSE)</f>
        <v>0.148842974490274</v>
      </c>
      <c r="AV316" s="22">
        <f>VLOOKUP($H316,'[1]Unit factor_selected'!$F$3:$AC$346,'[1]Unit factor_selected'!N$1,FALSE)</f>
        <v>1.4762475304844201E-2</v>
      </c>
      <c r="AW316" s="22">
        <f>VLOOKUP($H316,'[1]Unit factor_selected'!$F$3:$AC$346,'[1]Unit factor_selected'!O$1,FALSE)</f>
        <v>1.17912616833355E-4</v>
      </c>
      <c r="AX316" s="21">
        <f>VLOOKUP($H316,'[1]Unit factor_selected'!$F$3:$AC$346,'[1]Unit factor_selected'!P$1,FALSE)</f>
        <v>0.70661367936612995</v>
      </c>
      <c r="AY316" s="22">
        <f>VLOOKUP($H316,'[1]Unit factor_selected'!$F$3:$AC$346,'[1]Unit factor_selected'!Q$1,FALSE)</f>
        <v>2.2040527160046699E-2</v>
      </c>
      <c r="AZ316" s="21">
        <f>VLOOKUP($H316,'[1]Unit factor_selected'!$F$3:$AC$346,'[1]Unit factor_selected'!R$1,FALSE)</f>
        <v>0.33196991561305</v>
      </c>
      <c r="BA316" s="22">
        <f>VLOOKUP($H316,'[1]Unit factor_selected'!$F$3:$AC$346,'[1]Unit factor_selected'!S$1,FALSE)</f>
        <v>9.1474678776494595E-2</v>
      </c>
      <c r="BB316" s="22">
        <f>VLOOKUP($H316,'[1]Unit factor_selected'!$F$3:$AC$346,'[1]Unit factor_selected'!T$1,FALSE)</f>
        <v>1.11973114173334E-3</v>
      </c>
      <c r="BC316" s="22">
        <f>VLOOKUP($H316,'[1]Unit factor_selected'!$F$3:$AC$346,'[1]Unit factor_selected'!U$1,FALSE)</f>
        <v>1.90732781196748E-2</v>
      </c>
      <c r="BD316" s="22">
        <f>VLOOKUP($H316,'[1]Unit factor_selected'!$F$3:$AC$346,'[1]Unit factor_selected'!V$1,FALSE)</f>
        <v>9.2699226365137902E-6</v>
      </c>
      <c r="BE316" s="22">
        <f>VLOOKUP($H316,'[1]Unit factor_selected'!$F$3:$AC$346,'[1]Unit factor_selected'!W$1,FALSE)</f>
        <v>4.5105351350897501E-4</v>
      </c>
      <c r="BF316" s="22">
        <f>VLOOKUP($H316,'[1]Unit factor_selected'!$F$3:$AC$346,'[1]Unit factor_selected'!X$1,FALSE)</f>
        <v>1.8178025091641801E-3</v>
      </c>
      <c r="BG316" s="22">
        <f>VLOOKUP($H316,'[1]Unit factor_selected'!$F$3:$AC$346,'[1]Unit factor_selected'!Y$1,FALSE)</f>
        <v>1.82493150768991E-3</v>
      </c>
      <c r="BH316" s="22">
        <f>VLOOKUP($H316,'[1]Unit factor_selected'!$F$3:$AC$346,'[1]Unit factor_selected'!Z$1,FALSE)</f>
        <v>1.7392652392117499E-7</v>
      </c>
      <c r="BI316" s="22">
        <f>VLOOKUP($H316,'[1]Unit factor_selected'!$F$3:$AC$346,'[1]Unit factor_selected'!AA$1,FALSE)</f>
        <v>2.2210853876581099E-3</v>
      </c>
      <c r="BJ316" s="21">
        <f>VLOOKUP($H316,'[1]Unit factor_selected'!$F$3:$AC$346,'[1]Unit factor_selected'!AB$1,FALSE)</f>
        <v>0.60830408954433701</v>
      </c>
      <c r="BK316" s="99">
        <f>VLOOKUP($H316,'[1]Unit factor_selected'!$F$3:$AC$346,'[1]Unit factor_selected'!AC$1,FALSE)</f>
        <v>2.0768753694455902E-3</v>
      </c>
    </row>
    <row r="317" spans="2:64" x14ac:dyDescent="0.2">
      <c r="B317" s="84"/>
      <c r="C317" s="63"/>
      <c r="D317" s="84"/>
      <c r="E317" s="147"/>
      <c r="F317" s="86"/>
      <c r="G317" s="87" t="str">
        <f t="shared" si="202"/>
        <v>JP</v>
      </c>
      <c r="H317" s="35" t="str">
        <f t="shared" si="202"/>
        <v>dc1099ef-8bc9-38e6-a899-4ebfe8b58820</v>
      </c>
      <c r="I317" s="88">
        <f t="shared" si="202"/>
        <v>0</v>
      </c>
      <c r="J317" s="89"/>
      <c r="K317" s="261"/>
      <c r="L317" s="262"/>
      <c r="M317" s="262"/>
      <c r="N317" s="262"/>
      <c r="O317" s="262"/>
      <c r="P317" s="262"/>
      <c r="Q317" s="262"/>
      <c r="R317" s="92"/>
      <c r="S317" s="262"/>
      <c r="T317" s="262"/>
      <c r="U317" s="262"/>
      <c r="V317" s="262"/>
      <c r="W317" s="262"/>
      <c r="X317" s="262"/>
      <c r="Y317" s="262"/>
      <c r="Z317" s="164"/>
      <c r="AA317" s="94">
        <f t="shared" si="203"/>
        <v>0</v>
      </c>
      <c r="AB317" s="4">
        <f t="shared" si="201"/>
        <v>0</v>
      </c>
      <c r="AC317" s="4">
        <f t="shared" si="201"/>
        <v>0</v>
      </c>
      <c r="AD317" s="4">
        <f t="shared" si="201"/>
        <v>0</v>
      </c>
      <c r="AE317" s="4">
        <f t="shared" si="201"/>
        <v>0</v>
      </c>
      <c r="AF317" s="4">
        <f t="shared" si="201"/>
        <v>0</v>
      </c>
      <c r="AG317" s="4">
        <f t="shared" si="201"/>
        <v>0</v>
      </c>
      <c r="AH317" s="95">
        <f t="shared" si="201"/>
        <v>0</v>
      </c>
      <c r="AI317" s="4">
        <f t="shared" si="201"/>
        <v>0</v>
      </c>
      <c r="AJ317" s="4">
        <f t="shared" si="201"/>
        <v>0</v>
      </c>
      <c r="AK317" s="4">
        <f t="shared" si="201"/>
        <v>0</v>
      </c>
      <c r="AL317" s="4">
        <f t="shared" si="201"/>
        <v>0</v>
      </c>
      <c r="AM317" s="4">
        <f t="shared" si="201"/>
        <v>0</v>
      </c>
      <c r="AN317" s="4">
        <f t="shared" si="201"/>
        <v>0</v>
      </c>
      <c r="AO317" s="4">
        <f t="shared" si="201"/>
        <v>0</v>
      </c>
      <c r="AP317" s="167">
        <f t="shared" si="201"/>
        <v>0</v>
      </c>
      <c r="AQ317" s="97" t="str">
        <f>VLOOKUP($H317,'[1]Unit factor_selected'!$F$3:$AC$346,'[1]Unit factor_selected'!H$1,FALSE)</f>
        <v>kWh</v>
      </c>
      <c r="AR317" s="98">
        <f>VLOOKUP($H317,'[1]Unit factor_selected'!$F$3:$AC$346,'[1]Unit factor_selected'!J$1,FALSE)</f>
        <v>0.41450650291678098</v>
      </c>
      <c r="AS317" s="2">
        <f>VLOOKUP($H317,'[1]Unit factor_selected'!$F$3:$AC$346,'[1]Unit factor_selected'!K$1,FALSE)</f>
        <v>8.3367300508058904</v>
      </c>
      <c r="AT317" s="22">
        <f>VLOOKUP($H317,'[1]Unit factor_selected'!$F$3:$AC$346,'[1]Unit factor_selected'!L$1,FALSE)</f>
        <v>4.70337261621905E-4</v>
      </c>
      <c r="AU317" s="21">
        <f>VLOOKUP($H317,'[1]Unit factor_selected'!$F$3:$AC$346,'[1]Unit factor_selected'!M$1,FALSE)</f>
        <v>0.111943226159109</v>
      </c>
      <c r="AV317" s="22">
        <f>VLOOKUP($H317,'[1]Unit factor_selected'!$F$3:$AC$346,'[1]Unit factor_selected'!N$1,FALSE)</f>
        <v>1.25811012052375E-2</v>
      </c>
      <c r="AW317" s="22">
        <f>VLOOKUP($H317,'[1]Unit factor_selected'!$F$3:$AC$346,'[1]Unit factor_selected'!O$1,FALSE)</f>
        <v>8.9372407623357496E-5</v>
      </c>
      <c r="AX317" s="21">
        <f>VLOOKUP($H317,'[1]Unit factor_selected'!$F$3:$AC$346,'[1]Unit factor_selected'!P$1,FALSE)</f>
        <v>0.42140331288079302</v>
      </c>
      <c r="AY317" s="22">
        <f>VLOOKUP($H317,'[1]Unit factor_selected'!$F$3:$AC$346,'[1]Unit factor_selected'!Q$1,FALSE)</f>
        <v>1.5137898085976299E-2</v>
      </c>
      <c r="AZ317" s="21">
        <f>VLOOKUP($H317,'[1]Unit factor_selected'!$F$3:$AC$346,'[1]Unit factor_selected'!R$1,FALSE)</f>
        <v>0.18211602628431001</v>
      </c>
      <c r="BA317" s="22">
        <f>VLOOKUP($H317,'[1]Unit factor_selected'!$F$3:$AC$346,'[1]Unit factor_selected'!S$1,FALSE)</f>
        <v>8.4793123170334994E-2</v>
      </c>
      <c r="BB317" s="22">
        <f>VLOOKUP($H317,'[1]Unit factor_selected'!$F$3:$AC$346,'[1]Unit factor_selected'!T$1,FALSE)</f>
        <v>4.9120726538256897E-3</v>
      </c>
      <c r="BC317" s="22">
        <f>VLOOKUP($H317,'[1]Unit factor_selected'!$F$3:$AC$346,'[1]Unit factor_selected'!U$1,FALSE)</f>
        <v>1.5984857458058499E-2</v>
      </c>
      <c r="BD317" s="22">
        <f>VLOOKUP($H317,'[1]Unit factor_selected'!$F$3:$AC$346,'[1]Unit factor_selected'!V$1,FALSE)</f>
        <v>7.9979898120999704E-6</v>
      </c>
      <c r="BE317" s="22">
        <f>VLOOKUP($H317,'[1]Unit factor_selected'!$F$3:$AC$346,'[1]Unit factor_selected'!W$1,FALSE)</f>
        <v>5.8183001950795903E-4</v>
      </c>
      <c r="BF317" s="22">
        <f>VLOOKUP($H317,'[1]Unit factor_selected'!$F$3:$AC$346,'[1]Unit factor_selected'!X$1,FALSE)</f>
        <v>7.4379576374734803E-4</v>
      </c>
      <c r="BG317" s="22">
        <f>VLOOKUP($H317,'[1]Unit factor_selected'!$F$3:$AC$346,'[1]Unit factor_selected'!Y$1,FALSE)</f>
        <v>7.5874089752607802E-4</v>
      </c>
      <c r="BH317" s="22">
        <f>VLOOKUP($H317,'[1]Unit factor_selected'!$F$3:$AC$346,'[1]Unit factor_selected'!Z$1,FALSE)</f>
        <v>1.3452291425765E-7</v>
      </c>
      <c r="BI317" s="22">
        <f>VLOOKUP($H317,'[1]Unit factor_selected'!$F$3:$AC$346,'[1]Unit factor_selected'!AA$1,FALSE)</f>
        <v>1.35594163646376E-3</v>
      </c>
      <c r="BJ317" s="21">
        <f>VLOOKUP($H317,'[1]Unit factor_selected'!$F$3:$AC$346,'[1]Unit factor_selected'!AB$1,FALSE)</f>
        <v>0.47061637305181098</v>
      </c>
      <c r="BK317" s="99">
        <f>VLOOKUP($H317,'[1]Unit factor_selected'!$F$3:$AC$346,'[1]Unit factor_selected'!AC$1,FALSE)</f>
        <v>1.6840278154762599E-3</v>
      </c>
    </row>
    <row r="318" spans="2:64" x14ac:dyDescent="0.2">
      <c r="B318" s="84"/>
      <c r="C318" s="63"/>
      <c r="D318" s="84"/>
      <c r="E318" s="147"/>
      <c r="F318" s="86"/>
      <c r="G318" s="87" t="str">
        <f t="shared" si="202"/>
        <v>KR</v>
      </c>
      <c r="H318" s="35" t="str">
        <f t="shared" si="202"/>
        <v>2fcc8944-1021-3349-ace4-288efc955cd1</v>
      </c>
      <c r="I318" s="88">
        <f t="shared" si="202"/>
        <v>0</v>
      </c>
      <c r="J318" s="89"/>
      <c r="K318" s="261"/>
      <c r="L318" s="262"/>
      <c r="M318" s="262"/>
      <c r="N318" s="262"/>
      <c r="O318" s="262"/>
      <c r="P318" s="262"/>
      <c r="Q318" s="262"/>
      <c r="R318" s="92"/>
      <c r="S318" s="262"/>
      <c r="T318" s="262"/>
      <c r="U318" s="262"/>
      <c r="V318" s="262"/>
      <c r="W318" s="262"/>
      <c r="X318" s="262"/>
      <c r="Y318" s="262"/>
      <c r="Z318" s="164"/>
      <c r="AA318" s="94">
        <f t="shared" si="203"/>
        <v>0</v>
      </c>
      <c r="AB318" s="4">
        <f t="shared" si="201"/>
        <v>0</v>
      </c>
      <c r="AC318" s="4">
        <f t="shared" si="201"/>
        <v>0</v>
      </c>
      <c r="AD318" s="4">
        <f t="shared" si="201"/>
        <v>0</v>
      </c>
      <c r="AE318" s="4">
        <f t="shared" si="201"/>
        <v>0</v>
      </c>
      <c r="AF318" s="4">
        <f t="shared" si="201"/>
        <v>0</v>
      </c>
      <c r="AG318" s="4">
        <f t="shared" si="201"/>
        <v>0</v>
      </c>
      <c r="AH318" s="95">
        <f t="shared" si="201"/>
        <v>0</v>
      </c>
      <c r="AI318" s="4">
        <f t="shared" si="201"/>
        <v>0</v>
      </c>
      <c r="AJ318" s="4">
        <f t="shared" si="201"/>
        <v>0</v>
      </c>
      <c r="AK318" s="4">
        <f t="shared" si="201"/>
        <v>0</v>
      </c>
      <c r="AL318" s="4">
        <f t="shared" si="201"/>
        <v>0</v>
      </c>
      <c r="AM318" s="4">
        <f t="shared" si="201"/>
        <v>0</v>
      </c>
      <c r="AN318" s="4">
        <f t="shared" si="201"/>
        <v>0</v>
      </c>
      <c r="AO318" s="4">
        <f t="shared" si="201"/>
        <v>0</v>
      </c>
      <c r="AP318" s="167">
        <f t="shared" si="201"/>
        <v>0</v>
      </c>
      <c r="AQ318" s="97" t="str">
        <f>VLOOKUP($H318,'[1]Unit factor_selected'!$F$3:$AC$346,'[1]Unit factor_selected'!H$1,FALSE)</f>
        <v>kWh</v>
      </c>
      <c r="AR318" s="98">
        <f>VLOOKUP($H318,'[1]Unit factor_selected'!$F$3:$AC$346,'[1]Unit factor_selected'!J$1,FALSE)</f>
        <v>0.44882419692131298</v>
      </c>
      <c r="AS318" s="2">
        <f>VLOOKUP($H318,'[1]Unit factor_selected'!$F$3:$AC$346,'[1]Unit factor_selected'!K$1,FALSE)</f>
        <v>10.6797594704434</v>
      </c>
      <c r="AT318" s="22">
        <f>VLOOKUP($H318,'[1]Unit factor_selected'!$F$3:$AC$346,'[1]Unit factor_selected'!L$1,FALSE)</f>
        <v>4.9265264292420302E-4</v>
      </c>
      <c r="AU318" s="21">
        <f>VLOOKUP($H318,'[1]Unit factor_selected'!$F$3:$AC$346,'[1]Unit factor_selected'!M$1,FALSE)</f>
        <v>0.12623149246165999</v>
      </c>
      <c r="AV318" s="22">
        <f>VLOOKUP($H318,'[1]Unit factor_selected'!$F$3:$AC$346,'[1]Unit factor_selected'!N$1,FALSE)</f>
        <v>1.6968609446120098E-2</v>
      </c>
      <c r="AW318" s="22">
        <f>VLOOKUP($H318,'[1]Unit factor_selected'!$F$3:$AC$346,'[1]Unit factor_selected'!O$1,FALSE)</f>
        <v>2.7405747398636201E-4</v>
      </c>
      <c r="AX318" s="21">
        <f>VLOOKUP($H318,'[1]Unit factor_selected'!$F$3:$AC$346,'[1]Unit factor_selected'!P$1,FALSE)</f>
        <v>0.45253492451686</v>
      </c>
      <c r="AY318" s="22">
        <f>VLOOKUP($H318,'[1]Unit factor_selected'!$F$3:$AC$346,'[1]Unit factor_selected'!Q$1,FALSE)</f>
        <v>2.48684596265452E-2</v>
      </c>
      <c r="AZ318" s="21">
        <f>VLOOKUP($H318,'[1]Unit factor_selected'!$F$3:$AC$346,'[1]Unit factor_selected'!R$1,FALSE)</f>
        <v>0.42508296115309102</v>
      </c>
      <c r="BA318" s="22">
        <f>VLOOKUP($H318,'[1]Unit factor_selected'!$F$3:$AC$346,'[1]Unit factor_selected'!S$1,FALSE)</f>
        <v>0.191914630710534</v>
      </c>
      <c r="BB318" s="22">
        <f>VLOOKUP($H318,'[1]Unit factor_selected'!$F$3:$AC$346,'[1]Unit factor_selected'!T$1,FALSE)</f>
        <v>8.9421744425186196E-3</v>
      </c>
      <c r="BC318" s="22">
        <f>VLOOKUP($H318,'[1]Unit factor_selected'!$F$3:$AC$346,'[1]Unit factor_selected'!U$1,FALSE)</f>
        <v>2.2227062220125101E-2</v>
      </c>
      <c r="BD318" s="22">
        <f>VLOOKUP($H318,'[1]Unit factor_selected'!$F$3:$AC$346,'[1]Unit factor_selected'!V$1,FALSE)</f>
        <v>2.0839885011706401E-5</v>
      </c>
      <c r="BE318" s="22">
        <f>VLOOKUP($H318,'[1]Unit factor_selected'!$F$3:$AC$346,'[1]Unit factor_selected'!W$1,FALSE)</f>
        <v>5.9720515722452502E-4</v>
      </c>
      <c r="BF318" s="22">
        <f>VLOOKUP($H318,'[1]Unit factor_selected'!$F$3:$AC$346,'[1]Unit factor_selected'!X$1,FALSE)</f>
        <v>9.57080591438114E-4</v>
      </c>
      <c r="BG318" s="22">
        <f>VLOOKUP($H318,'[1]Unit factor_selected'!$F$3:$AC$346,'[1]Unit factor_selected'!Y$1,FALSE)</f>
        <v>9.6987712976880503E-4</v>
      </c>
      <c r="BH318" s="22">
        <f>VLOOKUP($H318,'[1]Unit factor_selected'!$F$3:$AC$346,'[1]Unit factor_selected'!Z$1,FALSE)</f>
        <v>1.6228126937245899E-7</v>
      </c>
      <c r="BI318" s="22">
        <f>VLOOKUP($H318,'[1]Unit factor_selected'!$F$3:$AC$346,'[1]Unit factor_selected'!AA$1,FALSE)</f>
        <v>8.2713932894040601E-4</v>
      </c>
      <c r="BJ318" s="21">
        <f>VLOOKUP($H318,'[1]Unit factor_selected'!$F$3:$AC$346,'[1]Unit factor_selected'!AB$1,FALSE)</f>
        <v>0.51620363771325195</v>
      </c>
      <c r="BK318" s="99">
        <f>VLOOKUP($H318,'[1]Unit factor_selected'!$F$3:$AC$346,'[1]Unit factor_selected'!AC$1,FALSE)</f>
        <v>3.0323563137813099E-3</v>
      </c>
    </row>
    <row r="319" spans="2:64" x14ac:dyDescent="0.2">
      <c r="B319" s="84"/>
      <c r="C319" s="63"/>
      <c r="D319" s="84"/>
      <c r="E319" s="147"/>
      <c r="F319" s="86"/>
      <c r="G319" s="87" t="str">
        <f t="shared" si="202"/>
        <v>RER</v>
      </c>
      <c r="H319" s="35">
        <f t="shared" si="202"/>
        <v>0</v>
      </c>
      <c r="I319" s="88">
        <f t="shared" si="202"/>
        <v>0</v>
      </c>
      <c r="J319" s="89"/>
      <c r="K319" s="261"/>
      <c r="L319" s="262"/>
      <c r="M319" s="262"/>
      <c r="N319" s="262"/>
      <c r="O319" s="262"/>
      <c r="P319" s="262"/>
      <c r="Q319" s="262"/>
      <c r="R319" s="92"/>
      <c r="S319" s="262"/>
      <c r="T319" s="262"/>
      <c r="U319" s="262"/>
      <c r="V319" s="262"/>
      <c r="W319" s="262"/>
      <c r="X319" s="262"/>
      <c r="Y319" s="262"/>
      <c r="Z319" s="164"/>
      <c r="AA319" s="94">
        <f t="shared" si="203"/>
        <v>0</v>
      </c>
      <c r="AB319" s="4">
        <f t="shared" si="201"/>
        <v>0</v>
      </c>
      <c r="AC319" s="4">
        <f t="shared" si="201"/>
        <v>0</v>
      </c>
      <c r="AD319" s="4">
        <f t="shared" si="201"/>
        <v>0</v>
      </c>
      <c r="AE319" s="4">
        <f t="shared" si="201"/>
        <v>0</v>
      </c>
      <c r="AF319" s="4">
        <f t="shared" si="201"/>
        <v>0</v>
      </c>
      <c r="AG319" s="4">
        <f t="shared" si="201"/>
        <v>0</v>
      </c>
      <c r="AH319" s="95">
        <f t="shared" si="201"/>
        <v>0</v>
      </c>
      <c r="AI319" s="4">
        <f t="shared" si="201"/>
        <v>0</v>
      </c>
      <c r="AJ319" s="4">
        <f t="shared" si="201"/>
        <v>0</v>
      </c>
      <c r="AK319" s="4">
        <f t="shared" si="201"/>
        <v>0</v>
      </c>
      <c r="AL319" s="4">
        <f t="shared" si="201"/>
        <v>0</v>
      </c>
      <c r="AM319" s="4">
        <f t="shared" si="201"/>
        <v>0</v>
      </c>
      <c r="AN319" s="4">
        <f t="shared" si="201"/>
        <v>0</v>
      </c>
      <c r="AO319" s="4">
        <f t="shared" si="201"/>
        <v>0</v>
      </c>
      <c r="AP319" s="167">
        <f t="shared" si="201"/>
        <v>0</v>
      </c>
      <c r="AQ319" s="97" t="str">
        <f>VLOOKUP($H319,'[1]Unit factor_selected'!$F$3:$AC$346,'[1]Unit factor_selected'!H$1,FALSE)</f>
        <v>kWh</v>
      </c>
      <c r="AR319" s="98">
        <f>VLOOKUP($H319,'[1]Unit factor_selected'!$F$3:$AC$346,'[1]Unit factor_selected'!J$1,FALSE)</f>
        <v>0.21957146944853601</v>
      </c>
      <c r="AS319" s="2">
        <f>VLOOKUP($H319,'[1]Unit factor_selected'!$F$3:$AC$346,'[1]Unit factor_selected'!K$1,FALSE)</f>
        <v>7.0862201970238701</v>
      </c>
      <c r="AT319" s="22">
        <f>VLOOKUP($H319,'[1]Unit factor_selected'!$F$3:$AC$346,'[1]Unit factor_selected'!L$1,FALSE)</f>
        <v>8.3772731763599921E-5</v>
      </c>
      <c r="AU319" s="21">
        <f>VLOOKUP($H319,'[1]Unit factor_selected'!$F$3:$AC$346,'[1]Unit factor_selected'!M$1,FALSE)</f>
        <v>6.70359680813368E-2</v>
      </c>
      <c r="AV319" s="22">
        <f>VLOOKUP($H319,'[1]Unit factor_selected'!$F$3:$AC$346,'[1]Unit factor_selected'!N$1,FALSE)</f>
        <v>1.4266749439454635E-2</v>
      </c>
      <c r="AW319" s="22">
        <f>VLOOKUP($H319,'[1]Unit factor_selected'!$F$3:$AC$346,'[1]Unit factor_selected'!O$1,FALSE)</f>
        <v>1.7149187688680467E-4</v>
      </c>
      <c r="AX319" s="21">
        <f>VLOOKUP($H319,'[1]Unit factor_selected'!$F$3:$AC$346,'[1]Unit factor_selected'!P$1,FALSE)</f>
        <v>0.22332948822621831</v>
      </c>
      <c r="AY319" s="22">
        <f>VLOOKUP($H319,'[1]Unit factor_selected'!$F$3:$AC$346,'[1]Unit factor_selected'!Q$1,FALSE)</f>
        <v>1.7528206718914665E-2</v>
      </c>
      <c r="AZ319" s="21">
        <f>VLOOKUP($H319,'[1]Unit factor_selected'!$F$3:$AC$346,'[1]Unit factor_selected'!R$1,FALSE)</f>
        <v>0.24292780895591501</v>
      </c>
      <c r="BA319" s="22">
        <f>VLOOKUP($H319,'[1]Unit factor_selected'!$F$3:$AC$346,'[1]Unit factor_selected'!S$1,FALSE)</f>
        <v>6.1311111138674372E-2</v>
      </c>
      <c r="BB319" s="22">
        <f>VLOOKUP($H319,'[1]Unit factor_selected'!$F$3:$AC$346,'[1]Unit factor_selected'!T$1,FALSE)</f>
        <v>8.6136377138703001E-3</v>
      </c>
      <c r="BC319" s="22">
        <f>VLOOKUP($H319,'[1]Unit factor_selected'!$F$3:$AC$346,'[1]Unit factor_selected'!U$1,FALSE)</f>
        <v>1.8263804873492769E-2</v>
      </c>
      <c r="BD319" s="22">
        <f>VLOOKUP($H319,'[1]Unit factor_selected'!$F$3:$AC$346,'[1]Unit factor_selected'!V$1,FALSE)</f>
        <v>1.2041369103710334E-5</v>
      </c>
      <c r="BE319" s="22">
        <f>VLOOKUP($H319,'[1]Unit factor_selected'!$F$3:$AC$346,'[1]Unit factor_selected'!W$1,FALSE)</f>
        <v>5.1752647425555532E-4</v>
      </c>
      <c r="BF319" s="22">
        <f>VLOOKUP($H319,'[1]Unit factor_selected'!$F$3:$AC$346,'[1]Unit factor_selected'!X$1,FALSE)</f>
        <v>9.5976832614757729E-5</v>
      </c>
      <c r="BG319" s="22">
        <f>VLOOKUP($H319,'[1]Unit factor_selected'!$F$3:$AC$346,'[1]Unit factor_selected'!Y$1,FALSE)</f>
        <v>1.0406939694266351E-4</v>
      </c>
      <c r="BH319" s="22">
        <f>VLOOKUP($H319,'[1]Unit factor_selected'!$F$3:$AC$346,'[1]Unit factor_selected'!Z$1,FALSE)</f>
        <v>1.4849161471338802E-7</v>
      </c>
      <c r="BI319" s="22">
        <f>VLOOKUP($H319,'[1]Unit factor_selected'!$F$3:$AC$346,'[1]Unit factor_selected'!AA$1,FALSE)</f>
        <v>1.9100570584220264E-4</v>
      </c>
      <c r="BJ319" s="21">
        <f>VLOOKUP($H319,'[1]Unit factor_selected'!$F$3:$AC$346,'[1]Unit factor_selected'!AB$1,FALSE)</f>
        <v>0.403963453734209</v>
      </c>
      <c r="BK319" s="99">
        <f>VLOOKUP($H319,'[1]Unit factor_selected'!$F$3:$AC$346,'[1]Unit factor_selected'!AC$1,FALSE)</f>
        <v>2.2325972022637624E-3</v>
      </c>
    </row>
    <row r="320" spans="2:64" x14ac:dyDescent="0.2">
      <c r="B320" s="84"/>
      <c r="C320" s="63"/>
      <c r="D320" s="100"/>
      <c r="E320" s="284" t="str">
        <f>[1]LCI!K34</f>
        <v>Sodium chloride</v>
      </c>
      <c r="F320" s="264" t="str">
        <f>'[1]Unit factor_selected'!D339</f>
        <v>market for sodium chloride, powder | sodium chloride, powder | Cutoff, U</v>
      </c>
      <c r="G320" s="102" t="str">
        <f>'[1]Unit factor_selected'!E339</f>
        <v>GLO</v>
      </c>
      <c r="H320" s="103" t="str">
        <f>'[1]Unit factor_selected'!F339</f>
        <v>e0db2502-e7ba-315f-86aa-df1f611577a5</v>
      </c>
      <c r="I320" s="104">
        <v>1</v>
      </c>
      <c r="J320" s="132">
        <f t="shared" ref="J320:J449" si="204">I320</f>
        <v>1</v>
      </c>
      <c r="K320" s="265">
        <v>0</v>
      </c>
      <c r="L320" s="266">
        <v>0</v>
      </c>
      <c r="M320" s="266">
        <v>0</v>
      </c>
      <c r="N320" s="266">
        <v>0</v>
      </c>
      <c r="O320" s="266">
        <v>0</v>
      </c>
      <c r="P320" s="266">
        <v>0</v>
      </c>
      <c r="Q320" s="266">
        <v>0</v>
      </c>
      <c r="R320" s="135">
        <f>'[1]EV proj_BAU'!AJ$81*[1]LCI!$L34</f>
        <v>2.4341591131967846</v>
      </c>
      <c r="S320" s="266">
        <v>0</v>
      </c>
      <c r="T320" s="266">
        <v>0</v>
      </c>
      <c r="U320" s="266">
        <v>0</v>
      </c>
      <c r="V320" s="266">
        <v>0</v>
      </c>
      <c r="W320" s="266">
        <v>0</v>
      </c>
      <c r="X320" s="266">
        <v>0</v>
      </c>
      <c r="Y320" s="266">
        <v>0</v>
      </c>
      <c r="Z320" s="185">
        <f>'[1]EV proj_BAU'!AK$81*[1]LCI!$L34</f>
        <v>4.1583800314106183</v>
      </c>
      <c r="AA320" s="110">
        <f>$I320*K320</f>
        <v>0</v>
      </c>
      <c r="AB320" s="111">
        <f t="shared" ref="AB320:AP356" si="205">$I320*L320</f>
        <v>0</v>
      </c>
      <c r="AC320" s="111">
        <f t="shared" si="205"/>
        <v>0</v>
      </c>
      <c r="AD320" s="111">
        <f t="shared" si="205"/>
        <v>0</v>
      </c>
      <c r="AE320" s="111">
        <f t="shared" si="205"/>
        <v>0</v>
      </c>
      <c r="AF320" s="111">
        <f t="shared" si="205"/>
        <v>0</v>
      </c>
      <c r="AG320" s="111">
        <f t="shared" si="205"/>
        <v>0</v>
      </c>
      <c r="AH320" s="58">
        <f t="shared" si="205"/>
        <v>2.4341591131967846</v>
      </c>
      <c r="AI320" s="111">
        <f t="shared" si="205"/>
        <v>0</v>
      </c>
      <c r="AJ320" s="111">
        <f t="shared" si="205"/>
        <v>0</v>
      </c>
      <c r="AK320" s="111">
        <f t="shared" si="205"/>
        <v>0</v>
      </c>
      <c r="AL320" s="111">
        <f t="shared" si="205"/>
        <v>0</v>
      </c>
      <c r="AM320" s="111">
        <f t="shared" si="205"/>
        <v>0</v>
      </c>
      <c r="AN320" s="111">
        <f t="shared" si="205"/>
        <v>0</v>
      </c>
      <c r="AO320" s="111">
        <f t="shared" si="205"/>
        <v>0</v>
      </c>
      <c r="AP320" s="178">
        <f t="shared" si="205"/>
        <v>4.1583800314106183</v>
      </c>
      <c r="AQ320" s="113" t="str">
        <f>VLOOKUP($H320,'[1]Unit factor_selected'!$F$3:$AC$346,'[1]Unit factor_selected'!H$1,FALSE)</f>
        <v>kg</v>
      </c>
      <c r="AR320" s="114">
        <f>VLOOKUP($H320,'[1]Unit factor_selected'!$F$3:$AC$346,'[1]Unit factor_selected'!J$1,FALSE)</f>
        <v>0.24204304028621301</v>
      </c>
      <c r="AS320" s="115">
        <f>VLOOKUP($H320,'[1]Unit factor_selected'!$F$3:$AC$346,'[1]Unit factor_selected'!K$1,FALSE)</f>
        <v>3.7331339042054901</v>
      </c>
      <c r="AT320" s="116">
        <f>VLOOKUP($H320,'[1]Unit factor_selected'!$F$3:$AC$346,'[1]Unit factor_selected'!L$1,FALSE)</f>
        <v>5.4499691175727001E-4</v>
      </c>
      <c r="AU320" s="117">
        <f>VLOOKUP($H320,'[1]Unit factor_selected'!$F$3:$AC$346,'[1]Unit factor_selected'!M$1,FALSE)</f>
        <v>6.1596538399595398E-2</v>
      </c>
      <c r="AV320" s="116">
        <f>VLOOKUP($H320,'[1]Unit factor_selected'!$F$3:$AC$346,'[1]Unit factor_selected'!N$1,FALSE)</f>
        <v>3.8060849518785897E-2</v>
      </c>
      <c r="AW320" s="116">
        <f>VLOOKUP($H320,'[1]Unit factor_selected'!$F$3:$AC$346,'[1]Unit factor_selected'!O$1,FALSE)</f>
        <v>1.2291495047192101E-4</v>
      </c>
      <c r="AX320" s="117">
        <f>VLOOKUP($H320,'[1]Unit factor_selected'!$F$3:$AC$346,'[1]Unit factor_selected'!P$1,FALSE)</f>
        <v>0.24520823640620401</v>
      </c>
      <c r="AY320" s="116">
        <f>VLOOKUP($H320,'[1]Unit factor_selected'!$F$3:$AC$346,'[1]Unit factor_selected'!Q$1,FALSE)</f>
        <v>3.4975346859362398E-2</v>
      </c>
      <c r="AZ320" s="117">
        <f>VLOOKUP($H320,'[1]Unit factor_selected'!$F$3:$AC$346,'[1]Unit factor_selected'!R$1,FALSE)</f>
        <v>0.68388329608306397</v>
      </c>
      <c r="BA320" s="116">
        <f>VLOOKUP($H320,'[1]Unit factor_selected'!$F$3:$AC$346,'[1]Unit factor_selected'!S$1,FALSE)</f>
        <v>2.3712036843619302E-2</v>
      </c>
      <c r="BB320" s="116">
        <f>VLOOKUP($H320,'[1]Unit factor_selected'!$F$3:$AC$346,'[1]Unit factor_selected'!T$1,FALSE)</f>
        <v>8.8115467414633109E-3</v>
      </c>
      <c r="BC320" s="116">
        <f>VLOOKUP($H320,'[1]Unit factor_selected'!$F$3:$AC$346,'[1]Unit factor_selected'!U$1,FALSE)</f>
        <v>4.96496633564927E-2</v>
      </c>
      <c r="BD320" s="116">
        <f>VLOOKUP($H320,'[1]Unit factor_selected'!$F$3:$AC$346,'[1]Unit factor_selected'!V$1,FALSE)</f>
        <v>3.7421953106076599E-5</v>
      </c>
      <c r="BE320" s="116">
        <f>VLOOKUP($H320,'[1]Unit factor_selected'!$F$3:$AC$346,'[1]Unit factor_selected'!W$1,FALSE)</f>
        <v>2.9271315757355798E-3</v>
      </c>
      <c r="BF320" s="116">
        <f>VLOOKUP($H320,'[1]Unit factor_selected'!$F$3:$AC$346,'[1]Unit factor_selected'!X$1,FALSE)</f>
        <v>7.6420719156315698E-4</v>
      </c>
      <c r="BG320" s="116">
        <f>VLOOKUP($H320,'[1]Unit factor_selected'!$F$3:$AC$346,'[1]Unit factor_selected'!Y$1,FALSE)</f>
        <v>7.7730145165344098E-4</v>
      </c>
      <c r="BH320" s="116">
        <f>VLOOKUP($H320,'[1]Unit factor_selected'!$F$3:$AC$346,'[1]Unit factor_selected'!Z$1,FALSE)</f>
        <v>1.0386326454565E-7</v>
      </c>
      <c r="BI320" s="116">
        <f>VLOOKUP($H320,'[1]Unit factor_selected'!$F$3:$AC$346,'[1]Unit factor_selected'!AA$1,FALSE)</f>
        <v>1.1187686083840101E-3</v>
      </c>
      <c r="BJ320" s="117">
        <f>VLOOKUP($H320,'[1]Unit factor_selected'!$F$3:$AC$346,'[1]Unit factor_selected'!AB$1,FALSE)</f>
        <v>3.5002549648966599</v>
      </c>
      <c r="BK320" s="118">
        <f>VLOOKUP($H320,'[1]Unit factor_selected'!$F$3:$AC$346,'[1]Unit factor_selected'!AC$1,FALSE)</f>
        <v>4.0635822239222796E-3</v>
      </c>
    </row>
    <row r="321" spans="2:63" x14ac:dyDescent="0.2">
      <c r="B321" s="84"/>
      <c r="C321" s="63" t="s">
        <v>18</v>
      </c>
      <c r="D321" s="66" t="str">
        <f>'[1]EV proj_BAU'!K84</f>
        <v>PP (kg)</v>
      </c>
      <c r="E321" s="311" t="str">
        <f>'[1]Unit factor_selected'!C4</f>
        <v>PP</v>
      </c>
      <c r="F321" s="119" t="str">
        <f>'[1]Unit factor_selected'!D4</f>
        <v>market for polypropylene, granulate | polypropylene, granulate | Cutoff, U</v>
      </c>
      <c r="G321" s="66" t="str">
        <f>'[1]Unit factor_selected'!E4</f>
        <v>GLO</v>
      </c>
      <c r="H321" s="67" t="str">
        <f>'[1]Unit factor_selected'!F4</f>
        <v>e5498542-19e1-3c0e-a4df-177961bf127d</v>
      </c>
      <c r="I321" s="68">
        <v>1</v>
      </c>
      <c r="J321" s="120">
        <f t="shared" si="204"/>
        <v>1</v>
      </c>
      <c r="K321" s="198">
        <f>'[1]EV proj_BAU'!R84</f>
        <v>0.71150400000000014</v>
      </c>
      <c r="L321" s="123">
        <f>'[1]EV proj_BAU'!S84</f>
        <v>0.85694400000000015</v>
      </c>
      <c r="M321" s="123">
        <f>'[1]EV proj_BAU'!T84</f>
        <v>0.63892800000000005</v>
      </c>
      <c r="N321" s="123">
        <f>'[1]EV proj_BAU'!U84</f>
        <v>1.1038679999999998</v>
      </c>
      <c r="O321" s="123">
        <f>'[1]EV proj_BAU'!V84</f>
        <v>0.80784000000000011</v>
      </c>
      <c r="P321" s="123">
        <f>'[1]EV proj_BAU'!W84</f>
        <v>0.63115199999999994</v>
      </c>
      <c r="Q321" s="123">
        <f>'[1]EV proj_BAU'!AF85</f>
        <v>4.5752957497328897</v>
      </c>
      <c r="R321" s="123">
        <f>'[1]EV proj_BAU'!AJ83</f>
        <v>7.3211113293021359</v>
      </c>
      <c r="S321" s="123">
        <f>'[1]EV proj_BAU'!X84</f>
        <v>1.353024</v>
      </c>
      <c r="T321" s="123">
        <f>'[1]EV proj_BAU'!Y84</f>
        <v>1.6299359999999998</v>
      </c>
      <c r="U321" s="123">
        <f>'[1]EV proj_BAU'!Z84</f>
        <v>1.2156479999999998</v>
      </c>
      <c r="V321" s="123">
        <f>'[1]EV proj_BAU'!AA84</f>
        <v>1.83978</v>
      </c>
      <c r="W321" s="123">
        <f>'[1]EV proj_BAU'!AB84</f>
        <v>1.5364799999999998</v>
      </c>
      <c r="X321" s="123">
        <f>'[1]EV proj_BAU'!AC84</f>
        <v>1.2000960000000003</v>
      </c>
      <c r="Y321" s="123">
        <f>'[1]EV proj_BAU'!AG85</f>
        <v>6.4281453779789759</v>
      </c>
      <c r="Z321" s="183">
        <f>'[1]EV proj_BAU'!AK83</f>
        <v>7.0807074328884729</v>
      </c>
      <c r="AA321" s="189">
        <f t="shared" ref="AA321:AP444" si="206">$I321*K321</f>
        <v>0.71150400000000014</v>
      </c>
      <c r="AB321" s="76">
        <f t="shared" si="205"/>
        <v>0.85694400000000015</v>
      </c>
      <c r="AC321" s="76">
        <f t="shared" si="205"/>
        <v>0.63892800000000005</v>
      </c>
      <c r="AD321" s="76">
        <f t="shared" si="205"/>
        <v>1.1038679999999998</v>
      </c>
      <c r="AE321" s="76">
        <f t="shared" si="205"/>
        <v>0.80784000000000011</v>
      </c>
      <c r="AF321" s="76">
        <f t="shared" si="205"/>
        <v>0.63115199999999994</v>
      </c>
      <c r="AG321" s="76">
        <f t="shared" si="205"/>
        <v>4.5752957497328897</v>
      </c>
      <c r="AH321" s="76">
        <f t="shared" si="205"/>
        <v>7.3211113293021359</v>
      </c>
      <c r="AI321" s="76">
        <f t="shared" si="205"/>
        <v>1.353024</v>
      </c>
      <c r="AJ321" s="76">
        <f t="shared" si="205"/>
        <v>1.6299359999999998</v>
      </c>
      <c r="AK321" s="76">
        <f t="shared" si="205"/>
        <v>1.2156479999999998</v>
      </c>
      <c r="AL321" s="76">
        <f t="shared" si="205"/>
        <v>1.83978</v>
      </c>
      <c r="AM321" s="76">
        <f t="shared" si="205"/>
        <v>1.5364799999999998</v>
      </c>
      <c r="AN321" s="76">
        <f t="shared" si="205"/>
        <v>1.2000960000000003</v>
      </c>
      <c r="AO321" s="76">
        <f t="shared" si="205"/>
        <v>6.4281453779789759</v>
      </c>
      <c r="AP321" s="156">
        <f t="shared" si="205"/>
        <v>7.0807074328884729</v>
      </c>
      <c r="AQ321" s="78" t="str">
        <f>VLOOKUP($H321,'[1]Unit factor_selected'!$F$3:$AC$346,'[1]Unit factor_selected'!H$1,FALSE)</f>
        <v>kg</v>
      </c>
      <c r="AR321" s="79">
        <f>VLOOKUP($H321,'[1]Unit factor_selected'!$F$3:$AC$346,'[1]Unit factor_selected'!J$1,FALSE)</f>
        <v>2.23494369321807</v>
      </c>
      <c r="AS321" s="80">
        <f>VLOOKUP($H321,'[1]Unit factor_selected'!$F$3:$AC$346,'[1]Unit factor_selected'!K$1,FALSE)</f>
        <v>81.481448471905907</v>
      </c>
      <c r="AT321" s="81">
        <f>VLOOKUP($H321,'[1]Unit factor_selected'!$F$3:$AC$346,'[1]Unit factor_selected'!L$1,FALSE)</f>
        <v>2.2866375198508301E-3</v>
      </c>
      <c r="AU321" s="82">
        <f>VLOOKUP($H321,'[1]Unit factor_selected'!$F$3:$AC$346,'[1]Unit factor_selected'!M$1,FALSE)</f>
        <v>1.7024856038729901</v>
      </c>
      <c r="AV321" s="81">
        <f>VLOOKUP($H321,'[1]Unit factor_selected'!$F$3:$AC$346,'[1]Unit factor_selected'!N$1,FALSE)</f>
        <v>5.28462364374832E-2</v>
      </c>
      <c r="AW321" s="81">
        <f>VLOOKUP($H321,'[1]Unit factor_selected'!$F$3:$AC$346,'[1]Unit factor_selected'!O$1,FALSE)</f>
        <v>3.56368992795698E-4</v>
      </c>
      <c r="AX321" s="82">
        <f>VLOOKUP($H321,'[1]Unit factor_selected'!$F$3:$AC$346,'[1]Unit factor_selected'!P$1,FALSE)</f>
        <v>2.3074736540857099</v>
      </c>
      <c r="AY321" s="81">
        <f>VLOOKUP($H321,'[1]Unit factor_selected'!$F$3:$AC$346,'[1]Unit factor_selected'!Q$1,FALSE)</f>
        <v>8.3031691942844696E-2</v>
      </c>
      <c r="AZ321" s="82">
        <f>VLOOKUP($H321,'[1]Unit factor_selected'!$F$3:$AC$346,'[1]Unit factor_selected'!R$1,FALSE)</f>
        <v>1.1241687728246801</v>
      </c>
      <c r="BA321" s="81">
        <f>VLOOKUP($H321,'[1]Unit factor_selected'!$F$3:$AC$346,'[1]Unit factor_selected'!S$1,FALSE)</f>
        <v>4.8431830502798603E-2</v>
      </c>
      <c r="BB321" s="81">
        <f>VLOOKUP($H321,'[1]Unit factor_selected'!$F$3:$AC$346,'[1]Unit factor_selected'!T$1,FALSE)</f>
        <v>1.17050273908111E-2</v>
      </c>
      <c r="BC321" s="81">
        <f>VLOOKUP($H321,'[1]Unit factor_selected'!$F$3:$AC$346,'[1]Unit factor_selected'!U$1,FALSE)</f>
        <v>7.0241823825083496E-2</v>
      </c>
      <c r="BD321" s="81">
        <f>VLOOKUP($H321,'[1]Unit factor_selected'!$F$3:$AC$346,'[1]Unit factor_selected'!V$1,FALSE)</f>
        <v>3.3595583652552699E-5</v>
      </c>
      <c r="BE321" s="81">
        <f>VLOOKUP($H321,'[1]Unit factor_selected'!$F$3:$AC$346,'[1]Unit factor_selected'!W$1,FALSE)</f>
        <v>4.3228785849813199E-3</v>
      </c>
      <c r="BF321" s="81">
        <f>VLOOKUP($H321,'[1]Unit factor_selected'!$F$3:$AC$346,'[1]Unit factor_selected'!X$1,FALSE)</f>
        <v>4.64117913642648E-3</v>
      </c>
      <c r="BG321" s="81">
        <f>VLOOKUP($H321,'[1]Unit factor_selected'!$F$3:$AC$346,'[1]Unit factor_selected'!Y$1,FALSE)</f>
        <v>4.95086520801492E-3</v>
      </c>
      <c r="BH321" s="81">
        <f>VLOOKUP($H321,'[1]Unit factor_selected'!$F$3:$AC$346,'[1]Unit factor_selected'!Z$1,FALSE)</f>
        <v>2.9874794216109799E-7</v>
      </c>
      <c r="BI321" s="81">
        <f>VLOOKUP($H321,'[1]Unit factor_selected'!$F$3:$AC$346,'[1]Unit factor_selected'!AA$1,FALSE)</f>
        <v>6.0076084856327998E-3</v>
      </c>
      <c r="BJ321" s="82">
        <f>VLOOKUP($H321,'[1]Unit factor_selected'!$F$3:$AC$346,'[1]Unit factor_selected'!AB$1,FALSE)</f>
        <v>4.7893358617690902</v>
      </c>
      <c r="BK321" s="83">
        <f>VLOOKUP($H321,'[1]Unit factor_selected'!$F$3:$AC$346,'[1]Unit factor_selected'!AC$1,FALSE)</f>
        <v>2.0609312972062501E-2</v>
      </c>
    </row>
    <row r="322" spans="2:63" x14ac:dyDescent="0.2">
      <c r="B322" s="84"/>
      <c r="C322" s="63"/>
      <c r="D322" s="87" t="str">
        <f>'[1]EV proj_BAU'!K85</f>
        <v>PE (kg)</v>
      </c>
      <c r="E322" s="238" t="str">
        <f>'[1]Unit factor_selected'!C5</f>
        <v>PE</v>
      </c>
      <c r="F322" s="125" t="str">
        <f>'[1]Unit factor_selected'!D5</f>
        <v>market for polyethylene, low density, granulate | polyethylene, low density, granulate | Cutoff</v>
      </c>
      <c r="G322" s="87" t="str">
        <f>'[1]Unit factor_selected'!E5</f>
        <v>GLO</v>
      </c>
      <c r="H322" s="35" t="str">
        <f>'[1]Unit factor_selected'!F5</f>
        <v>cc876a94-6b4d-3546-819c-cff6374e0e8a</v>
      </c>
      <c r="I322" s="88">
        <v>1</v>
      </c>
      <c r="J322" s="126">
        <f t="shared" si="204"/>
        <v>1</v>
      </c>
      <c r="K322" s="214">
        <f>'[1]EV proj_BAU'!R85</f>
        <v>0.17787600000000003</v>
      </c>
      <c r="L322" s="129">
        <f>'[1]EV proj_BAU'!S85</f>
        <v>0.21423600000000001</v>
      </c>
      <c r="M322" s="129">
        <f>'[1]EV proj_BAU'!T85</f>
        <v>0.15973200000000001</v>
      </c>
      <c r="N322" s="129">
        <f>'[1]EV proj_BAU'!U85</f>
        <v>0.27596699999999996</v>
      </c>
      <c r="O322" s="129">
        <f>'[1]EV proj_BAU'!V85</f>
        <v>0.20196000000000003</v>
      </c>
      <c r="P322" s="129">
        <f>'[1]EV proj_BAU'!W85</f>
        <v>0.15778799999999998</v>
      </c>
      <c r="Q322" s="129">
        <f>'[1]EV proj_BAU'!AF86</f>
        <v>1.1438239374332224</v>
      </c>
      <c r="R322" s="129">
        <f>'[1]EV proj_BAU'!AJ84</f>
        <v>1.830277832325534</v>
      </c>
      <c r="S322" s="129">
        <f>'[1]EV proj_BAU'!X85</f>
        <v>0.338256</v>
      </c>
      <c r="T322" s="129">
        <f>'[1]EV proj_BAU'!Y85</f>
        <v>0.40748399999999996</v>
      </c>
      <c r="U322" s="129">
        <f>'[1]EV proj_BAU'!Z85</f>
        <v>0.30391199999999996</v>
      </c>
      <c r="V322" s="129">
        <f>'[1]EV proj_BAU'!AA85</f>
        <v>0.45994500000000005</v>
      </c>
      <c r="W322" s="129">
        <f>'[1]EV proj_BAU'!AB85</f>
        <v>0.38411999999999996</v>
      </c>
      <c r="X322" s="129">
        <f>'[1]EV proj_BAU'!AC85</f>
        <v>0.30002400000000007</v>
      </c>
      <c r="Y322" s="129">
        <f>'[1]EV proj_BAU'!AG86</f>
        <v>1.607036344494744</v>
      </c>
      <c r="Z322" s="184">
        <f>'[1]EV proj_BAU'!AK84</f>
        <v>1.7701768582221182</v>
      </c>
      <c r="AA322" s="193">
        <f t="shared" si="206"/>
        <v>0.17787600000000003</v>
      </c>
      <c r="AB322" s="95">
        <f t="shared" si="205"/>
        <v>0.21423600000000001</v>
      </c>
      <c r="AC322" s="95">
        <f t="shared" si="205"/>
        <v>0.15973200000000001</v>
      </c>
      <c r="AD322" s="95">
        <f t="shared" si="205"/>
        <v>0.27596699999999996</v>
      </c>
      <c r="AE322" s="95">
        <f t="shared" si="205"/>
        <v>0.20196000000000003</v>
      </c>
      <c r="AF322" s="95">
        <f t="shared" si="205"/>
        <v>0.15778799999999998</v>
      </c>
      <c r="AG322" s="95">
        <f t="shared" si="205"/>
        <v>1.1438239374332224</v>
      </c>
      <c r="AH322" s="95">
        <f t="shared" si="205"/>
        <v>1.830277832325534</v>
      </c>
      <c r="AI322" s="95">
        <f t="shared" si="205"/>
        <v>0.338256</v>
      </c>
      <c r="AJ322" s="95">
        <f t="shared" si="205"/>
        <v>0.40748399999999996</v>
      </c>
      <c r="AK322" s="95">
        <f t="shared" si="205"/>
        <v>0.30391199999999996</v>
      </c>
      <c r="AL322" s="95">
        <f t="shared" si="205"/>
        <v>0.45994500000000005</v>
      </c>
      <c r="AM322" s="95">
        <f t="shared" si="205"/>
        <v>0.38411999999999996</v>
      </c>
      <c r="AN322" s="95">
        <f t="shared" si="205"/>
        <v>0.30002400000000007</v>
      </c>
      <c r="AO322" s="95">
        <f t="shared" si="205"/>
        <v>1.607036344494744</v>
      </c>
      <c r="AP322" s="167">
        <f t="shared" si="205"/>
        <v>1.7701768582221182</v>
      </c>
      <c r="AQ322" s="97" t="str">
        <f>VLOOKUP($H322,'[1]Unit factor_selected'!$F$3:$AC$346,'[1]Unit factor_selected'!H$1,FALSE)</f>
        <v>kg</v>
      </c>
      <c r="AR322" s="98">
        <f>VLOOKUP($H322,'[1]Unit factor_selected'!$F$3:$AC$346,'[1]Unit factor_selected'!J$1,FALSE)</f>
        <v>2.3596340899758199</v>
      </c>
      <c r="AS322" s="2">
        <f>VLOOKUP($H322,'[1]Unit factor_selected'!$F$3:$AC$346,'[1]Unit factor_selected'!K$1,FALSE)</f>
        <v>82.383005521228199</v>
      </c>
      <c r="AT322" s="22">
        <f>VLOOKUP($H322,'[1]Unit factor_selected'!$F$3:$AC$346,'[1]Unit factor_selected'!L$1,FALSE)</f>
        <v>2.8135851272617402E-3</v>
      </c>
      <c r="AU322" s="21">
        <f>VLOOKUP($H322,'[1]Unit factor_selected'!$F$3:$AC$346,'[1]Unit factor_selected'!M$1,FALSE)</f>
        <v>1.68758208146249</v>
      </c>
      <c r="AV322" s="22">
        <f>VLOOKUP($H322,'[1]Unit factor_selected'!$F$3:$AC$346,'[1]Unit factor_selected'!N$1,FALSE)</f>
        <v>5.9748525128704898E-2</v>
      </c>
      <c r="AW322" s="22">
        <f>VLOOKUP($H322,'[1]Unit factor_selected'!$F$3:$AC$346,'[1]Unit factor_selected'!O$1,FALSE)</f>
        <v>4.6896476715302198E-4</v>
      </c>
      <c r="AX322" s="21">
        <f>VLOOKUP($H322,'[1]Unit factor_selected'!$F$3:$AC$346,'[1]Unit factor_selected'!P$1,FALSE)</f>
        <v>2.4305716328856</v>
      </c>
      <c r="AY322" s="22">
        <f>VLOOKUP($H322,'[1]Unit factor_selected'!$F$3:$AC$346,'[1]Unit factor_selected'!Q$1,FALSE)</f>
        <v>8.8407852431756598E-2</v>
      </c>
      <c r="AZ322" s="21">
        <f>VLOOKUP($H322,'[1]Unit factor_selected'!$F$3:$AC$346,'[1]Unit factor_selected'!R$1,FALSE)</f>
        <v>1.3113528800535601</v>
      </c>
      <c r="BA322" s="22">
        <f>VLOOKUP($H322,'[1]Unit factor_selected'!$F$3:$AC$346,'[1]Unit factor_selected'!S$1,FALSE)</f>
        <v>0.10186673802077301</v>
      </c>
      <c r="BB322" s="22">
        <f>VLOOKUP($H322,'[1]Unit factor_selected'!$F$3:$AC$346,'[1]Unit factor_selected'!T$1,FALSE)</f>
        <v>1.3762339737442E-2</v>
      </c>
      <c r="BC322" s="22">
        <f>VLOOKUP($H322,'[1]Unit factor_selected'!$F$3:$AC$346,'[1]Unit factor_selected'!U$1,FALSE)</f>
        <v>7.9082577423397304E-2</v>
      </c>
      <c r="BD322" s="22">
        <f>VLOOKUP($H322,'[1]Unit factor_selected'!$F$3:$AC$346,'[1]Unit factor_selected'!V$1,FALSE)</f>
        <v>5.1919972611784401E-5</v>
      </c>
      <c r="BE322" s="22">
        <f>VLOOKUP($H322,'[1]Unit factor_selected'!$F$3:$AC$346,'[1]Unit factor_selected'!W$1,FALSE)</f>
        <v>4.15603713727243E-3</v>
      </c>
      <c r="BF322" s="22">
        <f>VLOOKUP($H322,'[1]Unit factor_selected'!$F$3:$AC$346,'[1]Unit factor_selected'!X$1,FALSE)</f>
        <v>5.6073408412813403E-3</v>
      </c>
      <c r="BG322" s="22">
        <f>VLOOKUP($H322,'[1]Unit factor_selected'!$F$3:$AC$346,'[1]Unit factor_selected'!Y$1,FALSE)</f>
        <v>6.20576406180306E-3</v>
      </c>
      <c r="BH322" s="22">
        <f>VLOOKUP($H322,'[1]Unit factor_selected'!$F$3:$AC$346,'[1]Unit factor_selected'!Z$1,FALSE)</f>
        <v>4.0280552604152798E-7</v>
      </c>
      <c r="BI322" s="22">
        <f>VLOOKUP($H322,'[1]Unit factor_selected'!$F$3:$AC$346,'[1]Unit factor_selected'!AA$1,FALSE)</f>
        <v>6.4868254446924199E-3</v>
      </c>
      <c r="BJ322" s="21">
        <f>VLOOKUP($H322,'[1]Unit factor_selected'!$F$3:$AC$346,'[1]Unit factor_selected'!AB$1,FALSE)</f>
        <v>4.9341071134194401</v>
      </c>
      <c r="BK322" s="99">
        <f>VLOOKUP($H322,'[1]Unit factor_selected'!$F$3:$AC$346,'[1]Unit factor_selected'!AC$1,FALSE)</f>
        <v>3.18738534461874E-2</v>
      </c>
    </row>
    <row r="323" spans="2:63" x14ac:dyDescent="0.2">
      <c r="B323" s="84"/>
      <c r="C323" s="63"/>
      <c r="D323" s="102" t="str">
        <f>E323</f>
        <v>Injection moulding</v>
      </c>
      <c r="E323" s="239" t="str">
        <f>'[1]Unit factor_selected'!C7</f>
        <v>Injection moulding</v>
      </c>
      <c r="F323" s="131" t="str">
        <f>'[1]Unit factor_selected'!D7</f>
        <v>market for injection moulding | injection moulding | Cutoff</v>
      </c>
      <c r="G323" s="87" t="str">
        <f>'[1]Unit factor_selected'!E7</f>
        <v>GLO</v>
      </c>
      <c r="H323" s="35" t="str">
        <f>'[1]Unit factor_selected'!F7</f>
        <v>399adda9-8de6-37fe-b1f7-11dfe95a6c31</v>
      </c>
      <c r="I323" s="104">
        <v>1</v>
      </c>
      <c r="J323" s="132">
        <f t="shared" si="204"/>
        <v>1</v>
      </c>
      <c r="K323" s="217">
        <f>SUM(K321:K322)</f>
        <v>0.88938000000000017</v>
      </c>
      <c r="L323" s="135">
        <f>SUM(L321:L322)</f>
        <v>1.0711800000000002</v>
      </c>
      <c r="M323" s="135">
        <f t="shared" ref="M323:R323" si="207">SUM(M321:M322)</f>
        <v>0.79866000000000004</v>
      </c>
      <c r="N323" s="135">
        <f t="shared" si="207"/>
        <v>1.3798349999999999</v>
      </c>
      <c r="O323" s="135">
        <f t="shared" si="207"/>
        <v>1.0098000000000003</v>
      </c>
      <c r="P323" s="135">
        <f t="shared" si="207"/>
        <v>0.78893999999999997</v>
      </c>
      <c r="Q323" s="135">
        <f t="shared" si="207"/>
        <v>5.7191196871661116</v>
      </c>
      <c r="R323" s="135">
        <f t="shared" si="207"/>
        <v>9.1513891616276695</v>
      </c>
      <c r="S323" s="135">
        <f>SUM(S321:S322)</f>
        <v>1.6912799999999999</v>
      </c>
      <c r="T323" s="135">
        <f>SUM(T321:T322)</f>
        <v>2.03742</v>
      </c>
      <c r="U323" s="135">
        <f t="shared" ref="U323:X323" si="208">SUM(U321:U322)</f>
        <v>1.5195599999999998</v>
      </c>
      <c r="V323" s="135">
        <f t="shared" si="208"/>
        <v>2.299725</v>
      </c>
      <c r="W323" s="135">
        <f t="shared" si="208"/>
        <v>1.9205999999999999</v>
      </c>
      <c r="X323" s="135">
        <f t="shared" si="208"/>
        <v>1.5001200000000003</v>
      </c>
      <c r="Y323" s="135">
        <f>SUM(Y321:Y322)</f>
        <v>8.0351817224737196</v>
      </c>
      <c r="Z323" s="185">
        <f>SUM(Z321:Z322)</f>
        <v>8.8508842911105905</v>
      </c>
      <c r="AA323" s="193">
        <f t="shared" si="206"/>
        <v>0.88938000000000017</v>
      </c>
      <c r="AB323" s="95">
        <f t="shared" si="205"/>
        <v>1.0711800000000002</v>
      </c>
      <c r="AC323" s="95">
        <f t="shared" si="205"/>
        <v>0.79866000000000004</v>
      </c>
      <c r="AD323" s="95">
        <f t="shared" si="205"/>
        <v>1.3798349999999999</v>
      </c>
      <c r="AE323" s="95">
        <f t="shared" si="205"/>
        <v>1.0098000000000003</v>
      </c>
      <c r="AF323" s="95">
        <f t="shared" si="205"/>
        <v>0.78893999999999997</v>
      </c>
      <c r="AG323" s="95">
        <f t="shared" si="205"/>
        <v>5.7191196871661116</v>
      </c>
      <c r="AH323" s="95">
        <f t="shared" si="205"/>
        <v>9.1513891616276695</v>
      </c>
      <c r="AI323" s="95">
        <f t="shared" si="205"/>
        <v>1.6912799999999999</v>
      </c>
      <c r="AJ323" s="95">
        <f t="shared" si="205"/>
        <v>2.03742</v>
      </c>
      <c r="AK323" s="95">
        <f t="shared" si="205"/>
        <v>1.5195599999999998</v>
      </c>
      <c r="AL323" s="95">
        <f t="shared" si="205"/>
        <v>2.299725</v>
      </c>
      <c r="AM323" s="95">
        <f t="shared" si="205"/>
        <v>1.9205999999999999</v>
      </c>
      <c r="AN323" s="95">
        <f t="shared" si="205"/>
        <v>1.5001200000000003</v>
      </c>
      <c r="AO323" s="95">
        <f t="shared" si="205"/>
        <v>8.0351817224737196</v>
      </c>
      <c r="AP323" s="167">
        <f t="shared" si="205"/>
        <v>8.8508842911105905</v>
      </c>
      <c r="AQ323" s="97" t="str">
        <f>VLOOKUP($H323,'[1]Unit factor_selected'!$F$3:$AC$346,'[1]Unit factor_selected'!H$1,FALSE)</f>
        <v>kg</v>
      </c>
      <c r="AR323" s="98">
        <f>VLOOKUP($H323,'[1]Unit factor_selected'!$F$3:$AC$346,'[1]Unit factor_selected'!J$1,FALSE)</f>
        <v>1.08257337726851</v>
      </c>
      <c r="AS323" s="2">
        <f>VLOOKUP($H323,'[1]Unit factor_selected'!$F$3:$AC$346,'[1]Unit factor_selected'!K$1,FALSE)</f>
        <v>23.4537692443262</v>
      </c>
      <c r="AT323" s="22">
        <f>VLOOKUP($H323,'[1]Unit factor_selected'!$F$3:$AC$346,'[1]Unit factor_selected'!L$1,FALSE)</f>
        <v>1.8380134150944201E-3</v>
      </c>
      <c r="AU323" s="21">
        <f>VLOOKUP($H323,'[1]Unit factor_selected'!$F$3:$AC$346,'[1]Unit factor_selected'!M$1,FALSE)</f>
        <v>0.375452624109542</v>
      </c>
      <c r="AV323" s="22">
        <f>VLOOKUP($H323,'[1]Unit factor_selected'!$F$3:$AC$346,'[1]Unit factor_selected'!N$1,FALSE)</f>
        <v>2.9352423943778499E-2</v>
      </c>
      <c r="AW323" s="22">
        <f>VLOOKUP($H323,'[1]Unit factor_selected'!$F$3:$AC$346,'[1]Unit factor_selected'!O$1,FALSE)</f>
        <v>4.0514162107794599E-4</v>
      </c>
      <c r="AX323" s="21">
        <f>VLOOKUP($H323,'[1]Unit factor_selected'!$F$3:$AC$346,'[1]Unit factor_selected'!P$1,FALSE)</f>
        <v>1.1001620728835799</v>
      </c>
      <c r="AY323" s="22">
        <f>VLOOKUP($H323,'[1]Unit factor_selected'!$F$3:$AC$346,'[1]Unit factor_selected'!Q$1,FALSE)</f>
        <v>4.8827947603215002E-2</v>
      </c>
      <c r="AZ323" s="21">
        <f>VLOOKUP($H323,'[1]Unit factor_selected'!$F$3:$AC$346,'[1]Unit factor_selected'!R$1,FALSE)</f>
        <v>0.76984399033446105</v>
      </c>
      <c r="BA323" s="22">
        <f>VLOOKUP($H323,'[1]Unit factor_selected'!$F$3:$AC$346,'[1]Unit factor_selected'!S$1,FALSE)</f>
        <v>0.16694061508031599</v>
      </c>
      <c r="BB323" s="22">
        <f>VLOOKUP($H323,'[1]Unit factor_selected'!$F$3:$AC$346,'[1]Unit factor_selected'!T$1,FALSE)</f>
        <v>5.8969066700152901E-2</v>
      </c>
      <c r="BC323" s="22">
        <f>VLOOKUP($H323,'[1]Unit factor_selected'!$F$3:$AC$346,'[1]Unit factor_selected'!U$1,FALSE)</f>
        <v>3.90857125228374E-2</v>
      </c>
      <c r="BD323" s="22">
        <f>VLOOKUP($H323,'[1]Unit factor_selected'!$F$3:$AC$346,'[1]Unit factor_selected'!V$1,FALSE)</f>
        <v>4.0488048910261803E-5</v>
      </c>
      <c r="BE323" s="22">
        <f>VLOOKUP($H323,'[1]Unit factor_selected'!$F$3:$AC$346,'[1]Unit factor_selected'!W$1,FALSE)</f>
        <v>3.20075259474878E-3</v>
      </c>
      <c r="BF323" s="22">
        <f>VLOOKUP($H323,'[1]Unit factor_selected'!$F$3:$AC$346,'[1]Unit factor_selected'!X$1,FALSE)</f>
        <v>1.9769981832578002E-3</v>
      </c>
      <c r="BG323" s="22">
        <f>VLOOKUP($H323,'[1]Unit factor_selected'!$F$3:$AC$346,'[1]Unit factor_selected'!Y$1,FALSE)</f>
        <v>2.0646115790421502E-3</v>
      </c>
      <c r="BH323" s="22">
        <f>VLOOKUP($H323,'[1]Unit factor_selected'!$F$3:$AC$346,'[1]Unit factor_selected'!Z$1,FALSE)</f>
        <v>4.6680409880260201E-7</v>
      </c>
      <c r="BI323" s="22">
        <f>VLOOKUP($H323,'[1]Unit factor_selected'!$F$3:$AC$346,'[1]Unit factor_selected'!AA$1,FALSE)</f>
        <v>2.99154629397809E-3</v>
      </c>
      <c r="BJ323" s="21">
        <f>VLOOKUP($H323,'[1]Unit factor_selected'!$F$3:$AC$346,'[1]Unit factor_selected'!AB$1,FALSE)</f>
        <v>1.46202064752443</v>
      </c>
      <c r="BK323" s="99">
        <f>VLOOKUP($H323,'[1]Unit factor_selected'!$F$3:$AC$346,'[1]Unit factor_selected'!AC$1,FALSE)</f>
        <v>1.3207061518138901E-2</v>
      </c>
    </row>
    <row r="324" spans="2:63" x14ac:dyDescent="0.2">
      <c r="B324" s="84"/>
      <c r="C324" s="62" t="s">
        <v>19</v>
      </c>
      <c r="D324" s="62" t="str">
        <f>'[1]EV proj_BAU'!K86</f>
        <v>Al (kg)</v>
      </c>
      <c r="E324" s="62" t="str">
        <f>F324</f>
        <v>Al production</v>
      </c>
      <c r="F324" s="312" t="str">
        <f>F164</f>
        <v>Al production</v>
      </c>
      <c r="G324" s="66" t="str">
        <f>G280</f>
        <v>US</v>
      </c>
      <c r="H324" s="313"/>
      <c r="I324" s="314">
        <f>SUM(I359,I361:I362)</f>
        <v>1</v>
      </c>
      <c r="J324" s="69">
        <f>SUM(I324:I328)</f>
        <v>1</v>
      </c>
      <c r="K324" s="188">
        <f>'[1]EV proj_BAU'!R86</f>
        <v>1.3199999999999998</v>
      </c>
      <c r="L324" s="72">
        <f>'[1]EV proj_BAU'!S86</f>
        <v>1.3440000000000001</v>
      </c>
      <c r="M324" s="72">
        <f>'[1]EV proj_BAU'!T86</f>
        <v>1.296</v>
      </c>
      <c r="N324" s="72">
        <f>'[1]EV proj_BAU'!U86</f>
        <v>9.3800000000000008E-2</v>
      </c>
      <c r="O324" s="72">
        <f>'[1]EV proj_BAU'!V86</f>
        <v>1.3199999999999998</v>
      </c>
      <c r="P324" s="72">
        <f>'[1]EV proj_BAU'!W86</f>
        <v>1.296</v>
      </c>
      <c r="Q324" s="72">
        <f>'[1]EV proj_BAU'!AF87</f>
        <v>1.9494794761839793</v>
      </c>
      <c r="R324" s="72">
        <f>'[1]EV proj_BAU'!AJ85</f>
        <v>1.8572374800985942</v>
      </c>
      <c r="S324" s="72">
        <f>'[1]EV proj_BAU'!X86</f>
        <v>1.9679999999999997</v>
      </c>
      <c r="T324" s="72">
        <f>'[1]EV proj_BAU'!Y86</f>
        <v>1.9679999999999997</v>
      </c>
      <c r="U324" s="72">
        <f>'[1]EV proj_BAU'!Z86</f>
        <v>1.92</v>
      </c>
      <c r="V324" s="72">
        <f>'[1]EV proj_BAU'!AA86</f>
        <v>0.33500000000000002</v>
      </c>
      <c r="W324" s="72">
        <f>'[1]EV proj_BAU'!AB86</f>
        <v>1.944</v>
      </c>
      <c r="X324" s="72">
        <f>'[1]EV proj_BAU'!AC86</f>
        <v>1.92</v>
      </c>
      <c r="Y324" s="72">
        <f>'[1]EV proj_BAU'!AG87</f>
        <v>2.7636493184761006</v>
      </c>
      <c r="Z324" s="72">
        <f>'[1]EV proj_BAU'!AK85</f>
        <v>2.4361095773249706</v>
      </c>
      <c r="AA324" s="189">
        <f>$I324*K$324</f>
        <v>1.3199999999999998</v>
      </c>
      <c r="AB324" s="76">
        <f t="shared" ref="AB324:AP328" si="209">$I324*L$324</f>
        <v>1.3440000000000001</v>
      </c>
      <c r="AC324" s="76">
        <f t="shared" si="209"/>
        <v>1.296</v>
      </c>
      <c r="AD324" s="76">
        <f t="shared" si="209"/>
        <v>9.3800000000000008E-2</v>
      </c>
      <c r="AE324" s="76">
        <f t="shared" si="209"/>
        <v>1.3199999999999998</v>
      </c>
      <c r="AF324" s="76">
        <f t="shared" si="209"/>
        <v>1.296</v>
      </c>
      <c r="AG324" s="76">
        <f t="shared" si="209"/>
        <v>1.9494794761839793</v>
      </c>
      <c r="AH324" s="76">
        <f t="shared" si="209"/>
        <v>1.8572374800985942</v>
      </c>
      <c r="AI324" s="76">
        <f t="shared" si="209"/>
        <v>1.9679999999999997</v>
      </c>
      <c r="AJ324" s="76">
        <f t="shared" si="209"/>
        <v>1.9679999999999997</v>
      </c>
      <c r="AK324" s="76">
        <f t="shared" si="209"/>
        <v>1.92</v>
      </c>
      <c r="AL324" s="76">
        <f t="shared" si="209"/>
        <v>0.33500000000000002</v>
      </c>
      <c r="AM324" s="76">
        <f t="shared" si="209"/>
        <v>1.944</v>
      </c>
      <c r="AN324" s="76">
        <f t="shared" si="209"/>
        <v>1.92</v>
      </c>
      <c r="AO324" s="76">
        <f t="shared" si="209"/>
        <v>2.7636493184761006</v>
      </c>
      <c r="AP324" s="76">
        <f t="shared" si="209"/>
        <v>2.4361095773249706</v>
      </c>
      <c r="AQ324" s="37" t="s">
        <v>56</v>
      </c>
      <c r="AR324" s="79">
        <f>[1]Use!Z71</f>
        <v>2.1848413692517172</v>
      </c>
      <c r="AS324" s="82">
        <f>[1]Use!AA71</f>
        <v>38.1945725641433</v>
      </c>
      <c r="AT324" s="82">
        <f>[1]Use!AB71</f>
        <v>6.2111693866046432E-3</v>
      </c>
      <c r="AU324" s="82">
        <f>[1]Use!AC71</f>
        <v>0.47465507057293604</v>
      </c>
      <c r="AV324" s="82">
        <f>[1]Use!AD71</f>
        <v>4.454802303119755</v>
      </c>
      <c r="AW324" s="82">
        <f>[1]Use!AE71</f>
        <v>1.045041271821423E-3</v>
      </c>
      <c r="AX324" s="82">
        <f>[1]Use!AF71</f>
        <v>2.2202122446083377</v>
      </c>
      <c r="AY324" s="82">
        <f>[1]Use!AG71</f>
        <v>0.9756873970554083</v>
      </c>
      <c r="AZ324" s="82">
        <f>[1]Use!AH71</f>
        <v>9.1215472903694526</v>
      </c>
      <c r="BA324" s="82">
        <f>[1]Use!AI71</f>
        <v>6.4144053142725782E-2</v>
      </c>
      <c r="BB324" s="82">
        <f>[1]Use!AJ71</f>
        <v>2.1804218218676924E-2</v>
      </c>
      <c r="BC324" s="82">
        <f>[1]Use!AK71</f>
        <v>5.3635626832127032</v>
      </c>
      <c r="BD324" s="82">
        <f>[1]Use!AL71</f>
        <v>5.2399359048445141E-5</v>
      </c>
      <c r="BE324" s="82">
        <f>[1]Use!AM71</f>
        <v>7.6786336473888175E-2</v>
      </c>
      <c r="BF324" s="82">
        <f>[1]Use!AN71</f>
        <v>5.7817196909786305E-3</v>
      </c>
      <c r="BG324" s="82">
        <f>[1]Use!AO71</f>
        <v>5.871103372397035E-3</v>
      </c>
      <c r="BH324" s="82">
        <f>[1]Use!AP71</f>
        <v>8.6873102517182999E-7</v>
      </c>
      <c r="BI324" s="82">
        <f>[1]Use!AQ71</f>
        <v>1.7002001784714876E-2</v>
      </c>
      <c r="BJ324" s="82">
        <f>[1]Use!AR71</f>
        <v>38.854814959270755</v>
      </c>
      <c r="BK324" s="302">
        <f>[1]Use!AS71</f>
        <v>8.5192268585598543E-2</v>
      </c>
    </row>
    <row r="325" spans="2:63" x14ac:dyDescent="0.2">
      <c r="B325" s="84"/>
      <c r="C325" s="84"/>
      <c r="D325" s="84"/>
      <c r="E325" s="84"/>
      <c r="F325" s="315"/>
      <c r="G325" s="87" t="str">
        <f t="shared" ref="G325:G328" si="210">G281</f>
        <v>CN</v>
      </c>
      <c r="H325" s="316"/>
      <c r="I325" s="317">
        <f>0%</f>
        <v>0</v>
      </c>
      <c r="J325" s="89"/>
      <c r="K325" s="1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165">
        <f>$I325*K$324</f>
        <v>0</v>
      </c>
      <c r="AB325" s="166">
        <f t="shared" si="209"/>
        <v>0</v>
      </c>
      <c r="AC325" s="166">
        <f t="shared" si="209"/>
        <v>0</v>
      </c>
      <c r="AD325" s="166">
        <f t="shared" si="209"/>
        <v>0</v>
      </c>
      <c r="AE325" s="166">
        <f t="shared" si="209"/>
        <v>0</v>
      </c>
      <c r="AF325" s="166">
        <f t="shared" si="209"/>
        <v>0</v>
      </c>
      <c r="AG325" s="166">
        <f t="shared" si="209"/>
        <v>0</v>
      </c>
      <c r="AH325" s="166">
        <f t="shared" si="209"/>
        <v>0</v>
      </c>
      <c r="AI325" s="166">
        <f t="shared" si="209"/>
        <v>0</v>
      </c>
      <c r="AJ325" s="166">
        <f t="shared" si="209"/>
        <v>0</v>
      </c>
      <c r="AK325" s="166">
        <f t="shared" si="209"/>
        <v>0</v>
      </c>
      <c r="AL325" s="166">
        <f t="shared" si="209"/>
        <v>0</v>
      </c>
      <c r="AM325" s="166">
        <f t="shared" si="209"/>
        <v>0</v>
      </c>
      <c r="AN325" s="166">
        <f t="shared" si="209"/>
        <v>0</v>
      </c>
      <c r="AO325" s="166">
        <f t="shared" si="209"/>
        <v>0</v>
      </c>
      <c r="AP325" s="166">
        <f t="shared" si="209"/>
        <v>0</v>
      </c>
      <c r="AQ325" s="45" t="s">
        <v>56</v>
      </c>
      <c r="AR325" s="98">
        <f>[1]Use!Z83</f>
        <v>15.21062220884934</v>
      </c>
      <c r="AS325" s="21">
        <f>[1]Use!AA83</f>
        <v>147.68062088902829</v>
      </c>
      <c r="AT325" s="21">
        <f>[1]Use!AB83</f>
        <v>2.8059526339848921E-2</v>
      </c>
      <c r="AU325" s="21">
        <f>[1]Use!AC83</f>
        <v>2.9941852248386174</v>
      </c>
      <c r="AV325" s="21">
        <f>[1]Use!AD83</f>
        <v>2.9390767633158057</v>
      </c>
      <c r="AW325" s="21">
        <f>[1]Use!AE83</f>
        <v>3.4684977082473042E-3</v>
      </c>
      <c r="AX325" s="21">
        <f>[1]Use!AF83</f>
        <v>15.626942723460056</v>
      </c>
      <c r="AY325" s="21">
        <f>[1]Use!AG83</f>
        <v>2.6762174587891328</v>
      </c>
      <c r="AZ325" s="21">
        <f>[1]Use!AH83</f>
        <v>14.410299582479201</v>
      </c>
      <c r="BA325" s="21">
        <f>[1]Use!AI83</f>
        <v>0.12383706171820134</v>
      </c>
      <c r="BB325" s="21">
        <f>[1]Use!AJ83</f>
        <v>4.5122505118958704E-2</v>
      </c>
      <c r="BC325" s="21">
        <f>[1]Use!AK83</f>
        <v>3.5850974112083809</v>
      </c>
      <c r="BD325" s="21">
        <f>[1]Use!AL83</f>
        <v>2.424657579395884E-4</v>
      </c>
      <c r="BE325" s="21">
        <f>[1]Use!AM83</f>
        <v>0.16447055582979317</v>
      </c>
      <c r="BF325" s="21">
        <f>[1]Use!AN83</f>
        <v>4.2417293208971307E-2</v>
      </c>
      <c r="BG325" s="21">
        <f>[1]Use!AO83</f>
        <v>4.2619856213667776E-2</v>
      </c>
      <c r="BH325" s="21">
        <f>[1]Use!AP83</f>
        <v>3.2817146314926493E-6</v>
      </c>
      <c r="BI325" s="21">
        <f>[1]Use!AQ83</f>
        <v>6.8709648474534188E-2</v>
      </c>
      <c r="BJ325" s="21">
        <f>[1]Use!AR83</f>
        <v>28.142292136905731</v>
      </c>
      <c r="BK325" s="306">
        <f>[1]Use!AS83</f>
        <v>4.0070651911004292E-2</v>
      </c>
    </row>
    <row r="326" spans="2:63" x14ac:dyDescent="0.2">
      <c r="B326" s="84"/>
      <c r="C326" s="84"/>
      <c r="D326" s="84"/>
      <c r="E326" s="84"/>
      <c r="F326" s="315"/>
      <c r="G326" s="87" t="str">
        <f t="shared" si="210"/>
        <v>JP</v>
      </c>
      <c r="H326" s="316"/>
      <c r="I326" s="317">
        <f>I363</f>
        <v>0</v>
      </c>
      <c r="J326" s="89"/>
      <c r="K326" s="1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193">
        <f t="shared" ref="AA326:AA328" si="211">$I326*K$324</f>
        <v>0</v>
      </c>
      <c r="AB326" s="95">
        <f t="shared" si="209"/>
        <v>0</v>
      </c>
      <c r="AC326" s="95">
        <f t="shared" si="209"/>
        <v>0</v>
      </c>
      <c r="AD326" s="95">
        <f t="shared" si="209"/>
        <v>0</v>
      </c>
      <c r="AE326" s="95">
        <f t="shared" si="209"/>
        <v>0</v>
      </c>
      <c r="AF326" s="95">
        <f t="shared" si="209"/>
        <v>0</v>
      </c>
      <c r="AG326" s="95">
        <f t="shared" si="209"/>
        <v>0</v>
      </c>
      <c r="AH326" s="95">
        <f t="shared" si="209"/>
        <v>0</v>
      </c>
      <c r="AI326" s="95">
        <f t="shared" si="209"/>
        <v>0</v>
      </c>
      <c r="AJ326" s="95">
        <f t="shared" si="209"/>
        <v>0</v>
      </c>
      <c r="AK326" s="95">
        <f t="shared" si="209"/>
        <v>0</v>
      </c>
      <c r="AL326" s="95">
        <f t="shared" si="209"/>
        <v>0</v>
      </c>
      <c r="AM326" s="95">
        <f t="shared" si="209"/>
        <v>0</v>
      </c>
      <c r="AN326" s="95">
        <f t="shared" si="209"/>
        <v>0</v>
      </c>
      <c r="AO326" s="95">
        <f t="shared" si="209"/>
        <v>0</v>
      </c>
      <c r="AP326" s="95">
        <f t="shared" si="209"/>
        <v>0</v>
      </c>
      <c r="AQ326" s="45" t="s">
        <v>56</v>
      </c>
      <c r="AR326" s="98">
        <f>[1]Use!Z59</f>
        <v>18.594936645005706</v>
      </c>
      <c r="AS326" s="21">
        <f>[1]Use!AA59</f>
        <v>218.02836680612191</v>
      </c>
      <c r="AT326" s="21">
        <f>[1]Use!AB59</f>
        <v>8.1940022018765296E-2</v>
      </c>
      <c r="AU326" s="21">
        <f>[1]Use!AC59</f>
        <v>4.5164389654497636</v>
      </c>
      <c r="AV326" s="21">
        <f>[1]Use!AD59</f>
        <v>3.1511117602619358</v>
      </c>
      <c r="AW326" s="21">
        <f>[1]Use!AE59</f>
        <v>1.1249500693782156E-2</v>
      </c>
      <c r="AX326" s="21">
        <f>[1]Use!AF59</f>
        <v>18.759987605919509</v>
      </c>
      <c r="AY326" s="21">
        <f>[1]Use!AG59</f>
        <v>3.05626358107537</v>
      </c>
      <c r="AZ326" s="21">
        <f>[1]Use!AH59</f>
        <v>25.074549425348138</v>
      </c>
      <c r="BA326" s="21">
        <f>[1]Use!AI59</f>
        <v>0.11729807314552217</v>
      </c>
      <c r="BB326" s="21">
        <f>[1]Use!AJ59</f>
        <v>9.5157800403921938E-2</v>
      </c>
      <c r="BC326" s="21">
        <f>[1]Use!AK59</f>
        <v>3.8774442059745917</v>
      </c>
      <c r="BD326" s="21">
        <f>[1]Use!AL59</f>
        <v>7.1316135476222591E-4</v>
      </c>
      <c r="BE326" s="21">
        <f>[1]Use!AM59</f>
        <v>0.16461824179891379</v>
      </c>
      <c r="BF326" s="21">
        <f>[1]Use!AN59</f>
        <v>4.5951339786040435E-2</v>
      </c>
      <c r="BG326" s="21">
        <f>[1]Use!AO59</f>
        <v>4.63182141432616E-2</v>
      </c>
      <c r="BH326" s="21">
        <f>[1]Use!AP59</f>
        <v>4.2545725533246946E-6</v>
      </c>
      <c r="BI326" s="21">
        <f>[1]Use!AQ59</f>
        <v>8.3620975536322181E-2</v>
      </c>
      <c r="BJ326" s="21">
        <f>[1]Use!AR59</f>
        <v>31.245496305311175</v>
      </c>
      <c r="BK326" s="306">
        <f>[1]Use!AS59</f>
        <v>6.6969876181763255E-2</v>
      </c>
    </row>
    <row r="327" spans="2:63" x14ac:dyDescent="0.2">
      <c r="B327" s="84"/>
      <c r="C327" s="84"/>
      <c r="D327" s="84"/>
      <c r="E327" s="84"/>
      <c r="F327" s="315"/>
      <c r="G327" s="87" t="str">
        <f t="shared" si="210"/>
        <v>KR</v>
      </c>
      <c r="H327" s="316"/>
      <c r="I327" s="317">
        <f>I360</f>
        <v>0</v>
      </c>
      <c r="J327" s="89"/>
      <c r="K327" s="1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193">
        <f t="shared" si="211"/>
        <v>0</v>
      </c>
      <c r="AB327" s="95">
        <f t="shared" si="209"/>
        <v>0</v>
      </c>
      <c r="AC327" s="95">
        <f t="shared" si="209"/>
        <v>0</v>
      </c>
      <c r="AD327" s="95">
        <f t="shared" si="209"/>
        <v>0</v>
      </c>
      <c r="AE327" s="95">
        <f t="shared" si="209"/>
        <v>0</v>
      </c>
      <c r="AF327" s="95">
        <f t="shared" si="209"/>
        <v>0</v>
      </c>
      <c r="AG327" s="95">
        <f t="shared" si="209"/>
        <v>0</v>
      </c>
      <c r="AH327" s="95">
        <f t="shared" si="209"/>
        <v>0</v>
      </c>
      <c r="AI327" s="95">
        <f t="shared" si="209"/>
        <v>0</v>
      </c>
      <c r="AJ327" s="95">
        <f t="shared" si="209"/>
        <v>0</v>
      </c>
      <c r="AK327" s="95">
        <f t="shared" si="209"/>
        <v>0</v>
      </c>
      <c r="AL327" s="95">
        <f t="shared" si="209"/>
        <v>0</v>
      </c>
      <c r="AM327" s="95">
        <f t="shared" si="209"/>
        <v>0</v>
      </c>
      <c r="AN327" s="95">
        <f t="shared" si="209"/>
        <v>0</v>
      </c>
      <c r="AO327" s="95">
        <f t="shared" si="209"/>
        <v>0</v>
      </c>
      <c r="AP327" s="95">
        <f t="shared" si="209"/>
        <v>0</v>
      </c>
      <c r="AQ327" s="45" t="s">
        <v>56</v>
      </c>
      <c r="AR327" s="98">
        <f>[1]Use!Z62</f>
        <v>18.596519965644834</v>
      </c>
      <c r="AS327" s="21">
        <f>[1]Use!AA62</f>
        <v>218.13646750885871</v>
      </c>
      <c r="AT327" s="21">
        <f>[1]Use!AB62</f>
        <v>8.1941051586887845E-2</v>
      </c>
      <c r="AU327" s="21">
        <f>[1]Use!AC62</f>
        <v>4.5170981853533849</v>
      </c>
      <c r="AV327" s="21">
        <f>[1]Use!AD62</f>
        <v>3.1513141873932846</v>
      </c>
      <c r="AW327" s="21">
        <f>[1]Use!AE62</f>
        <v>1.1258021536624122E-2</v>
      </c>
      <c r="AX327" s="21">
        <f>[1]Use!AF62</f>
        <v>18.761423929794482</v>
      </c>
      <c r="AY327" s="21">
        <f>[1]Use!AG62</f>
        <v>3.0567125214649971</v>
      </c>
      <c r="AZ327" s="21">
        <f>[1]Use!AH62</f>
        <v>25.085759227572982</v>
      </c>
      <c r="BA327" s="21">
        <f>[1]Use!AI62</f>
        <v>0.12224035434193704</v>
      </c>
      <c r="BB327" s="21">
        <f>[1]Use!AJ62</f>
        <v>9.5343737819733793E-2</v>
      </c>
      <c r="BC327" s="21">
        <f>[1]Use!AK62</f>
        <v>3.87773220351988</v>
      </c>
      <c r="BD327" s="21">
        <f>[1]Use!AL62</f>
        <v>7.1375384322349517E-4</v>
      </c>
      <c r="BE327" s="21">
        <f>[1]Use!AM62</f>
        <v>0.16461895116396827</v>
      </c>
      <c r="BF327" s="21">
        <f>[1]Use!AN62</f>
        <v>4.596118014039674E-2</v>
      </c>
      <c r="BG327" s="21">
        <f>[1]Use!AO62</f>
        <v>4.6327955367544728E-2</v>
      </c>
      <c r="BH327" s="21">
        <f>[1]Use!AP62</f>
        <v>4.2558532447533117E-6</v>
      </c>
      <c r="BI327" s="21">
        <f>[1]Use!AQ62</f>
        <v>8.3596578104274163E-2</v>
      </c>
      <c r="BJ327" s="21">
        <f>[1]Use!AR62</f>
        <v>31.247599571836311</v>
      </c>
      <c r="BK327" s="306">
        <f>[1]Use!AS62</f>
        <v>6.7032084217635013E-2</v>
      </c>
    </row>
    <row r="328" spans="2:63" x14ac:dyDescent="0.2">
      <c r="B328" s="84"/>
      <c r="C328" s="84"/>
      <c r="D328" s="84"/>
      <c r="E328" s="84"/>
      <c r="F328" s="315"/>
      <c r="G328" s="87" t="str">
        <f t="shared" si="210"/>
        <v>RER</v>
      </c>
      <c r="H328" s="316"/>
      <c r="I328" s="317">
        <f>SUM(I357:I358)</f>
        <v>0</v>
      </c>
      <c r="J328" s="89"/>
      <c r="K328" s="1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193">
        <f t="shared" si="211"/>
        <v>0</v>
      </c>
      <c r="AB328" s="95">
        <f t="shared" si="209"/>
        <v>0</v>
      </c>
      <c r="AC328" s="95">
        <f t="shared" si="209"/>
        <v>0</v>
      </c>
      <c r="AD328" s="95">
        <f t="shared" si="209"/>
        <v>0</v>
      </c>
      <c r="AE328" s="95">
        <f t="shared" si="209"/>
        <v>0</v>
      </c>
      <c r="AF328" s="95">
        <f t="shared" si="209"/>
        <v>0</v>
      </c>
      <c r="AG328" s="95">
        <f t="shared" si="209"/>
        <v>0</v>
      </c>
      <c r="AH328" s="95">
        <f t="shared" si="209"/>
        <v>0</v>
      </c>
      <c r="AI328" s="95">
        <f t="shared" si="209"/>
        <v>0</v>
      </c>
      <c r="AJ328" s="95">
        <f t="shared" si="209"/>
        <v>0</v>
      </c>
      <c r="AK328" s="95">
        <f t="shared" si="209"/>
        <v>0</v>
      </c>
      <c r="AL328" s="95">
        <f t="shared" si="209"/>
        <v>0</v>
      </c>
      <c r="AM328" s="95">
        <f t="shared" si="209"/>
        <v>0</v>
      </c>
      <c r="AN328" s="95">
        <f t="shared" si="209"/>
        <v>0</v>
      </c>
      <c r="AO328" s="95">
        <f t="shared" si="209"/>
        <v>0</v>
      </c>
      <c r="AP328" s="95">
        <f t="shared" si="209"/>
        <v>0</v>
      </c>
      <c r="AQ328" s="45" t="s">
        <v>56</v>
      </c>
      <c r="AR328" s="98">
        <f>[1]Use!Z65</f>
        <v>4.677025743875812</v>
      </c>
      <c r="AS328" s="21">
        <f>[1]Use!AA65</f>
        <v>106.26066908039638</v>
      </c>
      <c r="AT328" s="21">
        <f>[1]Use!AB65</f>
        <v>6.8083698661173652E-3</v>
      </c>
      <c r="AU328" s="21">
        <f>[1]Use!AC65</f>
        <v>1.2176773509900933</v>
      </c>
      <c r="AV328" s="21">
        <f>[1]Use!AD65</f>
        <v>2.8263896824764001</v>
      </c>
      <c r="AW328" s="21">
        <f>[1]Use!AE65</f>
        <v>2.8353304740493753E-3</v>
      </c>
      <c r="AX328" s="21">
        <f>[1]Use!AF65</f>
        <v>4.7333727150678975</v>
      </c>
      <c r="AY328" s="21">
        <f>[1]Use!AG65</f>
        <v>1.6320763903897362</v>
      </c>
      <c r="AZ328" s="21">
        <f>[1]Use!AH65</f>
        <v>9.0868878878980759</v>
      </c>
      <c r="BA328" s="21">
        <f>[1]Use!AI65</f>
        <v>1.1535929899241648</v>
      </c>
      <c r="BB328" s="21">
        <f>[1]Use!AJ65</f>
        <v>2.9095489529904164E-2</v>
      </c>
      <c r="BC328" s="21">
        <f>[1]Use!AK65</f>
        <v>3.4261566159384733</v>
      </c>
      <c r="BD328" s="21">
        <f>[1]Use!AL65</f>
        <v>2.4322341208806811E-4</v>
      </c>
      <c r="BE328" s="21">
        <f>[1]Use!AM65</f>
        <v>0.13192642385548742</v>
      </c>
      <c r="BF328" s="21">
        <f>[1]Use!AN65</f>
        <v>6.7879241170787806E-3</v>
      </c>
      <c r="BG328" s="21">
        <f>[1]Use!AO65</f>
        <v>6.9286981577388806E-3</v>
      </c>
      <c r="BH328" s="21">
        <f>[1]Use!AP65</f>
        <v>1.9005770844293993E-6</v>
      </c>
      <c r="BI328" s="21">
        <f>[1]Use!AQ65</f>
        <v>1.7165088467615604E-2</v>
      </c>
      <c r="BJ328" s="21">
        <f>[1]Use!AR65</f>
        <v>23.064736665136721</v>
      </c>
      <c r="BK328" s="306">
        <f>[1]Use!AS65</f>
        <v>0.20451694245658075</v>
      </c>
    </row>
    <row r="329" spans="2:63" x14ac:dyDescent="0.2">
      <c r="B329" s="84"/>
      <c r="C329" s="84"/>
      <c r="D329" s="84"/>
      <c r="E329" s="84" t="str">
        <f>'[1]Unit factor_selected'!C55</f>
        <v>Sheet rolling, Al</v>
      </c>
      <c r="F329" s="315" t="str">
        <f>'[1]Unit factor_selected'!D55</f>
        <v>market for sheet rolling, aluminium | sheet rolling, aluminium | Cutoff</v>
      </c>
      <c r="G329" s="87" t="str">
        <f>G324</f>
        <v>US</v>
      </c>
      <c r="H329" s="316" t="str">
        <f>'[1]Unit factor_selected'!F56</f>
        <v>ab969850-0210-4900-a148-fb9da419ff27</v>
      </c>
      <c r="I329" s="318">
        <f>I324</f>
        <v>1</v>
      </c>
      <c r="J329" s="89">
        <f>SUM(I329:I333)</f>
        <v>1</v>
      </c>
      <c r="K329" s="192">
        <f>K324</f>
        <v>1.3199999999999998</v>
      </c>
      <c r="L329" s="92">
        <f>L324</f>
        <v>1.3440000000000001</v>
      </c>
      <c r="M329" s="92">
        <f t="shared" ref="M329:R329" si="212">M324</f>
        <v>1.296</v>
      </c>
      <c r="N329" s="92">
        <f t="shared" si="212"/>
        <v>9.3800000000000008E-2</v>
      </c>
      <c r="O329" s="92">
        <f t="shared" si="212"/>
        <v>1.3199999999999998</v>
      </c>
      <c r="P329" s="92">
        <f t="shared" si="212"/>
        <v>1.296</v>
      </c>
      <c r="Q329" s="92">
        <f t="shared" si="212"/>
        <v>1.9494794761839793</v>
      </c>
      <c r="R329" s="92">
        <f t="shared" si="212"/>
        <v>1.8572374800985942</v>
      </c>
      <c r="S329" s="92">
        <f>S324</f>
        <v>1.9679999999999997</v>
      </c>
      <c r="T329" s="92">
        <f>T324</f>
        <v>1.9679999999999997</v>
      </c>
      <c r="U329" s="92">
        <f t="shared" ref="U329:Z329" si="213">U324</f>
        <v>1.92</v>
      </c>
      <c r="V329" s="92">
        <f t="shared" si="213"/>
        <v>0.33500000000000002</v>
      </c>
      <c r="W329" s="92">
        <f t="shared" si="213"/>
        <v>1.944</v>
      </c>
      <c r="X329" s="92">
        <f t="shared" si="213"/>
        <v>1.92</v>
      </c>
      <c r="Y329" s="92">
        <f t="shared" si="213"/>
        <v>2.7636493184761006</v>
      </c>
      <c r="Z329" s="92">
        <f t="shared" si="213"/>
        <v>2.4361095773249706</v>
      </c>
      <c r="AA329" s="193">
        <f>$I329*K$329</f>
        <v>1.3199999999999998</v>
      </c>
      <c r="AB329" s="95">
        <f t="shared" ref="AB329:AP333" si="214">$I329*L$329</f>
        <v>1.3440000000000001</v>
      </c>
      <c r="AC329" s="95">
        <f t="shared" si="214"/>
        <v>1.296</v>
      </c>
      <c r="AD329" s="95">
        <f t="shared" si="214"/>
        <v>9.3800000000000008E-2</v>
      </c>
      <c r="AE329" s="95">
        <f t="shared" si="214"/>
        <v>1.3199999999999998</v>
      </c>
      <c r="AF329" s="95">
        <f t="shared" si="214"/>
        <v>1.296</v>
      </c>
      <c r="AG329" s="95">
        <f t="shared" si="214"/>
        <v>1.9494794761839793</v>
      </c>
      <c r="AH329" s="95">
        <f t="shared" si="214"/>
        <v>1.8572374800985942</v>
      </c>
      <c r="AI329" s="95">
        <f t="shared" si="214"/>
        <v>1.9679999999999997</v>
      </c>
      <c r="AJ329" s="95">
        <f t="shared" si="214"/>
        <v>1.9679999999999997</v>
      </c>
      <c r="AK329" s="95">
        <f t="shared" si="214"/>
        <v>1.92</v>
      </c>
      <c r="AL329" s="95">
        <f t="shared" si="214"/>
        <v>0.33500000000000002</v>
      </c>
      <c r="AM329" s="95">
        <f t="shared" si="214"/>
        <v>1.944</v>
      </c>
      <c r="AN329" s="95">
        <f t="shared" si="214"/>
        <v>1.92</v>
      </c>
      <c r="AO329" s="95">
        <f t="shared" si="214"/>
        <v>2.7636493184761006</v>
      </c>
      <c r="AP329" s="95">
        <f t="shared" si="214"/>
        <v>2.4361095773249706</v>
      </c>
      <c r="AQ329" s="45" t="str">
        <f>VLOOKUP($H329,'[1]Unit factor_selected'!$F$3:$AC$346,'[1]Unit factor_selected'!H$1,FALSE)</f>
        <v>kg</v>
      </c>
      <c r="AR329" s="98">
        <f>VLOOKUP($H329,'[1]Unit factor_selected'!$F$3:$AC$346,'[1]Unit factor_selected'!J$1,FALSE)</f>
        <v>0.53390082923634297</v>
      </c>
      <c r="AS329" s="21">
        <f>VLOOKUP($H329,'[1]Unit factor_selected'!$F$3:$AC$346,'[1]Unit factor_selected'!K$1,FALSE)</f>
        <v>8.8004997782297298</v>
      </c>
      <c r="AT329" s="21">
        <f>VLOOKUP($H329,'[1]Unit factor_selected'!$F$3:$AC$346,'[1]Unit factor_selected'!L$1,FALSE)</f>
        <v>9.5399709111540802E-4</v>
      </c>
      <c r="AU329" s="21">
        <f>VLOOKUP($H329,'[1]Unit factor_selected'!$F$3:$AC$346,'[1]Unit factor_selected'!M$1,FALSE)</f>
        <v>0.149317229303359</v>
      </c>
      <c r="AV329" s="21">
        <f>VLOOKUP($H329,'[1]Unit factor_selected'!$F$3:$AC$346,'[1]Unit factor_selected'!N$1,FALSE)</f>
        <v>2.59538011987797E-2</v>
      </c>
      <c r="AW329" s="21">
        <f>VLOOKUP($H329,'[1]Unit factor_selected'!$F$3:$AC$346,'[1]Unit factor_selected'!O$1,FALSE)</f>
        <v>2.17414689678183E-4</v>
      </c>
      <c r="AX329" s="21">
        <f>VLOOKUP($H329,'[1]Unit factor_selected'!$F$3:$AC$346,'[1]Unit factor_selected'!P$1,FALSE)</f>
        <v>0.54460663019315603</v>
      </c>
      <c r="AY329" s="21">
        <f>VLOOKUP($H329,'[1]Unit factor_selected'!$F$3:$AC$346,'[1]Unit factor_selected'!Q$1,FALSE)</f>
        <v>4.8040165734473998E-2</v>
      </c>
      <c r="AZ329" s="21">
        <f>VLOOKUP($H329,'[1]Unit factor_selected'!$F$3:$AC$346,'[1]Unit factor_selected'!R$1,FALSE)</f>
        <v>0.484340900437781</v>
      </c>
      <c r="BA329" s="21">
        <f>VLOOKUP($H329,'[1]Unit factor_selected'!$F$3:$AC$346,'[1]Unit factor_selected'!S$1,FALSE)</f>
        <v>6.3264343200839304E-2</v>
      </c>
      <c r="BB329" s="21">
        <f>VLOOKUP($H329,'[1]Unit factor_selected'!$F$3:$AC$346,'[1]Unit factor_selected'!T$1,FALSE)</f>
        <v>2.6348308191353601E-3</v>
      </c>
      <c r="BC329" s="21">
        <f>VLOOKUP($H329,'[1]Unit factor_selected'!$F$3:$AC$346,'[1]Unit factor_selected'!U$1,FALSE)</f>
        <v>3.3445800944290699E-2</v>
      </c>
      <c r="BD329" s="21">
        <f>VLOOKUP($H329,'[1]Unit factor_selected'!$F$3:$AC$346,'[1]Unit factor_selected'!V$1,FALSE)</f>
        <v>1.9871671750106099E-5</v>
      </c>
      <c r="BE329" s="21">
        <f>VLOOKUP($H329,'[1]Unit factor_selected'!$F$3:$AC$346,'[1]Unit factor_selected'!W$1,FALSE)</f>
        <v>2.4507432483839801E-3</v>
      </c>
      <c r="BF329" s="21">
        <f>VLOOKUP($H329,'[1]Unit factor_selected'!$F$3:$AC$346,'[1]Unit factor_selected'!X$1,FALSE)</f>
        <v>9.2765376086020597E-4</v>
      </c>
      <c r="BG329" s="21">
        <f>VLOOKUP($H329,'[1]Unit factor_selected'!$F$3:$AC$346,'[1]Unit factor_selected'!Y$1,FALSE)</f>
        <v>1.00006411475275E-3</v>
      </c>
      <c r="BH329" s="21">
        <f>VLOOKUP($H329,'[1]Unit factor_selected'!$F$3:$AC$346,'[1]Unit factor_selected'!Z$1,FALSE)</f>
        <v>1.8055775352931099E-7</v>
      </c>
      <c r="BI329" s="21">
        <f>VLOOKUP($H329,'[1]Unit factor_selected'!$F$3:$AC$346,'[1]Unit factor_selected'!AA$1,FALSE)</f>
        <v>1.5083512731534599E-3</v>
      </c>
      <c r="BJ329" s="21">
        <f>VLOOKUP($H329,'[1]Unit factor_selected'!$F$3:$AC$346,'[1]Unit factor_selected'!AB$1,FALSE)</f>
        <v>0.62996043516603994</v>
      </c>
      <c r="BK329" s="306">
        <f>VLOOKUP($H329,'[1]Unit factor_selected'!$F$3:$AC$346,'[1]Unit factor_selected'!AC$1,FALSE)</f>
        <v>4.5954747023118298E-3</v>
      </c>
    </row>
    <row r="330" spans="2:63" x14ac:dyDescent="0.2">
      <c r="B330" s="84"/>
      <c r="C330" s="84"/>
      <c r="D330" s="84"/>
      <c r="E330" s="84"/>
      <c r="F330" s="315"/>
      <c r="G330" s="87" t="str">
        <f t="shared" ref="G330:G333" si="215">G325</f>
        <v>CN</v>
      </c>
      <c r="H330" s="316" t="str">
        <f>'[1]Unit factor_selected'!F60</f>
        <v>d6847409-2340-4bd4-a778-8c159b9e71d4</v>
      </c>
      <c r="I330" s="318">
        <f t="shared" ref="I330:I333" si="216">I325</f>
        <v>0</v>
      </c>
      <c r="J330" s="89"/>
      <c r="K330" s="1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165">
        <f t="shared" ref="AA330:AA333" si="217">$I330*K$329</f>
        <v>0</v>
      </c>
      <c r="AB330" s="166">
        <f t="shared" si="214"/>
        <v>0</v>
      </c>
      <c r="AC330" s="166">
        <f t="shared" si="214"/>
        <v>0</v>
      </c>
      <c r="AD330" s="166">
        <f t="shared" si="214"/>
        <v>0</v>
      </c>
      <c r="AE330" s="166">
        <f t="shared" si="214"/>
        <v>0</v>
      </c>
      <c r="AF330" s="166">
        <f t="shared" si="214"/>
        <v>0</v>
      </c>
      <c r="AG330" s="166">
        <f t="shared" si="214"/>
        <v>0</v>
      </c>
      <c r="AH330" s="166">
        <f t="shared" si="214"/>
        <v>0</v>
      </c>
      <c r="AI330" s="166">
        <f t="shared" si="214"/>
        <v>0</v>
      </c>
      <c r="AJ330" s="166">
        <f t="shared" si="214"/>
        <v>0</v>
      </c>
      <c r="AK330" s="166">
        <f t="shared" si="214"/>
        <v>0</v>
      </c>
      <c r="AL330" s="166">
        <f t="shared" si="214"/>
        <v>0</v>
      </c>
      <c r="AM330" s="166">
        <f t="shared" si="214"/>
        <v>0</v>
      </c>
      <c r="AN330" s="166">
        <f t="shared" si="214"/>
        <v>0</v>
      </c>
      <c r="AO330" s="166">
        <f t="shared" si="214"/>
        <v>0</v>
      </c>
      <c r="AP330" s="166">
        <f t="shared" si="214"/>
        <v>0</v>
      </c>
      <c r="AQ330" s="45" t="str">
        <f>VLOOKUP($H330,'[1]Unit factor_selected'!$F$3:$AC$346,'[1]Unit factor_selected'!H$1,FALSE)</f>
        <v>kg</v>
      </c>
      <c r="AR330" s="98">
        <f>VLOOKUP($H330,'[1]Unit factor_selected'!$F$3:$AC$346,'[1]Unit factor_selected'!J$1,FALSE)</f>
        <v>0.629047022738767</v>
      </c>
      <c r="AS330" s="21">
        <f>VLOOKUP($H330,'[1]Unit factor_selected'!$F$3:$AC$346,'[1]Unit factor_selected'!K$1,FALSE)</f>
        <v>8.7474137430276997</v>
      </c>
      <c r="AT330" s="21">
        <f>VLOOKUP($H330,'[1]Unit factor_selected'!$F$3:$AC$346,'[1]Unit factor_selected'!L$1,FALSE)</f>
        <v>9.2216248929828399E-4</v>
      </c>
      <c r="AU330" s="21">
        <f>VLOOKUP($H330,'[1]Unit factor_selected'!$F$3:$AC$346,'[1]Unit factor_selected'!M$1,FALSE)</f>
        <v>0.15086436188135899</v>
      </c>
      <c r="AV330" s="21">
        <f>VLOOKUP($H330,'[1]Unit factor_selected'!$F$3:$AC$346,'[1]Unit factor_selected'!N$1,FALSE)</f>
        <v>2.5756678038802199E-2</v>
      </c>
      <c r="AW330" s="21">
        <f>VLOOKUP($H330,'[1]Unit factor_selected'!$F$3:$AC$346,'[1]Unit factor_selected'!O$1,FALSE)</f>
        <v>1.2254572800615701E-4</v>
      </c>
      <c r="AX330" s="21">
        <f>VLOOKUP($H330,'[1]Unit factor_selected'!$F$3:$AC$346,'[1]Unit factor_selected'!P$1,FALSE)</f>
        <v>0.64582824730861799</v>
      </c>
      <c r="AY330" s="21">
        <f>VLOOKUP($H330,'[1]Unit factor_selected'!$F$3:$AC$346,'[1]Unit factor_selected'!Q$1,FALSE)</f>
        <v>4.8224834528883903E-2</v>
      </c>
      <c r="AZ330" s="21">
        <f>VLOOKUP($H330,'[1]Unit factor_selected'!$F$3:$AC$346,'[1]Unit factor_selected'!R$1,FALSE)</f>
        <v>0.43200597207000102</v>
      </c>
      <c r="BA330" s="21">
        <f>VLOOKUP($H330,'[1]Unit factor_selected'!$F$3:$AC$346,'[1]Unit factor_selected'!S$1,FALSE)</f>
        <v>5.37019915730335E-2</v>
      </c>
      <c r="BB330" s="21">
        <f>VLOOKUP($H330,'[1]Unit factor_selected'!$F$3:$AC$346,'[1]Unit factor_selected'!T$1,FALSE)</f>
        <v>1.9202316884752301E-3</v>
      </c>
      <c r="BC330" s="21">
        <f>VLOOKUP($H330,'[1]Unit factor_selected'!$F$3:$AC$346,'[1]Unit factor_selected'!U$1,FALSE)</f>
        <v>3.3001995503479799E-2</v>
      </c>
      <c r="BD330" s="21">
        <f>VLOOKUP($H330,'[1]Unit factor_selected'!$F$3:$AC$346,'[1]Unit factor_selected'!V$1,FALSE)</f>
        <v>1.3580298815663899E-5</v>
      </c>
      <c r="BE330" s="21">
        <f>VLOOKUP($H330,'[1]Unit factor_selected'!$F$3:$AC$346,'[1]Unit factor_selected'!W$1,FALSE)</f>
        <v>2.4676550426026801E-3</v>
      </c>
      <c r="BF330" s="21">
        <f>VLOOKUP($H330,'[1]Unit factor_selected'!$F$3:$AC$346,'[1]Unit factor_selected'!X$1,FALSE)</f>
        <v>1.59583545610209E-3</v>
      </c>
      <c r="BG330" s="21">
        <f>VLOOKUP($H330,'[1]Unit factor_selected'!$F$3:$AC$346,'[1]Unit factor_selected'!Y$1,FALSE)</f>
        <v>1.6650041283302801E-3</v>
      </c>
      <c r="BH330" s="21">
        <f>VLOOKUP($H330,'[1]Unit factor_selected'!$F$3:$AC$346,'[1]Unit factor_selected'!Z$1,FALSE)</f>
        <v>1.6775625250934899E-7</v>
      </c>
      <c r="BI330" s="21">
        <f>VLOOKUP($H330,'[1]Unit factor_selected'!$F$3:$AC$346,'[1]Unit factor_selected'!AA$1,FALSE)</f>
        <v>2.07123233639536E-3</v>
      </c>
      <c r="BJ330" s="21">
        <f>VLOOKUP($H330,'[1]Unit factor_selected'!$F$3:$AC$346,'[1]Unit factor_selected'!AB$1,FALSE)</f>
        <v>0.76603639210374497</v>
      </c>
      <c r="BK330" s="306">
        <f>VLOOKUP($H330,'[1]Unit factor_selected'!$F$3:$AC$346,'[1]Unit factor_selected'!AC$1,FALSE)</f>
        <v>3.4693332404680901E-3</v>
      </c>
    </row>
    <row r="331" spans="2:63" x14ac:dyDescent="0.2">
      <c r="B331" s="84"/>
      <c r="C331" s="84"/>
      <c r="D331" s="84"/>
      <c r="E331" s="84"/>
      <c r="F331" s="315"/>
      <c r="G331" s="87" t="str">
        <f t="shared" si="215"/>
        <v>JP</v>
      </c>
      <c r="H331" s="316" t="str">
        <f>'[1]Unit factor_selected'!F61</f>
        <v>f67e9a30-c7bb-4245-a7dc-06dc3d60439f</v>
      </c>
      <c r="I331" s="318">
        <f t="shared" si="216"/>
        <v>0</v>
      </c>
      <c r="J331" s="89"/>
      <c r="K331" s="1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193">
        <f t="shared" si="217"/>
        <v>0</v>
      </c>
      <c r="AB331" s="95">
        <f t="shared" si="214"/>
        <v>0</v>
      </c>
      <c r="AC331" s="95">
        <f t="shared" si="214"/>
        <v>0</v>
      </c>
      <c r="AD331" s="95">
        <f t="shared" si="214"/>
        <v>0</v>
      </c>
      <c r="AE331" s="95">
        <f t="shared" si="214"/>
        <v>0</v>
      </c>
      <c r="AF331" s="95">
        <f t="shared" si="214"/>
        <v>0</v>
      </c>
      <c r="AG331" s="95">
        <f t="shared" si="214"/>
        <v>0</v>
      </c>
      <c r="AH331" s="95">
        <f t="shared" si="214"/>
        <v>0</v>
      </c>
      <c r="AI331" s="95">
        <f t="shared" si="214"/>
        <v>0</v>
      </c>
      <c r="AJ331" s="95">
        <f t="shared" si="214"/>
        <v>0</v>
      </c>
      <c r="AK331" s="95">
        <f t="shared" si="214"/>
        <v>0</v>
      </c>
      <c r="AL331" s="95">
        <f t="shared" si="214"/>
        <v>0</v>
      </c>
      <c r="AM331" s="95">
        <f t="shared" si="214"/>
        <v>0</v>
      </c>
      <c r="AN331" s="95">
        <f t="shared" si="214"/>
        <v>0</v>
      </c>
      <c r="AO331" s="95">
        <f t="shared" si="214"/>
        <v>0</v>
      </c>
      <c r="AP331" s="95">
        <f t="shared" si="214"/>
        <v>0</v>
      </c>
      <c r="AQ331" s="45" t="str">
        <f>VLOOKUP($H331,'[1]Unit factor_selected'!$F$3:$AC$346,'[1]Unit factor_selected'!H$1,FALSE)</f>
        <v>kg</v>
      </c>
      <c r="AR331" s="98">
        <f>VLOOKUP($H331,'[1]Unit factor_selected'!$F$3:$AC$346,'[1]Unit factor_selected'!J$1,FALSE)</f>
        <v>0.47972730662788898</v>
      </c>
      <c r="AS331" s="21">
        <f>VLOOKUP($H331,'[1]Unit factor_selected'!$F$3:$AC$346,'[1]Unit factor_selected'!K$1,FALSE)</f>
        <v>8.0012314270679994</v>
      </c>
      <c r="AT331" s="21">
        <f>VLOOKUP($H331,'[1]Unit factor_selected'!$F$3:$AC$346,'[1]Unit factor_selected'!L$1,FALSE)</f>
        <v>6.3670160151935997E-4</v>
      </c>
      <c r="AU331" s="21">
        <f>VLOOKUP($H331,'[1]Unit factor_selected'!$F$3:$AC$346,'[1]Unit factor_selected'!M$1,FALSE)</f>
        <v>0.13068142319294801</v>
      </c>
      <c r="AV331" s="21">
        <f>VLOOKUP($H331,'[1]Unit factor_selected'!$F$3:$AC$346,'[1]Unit factor_selected'!N$1,FALSE)</f>
        <v>2.45635546661996E-2</v>
      </c>
      <c r="AW331" s="21">
        <f>VLOOKUP($H331,'[1]Unit factor_selected'!$F$3:$AC$346,'[1]Unit factor_selected'!O$1,FALSE)</f>
        <v>1.06952631695123E-4</v>
      </c>
      <c r="AX331" s="21">
        <f>VLOOKUP($H331,'[1]Unit factor_selected'!$F$3:$AC$346,'[1]Unit factor_selected'!P$1,FALSE)</f>
        <v>0.48980441374862499</v>
      </c>
      <c r="AY331" s="21">
        <f>VLOOKUP($H331,'[1]Unit factor_selected'!$F$3:$AC$346,'[1]Unit factor_selected'!Q$1,FALSE)</f>
        <v>4.4449312155838298E-2</v>
      </c>
      <c r="AZ331" s="21">
        <f>VLOOKUP($H331,'[1]Unit factor_selected'!$F$3:$AC$346,'[1]Unit factor_selected'!R$1,FALSE)</f>
        <v>0.350049022237647</v>
      </c>
      <c r="BA331" s="21">
        <f>VLOOKUP($H331,'[1]Unit factor_selected'!$F$3:$AC$346,'[1]Unit factor_selected'!S$1,FALSE)</f>
        <v>5.0047416120492301E-2</v>
      </c>
      <c r="BB331" s="21">
        <f>VLOOKUP($H331,'[1]Unit factor_selected'!$F$3:$AC$346,'[1]Unit factor_selected'!T$1,FALSE)</f>
        <v>3.9949469364508198E-3</v>
      </c>
      <c r="BC331" s="21">
        <f>VLOOKUP($H331,'[1]Unit factor_selected'!$F$3:$AC$346,'[1]Unit factor_selected'!U$1,FALSE)</f>
        <v>3.1312799516372697E-2</v>
      </c>
      <c r="BD331" s="21">
        <f>VLOOKUP($H331,'[1]Unit factor_selected'!$F$3:$AC$346,'[1]Unit factor_selected'!V$1,FALSE)</f>
        <v>1.28858433857626E-5</v>
      </c>
      <c r="BE331" s="21">
        <f>VLOOKUP($H331,'[1]Unit factor_selected'!$F$3:$AC$346,'[1]Unit factor_selected'!W$1,FALSE)</f>
        <v>2.5391860820713499E-3</v>
      </c>
      <c r="BF331" s="21">
        <f>VLOOKUP($H331,'[1]Unit factor_selected'!$F$3:$AC$346,'[1]Unit factor_selected'!X$1,FALSE)</f>
        <v>1.0082663421765599E-3</v>
      </c>
      <c r="BG331" s="21">
        <f>VLOOKUP($H331,'[1]Unit factor_selected'!$F$3:$AC$346,'[1]Unit factor_selected'!Y$1,FALSE)</f>
        <v>1.0817110478055199E-3</v>
      </c>
      <c r="BH331" s="21">
        <f>VLOOKUP($H331,'[1]Unit factor_selected'!$F$3:$AC$346,'[1]Unit factor_selected'!Z$1,FALSE)</f>
        <v>1.46213017430126E-7</v>
      </c>
      <c r="BI331" s="21">
        <f>VLOOKUP($H331,'[1]Unit factor_selected'!$F$3:$AC$346,'[1]Unit factor_selected'!AA$1,FALSE)</f>
        <v>1.59793720452425E-3</v>
      </c>
      <c r="BJ331" s="21">
        <f>VLOOKUP($H331,'[1]Unit factor_selected'!$F$3:$AC$346,'[1]Unit factor_selected'!AB$1,FALSE)</f>
        <v>0.69071663392821603</v>
      </c>
      <c r="BK331" s="306">
        <f>VLOOKUP($H331,'[1]Unit factor_selected'!$F$3:$AC$346,'[1]Unit factor_selected'!AC$1,FALSE)</f>
        <v>3.2548040608112502E-3</v>
      </c>
    </row>
    <row r="332" spans="2:63" x14ac:dyDescent="0.2">
      <c r="B332" s="84"/>
      <c r="C332" s="84"/>
      <c r="D332" s="84"/>
      <c r="E332" s="84"/>
      <c r="F332" s="315"/>
      <c r="G332" s="87" t="str">
        <f t="shared" si="215"/>
        <v>KR</v>
      </c>
      <c r="H332" s="316" t="str">
        <f>'[1]Unit factor_selected'!F62</f>
        <v>7f7773d7-5cc5-4a8c-a55c-ac545e70259f</v>
      </c>
      <c r="I332" s="318">
        <f t="shared" si="216"/>
        <v>0</v>
      </c>
      <c r="J332" s="89"/>
      <c r="K332" s="1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193">
        <f t="shared" si="217"/>
        <v>0</v>
      </c>
      <c r="AB332" s="95">
        <f t="shared" si="214"/>
        <v>0</v>
      </c>
      <c r="AC332" s="95">
        <f t="shared" si="214"/>
        <v>0</v>
      </c>
      <c r="AD332" s="95">
        <f t="shared" si="214"/>
        <v>0</v>
      </c>
      <c r="AE332" s="95">
        <f t="shared" si="214"/>
        <v>0</v>
      </c>
      <c r="AF332" s="95">
        <f t="shared" si="214"/>
        <v>0</v>
      </c>
      <c r="AG332" s="95">
        <f t="shared" si="214"/>
        <v>0</v>
      </c>
      <c r="AH332" s="95">
        <f t="shared" si="214"/>
        <v>0</v>
      </c>
      <c r="AI332" s="95">
        <f t="shared" si="214"/>
        <v>0</v>
      </c>
      <c r="AJ332" s="95">
        <f t="shared" si="214"/>
        <v>0</v>
      </c>
      <c r="AK332" s="95">
        <f t="shared" si="214"/>
        <v>0</v>
      </c>
      <c r="AL332" s="95">
        <f t="shared" si="214"/>
        <v>0</v>
      </c>
      <c r="AM332" s="95">
        <f t="shared" si="214"/>
        <v>0</v>
      </c>
      <c r="AN332" s="95">
        <f t="shared" si="214"/>
        <v>0</v>
      </c>
      <c r="AO332" s="95">
        <f t="shared" si="214"/>
        <v>0</v>
      </c>
      <c r="AP332" s="95">
        <f t="shared" si="214"/>
        <v>0</v>
      </c>
      <c r="AQ332" s="45" t="str">
        <f>VLOOKUP($H332,'[1]Unit factor_selected'!$F$3:$AC$346,'[1]Unit factor_selected'!H$1,FALSE)</f>
        <v>kg</v>
      </c>
      <c r="AR332" s="98">
        <f>VLOOKUP($H332,'[1]Unit factor_selected'!$F$3:$AC$346,'[1]Unit factor_selected'!J$1,FALSE)</f>
        <v>0.498481727450589</v>
      </c>
      <c r="AS332" s="21">
        <f>VLOOKUP($H332,'[1]Unit factor_selected'!$F$3:$AC$346,'[1]Unit factor_selected'!K$1,FALSE)</f>
        <v>9.2829160603826697</v>
      </c>
      <c r="AT332" s="21">
        <f>VLOOKUP($H332,'[1]Unit factor_selected'!$F$3:$AC$346,'[1]Unit factor_selected'!L$1,FALSE)</f>
        <v>6.4881437132110998E-4</v>
      </c>
      <c r="AU332" s="21">
        <f>VLOOKUP($H332,'[1]Unit factor_selected'!$F$3:$AC$346,'[1]Unit factor_selected'!M$1,FALSE)</f>
        <v>0.13849305091372699</v>
      </c>
      <c r="AV332" s="21">
        <f>VLOOKUP($H332,'[1]Unit factor_selected'!$F$3:$AC$346,'[1]Unit factor_selected'!N$1,FALSE)</f>
        <v>2.6963710027067499E-2</v>
      </c>
      <c r="AW332" s="21">
        <f>VLOOKUP($H332,'[1]Unit factor_selected'!$F$3:$AC$346,'[1]Unit factor_selected'!O$1,FALSE)</f>
        <v>2.0797653537464299E-4</v>
      </c>
      <c r="AX332" s="21">
        <f>VLOOKUP($H332,'[1]Unit factor_selected'!$F$3:$AC$346,'[1]Unit factor_selected'!P$1,FALSE)</f>
        <v>0.50681534502177294</v>
      </c>
      <c r="AY332" s="21">
        <f>VLOOKUP($H332,'[1]Unit factor_selected'!$F$3:$AC$346,'[1]Unit factor_selected'!Q$1,FALSE)</f>
        <v>4.9772069063797303E-2</v>
      </c>
      <c r="AZ332" s="21">
        <f>VLOOKUP($H332,'[1]Unit factor_selected'!$F$3:$AC$346,'[1]Unit factor_selected'!R$1,FALSE)</f>
        <v>0.48295048901608501</v>
      </c>
      <c r="BA332" s="21">
        <f>VLOOKUP($H332,'[1]Unit factor_selected'!$F$3:$AC$346,'[1]Unit factor_selected'!S$1,FALSE)</f>
        <v>0.10865523337607499</v>
      </c>
      <c r="BB332" s="21">
        <f>VLOOKUP($H332,'[1]Unit factor_selected'!$F$3:$AC$346,'[1]Unit factor_selected'!T$1,FALSE)</f>
        <v>6.2000885230121903E-3</v>
      </c>
      <c r="BC332" s="21">
        <f>VLOOKUP($H332,'[1]Unit factor_selected'!$F$3:$AC$346,'[1]Unit factor_selected'!U$1,FALSE)</f>
        <v>3.47275108584537E-2</v>
      </c>
      <c r="BD332" s="21">
        <f>VLOOKUP($H332,'[1]Unit factor_selected'!$F$3:$AC$346,'[1]Unit factor_selected'!V$1,FALSE)</f>
        <v>1.9910518397837001E-5</v>
      </c>
      <c r="BE332" s="21">
        <f>VLOOKUP($H332,'[1]Unit factor_selected'!$F$3:$AC$346,'[1]Unit factor_selected'!W$1,FALSE)</f>
        <v>2.54761831746405E-3</v>
      </c>
      <c r="BF332" s="21">
        <f>VLOOKUP($H332,'[1]Unit factor_selected'!$F$3:$AC$346,'[1]Unit factor_selected'!X$1,FALSE)</f>
        <v>1.1249127559513101E-3</v>
      </c>
      <c r="BG332" s="21">
        <f>VLOOKUP($H332,'[1]Unit factor_selected'!$F$3:$AC$346,'[1]Unit factor_selected'!Y$1,FALSE)</f>
        <v>1.19718228289224E-3</v>
      </c>
      <c r="BH332" s="21">
        <f>VLOOKUP($H332,'[1]Unit factor_selected'!$F$3:$AC$346,'[1]Unit factor_selected'!Z$1,FALSE)</f>
        <v>1.6138483763832599E-7</v>
      </c>
      <c r="BI332" s="21">
        <f>VLOOKUP($H332,'[1]Unit factor_selected'!$F$3:$AC$346,'[1]Unit factor_selected'!AA$1,FALSE)</f>
        <v>1.3085691845237701E-3</v>
      </c>
      <c r="BJ332" s="21">
        <f>VLOOKUP($H332,'[1]Unit factor_selected'!$F$3:$AC$346,'[1]Unit factor_selected'!AB$1,FALSE)</f>
        <v>0.71564591718441894</v>
      </c>
      <c r="BK332" s="306">
        <f>VLOOKUP($H332,'[1]Unit factor_selected'!$F$3:$AC$346,'[1]Unit factor_selected'!AC$1,FALSE)</f>
        <v>3.9920997142519898E-3</v>
      </c>
    </row>
    <row r="333" spans="2:63" x14ac:dyDescent="0.2">
      <c r="B333" s="84"/>
      <c r="C333" s="100"/>
      <c r="D333" s="100"/>
      <c r="E333" s="100"/>
      <c r="F333" s="319"/>
      <c r="G333" s="102" t="str">
        <f t="shared" si="215"/>
        <v>RER</v>
      </c>
      <c r="H333" s="320" t="str">
        <f>'[1]Unit factor_selected'!F63</f>
        <v>5e703a3b-e987-3bae-b7c2-36ae49217aa6</v>
      </c>
      <c r="I333" s="318">
        <f t="shared" si="216"/>
        <v>0</v>
      </c>
      <c r="J333" s="105"/>
      <c r="K333" s="1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193">
        <f t="shared" si="217"/>
        <v>0</v>
      </c>
      <c r="AB333" s="95">
        <f t="shared" si="214"/>
        <v>0</v>
      </c>
      <c r="AC333" s="95">
        <f t="shared" si="214"/>
        <v>0</v>
      </c>
      <c r="AD333" s="95">
        <f t="shared" si="214"/>
        <v>0</v>
      </c>
      <c r="AE333" s="95">
        <f t="shared" si="214"/>
        <v>0</v>
      </c>
      <c r="AF333" s="95">
        <f t="shared" si="214"/>
        <v>0</v>
      </c>
      <c r="AG333" s="95">
        <f t="shared" si="214"/>
        <v>0</v>
      </c>
      <c r="AH333" s="95">
        <f t="shared" si="214"/>
        <v>0</v>
      </c>
      <c r="AI333" s="95">
        <f t="shared" si="214"/>
        <v>0</v>
      </c>
      <c r="AJ333" s="95">
        <f t="shared" si="214"/>
        <v>0</v>
      </c>
      <c r="AK333" s="95">
        <f t="shared" si="214"/>
        <v>0</v>
      </c>
      <c r="AL333" s="95">
        <f t="shared" si="214"/>
        <v>0</v>
      </c>
      <c r="AM333" s="95">
        <f t="shared" si="214"/>
        <v>0</v>
      </c>
      <c r="AN333" s="95">
        <f t="shared" si="214"/>
        <v>0</v>
      </c>
      <c r="AO333" s="95">
        <f t="shared" si="214"/>
        <v>0</v>
      </c>
      <c r="AP333" s="95">
        <f t="shared" si="214"/>
        <v>0</v>
      </c>
      <c r="AQ333" s="45" t="str">
        <f>VLOOKUP($H333,'[1]Unit factor_selected'!$F$3:$AC$346,'[1]Unit factor_selected'!H$1,FALSE)</f>
        <v>kg</v>
      </c>
      <c r="AR333" s="98">
        <f>VLOOKUP($H333,'[1]Unit factor_selected'!$F$3:$AC$346,'[1]Unit factor_selected'!J$1,FALSE)</f>
        <v>0.42900235361917199</v>
      </c>
      <c r="AS333" s="21">
        <f>VLOOKUP($H333,'[1]Unit factor_selected'!$F$3:$AC$346,'[1]Unit factor_selected'!K$1,FALSE)</f>
        <v>8.9465675240303106</v>
      </c>
      <c r="AT333" s="21">
        <f>VLOOKUP($H333,'[1]Unit factor_selected'!$F$3:$AC$346,'[1]Unit factor_selected'!L$1,FALSE)</f>
        <v>4.8702188240085499E-4</v>
      </c>
      <c r="AU333" s="21">
        <f>VLOOKUP($H333,'[1]Unit factor_selected'!$F$3:$AC$346,'[1]Unit factor_selected'!M$1,FALSE)</f>
        <v>0.12461625334286</v>
      </c>
      <c r="AV333" s="21">
        <f>VLOOKUP($H333,'[1]Unit factor_selected'!$F$3:$AC$346,'[1]Unit factor_selected'!N$1,FALSE)</f>
        <v>2.48124393745877E-2</v>
      </c>
      <c r="AW333" s="21">
        <f>VLOOKUP($H333,'[1]Unit factor_selected'!$F$3:$AC$346,'[1]Unit factor_selected'!O$1,FALSE)</f>
        <v>1.7923828870045701E-4</v>
      </c>
      <c r="AX333" s="21">
        <f>VLOOKUP($H333,'[1]Unit factor_selected'!$F$3:$AC$346,'[1]Unit factor_selected'!P$1,FALSE)</f>
        <v>0.43626793396403601</v>
      </c>
      <c r="AY333" s="21">
        <f>VLOOKUP($H333,'[1]Unit factor_selected'!$F$3:$AC$346,'[1]Unit factor_selected'!Q$1,FALSE)</f>
        <v>4.6279688442604598E-2</v>
      </c>
      <c r="AZ333" s="21">
        <f>VLOOKUP($H333,'[1]Unit factor_selected'!$F$3:$AC$346,'[1]Unit factor_selected'!R$1,FALSE)</f>
        <v>0.41230837653730401</v>
      </c>
      <c r="BA333" s="21">
        <f>VLOOKUP($H333,'[1]Unit factor_selected'!$F$3:$AC$346,'[1]Unit factor_selected'!S$1,FALSE)</f>
        <v>0.10303001537592101</v>
      </c>
      <c r="BB333" s="21">
        <f>VLOOKUP($H333,'[1]Unit factor_selected'!$F$3:$AC$346,'[1]Unit factor_selected'!T$1,FALSE)</f>
        <v>5.0043233419371997E-3</v>
      </c>
      <c r="BC333" s="21">
        <f>VLOOKUP($H333,'[1]Unit factor_selected'!$F$3:$AC$346,'[1]Unit factor_selected'!U$1,FALSE)</f>
        <v>3.2025953328427198E-2</v>
      </c>
      <c r="BD333" s="21">
        <f>VLOOKUP($H333,'[1]Unit factor_selected'!$F$3:$AC$346,'[1]Unit factor_selected'!V$1,FALSE)</f>
        <v>1.62315826013972E-5</v>
      </c>
      <c r="BE333" s="21">
        <f>VLOOKUP($H333,'[1]Unit factor_selected'!$F$3:$AC$346,'[1]Unit factor_selected'!W$1,FALSE)</f>
        <v>2.5002152224764401E-3</v>
      </c>
      <c r="BF333" s="21">
        <f>VLOOKUP($H333,'[1]Unit factor_selected'!$F$3:$AC$346,'[1]Unit factor_selected'!X$1,FALSE)</f>
        <v>6.7203344125086196E-4</v>
      </c>
      <c r="BG333" s="21">
        <f>VLOOKUP($H333,'[1]Unit factor_selected'!$F$3:$AC$346,'[1]Unit factor_selected'!Y$1,FALSE)</f>
        <v>7.3970807864051202E-4</v>
      </c>
      <c r="BH333" s="21">
        <f>VLOOKUP($H333,'[1]Unit factor_selected'!$F$3:$AC$346,'[1]Unit factor_selected'!Z$1,FALSE)</f>
        <v>1.5990468718225E-7</v>
      </c>
      <c r="BI333" s="21">
        <f>VLOOKUP($H333,'[1]Unit factor_selected'!$F$3:$AC$346,'[1]Unit factor_selected'!AA$1,FALSE)</f>
        <v>9.9494067907489195E-4</v>
      </c>
      <c r="BJ333" s="21">
        <f>VLOOKUP($H333,'[1]Unit factor_selected'!$F$3:$AC$346,'[1]Unit factor_selected'!AB$1,FALSE)</f>
        <v>0.61785306492874703</v>
      </c>
      <c r="BK333" s="306">
        <f>VLOOKUP($H333,'[1]Unit factor_selected'!$F$3:$AC$346,'[1]Unit factor_selected'!AC$1,FALSE)</f>
        <v>5.2961188482782903E-3</v>
      </c>
    </row>
    <row r="334" spans="2:63" x14ac:dyDescent="0.2">
      <c r="B334" s="84"/>
      <c r="C334" s="62" t="s">
        <v>20</v>
      </c>
      <c r="D334" s="62" t="str">
        <f>'[1]EV proj_BAU'!K87</f>
        <v>Cu (kg)</v>
      </c>
      <c r="E334" s="62" t="str">
        <f>F334</f>
        <v>Cu production</v>
      </c>
      <c r="F334" s="65" t="str">
        <f>F220</f>
        <v>Cu production</v>
      </c>
      <c r="G334" s="321" t="str">
        <f>G324</f>
        <v>US</v>
      </c>
      <c r="H334" s="211"/>
      <c r="I334" s="314">
        <f>I324</f>
        <v>1</v>
      </c>
      <c r="J334" s="69">
        <f>SUM(I334:I338)</f>
        <v>1</v>
      </c>
      <c r="K334" s="188">
        <f>'[1]EV proj_BAU'!R87</f>
        <v>4.4160000000000004</v>
      </c>
      <c r="L334" s="72">
        <f>'[1]EV proj_BAU'!S87</f>
        <v>4.4399999999999995</v>
      </c>
      <c r="M334" s="72">
        <f>'[1]EV proj_BAU'!T87</f>
        <v>4.2959999999999994</v>
      </c>
      <c r="N334" s="72">
        <f>'[1]EV proj_BAU'!U87</f>
        <v>0.31220000000000003</v>
      </c>
      <c r="O334" s="72">
        <f>'[1]EV proj_BAU'!V87</f>
        <v>4.3440000000000003</v>
      </c>
      <c r="P334" s="72">
        <f>'[1]EV proj_BAU'!W87</f>
        <v>4.2959999999999994</v>
      </c>
      <c r="Q334" s="72">
        <f>'[1]EV proj_BAU'!AF88</f>
        <v>6.4405025657633725</v>
      </c>
      <c r="R334" s="72">
        <f>'[1]EV proj_BAU'!AJ86</f>
        <v>6.1357623416590608</v>
      </c>
      <c r="S334" s="72">
        <f>'[1]EV proj_BAU'!X87</f>
        <v>6.5279999999999996</v>
      </c>
      <c r="T334" s="72">
        <f>'[1]EV proj_BAU'!Y87</f>
        <v>6.5520000000000005</v>
      </c>
      <c r="U334" s="72">
        <f>'[1]EV proj_BAU'!Z87</f>
        <v>6.3840000000000003</v>
      </c>
      <c r="V334" s="72">
        <f>'[1]EV proj_BAU'!AA87</f>
        <v>1.115</v>
      </c>
      <c r="W334" s="72">
        <f>'[1]EV proj_BAU'!AB87</f>
        <v>6.4560000000000004</v>
      </c>
      <c r="X334" s="72">
        <f>'[1]EV proj_BAU'!AC87</f>
        <v>6.3599999999999994</v>
      </c>
      <c r="Y334" s="72">
        <f>'[1]EV proj_BAU'!AG88</f>
        <v>9.1302784891877007</v>
      </c>
      <c r="Z334" s="72">
        <f>'[1]EV proj_BAU'!AK86</f>
        <v>8.048184233236567</v>
      </c>
      <c r="AA334" s="189">
        <f>$I334*K$334</f>
        <v>4.4160000000000004</v>
      </c>
      <c r="AB334" s="76">
        <f t="shared" ref="AB334:AP338" si="218">$I334*L$334</f>
        <v>4.4399999999999995</v>
      </c>
      <c r="AC334" s="76">
        <f t="shared" si="218"/>
        <v>4.2959999999999994</v>
      </c>
      <c r="AD334" s="76">
        <f t="shared" si="218"/>
        <v>0.31220000000000003</v>
      </c>
      <c r="AE334" s="76">
        <f t="shared" si="218"/>
        <v>4.3440000000000003</v>
      </c>
      <c r="AF334" s="76">
        <f t="shared" si="218"/>
        <v>4.2959999999999994</v>
      </c>
      <c r="AG334" s="76">
        <f t="shared" si="218"/>
        <v>6.4405025657633725</v>
      </c>
      <c r="AH334" s="76">
        <f t="shared" si="218"/>
        <v>6.1357623416590608</v>
      </c>
      <c r="AI334" s="76">
        <f t="shared" si="218"/>
        <v>6.5279999999999996</v>
      </c>
      <c r="AJ334" s="76">
        <f t="shared" si="218"/>
        <v>6.5520000000000005</v>
      </c>
      <c r="AK334" s="76">
        <f t="shared" si="218"/>
        <v>6.3840000000000003</v>
      </c>
      <c r="AL334" s="76">
        <f t="shared" si="218"/>
        <v>1.115</v>
      </c>
      <c r="AM334" s="76">
        <f t="shared" si="218"/>
        <v>6.4560000000000004</v>
      </c>
      <c r="AN334" s="76">
        <f t="shared" si="218"/>
        <v>6.3599999999999994</v>
      </c>
      <c r="AO334" s="76">
        <f t="shared" si="218"/>
        <v>9.1302784891877007</v>
      </c>
      <c r="AP334" s="76">
        <f t="shared" si="218"/>
        <v>8.048184233236567</v>
      </c>
      <c r="AQ334" s="37" t="s">
        <v>56</v>
      </c>
      <c r="AR334" s="79">
        <f>[1]Use!Z86</f>
        <v>5.0922583397020267</v>
      </c>
      <c r="AS334" s="82">
        <f>[1]Use!AA86</f>
        <v>90.824093349205853</v>
      </c>
      <c r="AT334" s="82">
        <f>[1]Use!AB86</f>
        <v>2.977032438458313E-2</v>
      </c>
      <c r="AU334" s="82">
        <f>[1]Use!AC86</f>
        <v>1.3337897697054748</v>
      </c>
      <c r="AV334" s="82">
        <f>[1]Use!AD86</f>
        <v>30.8045345123268</v>
      </c>
      <c r="AW334" s="82">
        <f>[1]Use!AE86</f>
        <v>3.6996176023587748E-2</v>
      </c>
      <c r="AX334" s="82">
        <f>[1]Use!AF86</f>
        <v>5.1771499306742399</v>
      </c>
      <c r="AY334" s="82">
        <f>[1]Use!AG86</f>
        <v>3.0054434287447993</v>
      </c>
      <c r="AZ334" s="82">
        <f>[1]Use!AH86</f>
        <v>382.62612981146367</v>
      </c>
      <c r="BA334" s="82">
        <f>[1]Use!AI86</f>
        <v>0.54167545301316611</v>
      </c>
      <c r="BB334" s="82">
        <f>[1]Use!AJ86</f>
        <v>-0.58247726174305914</v>
      </c>
      <c r="BC334" s="82">
        <f>[1]Use!AK86</f>
        <v>38.362136251949273</v>
      </c>
      <c r="BD334" s="82">
        <f>[1]Use!AL86</f>
        <v>6.2614512796955611E-4</v>
      </c>
      <c r="BE334" s="82">
        <f>[1]Use!AM86</f>
        <v>1.4010288099807713</v>
      </c>
      <c r="BF334" s="82">
        <f>[1]Use!AN86</f>
        <v>5.098827229293746E-2</v>
      </c>
      <c r="BG334" s="82">
        <f>[1]Use!AO86</f>
        <v>5.1948539827560467E-2</v>
      </c>
      <c r="BH334" s="82">
        <f>[1]Use!AP86</f>
        <v>6.9807153893921938E-6</v>
      </c>
      <c r="BI334" s="82">
        <f>[1]Use!AQ86</f>
        <v>6.4005562548869965E-2</v>
      </c>
      <c r="BJ334" s="82">
        <f>[1]Use!AR86</f>
        <v>373.60790282919533</v>
      </c>
      <c r="BK334" s="302">
        <f>[1]Use!AS86</f>
        <v>0.17291045353787104</v>
      </c>
    </row>
    <row r="335" spans="2:63" x14ac:dyDescent="0.2">
      <c r="B335" s="84"/>
      <c r="C335" s="84"/>
      <c r="D335" s="84"/>
      <c r="E335" s="84"/>
      <c r="F335" s="86"/>
      <c r="G335" s="321" t="str">
        <f t="shared" ref="G335:G343" si="219">G325</f>
        <v>CN</v>
      </c>
      <c r="H335" s="213"/>
      <c r="I335" s="317">
        <f t="shared" ref="I335:I338" si="220">I325</f>
        <v>0</v>
      </c>
      <c r="J335" s="89"/>
      <c r="K335" s="1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165">
        <f t="shared" ref="AA335:AA338" si="221">$I335*K$334</f>
        <v>0</v>
      </c>
      <c r="AB335" s="166">
        <f t="shared" si="218"/>
        <v>0</v>
      </c>
      <c r="AC335" s="166">
        <f t="shared" si="218"/>
        <v>0</v>
      </c>
      <c r="AD335" s="166">
        <f t="shared" si="218"/>
        <v>0</v>
      </c>
      <c r="AE335" s="166">
        <f t="shared" si="218"/>
        <v>0</v>
      </c>
      <c r="AF335" s="166">
        <f t="shared" si="218"/>
        <v>0</v>
      </c>
      <c r="AG335" s="166">
        <f t="shared" si="218"/>
        <v>0</v>
      </c>
      <c r="AH335" s="166">
        <f t="shared" si="218"/>
        <v>0</v>
      </c>
      <c r="AI335" s="166">
        <f t="shared" si="218"/>
        <v>0</v>
      </c>
      <c r="AJ335" s="166">
        <f t="shared" si="218"/>
        <v>0</v>
      </c>
      <c r="AK335" s="166">
        <f t="shared" si="218"/>
        <v>0</v>
      </c>
      <c r="AL335" s="166">
        <f t="shared" si="218"/>
        <v>0</v>
      </c>
      <c r="AM335" s="166">
        <f t="shared" si="218"/>
        <v>0</v>
      </c>
      <c r="AN335" s="166">
        <f t="shared" si="218"/>
        <v>0</v>
      </c>
      <c r="AO335" s="166">
        <f t="shared" si="218"/>
        <v>0</v>
      </c>
      <c r="AP335" s="166">
        <f t="shared" si="218"/>
        <v>0</v>
      </c>
      <c r="AQ335" s="45" t="s">
        <v>56</v>
      </c>
      <c r="AR335" s="98">
        <f>[1]Use!Z89</f>
        <v>7.3654888035755146</v>
      </c>
      <c r="AS335" s="21">
        <f>[1]Use!AA89</f>
        <v>117.22308830683109</v>
      </c>
      <c r="AT335" s="21">
        <f>[1]Use!AB89</f>
        <v>3.8016572187863862E-2</v>
      </c>
      <c r="AU335" s="21">
        <f>[1]Use!AC89</f>
        <v>1.7780797673434177</v>
      </c>
      <c r="AV335" s="21">
        <f>[1]Use!AD89</f>
        <v>40.859765968229574</v>
      </c>
      <c r="AW335" s="21">
        <f>[1]Use!AE89</f>
        <v>4.8385001764827844E-2</v>
      </c>
      <c r="AX335" s="21">
        <f>[1]Use!AF89</f>
        <v>7.5228220644296089</v>
      </c>
      <c r="AY335" s="21">
        <f>[1]Use!AG89</f>
        <v>3.9261519592022607</v>
      </c>
      <c r="AZ335" s="21">
        <f>[1]Use!AH89</f>
        <v>501.11919973936182</v>
      </c>
      <c r="BA335" s="21">
        <f>[1]Use!AI89</f>
        <v>0.69429350993983174</v>
      </c>
      <c r="BB335" s="21">
        <f>[1]Use!AJ89</f>
        <v>-0.77585266984058199</v>
      </c>
      <c r="BC335" s="21">
        <f>[1]Use!AK89</f>
        <v>50.833604457948745</v>
      </c>
      <c r="BD335" s="21">
        <f>[1]Use!AL89</f>
        <v>7.7722860778172982E-4</v>
      </c>
      <c r="BE335" s="21">
        <f>[1]Use!AM89</f>
        <v>1.8248976665022378</v>
      </c>
      <c r="BF335" s="21">
        <f>[1]Use!AN89</f>
        <v>7.1420970012888288E-2</v>
      </c>
      <c r="BG335" s="21">
        <f>[1]Use!AO89</f>
        <v>7.265846256470318E-2</v>
      </c>
      <c r="BH335" s="21">
        <f>[1]Use!AP89</f>
        <v>9.1091489879653487E-6</v>
      </c>
      <c r="BI335" s="21">
        <f>[1]Use!AQ89</f>
        <v>8.5747501914575933E-2</v>
      </c>
      <c r="BJ335" s="21">
        <f>[1]Use!AR89</f>
        <v>405.60810608378694</v>
      </c>
      <c r="BK335" s="306">
        <f>[1]Use!AS89</f>
        <v>0.21729841519628454</v>
      </c>
    </row>
    <row r="336" spans="2:63" x14ac:dyDescent="0.2">
      <c r="B336" s="84"/>
      <c r="C336" s="84"/>
      <c r="D336" s="84"/>
      <c r="E336" s="84"/>
      <c r="F336" s="86"/>
      <c r="G336" s="321" t="str">
        <f t="shared" si="219"/>
        <v>JP</v>
      </c>
      <c r="H336" s="213"/>
      <c r="I336" s="317">
        <f t="shared" si="220"/>
        <v>0</v>
      </c>
      <c r="J336" s="89"/>
      <c r="K336" s="1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193">
        <f t="shared" si="221"/>
        <v>0</v>
      </c>
      <c r="AB336" s="95">
        <f t="shared" si="218"/>
        <v>0</v>
      </c>
      <c r="AC336" s="95">
        <f t="shared" si="218"/>
        <v>0</v>
      </c>
      <c r="AD336" s="95">
        <f t="shared" si="218"/>
        <v>0</v>
      </c>
      <c r="AE336" s="95">
        <f t="shared" si="218"/>
        <v>0</v>
      </c>
      <c r="AF336" s="95">
        <f t="shared" si="218"/>
        <v>0</v>
      </c>
      <c r="AG336" s="95">
        <f t="shared" si="218"/>
        <v>0</v>
      </c>
      <c r="AH336" s="95">
        <f t="shared" si="218"/>
        <v>0</v>
      </c>
      <c r="AI336" s="95">
        <f t="shared" si="218"/>
        <v>0</v>
      </c>
      <c r="AJ336" s="95">
        <f t="shared" si="218"/>
        <v>0</v>
      </c>
      <c r="AK336" s="95">
        <f t="shared" si="218"/>
        <v>0</v>
      </c>
      <c r="AL336" s="95">
        <f t="shared" si="218"/>
        <v>0</v>
      </c>
      <c r="AM336" s="95">
        <f t="shared" si="218"/>
        <v>0</v>
      </c>
      <c r="AN336" s="95">
        <f t="shared" si="218"/>
        <v>0</v>
      </c>
      <c r="AO336" s="95">
        <f t="shared" si="218"/>
        <v>0</v>
      </c>
      <c r="AP336" s="95">
        <f t="shared" si="218"/>
        <v>0</v>
      </c>
      <c r="AQ336" s="45" t="s">
        <v>56</v>
      </c>
      <c r="AR336" s="98">
        <f>[1]Use!Z92</f>
        <v>6.2375972575229701</v>
      </c>
      <c r="AS336" s="21">
        <f>[1]Use!AA92</f>
        <v>111.78173965308275</v>
      </c>
      <c r="AT336" s="21">
        <f>[1]Use!AB92</f>
        <v>3.5820658656368645E-2</v>
      </c>
      <c r="AU336" s="21">
        <f>[1]Use!AC92</f>
        <v>1.626054674307911</v>
      </c>
      <c r="AV336" s="21">
        <f>[1]Use!AD92</f>
        <v>40.855897500696138</v>
      </c>
      <c r="AW336" s="21">
        <f>[1]Use!AE92</f>
        <v>4.8268026180155639E-2</v>
      </c>
      <c r="AX336" s="21">
        <f>[1]Use!AF92</f>
        <v>6.3446548356363008</v>
      </c>
      <c r="AY336" s="21">
        <f>[1]Use!AG92</f>
        <v>3.9009429217922507</v>
      </c>
      <c r="AZ336" s="21">
        <f>[1]Use!AH92</f>
        <v>500.85196893923097</v>
      </c>
      <c r="BA336" s="21">
        <f>[1]Use!AI92</f>
        <v>0.66956317808995158</v>
      </c>
      <c r="BB336" s="21">
        <f>[1]Use!AJ92</f>
        <v>-0.75951416957395546</v>
      </c>
      <c r="BC336" s="21">
        <f>[1]Use!AK92</f>
        <v>50.8280289963472</v>
      </c>
      <c r="BD336" s="21">
        <f>[1]Use!AL92</f>
        <v>7.7220040170677062E-4</v>
      </c>
      <c r="BE336" s="21">
        <f>[1]Use!AM92</f>
        <v>1.825475162128255</v>
      </c>
      <c r="BF336" s="21">
        <f>[1]Use!AN92</f>
        <v>6.6892096468225887E-2</v>
      </c>
      <c r="BG336" s="21">
        <f>[1]Use!AO92</f>
        <v>6.8163399536336156E-2</v>
      </c>
      <c r="BH336" s="21">
        <f>[1]Use!AP92</f>
        <v>8.9475051254430153E-6</v>
      </c>
      <c r="BI336" s="21">
        <f>[1]Use!AQ92</f>
        <v>8.2132674930023963E-2</v>
      </c>
      <c r="BJ336" s="21">
        <f>[1]Use!AR92</f>
        <v>405.03869564936241</v>
      </c>
      <c r="BK336" s="306">
        <f>[1]Use!AS92</f>
        <v>0.21570195597569608</v>
      </c>
    </row>
    <row r="337" spans="2:63" x14ac:dyDescent="0.2">
      <c r="B337" s="84"/>
      <c r="C337" s="84"/>
      <c r="D337" s="84"/>
      <c r="E337" s="84"/>
      <c r="F337" s="86"/>
      <c r="G337" s="321" t="str">
        <f t="shared" si="219"/>
        <v>KR</v>
      </c>
      <c r="H337" s="213"/>
      <c r="I337" s="317">
        <f t="shared" si="220"/>
        <v>0</v>
      </c>
      <c r="J337" s="89"/>
      <c r="K337" s="1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193">
        <f t="shared" si="221"/>
        <v>0</v>
      </c>
      <c r="AB337" s="95">
        <f t="shared" si="218"/>
        <v>0</v>
      </c>
      <c r="AC337" s="95">
        <f t="shared" si="218"/>
        <v>0</v>
      </c>
      <c r="AD337" s="95">
        <f t="shared" si="218"/>
        <v>0</v>
      </c>
      <c r="AE337" s="95">
        <f t="shared" si="218"/>
        <v>0</v>
      </c>
      <c r="AF337" s="95">
        <f t="shared" si="218"/>
        <v>0</v>
      </c>
      <c r="AG337" s="95">
        <f t="shared" si="218"/>
        <v>0</v>
      </c>
      <c r="AH337" s="95">
        <f t="shared" si="218"/>
        <v>0</v>
      </c>
      <c r="AI337" s="95">
        <f t="shared" si="218"/>
        <v>0</v>
      </c>
      <c r="AJ337" s="95">
        <f t="shared" si="218"/>
        <v>0</v>
      </c>
      <c r="AK337" s="95">
        <f t="shared" si="218"/>
        <v>0</v>
      </c>
      <c r="AL337" s="95">
        <f t="shared" si="218"/>
        <v>0</v>
      </c>
      <c r="AM337" s="95">
        <f t="shared" si="218"/>
        <v>0</v>
      </c>
      <c r="AN337" s="95">
        <f t="shared" si="218"/>
        <v>0</v>
      </c>
      <c r="AO337" s="95">
        <f t="shared" si="218"/>
        <v>0</v>
      </c>
      <c r="AP337" s="95">
        <f t="shared" si="218"/>
        <v>0</v>
      </c>
      <c r="AQ337" s="45" t="s">
        <v>56</v>
      </c>
      <c r="AR337" s="98">
        <f>[1]Use!Z95</f>
        <v>6.3730959225200818</v>
      </c>
      <c r="AS337" s="21">
        <f>[1]Use!AA95</f>
        <v>121.5532213646252</v>
      </c>
      <c r="AT337" s="21">
        <f>[1]Use!AB95</f>
        <v>3.5903641365220562E-2</v>
      </c>
      <c r="AU337" s="21">
        <f>[1]Use!AC95</f>
        <v>1.6840480980513231</v>
      </c>
      <c r="AV337" s="21">
        <f>[1]Use!AD95</f>
        <v>40.874406786755856</v>
      </c>
      <c r="AW337" s="21">
        <f>[1]Use!AE95</f>
        <v>4.9053120123629036E-2</v>
      </c>
      <c r="AX337" s="21">
        <f>[1]Use!AF95</f>
        <v>6.4663912383842321</v>
      </c>
      <c r="AY337" s="21">
        <f>[1]Use!AG95</f>
        <v>3.9420585820765028</v>
      </c>
      <c r="AZ337" s="21">
        <f>[1]Use!AH95</f>
        <v>501.8836933508303</v>
      </c>
      <c r="BA337" s="21">
        <f>[1]Use!AI95</f>
        <v>1.1240447760453427</v>
      </c>
      <c r="BB337" s="21">
        <f>[1]Use!AJ95</f>
        <v>-0.74246054109872484</v>
      </c>
      <c r="BC337" s="21">
        <f>[1]Use!AK95</f>
        <v>50.854385609760712</v>
      </c>
      <c r="BD337" s="21">
        <f>[1]Use!AL95</f>
        <v>8.2674196519323597E-4</v>
      </c>
      <c r="BE337" s="21">
        <f>[1]Use!AM95</f>
        <v>1.8255275253111489</v>
      </c>
      <c r="BF337" s="21">
        <f>[1]Use!AN95</f>
        <v>6.7782053139661069E-2</v>
      </c>
      <c r="BG337" s="21">
        <f>[1]Use!AO95</f>
        <v>6.9043807070950924E-2</v>
      </c>
      <c r="BH337" s="21">
        <f>[1]Use!AP95</f>
        <v>9.0623441870345072E-6</v>
      </c>
      <c r="BI337" s="21">
        <f>[1]Use!AQ95</f>
        <v>7.9843163399705541E-2</v>
      </c>
      <c r="BJ337" s="21">
        <f>[1]Use!AR95</f>
        <v>405.22453107547716</v>
      </c>
      <c r="BK337" s="306">
        <f>[1]Use!AS95</f>
        <v>0.22140663370643099</v>
      </c>
    </row>
    <row r="338" spans="2:63" x14ac:dyDescent="0.2">
      <c r="B338" s="84"/>
      <c r="C338" s="84"/>
      <c r="D338" s="84"/>
      <c r="E338" s="84"/>
      <c r="F338" s="86"/>
      <c r="G338" s="321" t="str">
        <f t="shared" si="219"/>
        <v>RER</v>
      </c>
      <c r="H338" s="213"/>
      <c r="I338" s="317">
        <f t="shared" si="220"/>
        <v>0</v>
      </c>
      <c r="J338" s="89"/>
      <c r="K338" s="1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193">
        <f t="shared" si="221"/>
        <v>0</v>
      </c>
      <c r="AB338" s="95">
        <f t="shared" si="218"/>
        <v>0</v>
      </c>
      <c r="AC338" s="95">
        <f t="shared" si="218"/>
        <v>0</v>
      </c>
      <c r="AD338" s="95">
        <f t="shared" si="218"/>
        <v>0</v>
      </c>
      <c r="AE338" s="95">
        <f t="shared" si="218"/>
        <v>0</v>
      </c>
      <c r="AF338" s="95">
        <f t="shared" si="218"/>
        <v>0</v>
      </c>
      <c r="AG338" s="95">
        <f t="shared" si="218"/>
        <v>0</v>
      </c>
      <c r="AH338" s="95">
        <f t="shared" si="218"/>
        <v>0</v>
      </c>
      <c r="AI338" s="95">
        <f t="shared" si="218"/>
        <v>0</v>
      </c>
      <c r="AJ338" s="95">
        <f t="shared" si="218"/>
        <v>0</v>
      </c>
      <c r="AK338" s="95">
        <f t="shared" si="218"/>
        <v>0</v>
      </c>
      <c r="AL338" s="95">
        <f t="shared" si="218"/>
        <v>0</v>
      </c>
      <c r="AM338" s="95">
        <f t="shared" si="218"/>
        <v>0</v>
      </c>
      <c r="AN338" s="95">
        <f t="shared" si="218"/>
        <v>0</v>
      </c>
      <c r="AO338" s="95">
        <f t="shared" si="218"/>
        <v>0</v>
      </c>
      <c r="AP338" s="95">
        <f t="shared" si="218"/>
        <v>0</v>
      </c>
      <c r="AQ338" s="45" t="s">
        <v>56</v>
      </c>
      <c r="AR338" s="98">
        <f>[1]Use!Z98</f>
        <v>5.4321621673938809</v>
      </c>
      <c r="AS338" s="21">
        <f>[1]Use!AA98</f>
        <v>113.45681343382606</v>
      </c>
      <c r="AT338" s="21">
        <f>[1]Use!AB98</f>
        <v>3.4105822229975866E-2</v>
      </c>
      <c r="AU338" s="21">
        <f>[1]Use!AC98</f>
        <v>1.4423996190024011</v>
      </c>
      <c r="AV338" s="21">
        <f>[1]Use!AD98</f>
        <v>40.856226171038109</v>
      </c>
      <c r="AW338" s="21">
        <f>[1]Use!AE98</f>
        <v>4.879432288099593E-2</v>
      </c>
      <c r="AX338" s="21">
        <f>[1]Use!AF98</f>
        <v>5.5190236755931812</v>
      </c>
      <c r="AY338" s="21">
        <f>[1]Use!AG98</f>
        <v>3.9103744355276904</v>
      </c>
      <c r="AZ338" s="21">
        <f>[1]Use!AH98</f>
        <v>501.2406535004892</v>
      </c>
      <c r="BA338" s="21">
        <f>[1]Use!AI98</f>
        <v>1.1049479640125819</v>
      </c>
      <c r="BB338" s="21">
        <f>[1]Use!AJ98</f>
        <v>-0.75558667846006899</v>
      </c>
      <c r="BC338" s="21">
        <f>[1]Use!AK98</f>
        <v>50.830358237911263</v>
      </c>
      <c r="BD338" s="21">
        <f>[1]Use!AL98</f>
        <v>8.0976657058066449E-4</v>
      </c>
      <c r="BE338" s="21">
        <f>[1]Use!AM98</f>
        <v>1.825081061688492</v>
      </c>
      <c r="BF338" s="21">
        <f>[1]Use!AN98</f>
        <v>6.366401651105956E-2</v>
      </c>
      <c r="BG338" s="21">
        <f>[1]Use!AO98</f>
        <v>6.4893851216083098E-2</v>
      </c>
      <c r="BH338" s="21">
        <f>[1]Use!AP98</f>
        <v>9.0089951989619179E-6</v>
      </c>
      <c r="BI338" s="21">
        <f>[1]Use!AQ98</f>
        <v>7.6346642716281873E-2</v>
      </c>
      <c r="BJ338" s="21">
        <f>[1]Use!AR98</f>
        <v>404.82963323913026</v>
      </c>
      <c r="BK338" s="306">
        <f>[1]Use!AS98</f>
        <v>0.23291840590104568</v>
      </c>
    </row>
    <row r="339" spans="2:63" x14ac:dyDescent="0.2">
      <c r="B339" s="84"/>
      <c r="C339" s="84"/>
      <c r="D339" s="84"/>
      <c r="E339" s="84" t="str">
        <f>'[1]Unit factor_selected'!C64</f>
        <v>Sheet rolling, Cu</v>
      </c>
      <c r="F339" s="86" t="str">
        <f>'[1]Unit factor_selected'!D64</f>
        <v>market for sheet rolling, copper | sheet rolling, copper | Cutoff</v>
      </c>
      <c r="G339" s="321" t="str">
        <f t="shared" si="219"/>
        <v>US</v>
      </c>
      <c r="H339" s="213" t="str">
        <f>'[1]Unit factor_selected'!F65</f>
        <v>92f2ec94-3892-4be9-a19a-18143e1a9ef9</v>
      </c>
      <c r="I339" s="318">
        <f>I334</f>
        <v>1</v>
      </c>
      <c r="J339" s="89">
        <f>SUM(I339:I343)</f>
        <v>1</v>
      </c>
      <c r="K339" s="192">
        <f>K334</f>
        <v>4.4160000000000004</v>
      </c>
      <c r="L339" s="92">
        <f>L334</f>
        <v>4.4399999999999995</v>
      </c>
      <c r="M339" s="92">
        <f t="shared" ref="M339:R339" si="222">M334</f>
        <v>4.2959999999999994</v>
      </c>
      <c r="N339" s="92">
        <f t="shared" si="222"/>
        <v>0.31220000000000003</v>
      </c>
      <c r="O339" s="92">
        <f t="shared" si="222"/>
        <v>4.3440000000000003</v>
      </c>
      <c r="P339" s="92">
        <f t="shared" si="222"/>
        <v>4.2959999999999994</v>
      </c>
      <c r="Q339" s="92">
        <f t="shared" si="222"/>
        <v>6.4405025657633725</v>
      </c>
      <c r="R339" s="92">
        <f t="shared" si="222"/>
        <v>6.1357623416590608</v>
      </c>
      <c r="S339" s="92">
        <f>S334</f>
        <v>6.5279999999999996</v>
      </c>
      <c r="T339" s="92">
        <f>T334</f>
        <v>6.5520000000000005</v>
      </c>
      <c r="U339" s="92">
        <f t="shared" ref="U339:Z339" si="223">U334</f>
        <v>6.3840000000000003</v>
      </c>
      <c r="V339" s="92">
        <f t="shared" si="223"/>
        <v>1.115</v>
      </c>
      <c r="W339" s="92">
        <f t="shared" si="223"/>
        <v>6.4560000000000004</v>
      </c>
      <c r="X339" s="92">
        <f t="shared" si="223"/>
        <v>6.3599999999999994</v>
      </c>
      <c r="Y339" s="92">
        <f t="shared" si="223"/>
        <v>9.1302784891877007</v>
      </c>
      <c r="Z339" s="92">
        <f t="shared" si="223"/>
        <v>8.048184233236567</v>
      </c>
      <c r="AA339" s="193">
        <f>$I339*K$339</f>
        <v>4.4160000000000004</v>
      </c>
      <c r="AB339" s="95">
        <f t="shared" ref="AB339:AP343" si="224">$I339*L$339</f>
        <v>4.4399999999999995</v>
      </c>
      <c r="AC339" s="95">
        <f t="shared" si="224"/>
        <v>4.2959999999999994</v>
      </c>
      <c r="AD339" s="95">
        <f t="shared" si="224"/>
        <v>0.31220000000000003</v>
      </c>
      <c r="AE339" s="95">
        <f t="shared" si="224"/>
        <v>4.3440000000000003</v>
      </c>
      <c r="AF339" s="95">
        <f t="shared" si="224"/>
        <v>4.2959999999999994</v>
      </c>
      <c r="AG339" s="95">
        <f t="shared" si="224"/>
        <v>6.4405025657633725</v>
      </c>
      <c r="AH339" s="95">
        <f t="shared" si="224"/>
        <v>6.1357623416590608</v>
      </c>
      <c r="AI339" s="95">
        <f t="shared" si="224"/>
        <v>6.5279999999999996</v>
      </c>
      <c r="AJ339" s="95">
        <f t="shared" si="224"/>
        <v>6.5520000000000005</v>
      </c>
      <c r="AK339" s="95">
        <f t="shared" si="224"/>
        <v>6.3840000000000003</v>
      </c>
      <c r="AL339" s="95">
        <f t="shared" si="224"/>
        <v>1.115</v>
      </c>
      <c r="AM339" s="95">
        <f t="shared" si="224"/>
        <v>6.4560000000000004</v>
      </c>
      <c r="AN339" s="95">
        <f t="shared" si="224"/>
        <v>6.3599999999999994</v>
      </c>
      <c r="AO339" s="95">
        <f t="shared" si="224"/>
        <v>9.1302784891877007</v>
      </c>
      <c r="AP339" s="95">
        <f t="shared" si="224"/>
        <v>8.048184233236567</v>
      </c>
      <c r="AQ339" s="45" t="str">
        <f>VLOOKUP($H339,'[1]Unit factor_selected'!$F$3:$AC$346,'[1]Unit factor_selected'!H$1,FALSE)</f>
        <v>kg</v>
      </c>
      <c r="AR339" s="98">
        <f>VLOOKUP($H339,'[1]Unit factor_selected'!$F$3:$AC$346,'[1]Unit factor_selected'!J$1,FALSE)</f>
        <v>0.52523559670853803</v>
      </c>
      <c r="AS339" s="21">
        <f>VLOOKUP($H339,'[1]Unit factor_selected'!$F$3:$AC$346,'[1]Unit factor_selected'!K$1,FALSE)</f>
        <v>8.6977772594002207</v>
      </c>
      <c r="AT339" s="21">
        <f>VLOOKUP($H339,'[1]Unit factor_selected'!$F$3:$AC$346,'[1]Unit factor_selected'!L$1,FALSE)</f>
        <v>2.0450788137002401E-3</v>
      </c>
      <c r="AU339" s="21">
        <f>VLOOKUP($H339,'[1]Unit factor_selected'!$F$3:$AC$346,'[1]Unit factor_selected'!M$1,FALSE)</f>
        <v>0.13686105594503001</v>
      </c>
      <c r="AV339" s="21">
        <f>VLOOKUP($H339,'[1]Unit factor_selected'!$F$3:$AC$346,'[1]Unit factor_selected'!N$1,FALSE)</f>
        <v>1.73726877075839</v>
      </c>
      <c r="AW339" s="21">
        <f>VLOOKUP($H339,'[1]Unit factor_selected'!$F$3:$AC$346,'[1]Unit factor_selected'!O$1,FALSE)</f>
        <v>2.1557616337111399E-3</v>
      </c>
      <c r="AX339" s="21">
        <f>VLOOKUP($H339,'[1]Unit factor_selected'!$F$3:$AC$346,'[1]Unit factor_selected'!P$1,FALSE)</f>
        <v>0.53774770655604198</v>
      </c>
      <c r="AY339" s="21">
        <f>VLOOKUP($H339,'[1]Unit factor_selected'!$F$3:$AC$346,'[1]Unit factor_selected'!Q$1,FALSE)</f>
        <v>0.17582211711996801</v>
      </c>
      <c r="AZ339" s="21">
        <f>VLOOKUP($H339,'[1]Unit factor_selected'!$F$3:$AC$346,'[1]Unit factor_selected'!R$1,FALSE)</f>
        <v>21.467864732456899</v>
      </c>
      <c r="BA339" s="21">
        <f>VLOOKUP($H339,'[1]Unit factor_selected'!$F$3:$AC$346,'[1]Unit factor_selected'!S$1,FALSE)</f>
        <v>5.3717027674311101E-2</v>
      </c>
      <c r="BB339" s="21">
        <f>VLOOKUP($H339,'[1]Unit factor_selected'!$F$3:$AC$346,'[1]Unit factor_selected'!T$1,FALSE)</f>
        <v>-2.6339575553710401E-2</v>
      </c>
      <c r="BC339" s="21">
        <f>VLOOKUP($H339,'[1]Unit factor_selected'!$F$3:$AC$346,'[1]Unit factor_selected'!U$1,FALSE)</f>
        <v>2.1622495031560498</v>
      </c>
      <c r="BD339" s="21">
        <f>VLOOKUP($H339,'[1]Unit factor_selected'!$F$3:$AC$346,'[1]Unit factor_selected'!V$1,FALSE)</f>
        <v>5.6279510732395301E-5</v>
      </c>
      <c r="BE339" s="21">
        <f>VLOOKUP($H339,'[1]Unit factor_selected'!$F$3:$AC$346,'[1]Unit factor_selected'!W$1,FALSE)</f>
        <v>7.71075280581585E-2</v>
      </c>
      <c r="BF339" s="21">
        <f>VLOOKUP($H339,'[1]Unit factor_selected'!$F$3:$AC$346,'[1]Unit factor_selected'!X$1,FALSE)</f>
        <v>3.2746207593320502E-3</v>
      </c>
      <c r="BG339" s="21">
        <f>VLOOKUP($H339,'[1]Unit factor_selected'!$F$3:$AC$346,'[1]Unit factor_selected'!Y$1,FALSE)</f>
        <v>3.3904277785304399E-3</v>
      </c>
      <c r="BH339" s="21">
        <f>VLOOKUP($H339,'[1]Unit factor_selected'!$F$3:$AC$346,'[1]Unit factor_selected'!Z$1,FALSE)</f>
        <v>4.6296118627888599E-7</v>
      </c>
      <c r="BI339" s="21">
        <f>VLOOKUP($H339,'[1]Unit factor_selected'!$F$3:$AC$346,'[1]Unit factor_selected'!AA$1,FALSE)</f>
        <v>4.1998102234276696E-3</v>
      </c>
      <c r="BJ339" s="21">
        <f>VLOOKUP($H339,'[1]Unit factor_selected'!$F$3:$AC$346,'[1]Unit factor_selected'!AB$1,FALSE)</f>
        <v>16.778714959165999</v>
      </c>
      <c r="BK339" s="306">
        <f>VLOOKUP($H339,'[1]Unit factor_selected'!$F$3:$AC$346,'[1]Unit factor_selected'!AC$1,FALSE)</f>
        <v>1.7346937298015699E-2</v>
      </c>
    </row>
    <row r="340" spans="2:63" x14ac:dyDescent="0.2">
      <c r="B340" s="84"/>
      <c r="C340" s="84"/>
      <c r="D340" s="84"/>
      <c r="E340" s="84"/>
      <c r="F340" s="86"/>
      <c r="G340" s="321" t="str">
        <f t="shared" si="219"/>
        <v>CN</v>
      </c>
      <c r="H340" s="213" t="str">
        <f>'[1]Unit factor_selected'!F69</f>
        <v>bf3e4a31-47e9-4938-b3bd-6120d27e4410</v>
      </c>
      <c r="I340" s="318">
        <f t="shared" ref="I340:I343" si="225">I335</f>
        <v>0</v>
      </c>
      <c r="J340" s="89"/>
      <c r="K340" s="1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165">
        <f t="shared" ref="AA340:AA343" si="226">$I340*K$339</f>
        <v>0</v>
      </c>
      <c r="AB340" s="166">
        <f t="shared" si="224"/>
        <v>0</v>
      </c>
      <c r="AC340" s="166">
        <f t="shared" si="224"/>
        <v>0</v>
      </c>
      <c r="AD340" s="166">
        <f t="shared" si="224"/>
        <v>0</v>
      </c>
      <c r="AE340" s="166">
        <f t="shared" si="224"/>
        <v>0</v>
      </c>
      <c r="AF340" s="166">
        <f t="shared" si="224"/>
        <v>0</v>
      </c>
      <c r="AG340" s="166">
        <f t="shared" si="224"/>
        <v>0</v>
      </c>
      <c r="AH340" s="166">
        <f t="shared" si="224"/>
        <v>0</v>
      </c>
      <c r="AI340" s="166">
        <f t="shared" si="224"/>
        <v>0</v>
      </c>
      <c r="AJ340" s="166">
        <f t="shared" si="224"/>
        <v>0</v>
      </c>
      <c r="AK340" s="166">
        <f t="shared" si="224"/>
        <v>0</v>
      </c>
      <c r="AL340" s="166">
        <f t="shared" si="224"/>
        <v>0</v>
      </c>
      <c r="AM340" s="166">
        <f t="shared" si="224"/>
        <v>0</v>
      </c>
      <c r="AN340" s="166">
        <f t="shared" si="224"/>
        <v>0</v>
      </c>
      <c r="AO340" s="166">
        <f t="shared" si="224"/>
        <v>0</v>
      </c>
      <c r="AP340" s="166">
        <f t="shared" si="224"/>
        <v>0</v>
      </c>
      <c r="AQ340" s="45" t="str">
        <f>VLOOKUP($H340,'[1]Unit factor_selected'!$F$3:$AC$346,'[1]Unit factor_selected'!H$1,FALSE)</f>
        <v>kg</v>
      </c>
      <c r="AR340" s="98">
        <f>VLOOKUP($H340,'[1]Unit factor_selected'!$F$3:$AC$346,'[1]Unit factor_selected'!J$1,FALSE)</f>
        <v>0.633226027803791</v>
      </c>
      <c r="AS340" s="21">
        <f>VLOOKUP($H340,'[1]Unit factor_selected'!$F$3:$AC$346,'[1]Unit factor_selected'!K$1,FALSE)</f>
        <v>9.2273626393915595</v>
      </c>
      <c r="AT340" s="21">
        <f>VLOOKUP($H340,'[1]Unit factor_selected'!$F$3:$AC$346,'[1]Unit factor_selected'!L$1,FALSE)</f>
        <v>2.1891078652437799E-3</v>
      </c>
      <c r="AU340" s="21">
        <f>VLOOKUP($H340,'[1]Unit factor_selected'!$F$3:$AC$346,'[1]Unit factor_selected'!M$1,FALSE)</f>
        <v>0.14852333362982501</v>
      </c>
      <c r="AV340" s="21">
        <f>VLOOKUP($H340,'[1]Unit factor_selected'!$F$3:$AC$346,'[1]Unit factor_selected'!N$1,FALSE)</f>
        <v>1.8382260285925001</v>
      </c>
      <c r="AW340" s="21">
        <f>VLOOKUP($H340,'[1]Unit factor_selected'!$F$3:$AC$346,'[1]Unit factor_selected'!O$1,FALSE)</f>
        <v>2.2169971627542598E-3</v>
      </c>
      <c r="AX340" s="21">
        <f>VLOOKUP($H340,'[1]Unit factor_selected'!$F$3:$AC$346,'[1]Unit factor_selected'!P$1,FALSE)</f>
        <v>0.65085140944064002</v>
      </c>
      <c r="AY340" s="21">
        <f>VLOOKUP($H340,'[1]Unit factor_selected'!$F$3:$AC$346,'[1]Unit factor_selected'!Q$1,FALSE)</f>
        <v>0.19028098620353601</v>
      </c>
      <c r="AZ340" s="21">
        <f>VLOOKUP($H340,'[1]Unit factor_selected'!$F$3:$AC$346,'[1]Unit factor_selected'!R$1,FALSE)</f>
        <v>22.910176125182598</v>
      </c>
      <c r="BA340" s="21">
        <f>VLOOKUP($H340,'[1]Unit factor_selected'!$F$3:$AC$346,'[1]Unit factor_selected'!S$1,FALSE)</f>
        <v>5.2904863362537503E-2</v>
      </c>
      <c r="BB340" s="21">
        <f>VLOOKUP($H340,'[1]Unit factor_selected'!$F$3:$AC$346,'[1]Unit factor_selected'!T$1,FALSE)</f>
        <v>-3.0576744107120898E-2</v>
      </c>
      <c r="BC340" s="21">
        <f>VLOOKUP($H340,'[1]Unit factor_selected'!$F$3:$AC$346,'[1]Unit factor_selected'!U$1,FALSE)</f>
        <v>2.2876746760673701</v>
      </c>
      <c r="BD340" s="21">
        <f>VLOOKUP($H340,'[1]Unit factor_selected'!$F$3:$AC$346,'[1]Unit factor_selected'!V$1,FALSE)</f>
        <v>5.5033601686649397E-5</v>
      </c>
      <c r="BE340" s="21">
        <f>VLOOKUP($H340,'[1]Unit factor_selected'!$F$3:$AC$346,'[1]Unit factor_selected'!W$1,FALSE)</f>
        <v>8.4238943412669395E-2</v>
      </c>
      <c r="BF340" s="21">
        <f>VLOOKUP($H340,'[1]Unit factor_selected'!$F$3:$AC$346,'[1]Unit factor_selected'!X$1,FALSE)</f>
        <v>3.9875621769540097E-3</v>
      </c>
      <c r="BG340" s="21">
        <f>VLOOKUP($H340,'[1]Unit factor_selected'!$F$3:$AC$346,'[1]Unit factor_selected'!Y$1,FALSE)</f>
        <v>4.10514552235333E-3</v>
      </c>
      <c r="BH340" s="21">
        <f>VLOOKUP($H340,'[1]Unit factor_selected'!$F$3:$AC$346,'[1]Unit factor_selected'!Z$1,FALSE)</f>
        <v>4.8952747694523802E-7</v>
      </c>
      <c r="BI340" s="21">
        <f>VLOOKUP($H340,'[1]Unit factor_selected'!$F$3:$AC$346,'[1]Unit factor_selected'!AA$1,FALSE)</f>
        <v>4.9159614175771299E-3</v>
      </c>
      <c r="BJ340" s="21">
        <f>VLOOKUP($H340,'[1]Unit factor_selected'!$F$3:$AC$346,'[1]Unit factor_selected'!AB$1,FALSE)</f>
        <v>17.645384992151602</v>
      </c>
      <c r="BK340" s="306">
        <f>VLOOKUP($H340,'[1]Unit factor_selected'!$F$3:$AC$346,'[1]Unit factor_selected'!AC$1,FALSE)</f>
        <v>1.7605343881731302E-2</v>
      </c>
    </row>
    <row r="341" spans="2:63" x14ac:dyDescent="0.2">
      <c r="B341" s="84"/>
      <c r="C341" s="84"/>
      <c r="D341" s="84"/>
      <c r="E341" s="84"/>
      <c r="F341" s="86"/>
      <c r="G341" s="321" t="str">
        <f t="shared" si="219"/>
        <v>JP</v>
      </c>
      <c r="H341" s="213" t="str">
        <f>'[1]Unit factor_selected'!F70</f>
        <v>e9e7e4f0-9a20-424a-b747-d887ad37afa0</v>
      </c>
      <c r="I341" s="318">
        <f t="shared" si="225"/>
        <v>0</v>
      </c>
      <c r="J341" s="89"/>
      <c r="K341" s="1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193">
        <f t="shared" si="226"/>
        <v>0</v>
      </c>
      <c r="AB341" s="95">
        <f t="shared" si="224"/>
        <v>0</v>
      </c>
      <c r="AC341" s="95">
        <f t="shared" si="224"/>
        <v>0</v>
      </c>
      <c r="AD341" s="95">
        <f t="shared" si="224"/>
        <v>0</v>
      </c>
      <c r="AE341" s="95">
        <f t="shared" si="224"/>
        <v>0</v>
      </c>
      <c r="AF341" s="95">
        <f t="shared" si="224"/>
        <v>0</v>
      </c>
      <c r="AG341" s="95">
        <f t="shared" si="224"/>
        <v>0</v>
      </c>
      <c r="AH341" s="95">
        <f t="shared" si="224"/>
        <v>0</v>
      </c>
      <c r="AI341" s="95">
        <f t="shared" si="224"/>
        <v>0</v>
      </c>
      <c r="AJ341" s="95">
        <f t="shared" si="224"/>
        <v>0</v>
      </c>
      <c r="AK341" s="95">
        <f t="shared" si="224"/>
        <v>0</v>
      </c>
      <c r="AL341" s="95">
        <f t="shared" si="224"/>
        <v>0</v>
      </c>
      <c r="AM341" s="95">
        <f t="shared" si="224"/>
        <v>0</v>
      </c>
      <c r="AN341" s="95">
        <f t="shared" si="224"/>
        <v>0</v>
      </c>
      <c r="AO341" s="95">
        <f t="shared" si="224"/>
        <v>0</v>
      </c>
      <c r="AP341" s="95">
        <f t="shared" si="224"/>
        <v>0</v>
      </c>
      <c r="AQ341" s="45" t="str">
        <f>VLOOKUP($H341,'[1]Unit factor_selected'!$F$3:$AC$346,'[1]Unit factor_selected'!H$1,FALSE)</f>
        <v>kg</v>
      </c>
      <c r="AR341" s="98">
        <f>VLOOKUP($H341,'[1]Unit factor_selected'!$F$3:$AC$346,'[1]Unit factor_selected'!J$1,FALSE)</f>
        <v>0.52282866491096602</v>
      </c>
      <c r="AS341" s="21">
        <f>VLOOKUP($H341,'[1]Unit factor_selected'!$F$3:$AC$346,'[1]Unit factor_selected'!K$1,FALSE)</f>
        <v>8.6842102635518206</v>
      </c>
      <c r="AT341" s="21">
        <f>VLOOKUP($H341,'[1]Unit factor_selected'!$F$3:$AC$346,'[1]Unit factor_selected'!L$1,FALSE)</f>
        <v>1.9762887956240802E-3</v>
      </c>
      <c r="AU341" s="21">
        <f>VLOOKUP($H341,'[1]Unit factor_selected'!$F$3:$AC$346,'[1]Unit factor_selected'!M$1,FALSE)</f>
        <v>0.13361917029943801</v>
      </c>
      <c r="AV341" s="21">
        <f>VLOOKUP($H341,'[1]Unit factor_selected'!$F$3:$AC$346,'[1]Unit factor_selected'!N$1,FALSE)</f>
        <v>1.8375620995656901</v>
      </c>
      <c r="AW341" s="21">
        <f>VLOOKUP($H341,'[1]Unit factor_selected'!$F$3:$AC$346,'[1]Unit factor_selected'!O$1,FALSE)</f>
        <v>2.2054953885980301E-3</v>
      </c>
      <c r="AX341" s="21">
        <f>VLOOKUP($H341,'[1]Unit factor_selected'!$F$3:$AC$346,'[1]Unit factor_selected'!P$1,FALSE)</f>
        <v>0.53551377704406</v>
      </c>
      <c r="AY341" s="21">
        <f>VLOOKUP($H341,'[1]Unit factor_selected'!$F$3:$AC$346,'[1]Unit factor_selected'!Q$1,FALSE)</f>
        <v>0.18762943067326099</v>
      </c>
      <c r="AZ341" s="21">
        <f>VLOOKUP($H341,'[1]Unit factor_selected'!$F$3:$AC$346,'[1]Unit factor_selected'!R$1,FALSE)</f>
        <v>22.864475812305098</v>
      </c>
      <c r="BA341" s="21">
        <f>VLOOKUP($H341,'[1]Unit factor_selected'!$F$3:$AC$346,'[1]Unit factor_selected'!S$1,FALSE)</f>
        <v>5.03291598063648E-2</v>
      </c>
      <c r="BB341" s="21">
        <f>VLOOKUP($H341,'[1]Unit factor_selected'!$F$3:$AC$346,'[1]Unit factor_selected'!T$1,FALSE)</f>
        <v>-2.90135926478997E-2</v>
      </c>
      <c r="BC341" s="21">
        <f>VLOOKUP($H341,'[1]Unit factor_selected'!$F$3:$AC$346,'[1]Unit factor_selected'!U$1,FALSE)</f>
        <v>2.2867304355317399</v>
      </c>
      <c r="BD341" s="21">
        <f>VLOOKUP($H341,'[1]Unit factor_selected'!$F$3:$AC$346,'[1]Unit factor_selected'!V$1,FALSE)</f>
        <v>5.4529127028951999E-5</v>
      </c>
      <c r="BE341" s="21">
        <f>VLOOKUP($H341,'[1]Unit factor_selected'!$F$3:$AC$346,'[1]Unit factor_selected'!W$1,FALSE)</f>
        <v>8.4293467959883503E-2</v>
      </c>
      <c r="BF341" s="21">
        <f>VLOOKUP($H341,'[1]Unit factor_selected'!$F$3:$AC$346,'[1]Unit factor_selected'!X$1,FALSE)</f>
        <v>3.54918077419486E-3</v>
      </c>
      <c r="BG341" s="21">
        <f>VLOOKUP($H341,'[1]Unit factor_selected'!$F$3:$AC$346,'[1]Unit factor_selected'!Y$1,FALSE)</f>
        <v>3.66999192741117E-3</v>
      </c>
      <c r="BH341" s="21">
        <f>VLOOKUP($H341,'[1]Unit factor_selected'!$F$3:$AC$346,'[1]Unit factor_selected'!Z$1,FALSE)</f>
        <v>4.7364254127989098E-7</v>
      </c>
      <c r="BI341" s="21">
        <f>VLOOKUP($H341,'[1]Unit factor_selected'!$F$3:$AC$346,'[1]Unit factor_selected'!AA$1,FALSE)</f>
        <v>4.56429520344445E-3</v>
      </c>
      <c r="BJ341" s="21">
        <f>VLOOKUP($H341,'[1]Unit factor_selected'!$F$3:$AC$346,'[1]Unit factor_selected'!AB$1,FALSE)</f>
        <v>17.589676227067098</v>
      </c>
      <c r="BK341" s="306">
        <f>VLOOKUP($H341,'[1]Unit factor_selected'!$F$3:$AC$346,'[1]Unit factor_selected'!AC$1,FALSE)</f>
        <v>1.7447637061866798E-2</v>
      </c>
    </row>
    <row r="342" spans="2:63" x14ac:dyDescent="0.2">
      <c r="B342" s="84"/>
      <c r="C342" s="84"/>
      <c r="D342" s="84"/>
      <c r="E342" s="84"/>
      <c r="F342" s="86"/>
      <c r="G342" s="321" t="str">
        <f t="shared" si="219"/>
        <v>KR</v>
      </c>
      <c r="H342" s="213" t="str">
        <f>'[1]Unit factor_selected'!F71</f>
        <v>2c4d9f1c-7314-47c7-a84b-5a9d02c1a2c3</v>
      </c>
      <c r="I342" s="318">
        <f t="shared" si="225"/>
        <v>0</v>
      </c>
      <c r="J342" s="89"/>
      <c r="K342" s="1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193">
        <f t="shared" si="226"/>
        <v>0</v>
      </c>
      <c r="AB342" s="95">
        <f t="shared" si="224"/>
        <v>0</v>
      </c>
      <c r="AC342" s="95">
        <f t="shared" si="224"/>
        <v>0</v>
      </c>
      <c r="AD342" s="95">
        <f t="shared" si="224"/>
        <v>0</v>
      </c>
      <c r="AE342" s="95">
        <f t="shared" si="224"/>
        <v>0</v>
      </c>
      <c r="AF342" s="95">
        <f t="shared" si="224"/>
        <v>0</v>
      </c>
      <c r="AG342" s="95">
        <f t="shared" si="224"/>
        <v>0</v>
      </c>
      <c r="AH342" s="95">
        <f t="shared" si="224"/>
        <v>0</v>
      </c>
      <c r="AI342" s="95">
        <f t="shared" si="224"/>
        <v>0</v>
      </c>
      <c r="AJ342" s="95">
        <f t="shared" si="224"/>
        <v>0</v>
      </c>
      <c r="AK342" s="95">
        <f t="shared" si="224"/>
        <v>0</v>
      </c>
      <c r="AL342" s="95">
        <f t="shared" si="224"/>
        <v>0</v>
      </c>
      <c r="AM342" s="95">
        <f t="shared" si="224"/>
        <v>0</v>
      </c>
      <c r="AN342" s="95">
        <f t="shared" si="224"/>
        <v>0</v>
      </c>
      <c r="AO342" s="95">
        <f t="shared" si="224"/>
        <v>0</v>
      </c>
      <c r="AP342" s="95">
        <f t="shared" si="224"/>
        <v>0</v>
      </c>
      <c r="AQ342" s="45" t="str">
        <f>VLOOKUP($H342,'[1]Unit factor_selected'!$F$3:$AC$346,'[1]Unit factor_selected'!H$1,FALSE)</f>
        <v>kg</v>
      </c>
      <c r="AR342" s="98">
        <f>VLOOKUP($H342,'[1]Unit factor_selected'!$F$3:$AC$346,'[1]Unit factor_selected'!J$1,FALSE)</f>
        <v>0.53643093049998802</v>
      </c>
      <c r="AS342" s="21">
        <f>VLOOKUP($H342,'[1]Unit factor_selected'!$F$3:$AC$346,'[1]Unit factor_selected'!K$1,FALSE)</f>
        <v>9.6357913295925393</v>
      </c>
      <c r="AT342" s="21">
        <f>VLOOKUP($H342,'[1]Unit factor_selected'!$F$3:$AC$346,'[1]Unit factor_selected'!L$1,FALSE)</f>
        <v>1.9849082698922202E-3</v>
      </c>
      <c r="AU342" s="21">
        <f>VLOOKUP($H342,'[1]Unit factor_selected'!$F$3:$AC$346,'[1]Unit factor_selected'!M$1,FALSE)</f>
        <v>0.13935193645946101</v>
      </c>
      <c r="AV342" s="21">
        <f>VLOOKUP($H342,'[1]Unit factor_selected'!$F$3:$AC$346,'[1]Unit factor_selected'!N$1,FALSE)</f>
        <v>1.8393533107053399</v>
      </c>
      <c r="AW342" s="21">
        <f>VLOOKUP($H342,'[1]Unit factor_selected'!$F$3:$AC$346,'[1]Unit factor_selected'!O$1,FALSE)</f>
        <v>2.2811563913987102E-3</v>
      </c>
      <c r="AX342" s="21">
        <f>VLOOKUP($H342,'[1]Unit factor_selected'!$F$3:$AC$346,'[1]Unit factor_selected'!P$1,FALSE)</f>
        <v>0.54780118011764201</v>
      </c>
      <c r="AY342" s="21">
        <f>VLOOKUP($H342,'[1]Unit factor_selected'!$F$3:$AC$346,'[1]Unit factor_selected'!Q$1,FALSE)</f>
        <v>0.19160485974528299</v>
      </c>
      <c r="AZ342" s="21">
        <f>VLOOKUP($H342,'[1]Unit factor_selected'!$F$3:$AC$346,'[1]Unit factor_selected'!R$1,FALSE)</f>
        <v>22.963963995083699</v>
      </c>
      <c r="BA342" s="21">
        <f>VLOOKUP($H342,'[1]Unit factor_selected'!$F$3:$AC$346,'[1]Unit factor_selected'!S$1,FALSE)</f>
        <v>9.4175070672135E-2</v>
      </c>
      <c r="BB342" s="21">
        <f>VLOOKUP($H342,'[1]Unit factor_selected'!$F$3:$AC$346,'[1]Unit factor_selected'!T$1,FALSE)</f>
        <v>-2.7366001264784501E-2</v>
      </c>
      <c r="BC342" s="21">
        <f>VLOOKUP($H342,'[1]Unit factor_selected'!$F$3:$AC$346,'[1]Unit factor_selected'!U$1,FALSE)</f>
        <v>2.2892798448499798</v>
      </c>
      <c r="BD342" s="21">
        <f>VLOOKUP($H342,'[1]Unit factor_selected'!$F$3:$AC$346,'[1]Unit factor_selected'!V$1,FALSE)</f>
        <v>5.9787977509288102E-5</v>
      </c>
      <c r="BE342" s="21">
        <f>VLOOKUP($H342,'[1]Unit factor_selected'!$F$3:$AC$346,'[1]Unit factor_selected'!W$1,FALSE)</f>
        <v>8.4299195062595103E-2</v>
      </c>
      <c r="BF342" s="21">
        <f>VLOOKUP($H342,'[1]Unit factor_selected'!$F$3:$AC$346,'[1]Unit factor_selected'!X$1,FALSE)</f>
        <v>3.6358231228959198E-3</v>
      </c>
      <c r="BG342" s="21">
        <f>VLOOKUP($H342,'[1]Unit factor_selected'!$F$3:$AC$346,'[1]Unit factor_selected'!Y$1,FALSE)</f>
        <v>3.7557357710775699E-3</v>
      </c>
      <c r="BH342" s="21">
        <f>VLOOKUP($H342,'[1]Unit factor_selected'!$F$3:$AC$346,'[1]Unit factor_selected'!Z$1,FALSE)</f>
        <v>4.8487539678348601E-7</v>
      </c>
      <c r="BI342" s="21">
        <f>VLOOKUP($H342,'[1]Unit factor_selected'!$F$3:$AC$346,'[1]Unit factor_selected'!AA$1,FALSE)</f>
        <v>4.3458285816878701E-3</v>
      </c>
      <c r="BJ342" s="21">
        <f>VLOOKUP($H342,'[1]Unit factor_selected'!$F$3:$AC$346,'[1]Unit factor_selected'!AB$1,FALSE)</f>
        <v>17.608002258697798</v>
      </c>
      <c r="BK342" s="306">
        <f>VLOOKUP($H342,'[1]Unit factor_selected'!$F$3:$AC$346,'[1]Unit factor_selected'!AC$1,FALSE)</f>
        <v>1.7998824665686801E-2</v>
      </c>
    </row>
    <row r="343" spans="2:63" x14ac:dyDescent="0.2">
      <c r="B343" s="84"/>
      <c r="C343" s="100"/>
      <c r="D343" s="100"/>
      <c r="E343" s="100"/>
      <c r="F343" s="101"/>
      <c r="G343" s="321" t="str">
        <f t="shared" si="219"/>
        <v>RER</v>
      </c>
      <c r="H343" s="213" t="str">
        <f>'[1]Unit factor_selected'!F72</f>
        <v>4ff6d113-2cc7-3603-9baf-becfd43c7db6</v>
      </c>
      <c r="I343" s="318">
        <f t="shared" si="225"/>
        <v>0</v>
      </c>
      <c r="J343" s="105"/>
      <c r="K343" s="196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93">
        <f t="shared" si="226"/>
        <v>0</v>
      </c>
      <c r="AB343" s="95">
        <f t="shared" si="224"/>
        <v>0</v>
      </c>
      <c r="AC343" s="95">
        <f t="shared" si="224"/>
        <v>0</v>
      </c>
      <c r="AD343" s="95">
        <f t="shared" si="224"/>
        <v>0</v>
      </c>
      <c r="AE343" s="95">
        <f t="shared" si="224"/>
        <v>0</v>
      </c>
      <c r="AF343" s="95">
        <f t="shared" si="224"/>
        <v>0</v>
      </c>
      <c r="AG343" s="95">
        <f t="shared" si="224"/>
        <v>0</v>
      </c>
      <c r="AH343" s="95">
        <f t="shared" si="224"/>
        <v>0</v>
      </c>
      <c r="AI343" s="95">
        <f t="shared" si="224"/>
        <v>0</v>
      </c>
      <c r="AJ343" s="95">
        <f t="shared" si="224"/>
        <v>0</v>
      </c>
      <c r="AK343" s="95">
        <f t="shared" si="224"/>
        <v>0</v>
      </c>
      <c r="AL343" s="95">
        <f t="shared" si="224"/>
        <v>0</v>
      </c>
      <c r="AM343" s="95">
        <f t="shared" si="224"/>
        <v>0</v>
      </c>
      <c r="AN343" s="95">
        <f t="shared" si="224"/>
        <v>0</v>
      </c>
      <c r="AO343" s="95">
        <f t="shared" si="224"/>
        <v>0</v>
      </c>
      <c r="AP343" s="95">
        <f t="shared" si="224"/>
        <v>0</v>
      </c>
      <c r="AQ343" s="179" t="str">
        <f>VLOOKUP($H343,'[1]Unit factor_selected'!$F$3:$AC$346,'[1]Unit factor_selected'!H$1,FALSE)</f>
        <v>kg</v>
      </c>
      <c r="AR343" s="98">
        <f>VLOOKUP($H343,'[1]Unit factor_selected'!$F$3:$AC$346,'[1]Unit factor_selected'!J$1,FALSE)</f>
        <v>0.423420188599679</v>
      </c>
      <c r="AS343" s="21">
        <f>VLOOKUP($H343,'[1]Unit factor_selected'!$F$3:$AC$346,'[1]Unit factor_selected'!K$1,FALSE)</f>
        <v>8.0458140777818201</v>
      </c>
      <c r="AT343" s="21">
        <f>VLOOKUP($H343,'[1]Unit factor_selected'!$F$3:$AC$346,'[1]Unit factor_selected'!L$1,FALSE)</f>
        <v>4.4793464392792297E-3</v>
      </c>
      <c r="AU343" s="21">
        <f>VLOOKUP($H343,'[1]Unit factor_selected'!$F$3:$AC$346,'[1]Unit factor_selected'!M$1,FALSE)</f>
        <v>0.115387102034424</v>
      </c>
      <c r="AV343" s="21">
        <f>VLOOKUP($H343,'[1]Unit factor_selected'!$F$3:$AC$346,'[1]Unit factor_selected'!N$1,FALSE)</f>
        <v>1.4533303545504701</v>
      </c>
      <c r="AW343" s="21">
        <f>VLOOKUP($H343,'[1]Unit factor_selected'!$F$3:$AC$346,'[1]Unit factor_selected'!O$1,FALSE)</f>
        <v>1.7981817352210399E-3</v>
      </c>
      <c r="AX343" s="21">
        <f>VLOOKUP($H343,'[1]Unit factor_selected'!$F$3:$AC$346,'[1]Unit factor_selected'!P$1,FALSE)</f>
        <v>0.43141976286886802</v>
      </c>
      <c r="AY343" s="21">
        <f>VLOOKUP($H343,'[1]Unit factor_selected'!$F$3:$AC$346,'[1]Unit factor_selected'!Q$1,FALSE)</f>
        <v>0.16500235425926199</v>
      </c>
      <c r="AZ343" s="21">
        <f>VLOOKUP($H343,'[1]Unit factor_selected'!$F$3:$AC$346,'[1]Unit factor_selected'!R$1,FALSE)</f>
        <v>21.6651935909785</v>
      </c>
      <c r="BA343" s="21">
        <f>VLOOKUP($H343,'[1]Unit factor_selected'!$F$3:$AC$346,'[1]Unit factor_selected'!S$1,FALSE)</f>
        <v>6.4922069771519E-2</v>
      </c>
      <c r="BB343" s="21">
        <f>VLOOKUP($H343,'[1]Unit factor_selected'!$F$3:$AC$346,'[1]Unit factor_selected'!T$1,FALSE)</f>
        <v>-1.9393157874885301E-2</v>
      </c>
      <c r="BC343" s="21">
        <f>VLOOKUP($H343,'[1]Unit factor_selected'!$F$3:$AC$346,'[1]Unit factor_selected'!U$1,FALSE)</f>
        <v>1.86000197620767</v>
      </c>
      <c r="BD343" s="21">
        <f>VLOOKUP($H343,'[1]Unit factor_selected'!$F$3:$AC$346,'[1]Unit factor_selected'!V$1,FALSE)</f>
        <v>4.3632474811073398E-5</v>
      </c>
      <c r="BE343" s="21">
        <f>VLOOKUP($H343,'[1]Unit factor_selected'!$F$3:$AC$346,'[1]Unit factor_selected'!W$1,FALSE)</f>
        <v>6.5542349552175194E-2</v>
      </c>
      <c r="BF343" s="21">
        <f>VLOOKUP($H343,'[1]Unit factor_selected'!$F$3:$AC$346,'[1]Unit factor_selected'!X$1,FALSE)</f>
        <v>2.7062812640419099E-3</v>
      </c>
      <c r="BG343" s="21">
        <f>VLOOKUP($H343,'[1]Unit factor_selected'!$F$3:$AC$346,'[1]Unit factor_selected'!Y$1,FALSE)</f>
        <v>2.8110305665037102E-3</v>
      </c>
      <c r="BH343" s="21">
        <f>VLOOKUP($H343,'[1]Unit factor_selected'!$F$3:$AC$346,'[1]Unit factor_selected'!Z$1,FALSE)</f>
        <v>4.0635844771842002E-7</v>
      </c>
      <c r="BI343" s="21">
        <f>VLOOKUP($H343,'[1]Unit factor_selected'!$F$3:$AC$346,'[1]Unit factor_selected'!AA$1,FALSE)</f>
        <v>1.3503435727307301E-2</v>
      </c>
      <c r="BJ343" s="21">
        <f>VLOOKUP($H343,'[1]Unit factor_selected'!$F$3:$AC$346,'[1]Unit factor_selected'!AB$1,FALSE)</f>
        <v>132.217332616845</v>
      </c>
      <c r="BK343" s="306">
        <f>VLOOKUP($H343,'[1]Unit factor_selected'!$F$3:$AC$346,'[1]Unit factor_selected'!AC$1,FALSE)</f>
        <v>1.67544884197454E-2</v>
      </c>
    </row>
    <row r="344" spans="2:63" x14ac:dyDescent="0.2">
      <c r="B344" s="84"/>
      <c r="C344" s="63" t="s">
        <v>21</v>
      </c>
      <c r="D344" s="62" t="str">
        <f>'[1]EV proj_BAU'!K88</f>
        <v>Al (kg)</v>
      </c>
      <c r="E344" s="62" t="str">
        <f>E324</f>
        <v>Al production</v>
      </c>
      <c r="F344" s="312" t="str">
        <f>F324</f>
        <v>Al production</v>
      </c>
      <c r="G344" s="66" t="str">
        <f>G324</f>
        <v>US</v>
      </c>
      <c r="H344" s="211"/>
      <c r="I344" s="314">
        <f>I324</f>
        <v>1</v>
      </c>
      <c r="J344" s="69">
        <f>SUM(I344:I348)</f>
        <v>1</v>
      </c>
      <c r="K344" s="188">
        <f>'[1]EV proj_BAU'!R88</f>
        <v>2.1534869952000002</v>
      </c>
      <c r="L344" s="72">
        <f>'[1]EV proj_BAU'!S88</f>
        <v>2.1611764224000005</v>
      </c>
      <c r="M344" s="72">
        <f>'[1]EV proj_BAU'!T88</f>
        <v>2.0845864512000003</v>
      </c>
      <c r="N344" s="72">
        <f>'[1]EV proj_BAU'!U88</f>
        <v>1.1324610000000004</v>
      </c>
      <c r="O344" s="72">
        <f>'[1]EV proj_BAU'!V88</f>
        <v>2.1352092479999998</v>
      </c>
      <c r="P344" s="72">
        <f>'[1]EV proj_BAU'!W88</f>
        <v>2.0563989696000005</v>
      </c>
      <c r="Q344" s="72">
        <f>'[1]EV proj_BAU'!AF89</f>
        <v>4.4291318400000002</v>
      </c>
      <c r="R344" s="72">
        <f>'[1]EV proj_BAU'!AJ87</f>
        <v>7.3601034393600022</v>
      </c>
      <c r="S344" s="72">
        <f>'[1]EV proj_BAU'!X88</f>
        <v>3.493318752</v>
      </c>
      <c r="T344" s="72">
        <f>'[1]EV proj_BAU'!Y88</f>
        <v>3.5012621952000007</v>
      </c>
      <c r="U344" s="72">
        <f>'[1]EV proj_BAU'!Z88</f>
        <v>3.3626145600000008</v>
      </c>
      <c r="V344" s="72">
        <f>'[1]EV proj_BAU'!AA88</f>
        <v>1.8874350000000004</v>
      </c>
      <c r="W344" s="72">
        <f>'[1]EV proj_BAU'!AB88</f>
        <v>3.4251196032000006</v>
      </c>
      <c r="X344" s="72">
        <f>'[1]EV proj_BAU'!AC88</f>
        <v>3.3116270688</v>
      </c>
      <c r="Y344" s="72">
        <f>'[1]EV proj_BAU'!AG89</f>
        <v>7.4771424000000009</v>
      </c>
      <c r="Z344" s="72">
        <f>'[1]EV proj_BAU'!AK87</f>
        <v>11.04944779008</v>
      </c>
      <c r="AA344" s="189">
        <f>$I344*K$344</f>
        <v>2.1534869952000002</v>
      </c>
      <c r="AB344" s="76">
        <f t="shared" ref="AB344:AP348" si="227">$I344*L$344</f>
        <v>2.1611764224000005</v>
      </c>
      <c r="AC344" s="76">
        <f t="shared" si="227"/>
        <v>2.0845864512000003</v>
      </c>
      <c r="AD344" s="76">
        <f t="shared" si="227"/>
        <v>1.1324610000000004</v>
      </c>
      <c r="AE344" s="76">
        <f t="shared" si="227"/>
        <v>2.1352092479999998</v>
      </c>
      <c r="AF344" s="76">
        <f t="shared" si="227"/>
        <v>2.0563989696000005</v>
      </c>
      <c r="AG344" s="76">
        <f t="shared" si="227"/>
        <v>4.4291318400000002</v>
      </c>
      <c r="AH344" s="76">
        <f t="shared" si="227"/>
        <v>7.3601034393600022</v>
      </c>
      <c r="AI344" s="76">
        <f t="shared" si="227"/>
        <v>3.493318752</v>
      </c>
      <c r="AJ344" s="76">
        <f t="shared" si="227"/>
        <v>3.5012621952000007</v>
      </c>
      <c r="AK344" s="76">
        <f t="shared" si="227"/>
        <v>3.3626145600000008</v>
      </c>
      <c r="AL344" s="76">
        <f t="shared" si="227"/>
        <v>1.8874350000000004</v>
      </c>
      <c r="AM344" s="76">
        <f t="shared" si="227"/>
        <v>3.4251196032000006</v>
      </c>
      <c r="AN344" s="76">
        <f t="shared" si="227"/>
        <v>3.3116270688</v>
      </c>
      <c r="AO344" s="76">
        <f t="shared" si="227"/>
        <v>7.4771424000000009</v>
      </c>
      <c r="AP344" s="76">
        <f t="shared" si="227"/>
        <v>11.04944779008</v>
      </c>
      <c r="AQ344" s="45" t="s">
        <v>56</v>
      </c>
      <c r="AR344" s="79">
        <f>AR324</f>
        <v>2.1848413692517172</v>
      </c>
      <c r="AS344" s="82">
        <f t="shared" ref="AS344:BK348" si="228">AS324</f>
        <v>38.1945725641433</v>
      </c>
      <c r="AT344" s="82">
        <f t="shared" si="228"/>
        <v>6.2111693866046432E-3</v>
      </c>
      <c r="AU344" s="82">
        <f t="shared" si="228"/>
        <v>0.47465507057293604</v>
      </c>
      <c r="AV344" s="82">
        <f t="shared" si="228"/>
        <v>4.454802303119755</v>
      </c>
      <c r="AW344" s="82">
        <f t="shared" si="228"/>
        <v>1.045041271821423E-3</v>
      </c>
      <c r="AX344" s="82">
        <f t="shared" si="228"/>
        <v>2.2202122446083377</v>
      </c>
      <c r="AY344" s="82">
        <f t="shared" si="228"/>
        <v>0.9756873970554083</v>
      </c>
      <c r="AZ344" s="82">
        <f t="shared" si="228"/>
        <v>9.1215472903694526</v>
      </c>
      <c r="BA344" s="82">
        <f t="shared" si="228"/>
        <v>6.4144053142725782E-2</v>
      </c>
      <c r="BB344" s="82">
        <f t="shared" si="228"/>
        <v>2.1804218218676924E-2</v>
      </c>
      <c r="BC344" s="82">
        <f t="shared" si="228"/>
        <v>5.3635626832127032</v>
      </c>
      <c r="BD344" s="82">
        <f t="shared" si="228"/>
        <v>5.2399359048445141E-5</v>
      </c>
      <c r="BE344" s="82">
        <f t="shared" si="228"/>
        <v>7.6786336473888175E-2</v>
      </c>
      <c r="BF344" s="82">
        <f t="shared" si="228"/>
        <v>5.7817196909786305E-3</v>
      </c>
      <c r="BG344" s="82">
        <f t="shared" si="228"/>
        <v>5.871103372397035E-3</v>
      </c>
      <c r="BH344" s="82">
        <f t="shared" si="228"/>
        <v>8.6873102517182999E-7</v>
      </c>
      <c r="BI344" s="82">
        <f t="shared" si="228"/>
        <v>1.7002001784714876E-2</v>
      </c>
      <c r="BJ344" s="82">
        <f t="shared" si="228"/>
        <v>38.854814959270755</v>
      </c>
      <c r="BK344" s="302">
        <f t="shared" si="228"/>
        <v>8.5192268585598543E-2</v>
      </c>
    </row>
    <row r="345" spans="2:63" x14ac:dyDescent="0.2">
      <c r="B345" s="84"/>
      <c r="C345" s="63"/>
      <c r="D345" s="84"/>
      <c r="E345" s="84"/>
      <c r="F345" s="315"/>
      <c r="G345" s="87" t="str">
        <f t="shared" ref="G345:H353" si="229">G325</f>
        <v>CN</v>
      </c>
      <c r="H345" s="213"/>
      <c r="I345" s="317">
        <f t="shared" ref="I345:I353" si="230">I325</f>
        <v>0</v>
      </c>
      <c r="J345" s="89"/>
      <c r="K345" s="1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165">
        <f t="shared" ref="AA345:AA348" si="231">$I345*K$344</f>
        <v>0</v>
      </c>
      <c r="AB345" s="166">
        <f t="shared" si="227"/>
        <v>0</v>
      </c>
      <c r="AC345" s="166">
        <f t="shared" si="227"/>
        <v>0</v>
      </c>
      <c r="AD345" s="166">
        <f t="shared" si="227"/>
        <v>0</v>
      </c>
      <c r="AE345" s="166">
        <f t="shared" si="227"/>
        <v>0</v>
      </c>
      <c r="AF345" s="166">
        <f t="shared" si="227"/>
        <v>0</v>
      </c>
      <c r="AG345" s="166">
        <f t="shared" si="227"/>
        <v>0</v>
      </c>
      <c r="AH345" s="166">
        <f t="shared" si="227"/>
        <v>0</v>
      </c>
      <c r="AI345" s="166">
        <f t="shared" si="227"/>
        <v>0</v>
      </c>
      <c r="AJ345" s="166">
        <f t="shared" si="227"/>
        <v>0</v>
      </c>
      <c r="AK345" s="166">
        <f t="shared" si="227"/>
        <v>0</v>
      </c>
      <c r="AL345" s="166">
        <f t="shared" si="227"/>
        <v>0</v>
      </c>
      <c r="AM345" s="166">
        <f t="shared" si="227"/>
        <v>0</v>
      </c>
      <c r="AN345" s="166">
        <f t="shared" si="227"/>
        <v>0</v>
      </c>
      <c r="AO345" s="166">
        <f t="shared" si="227"/>
        <v>0</v>
      </c>
      <c r="AP345" s="166">
        <f t="shared" si="227"/>
        <v>0</v>
      </c>
      <c r="AQ345" s="45" t="s">
        <v>56</v>
      </c>
      <c r="AR345" s="98">
        <f t="shared" ref="AR345:BG348" si="232">AR325</f>
        <v>15.21062220884934</v>
      </c>
      <c r="AS345" s="21">
        <f t="shared" si="232"/>
        <v>147.68062088902829</v>
      </c>
      <c r="AT345" s="21">
        <f t="shared" si="232"/>
        <v>2.8059526339848921E-2</v>
      </c>
      <c r="AU345" s="21">
        <f t="shared" si="232"/>
        <v>2.9941852248386174</v>
      </c>
      <c r="AV345" s="21">
        <f t="shared" si="232"/>
        <v>2.9390767633158057</v>
      </c>
      <c r="AW345" s="21">
        <f t="shared" si="232"/>
        <v>3.4684977082473042E-3</v>
      </c>
      <c r="AX345" s="21">
        <f t="shared" si="232"/>
        <v>15.626942723460056</v>
      </c>
      <c r="AY345" s="21">
        <f t="shared" si="232"/>
        <v>2.6762174587891328</v>
      </c>
      <c r="AZ345" s="21">
        <f t="shared" si="232"/>
        <v>14.410299582479201</v>
      </c>
      <c r="BA345" s="21">
        <f t="shared" si="232"/>
        <v>0.12383706171820134</v>
      </c>
      <c r="BB345" s="21">
        <f t="shared" si="232"/>
        <v>4.5122505118958704E-2</v>
      </c>
      <c r="BC345" s="21">
        <f t="shared" si="232"/>
        <v>3.5850974112083809</v>
      </c>
      <c r="BD345" s="21">
        <f t="shared" si="232"/>
        <v>2.424657579395884E-4</v>
      </c>
      <c r="BE345" s="21">
        <f t="shared" si="232"/>
        <v>0.16447055582979317</v>
      </c>
      <c r="BF345" s="21">
        <f t="shared" si="232"/>
        <v>4.2417293208971307E-2</v>
      </c>
      <c r="BG345" s="21">
        <f t="shared" si="232"/>
        <v>4.2619856213667776E-2</v>
      </c>
      <c r="BH345" s="21">
        <f t="shared" si="228"/>
        <v>3.2817146314926493E-6</v>
      </c>
      <c r="BI345" s="21">
        <f t="shared" si="228"/>
        <v>6.8709648474534188E-2</v>
      </c>
      <c r="BJ345" s="21">
        <f t="shared" si="228"/>
        <v>28.142292136905731</v>
      </c>
      <c r="BK345" s="306">
        <f t="shared" si="228"/>
        <v>4.0070651911004292E-2</v>
      </c>
    </row>
    <row r="346" spans="2:63" x14ac:dyDescent="0.2">
      <c r="B346" s="84"/>
      <c r="C346" s="63"/>
      <c r="D346" s="84"/>
      <c r="E346" s="84"/>
      <c r="F346" s="315"/>
      <c r="G346" s="87" t="str">
        <f t="shared" si="229"/>
        <v>JP</v>
      </c>
      <c r="H346" s="213"/>
      <c r="I346" s="317">
        <f t="shared" si="230"/>
        <v>0</v>
      </c>
      <c r="J346" s="89"/>
      <c r="K346" s="1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193">
        <f t="shared" si="231"/>
        <v>0</v>
      </c>
      <c r="AB346" s="95">
        <f t="shared" si="227"/>
        <v>0</v>
      </c>
      <c r="AC346" s="95">
        <f t="shared" si="227"/>
        <v>0</v>
      </c>
      <c r="AD346" s="95">
        <f t="shared" si="227"/>
        <v>0</v>
      </c>
      <c r="AE346" s="95">
        <f t="shared" si="227"/>
        <v>0</v>
      </c>
      <c r="AF346" s="95">
        <f t="shared" si="227"/>
        <v>0</v>
      </c>
      <c r="AG346" s="95">
        <f t="shared" si="227"/>
        <v>0</v>
      </c>
      <c r="AH346" s="95">
        <f t="shared" si="227"/>
        <v>0</v>
      </c>
      <c r="AI346" s="95">
        <f t="shared" si="227"/>
        <v>0</v>
      </c>
      <c r="AJ346" s="95">
        <f t="shared" si="227"/>
        <v>0</v>
      </c>
      <c r="AK346" s="95">
        <f t="shared" si="227"/>
        <v>0</v>
      </c>
      <c r="AL346" s="95">
        <f t="shared" si="227"/>
        <v>0</v>
      </c>
      <c r="AM346" s="95">
        <f t="shared" si="227"/>
        <v>0</v>
      </c>
      <c r="AN346" s="95">
        <f t="shared" si="227"/>
        <v>0</v>
      </c>
      <c r="AO346" s="95">
        <f t="shared" si="227"/>
        <v>0</v>
      </c>
      <c r="AP346" s="95">
        <f t="shared" si="227"/>
        <v>0</v>
      </c>
      <c r="AQ346" s="45" t="s">
        <v>56</v>
      </c>
      <c r="AR346" s="98">
        <f t="shared" si="232"/>
        <v>18.594936645005706</v>
      </c>
      <c r="AS346" s="21">
        <f t="shared" si="228"/>
        <v>218.02836680612191</v>
      </c>
      <c r="AT346" s="21">
        <f t="shared" si="228"/>
        <v>8.1940022018765296E-2</v>
      </c>
      <c r="AU346" s="21">
        <f t="shared" si="228"/>
        <v>4.5164389654497636</v>
      </c>
      <c r="AV346" s="21">
        <f t="shared" si="228"/>
        <v>3.1511117602619358</v>
      </c>
      <c r="AW346" s="21">
        <f t="shared" si="228"/>
        <v>1.1249500693782156E-2</v>
      </c>
      <c r="AX346" s="21">
        <f t="shared" si="228"/>
        <v>18.759987605919509</v>
      </c>
      <c r="AY346" s="21">
        <f t="shared" si="228"/>
        <v>3.05626358107537</v>
      </c>
      <c r="AZ346" s="21">
        <f t="shared" si="228"/>
        <v>25.074549425348138</v>
      </c>
      <c r="BA346" s="21">
        <f t="shared" si="228"/>
        <v>0.11729807314552217</v>
      </c>
      <c r="BB346" s="21">
        <f t="shared" si="228"/>
        <v>9.5157800403921938E-2</v>
      </c>
      <c r="BC346" s="21">
        <f t="shared" si="228"/>
        <v>3.8774442059745917</v>
      </c>
      <c r="BD346" s="21">
        <f t="shared" si="228"/>
        <v>7.1316135476222591E-4</v>
      </c>
      <c r="BE346" s="21">
        <f t="shared" si="228"/>
        <v>0.16461824179891379</v>
      </c>
      <c r="BF346" s="21">
        <f t="shared" si="228"/>
        <v>4.5951339786040435E-2</v>
      </c>
      <c r="BG346" s="21">
        <f t="shared" si="228"/>
        <v>4.63182141432616E-2</v>
      </c>
      <c r="BH346" s="21">
        <f t="shared" si="228"/>
        <v>4.2545725533246946E-6</v>
      </c>
      <c r="BI346" s="21">
        <f t="shared" si="228"/>
        <v>8.3620975536322181E-2</v>
      </c>
      <c r="BJ346" s="21">
        <f t="shared" si="228"/>
        <v>31.245496305311175</v>
      </c>
      <c r="BK346" s="306">
        <f t="shared" si="228"/>
        <v>6.6969876181763255E-2</v>
      </c>
    </row>
    <row r="347" spans="2:63" x14ac:dyDescent="0.2">
      <c r="B347" s="84"/>
      <c r="C347" s="63"/>
      <c r="D347" s="84"/>
      <c r="E347" s="84"/>
      <c r="F347" s="315"/>
      <c r="G347" s="87" t="str">
        <f t="shared" si="229"/>
        <v>KR</v>
      </c>
      <c r="H347" s="213"/>
      <c r="I347" s="317">
        <f t="shared" si="230"/>
        <v>0</v>
      </c>
      <c r="J347" s="89"/>
      <c r="K347" s="1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193">
        <f t="shared" si="231"/>
        <v>0</v>
      </c>
      <c r="AB347" s="95">
        <f t="shared" si="227"/>
        <v>0</v>
      </c>
      <c r="AC347" s="95">
        <f t="shared" si="227"/>
        <v>0</v>
      </c>
      <c r="AD347" s="95">
        <f t="shared" si="227"/>
        <v>0</v>
      </c>
      <c r="AE347" s="95">
        <f t="shared" si="227"/>
        <v>0</v>
      </c>
      <c r="AF347" s="95">
        <f t="shared" si="227"/>
        <v>0</v>
      </c>
      <c r="AG347" s="95">
        <f t="shared" si="227"/>
        <v>0</v>
      </c>
      <c r="AH347" s="95">
        <f t="shared" si="227"/>
        <v>0</v>
      </c>
      <c r="AI347" s="95">
        <f t="shared" si="227"/>
        <v>0</v>
      </c>
      <c r="AJ347" s="95">
        <f t="shared" si="227"/>
        <v>0</v>
      </c>
      <c r="AK347" s="95">
        <f t="shared" si="227"/>
        <v>0</v>
      </c>
      <c r="AL347" s="95">
        <f t="shared" si="227"/>
        <v>0</v>
      </c>
      <c r="AM347" s="95">
        <f t="shared" si="227"/>
        <v>0</v>
      </c>
      <c r="AN347" s="95">
        <f t="shared" si="227"/>
        <v>0</v>
      </c>
      <c r="AO347" s="95">
        <f t="shared" si="227"/>
        <v>0</v>
      </c>
      <c r="AP347" s="95">
        <f t="shared" si="227"/>
        <v>0</v>
      </c>
      <c r="AQ347" s="45" t="s">
        <v>56</v>
      </c>
      <c r="AR347" s="98">
        <f t="shared" si="232"/>
        <v>18.596519965644834</v>
      </c>
      <c r="AS347" s="21">
        <f t="shared" si="228"/>
        <v>218.13646750885871</v>
      </c>
      <c r="AT347" s="21">
        <f t="shared" si="228"/>
        <v>8.1941051586887845E-2</v>
      </c>
      <c r="AU347" s="21">
        <f t="shared" si="228"/>
        <v>4.5170981853533849</v>
      </c>
      <c r="AV347" s="21">
        <f t="shared" si="228"/>
        <v>3.1513141873932846</v>
      </c>
      <c r="AW347" s="21">
        <f t="shared" si="228"/>
        <v>1.1258021536624122E-2</v>
      </c>
      <c r="AX347" s="21">
        <f t="shared" si="228"/>
        <v>18.761423929794482</v>
      </c>
      <c r="AY347" s="21">
        <f t="shared" si="228"/>
        <v>3.0567125214649971</v>
      </c>
      <c r="AZ347" s="21">
        <f t="shared" si="228"/>
        <v>25.085759227572982</v>
      </c>
      <c r="BA347" s="21">
        <f t="shared" si="228"/>
        <v>0.12224035434193704</v>
      </c>
      <c r="BB347" s="21">
        <f t="shared" si="228"/>
        <v>9.5343737819733793E-2</v>
      </c>
      <c r="BC347" s="21">
        <f t="shared" si="228"/>
        <v>3.87773220351988</v>
      </c>
      <c r="BD347" s="21">
        <f t="shared" si="228"/>
        <v>7.1375384322349517E-4</v>
      </c>
      <c r="BE347" s="21">
        <f t="shared" si="228"/>
        <v>0.16461895116396827</v>
      </c>
      <c r="BF347" s="21">
        <f t="shared" si="228"/>
        <v>4.596118014039674E-2</v>
      </c>
      <c r="BG347" s="21">
        <f t="shared" si="228"/>
        <v>4.6327955367544728E-2</v>
      </c>
      <c r="BH347" s="21">
        <f t="shared" si="228"/>
        <v>4.2558532447533117E-6</v>
      </c>
      <c r="BI347" s="21">
        <f t="shared" si="228"/>
        <v>8.3596578104274163E-2</v>
      </c>
      <c r="BJ347" s="21">
        <f t="shared" si="228"/>
        <v>31.247599571836311</v>
      </c>
      <c r="BK347" s="306">
        <f t="shared" si="228"/>
        <v>6.7032084217635013E-2</v>
      </c>
    </row>
    <row r="348" spans="2:63" x14ac:dyDescent="0.2">
      <c r="B348" s="84"/>
      <c r="C348" s="63"/>
      <c r="D348" s="84"/>
      <c r="E348" s="84"/>
      <c r="F348" s="315"/>
      <c r="G348" s="87" t="str">
        <f t="shared" si="229"/>
        <v>RER</v>
      </c>
      <c r="H348" s="213"/>
      <c r="I348" s="317">
        <f t="shared" si="230"/>
        <v>0</v>
      </c>
      <c r="J348" s="89"/>
      <c r="K348" s="1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193">
        <f t="shared" si="231"/>
        <v>0</v>
      </c>
      <c r="AB348" s="95">
        <f t="shared" si="227"/>
        <v>0</v>
      </c>
      <c r="AC348" s="95">
        <f t="shared" si="227"/>
        <v>0</v>
      </c>
      <c r="AD348" s="95">
        <f t="shared" si="227"/>
        <v>0</v>
      </c>
      <c r="AE348" s="95">
        <f t="shared" si="227"/>
        <v>0</v>
      </c>
      <c r="AF348" s="95">
        <f t="shared" si="227"/>
        <v>0</v>
      </c>
      <c r="AG348" s="95">
        <f t="shared" si="227"/>
        <v>0</v>
      </c>
      <c r="AH348" s="95">
        <f t="shared" si="227"/>
        <v>0</v>
      </c>
      <c r="AI348" s="95">
        <f t="shared" si="227"/>
        <v>0</v>
      </c>
      <c r="AJ348" s="95">
        <f t="shared" si="227"/>
        <v>0</v>
      </c>
      <c r="AK348" s="95">
        <f t="shared" si="227"/>
        <v>0</v>
      </c>
      <c r="AL348" s="95">
        <f t="shared" si="227"/>
        <v>0</v>
      </c>
      <c r="AM348" s="95">
        <f t="shared" si="227"/>
        <v>0</v>
      </c>
      <c r="AN348" s="95">
        <f t="shared" si="227"/>
        <v>0</v>
      </c>
      <c r="AO348" s="95">
        <f t="shared" si="227"/>
        <v>0</v>
      </c>
      <c r="AP348" s="95">
        <f t="shared" si="227"/>
        <v>0</v>
      </c>
      <c r="AQ348" s="45" t="s">
        <v>56</v>
      </c>
      <c r="AR348" s="98">
        <f t="shared" si="232"/>
        <v>4.677025743875812</v>
      </c>
      <c r="AS348" s="21">
        <f t="shared" si="228"/>
        <v>106.26066908039638</v>
      </c>
      <c r="AT348" s="21">
        <f t="shared" si="228"/>
        <v>6.8083698661173652E-3</v>
      </c>
      <c r="AU348" s="21">
        <f t="shared" si="228"/>
        <v>1.2176773509900933</v>
      </c>
      <c r="AV348" s="21">
        <f t="shared" si="228"/>
        <v>2.8263896824764001</v>
      </c>
      <c r="AW348" s="21">
        <f t="shared" si="228"/>
        <v>2.8353304740493753E-3</v>
      </c>
      <c r="AX348" s="21">
        <f t="shared" si="228"/>
        <v>4.7333727150678975</v>
      </c>
      <c r="AY348" s="21">
        <f t="shared" si="228"/>
        <v>1.6320763903897362</v>
      </c>
      <c r="AZ348" s="21">
        <f t="shared" si="228"/>
        <v>9.0868878878980759</v>
      </c>
      <c r="BA348" s="21">
        <f t="shared" si="228"/>
        <v>1.1535929899241648</v>
      </c>
      <c r="BB348" s="21">
        <f t="shared" si="228"/>
        <v>2.9095489529904164E-2</v>
      </c>
      <c r="BC348" s="21">
        <f t="shared" si="228"/>
        <v>3.4261566159384733</v>
      </c>
      <c r="BD348" s="21">
        <f t="shared" si="228"/>
        <v>2.4322341208806811E-4</v>
      </c>
      <c r="BE348" s="21">
        <f t="shared" si="228"/>
        <v>0.13192642385548742</v>
      </c>
      <c r="BF348" s="21">
        <f t="shared" si="228"/>
        <v>6.7879241170787806E-3</v>
      </c>
      <c r="BG348" s="21">
        <f t="shared" si="228"/>
        <v>6.9286981577388806E-3</v>
      </c>
      <c r="BH348" s="21">
        <f t="shared" si="228"/>
        <v>1.9005770844293993E-6</v>
      </c>
      <c r="BI348" s="21">
        <f t="shared" si="228"/>
        <v>1.7165088467615604E-2</v>
      </c>
      <c r="BJ348" s="21">
        <f t="shared" si="228"/>
        <v>23.064736665136721</v>
      </c>
      <c r="BK348" s="306">
        <f t="shared" si="228"/>
        <v>0.20451694245658075</v>
      </c>
    </row>
    <row r="349" spans="2:63" x14ac:dyDescent="0.2">
      <c r="B349" s="84"/>
      <c r="C349" s="63"/>
      <c r="D349" s="84"/>
      <c r="E349" s="84" t="str">
        <f t="shared" ref="E349:F349" si="233">E329</f>
        <v>Sheet rolling, Al</v>
      </c>
      <c r="F349" s="315" t="str">
        <f t="shared" si="233"/>
        <v>market for sheet rolling, aluminium | sheet rolling, aluminium | Cutoff</v>
      </c>
      <c r="G349" s="87" t="str">
        <f t="shared" si="229"/>
        <v>US</v>
      </c>
      <c r="H349" s="213" t="str">
        <f>H329</f>
        <v>ab969850-0210-4900-a148-fb9da419ff27</v>
      </c>
      <c r="I349" s="317">
        <f t="shared" si="230"/>
        <v>1</v>
      </c>
      <c r="J349" s="89">
        <f>SUM(I349:I353)</f>
        <v>1</v>
      </c>
      <c r="K349" s="192">
        <f>K344</f>
        <v>2.1534869952000002</v>
      </c>
      <c r="L349" s="108">
        <f>L344</f>
        <v>2.1611764224000005</v>
      </c>
      <c r="M349" s="108">
        <f t="shared" ref="M349:R349" si="234">M344</f>
        <v>2.0845864512000003</v>
      </c>
      <c r="N349" s="108">
        <f t="shared" si="234"/>
        <v>1.1324610000000004</v>
      </c>
      <c r="O349" s="108">
        <f t="shared" si="234"/>
        <v>2.1352092479999998</v>
      </c>
      <c r="P349" s="108">
        <f t="shared" si="234"/>
        <v>2.0563989696000005</v>
      </c>
      <c r="Q349" s="108">
        <f t="shared" si="234"/>
        <v>4.4291318400000002</v>
      </c>
      <c r="R349" s="108">
        <f t="shared" si="234"/>
        <v>7.3601034393600022</v>
      </c>
      <c r="S349" s="108">
        <f>S344</f>
        <v>3.493318752</v>
      </c>
      <c r="T349" s="108">
        <f>T344</f>
        <v>3.5012621952000007</v>
      </c>
      <c r="U349" s="108">
        <f t="shared" ref="U349:Z349" si="235">U344</f>
        <v>3.3626145600000008</v>
      </c>
      <c r="V349" s="108">
        <f t="shared" si="235"/>
        <v>1.8874350000000004</v>
      </c>
      <c r="W349" s="108">
        <f t="shared" si="235"/>
        <v>3.4251196032000006</v>
      </c>
      <c r="X349" s="108">
        <f t="shared" si="235"/>
        <v>3.3116270688</v>
      </c>
      <c r="Y349" s="108">
        <f t="shared" si="235"/>
        <v>7.4771424000000009</v>
      </c>
      <c r="Z349" s="92">
        <f t="shared" si="235"/>
        <v>11.04944779008</v>
      </c>
      <c r="AA349" s="193">
        <f>$I349*K$349</f>
        <v>2.1534869952000002</v>
      </c>
      <c r="AB349" s="95">
        <f t="shared" ref="AB349:AP353" si="236">$I349*L$349</f>
        <v>2.1611764224000005</v>
      </c>
      <c r="AC349" s="95">
        <f t="shared" si="236"/>
        <v>2.0845864512000003</v>
      </c>
      <c r="AD349" s="95">
        <f t="shared" si="236"/>
        <v>1.1324610000000004</v>
      </c>
      <c r="AE349" s="95">
        <f t="shared" si="236"/>
        <v>2.1352092479999998</v>
      </c>
      <c r="AF349" s="95">
        <f t="shared" si="236"/>
        <v>2.0563989696000005</v>
      </c>
      <c r="AG349" s="95">
        <f t="shared" si="236"/>
        <v>4.4291318400000002</v>
      </c>
      <c r="AH349" s="95">
        <f t="shared" si="236"/>
        <v>7.3601034393600022</v>
      </c>
      <c r="AI349" s="95">
        <f t="shared" si="236"/>
        <v>3.493318752</v>
      </c>
      <c r="AJ349" s="95">
        <f t="shared" si="236"/>
        <v>3.5012621952000007</v>
      </c>
      <c r="AK349" s="95">
        <f t="shared" si="236"/>
        <v>3.3626145600000008</v>
      </c>
      <c r="AL349" s="95">
        <f t="shared" si="236"/>
        <v>1.8874350000000004</v>
      </c>
      <c r="AM349" s="95">
        <f t="shared" si="236"/>
        <v>3.4251196032000006</v>
      </c>
      <c r="AN349" s="95">
        <f t="shared" si="236"/>
        <v>3.3116270688</v>
      </c>
      <c r="AO349" s="95">
        <f t="shared" si="236"/>
        <v>7.4771424000000009</v>
      </c>
      <c r="AP349" s="95">
        <f t="shared" si="236"/>
        <v>11.04944779008</v>
      </c>
      <c r="AQ349" s="45" t="str">
        <f>VLOOKUP($H349,'[1]Unit factor_selected'!$F$3:$AC$346,'[1]Unit factor_selected'!H$1,FALSE)</f>
        <v>kg</v>
      </c>
      <c r="AR349" s="98">
        <f>VLOOKUP($H349,'[1]Unit factor_selected'!$F$3:$AC$346,'[1]Unit factor_selected'!J$1,FALSE)</f>
        <v>0.53390082923634297</v>
      </c>
      <c r="AS349" s="21">
        <f>VLOOKUP($H349,'[1]Unit factor_selected'!$F$3:$AC$346,'[1]Unit factor_selected'!K$1,FALSE)</f>
        <v>8.8004997782297298</v>
      </c>
      <c r="AT349" s="21">
        <f>VLOOKUP($H349,'[1]Unit factor_selected'!$F$3:$AC$346,'[1]Unit factor_selected'!L$1,FALSE)</f>
        <v>9.5399709111540802E-4</v>
      </c>
      <c r="AU349" s="21">
        <f>VLOOKUP($H349,'[1]Unit factor_selected'!$F$3:$AC$346,'[1]Unit factor_selected'!M$1,FALSE)</f>
        <v>0.149317229303359</v>
      </c>
      <c r="AV349" s="21">
        <f>VLOOKUP($H349,'[1]Unit factor_selected'!$F$3:$AC$346,'[1]Unit factor_selected'!N$1,FALSE)</f>
        <v>2.59538011987797E-2</v>
      </c>
      <c r="AW349" s="21">
        <f>VLOOKUP($H349,'[1]Unit factor_selected'!$F$3:$AC$346,'[1]Unit factor_selected'!O$1,FALSE)</f>
        <v>2.17414689678183E-4</v>
      </c>
      <c r="AX349" s="21">
        <f>VLOOKUP($H349,'[1]Unit factor_selected'!$F$3:$AC$346,'[1]Unit factor_selected'!P$1,FALSE)</f>
        <v>0.54460663019315603</v>
      </c>
      <c r="AY349" s="21">
        <f>VLOOKUP($H349,'[1]Unit factor_selected'!$F$3:$AC$346,'[1]Unit factor_selected'!Q$1,FALSE)</f>
        <v>4.8040165734473998E-2</v>
      </c>
      <c r="AZ349" s="21">
        <f>VLOOKUP($H349,'[1]Unit factor_selected'!$F$3:$AC$346,'[1]Unit factor_selected'!R$1,FALSE)</f>
        <v>0.484340900437781</v>
      </c>
      <c r="BA349" s="21">
        <f>VLOOKUP($H349,'[1]Unit factor_selected'!$F$3:$AC$346,'[1]Unit factor_selected'!S$1,FALSE)</f>
        <v>6.3264343200839304E-2</v>
      </c>
      <c r="BB349" s="21">
        <f>VLOOKUP($H349,'[1]Unit factor_selected'!$F$3:$AC$346,'[1]Unit factor_selected'!T$1,FALSE)</f>
        <v>2.6348308191353601E-3</v>
      </c>
      <c r="BC349" s="21">
        <f>VLOOKUP($H349,'[1]Unit factor_selected'!$F$3:$AC$346,'[1]Unit factor_selected'!U$1,FALSE)</f>
        <v>3.3445800944290699E-2</v>
      </c>
      <c r="BD349" s="21">
        <f>VLOOKUP($H349,'[1]Unit factor_selected'!$F$3:$AC$346,'[1]Unit factor_selected'!V$1,FALSE)</f>
        <v>1.9871671750106099E-5</v>
      </c>
      <c r="BE349" s="21">
        <f>VLOOKUP($H349,'[1]Unit factor_selected'!$F$3:$AC$346,'[1]Unit factor_selected'!W$1,FALSE)</f>
        <v>2.4507432483839801E-3</v>
      </c>
      <c r="BF349" s="21">
        <f>VLOOKUP($H349,'[1]Unit factor_selected'!$F$3:$AC$346,'[1]Unit factor_selected'!X$1,FALSE)</f>
        <v>9.2765376086020597E-4</v>
      </c>
      <c r="BG349" s="21">
        <f>VLOOKUP($H349,'[1]Unit factor_selected'!$F$3:$AC$346,'[1]Unit factor_selected'!Y$1,FALSE)</f>
        <v>1.00006411475275E-3</v>
      </c>
      <c r="BH349" s="21">
        <f>VLOOKUP($H349,'[1]Unit factor_selected'!$F$3:$AC$346,'[1]Unit factor_selected'!Z$1,FALSE)</f>
        <v>1.8055775352931099E-7</v>
      </c>
      <c r="BI349" s="21">
        <f>VLOOKUP($H349,'[1]Unit factor_selected'!$F$3:$AC$346,'[1]Unit factor_selected'!AA$1,FALSE)</f>
        <v>1.5083512731534599E-3</v>
      </c>
      <c r="BJ349" s="21">
        <f>VLOOKUP($H349,'[1]Unit factor_selected'!$F$3:$AC$346,'[1]Unit factor_selected'!AB$1,FALSE)</f>
        <v>0.62996043516603994</v>
      </c>
      <c r="BK349" s="306">
        <f>VLOOKUP($H349,'[1]Unit factor_selected'!$F$3:$AC$346,'[1]Unit factor_selected'!AC$1,FALSE)</f>
        <v>4.5954747023118298E-3</v>
      </c>
    </row>
    <row r="350" spans="2:63" x14ac:dyDescent="0.2">
      <c r="B350" s="84"/>
      <c r="C350" s="63"/>
      <c r="D350" s="84"/>
      <c r="E350" s="84"/>
      <c r="F350" s="315"/>
      <c r="G350" s="87" t="str">
        <f t="shared" si="229"/>
        <v>CN</v>
      </c>
      <c r="H350" s="213" t="str">
        <f t="shared" si="229"/>
        <v>d6847409-2340-4bd4-a778-8c159b9e71d4</v>
      </c>
      <c r="I350" s="317">
        <f t="shared" si="230"/>
        <v>0</v>
      </c>
      <c r="J350" s="89"/>
      <c r="K350" s="192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92"/>
      <c r="AA350" s="165">
        <f t="shared" ref="AA350:AA353" si="237">$I350*K$349</f>
        <v>0</v>
      </c>
      <c r="AB350" s="166">
        <f t="shared" si="236"/>
        <v>0</v>
      </c>
      <c r="AC350" s="166">
        <f t="shared" si="236"/>
        <v>0</v>
      </c>
      <c r="AD350" s="166">
        <f t="shared" si="236"/>
        <v>0</v>
      </c>
      <c r="AE350" s="166">
        <f t="shared" si="236"/>
        <v>0</v>
      </c>
      <c r="AF350" s="166">
        <f t="shared" si="236"/>
        <v>0</v>
      </c>
      <c r="AG350" s="166">
        <f t="shared" si="236"/>
        <v>0</v>
      </c>
      <c r="AH350" s="166">
        <f t="shared" si="236"/>
        <v>0</v>
      </c>
      <c r="AI350" s="166">
        <f t="shared" si="236"/>
        <v>0</v>
      </c>
      <c r="AJ350" s="166">
        <f t="shared" si="236"/>
        <v>0</v>
      </c>
      <c r="AK350" s="166">
        <f t="shared" si="236"/>
        <v>0</v>
      </c>
      <c r="AL350" s="166">
        <f t="shared" si="236"/>
        <v>0</v>
      </c>
      <c r="AM350" s="166">
        <f t="shared" si="236"/>
        <v>0</v>
      </c>
      <c r="AN350" s="166">
        <f t="shared" si="236"/>
        <v>0</v>
      </c>
      <c r="AO350" s="166">
        <f t="shared" si="236"/>
        <v>0</v>
      </c>
      <c r="AP350" s="166">
        <f t="shared" si="236"/>
        <v>0</v>
      </c>
      <c r="AQ350" s="45" t="str">
        <f>VLOOKUP($H350,'[1]Unit factor_selected'!$F$3:$AC$346,'[1]Unit factor_selected'!H$1,FALSE)</f>
        <v>kg</v>
      </c>
      <c r="AR350" s="98">
        <f>VLOOKUP($H350,'[1]Unit factor_selected'!$F$3:$AC$346,'[1]Unit factor_selected'!J$1,FALSE)</f>
        <v>0.629047022738767</v>
      </c>
      <c r="AS350" s="21">
        <f>VLOOKUP($H350,'[1]Unit factor_selected'!$F$3:$AC$346,'[1]Unit factor_selected'!K$1,FALSE)</f>
        <v>8.7474137430276997</v>
      </c>
      <c r="AT350" s="21">
        <f>VLOOKUP($H350,'[1]Unit factor_selected'!$F$3:$AC$346,'[1]Unit factor_selected'!L$1,FALSE)</f>
        <v>9.2216248929828399E-4</v>
      </c>
      <c r="AU350" s="21">
        <f>VLOOKUP($H350,'[1]Unit factor_selected'!$F$3:$AC$346,'[1]Unit factor_selected'!M$1,FALSE)</f>
        <v>0.15086436188135899</v>
      </c>
      <c r="AV350" s="21">
        <f>VLOOKUP($H350,'[1]Unit factor_selected'!$F$3:$AC$346,'[1]Unit factor_selected'!N$1,FALSE)</f>
        <v>2.5756678038802199E-2</v>
      </c>
      <c r="AW350" s="21">
        <f>VLOOKUP($H350,'[1]Unit factor_selected'!$F$3:$AC$346,'[1]Unit factor_selected'!O$1,FALSE)</f>
        <v>1.2254572800615701E-4</v>
      </c>
      <c r="AX350" s="21">
        <f>VLOOKUP($H350,'[1]Unit factor_selected'!$F$3:$AC$346,'[1]Unit factor_selected'!P$1,FALSE)</f>
        <v>0.64582824730861799</v>
      </c>
      <c r="AY350" s="21">
        <f>VLOOKUP($H350,'[1]Unit factor_selected'!$F$3:$AC$346,'[1]Unit factor_selected'!Q$1,FALSE)</f>
        <v>4.8224834528883903E-2</v>
      </c>
      <c r="AZ350" s="21">
        <f>VLOOKUP($H350,'[1]Unit factor_selected'!$F$3:$AC$346,'[1]Unit factor_selected'!R$1,FALSE)</f>
        <v>0.43200597207000102</v>
      </c>
      <c r="BA350" s="21">
        <f>VLOOKUP($H350,'[1]Unit factor_selected'!$F$3:$AC$346,'[1]Unit factor_selected'!S$1,FALSE)</f>
        <v>5.37019915730335E-2</v>
      </c>
      <c r="BB350" s="21">
        <f>VLOOKUP($H350,'[1]Unit factor_selected'!$F$3:$AC$346,'[1]Unit factor_selected'!T$1,FALSE)</f>
        <v>1.9202316884752301E-3</v>
      </c>
      <c r="BC350" s="21">
        <f>VLOOKUP($H350,'[1]Unit factor_selected'!$F$3:$AC$346,'[1]Unit factor_selected'!U$1,FALSE)</f>
        <v>3.3001995503479799E-2</v>
      </c>
      <c r="BD350" s="21">
        <f>VLOOKUP($H350,'[1]Unit factor_selected'!$F$3:$AC$346,'[1]Unit factor_selected'!V$1,FALSE)</f>
        <v>1.3580298815663899E-5</v>
      </c>
      <c r="BE350" s="21">
        <f>VLOOKUP($H350,'[1]Unit factor_selected'!$F$3:$AC$346,'[1]Unit factor_selected'!W$1,FALSE)</f>
        <v>2.4676550426026801E-3</v>
      </c>
      <c r="BF350" s="21">
        <f>VLOOKUP($H350,'[1]Unit factor_selected'!$F$3:$AC$346,'[1]Unit factor_selected'!X$1,FALSE)</f>
        <v>1.59583545610209E-3</v>
      </c>
      <c r="BG350" s="21">
        <f>VLOOKUP($H350,'[1]Unit factor_selected'!$F$3:$AC$346,'[1]Unit factor_selected'!Y$1,FALSE)</f>
        <v>1.6650041283302801E-3</v>
      </c>
      <c r="BH350" s="21">
        <f>VLOOKUP($H350,'[1]Unit factor_selected'!$F$3:$AC$346,'[1]Unit factor_selected'!Z$1,FALSE)</f>
        <v>1.6775625250934899E-7</v>
      </c>
      <c r="BI350" s="21">
        <f>VLOOKUP($H350,'[1]Unit factor_selected'!$F$3:$AC$346,'[1]Unit factor_selected'!AA$1,FALSE)</f>
        <v>2.07123233639536E-3</v>
      </c>
      <c r="BJ350" s="21">
        <f>VLOOKUP($H350,'[1]Unit factor_selected'!$F$3:$AC$346,'[1]Unit factor_selected'!AB$1,FALSE)</f>
        <v>0.76603639210374497</v>
      </c>
      <c r="BK350" s="306">
        <f>VLOOKUP($H350,'[1]Unit factor_selected'!$F$3:$AC$346,'[1]Unit factor_selected'!AC$1,FALSE)</f>
        <v>3.4693332404680901E-3</v>
      </c>
    </row>
    <row r="351" spans="2:63" x14ac:dyDescent="0.2">
      <c r="B351" s="84"/>
      <c r="C351" s="63"/>
      <c r="D351" s="84"/>
      <c r="E351" s="84"/>
      <c r="F351" s="315"/>
      <c r="G351" s="87" t="str">
        <f t="shared" si="229"/>
        <v>JP</v>
      </c>
      <c r="H351" s="213" t="str">
        <f t="shared" si="229"/>
        <v>f67e9a30-c7bb-4245-a7dc-06dc3d60439f</v>
      </c>
      <c r="I351" s="317">
        <f t="shared" si="230"/>
        <v>0</v>
      </c>
      <c r="J351" s="89"/>
      <c r="K351" s="192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92"/>
      <c r="AA351" s="193">
        <f t="shared" si="237"/>
        <v>0</v>
      </c>
      <c r="AB351" s="95">
        <f t="shared" si="236"/>
        <v>0</v>
      </c>
      <c r="AC351" s="95">
        <f t="shared" si="236"/>
        <v>0</v>
      </c>
      <c r="AD351" s="95">
        <f t="shared" si="236"/>
        <v>0</v>
      </c>
      <c r="AE351" s="95">
        <f t="shared" si="236"/>
        <v>0</v>
      </c>
      <c r="AF351" s="95">
        <f t="shared" si="236"/>
        <v>0</v>
      </c>
      <c r="AG351" s="95">
        <f t="shared" si="236"/>
        <v>0</v>
      </c>
      <c r="AH351" s="95">
        <f t="shared" si="236"/>
        <v>0</v>
      </c>
      <c r="AI351" s="95">
        <f t="shared" si="236"/>
        <v>0</v>
      </c>
      <c r="AJ351" s="95">
        <f t="shared" si="236"/>
        <v>0</v>
      </c>
      <c r="AK351" s="95">
        <f t="shared" si="236"/>
        <v>0</v>
      </c>
      <c r="AL351" s="95">
        <f t="shared" si="236"/>
        <v>0</v>
      </c>
      <c r="AM351" s="95">
        <f t="shared" si="236"/>
        <v>0</v>
      </c>
      <c r="AN351" s="95">
        <f t="shared" si="236"/>
        <v>0</v>
      </c>
      <c r="AO351" s="95">
        <f t="shared" si="236"/>
        <v>0</v>
      </c>
      <c r="AP351" s="95">
        <f t="shared" si="236"/>
        <v>0</v>
      </c>
      <c r="AQ351" s="45" t="str">
        <f>VLOOKUP($H351,'[1]Unit factor_selected'!$F$3:$AC$346,'[1]Unit factor_selected'!H$1,FALSE)</f>
        <v>kg</v>
      </c>
      <c r="AR351" s="98">
        <f>VLOOKUP($H351,'[1]Unit factor_selected'!$F$3:$AC$346,'[1]Unit factor_selected'!J$1,FALSE)</f>
        <v>0.47972730662788898</v>
      </c>
      <c r="AS351" s="21">
        <f>VLOOKUP($H351,'[1]Unit factor_selected'!$F$3:$AC$346,'[1]Unit factor_selected'!K$1,FALSE)</f>
        <v>8.0012314270679994</v>
      </c>
      <c r="AT351" s="21">
        <f>VLOOKUP($H351,'[1]Unit factor_selected'!$F$3:$AC$346,'[1]Unit factor_selected'!L$1,FALSE)</f>
        <v>6.3670160151935997E-4</v>
      </c>
      <c r="AU351" s="21">
        <f>VLOOKUP($H351,'[1]Unit factor_selected'!$F$3:$AC$346,'[1]Unit factor_selected'!M$1,FALSE)</f>
        <v>0.13068142319294801</v>
      </c>
      <c r="AV351" s="21">
        <f>VLOOKUP($H351,'[1]Unit factor_selected'!$F$3:$AC$346,'[1]Unit factor_selected'!N$1,FALSE)</f>
        <v>2.45635546661996E-2</v>
      </c>
      <c r="AW351" s="21">
        <f>VLOOKUP($H351,'[1]Unit factor_selected'!$F$3:$AC$346,'[1]Unit factor_selected'!O$1,FALSE)</f>
        <v>1.06952631695123E-4</v>
      </c>
      <c r="AX351" s="21">
        <f>VLOOKUP($H351,'[1]Unit factor_selected'!$F$3:$AC$346,'[1]Unit factor_selected'!P$1,FALSE)</f>
        <v>0.48980441374862499</v>
      </c>
      <c r="AY351" s="21">
        <f>VLOOKUP($H351,'[1]Unit factor_selected'!$F$3:$AC$346,'[1]Unit factor_selected'!Q$1,FALSE)</f>
        <v>4.4449312155838298E-2</v>
      </c>
      <c r="AZ351" s="21">
        <f>VLOOKUP($H351,'[1]Unit factor_selected'!$F$3:$AC$346,'[1]Unit factor_selected'!R$1,FALSE)</f>
        <v>0.350049022237647</v>
      </c>
      <c r="BA351" s="21">
        <f>VLOOKUP($H351,'[1]Unit factor_selected'!$F$3:$AC$346,'[1]Unit factor_selected'!S$1,FALSE)</f>
        <v>5.0047416120492301E-2</v>
      </c>
      <c r="BB351" s="21">
        <f>VLOOKUP($H351,'[1]Unit factor_selected'!$F$3:$AC$346,'[1]Unit factor_selected'!T$1,FALSE)</f>
        <v>3.9949469364508198E-3</v>
      </c>
      <c r="BC351" s="21">
        <f>VLOOKUP($H351,'[1]Unit factor_selected'!$F$3:$AC$346,'[1]Unit factor_selected'!U$1,FALSE)</f>
        <v>3.1312799516372697E-2</v>
      </c>
      <c r="BD351" s="21">
        <f>VLOOKUP($H351,'[1]Unit factor_selected'!$F$3:$AC$346,'[1]Unit factor_selected'!V$1,FALSE)</f>
        <v>1.28858433857626E-5</v>
      </c>
      <c r="BE351" s="21">
        <f>VLOOKUP($H351,'[1]Unit factor_selected'!$F$3:$AC$346,'[1]Unit factor_selected'!W$1,FALSE)</f>
        <v>2.5391860820713499E-3</v>
      </c>
      <c r="BF351" s="21">
        <f>VLOOKUP($H351,'[1]Unit factor_selected'!$F$3:$AC$346,'[1]Unit factor_selected'!X$1,FALSE)</f>
        <v>1.0082663421765599E-3</v>
      </c>
      <c r="BG351" s="21">
        <f>VLOOKUP($H351,'[1]Unit factor_selected'!$F$3:$AC$346,'[1]Unit factor_selected'!Y$1,FALSE)</f>
        <v>1.0817110478055199E-3</v>
      </c>
      <c r="BH351" s="21">
        <f>VLOOKUP($H351,'[1]Unit factor_selected'!$F$3:$AC$346,'[1]Unit factor_selected'!Z$1,FALSE)</f>
        <v>1.46213017430126E-7</v>
      </c>
      <c r="BI351" s="21">
        <f>VLOOKUP($H351,'[1]Unit factor_selected'!$F$3:$AC$346,'[1]Unit factor_selected'!AA$1,FALSE)</f>
        <v>1.59793720452425E-3</v>
      </c>
      <c r="BJ351" s="21">
        <f>VLOOKUP($H351,'[1]Unit factor_selected'!$F$3:$AC$346,'[1]Unit factor_selected'!AB$1,FALSE)</f>
        <v>0.69071663392821603</v>
      </c>
      <c r="BK351" s="306">
        <f>VLOOKUP($H351,'[1]Unit factor_selected'!$F$3:$AC$346,'[1]Unit factor_selected'!AC$1,FALSE)</f>
        <v>3.2548040608112502E-3</v>
      </c>
    </row>
    <row r="352" spans="2:63" x14ac:dyDescent="0.2">
      <c r="B352" s="84"/>
      <c r="C352" s="63"/>
      <c r="D352" s="84"/>
      <c r="E352" s="84"/>
      <c r="F352" s="315"/>
      <c r="G352" s="87" t="str">
        <f t="shared" si="229"/>
        <v>KR</v>
      </c>
      <c r="H352" s="213" t="str">
        <f t="shared" si="229"/>
        <v>7f7773d7-5cc5-4a8c-a55c-ac545e70259f</v>
      </c>
      <c r="I352" s="317">
        <f t="shared" si="230"/>
        <v>0</v>
      </c>
      <c r="J352" s="89"/>
      <c r="K352" s="192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92"/>
      <c r="AA352" s="193">
        <f t="shared" si="237"/>
        <v>0</v>
      </c>
      <c r="AB352" s="95">
        <f t="shared" si="236"/>
        <v>0</v>
      </c>
      <c r="AC352" s="95">
        <f t="shared" si="236"/>
        <v>0</v>
      </c>
      <c r="AD352" s="95">
        <f t="shared" si="236"/>
        <v>0</v>
      </c>
      <c r="AE352" s="95">
        <f t="shared" si="236"/>
        <v>0</v>
      </c>
      <c r="AF352" s="95">
        <f t="shared" si="236"/>
        <v>0</v>
      </c>
      <c r="AG352" s="95">
        <f t="shared" si="236"/>
        <v>0</v>
      </c>
      <c r="AH352" s="95">
        <f t="shared" si="236"/>
        <v>0</v>
      </c>
      <c r="AI352" s="95">
        <f t="shared" si="236"/>
        <v>0</v>
      </c>
      <c r="AJ352" s="95">
        <f t="shared" si="236"/>
        <v>0</v>
      </c>
      <c r="AK352" s="95">
        <f t="shared" si="236"/>
        <v>0</v>
      </c>
      <c r="AL352" s="95">
        <f t="shared" si="236"/>
        <v>0</v>
      </c>
      <c r="AM352" s="95">
        <f t="shared" si="236"/>
        <v>0</v>
      </c>
      <c r="AN352" s="95">
        <f t="shared" si="236"/>
        <v>0</v>
      </c>
      <c r="AO352" s="95">
        <f t="shared" si="236"/>
        <v>0</v>
      </c>
      <c r="AP352" s="95">
        <f t="shared" si="236"/>
        <v>0</v>
      </c>
      <c r="AQ352" s="45" t="str">
        <f>VLOOKUP($H352,'[1]Unit factor_selected'!$F$3:$AC$346,'[1]Unit factor_selected'!H$1,FALSE)</f>
        <v>kg</v>
      </c>
      <c r="AR352" s="98">
        <f>VLOOKUP($H352,'[1]Unit factor_selected'!$F$3:$AC$346,'[1]Unit factor_selected'!J$1,FALSE)</f>
        <v>0.498481727450589</v>
      </c>
      <c r="AS352" s="21">
        <f>VLOOKUP($H352,'[1]Unit factor_selected'!$F$3:$AC$346,'[1]Unit factor_selected'!K$1,FALSE)</f>
        <v>9.2829160603826697</v>
      </c>
      <c r="AT352" s="21">
        <f>VLOOKUP($H352,'[1]Unit factor_selected'!$F$3:$AC$346,'[1]Unit factor_selected'!L$1,FALSE)</f>
        <v>6.4881437132110998E-4</v>
      </c>
      <c r="AU352" s="21">
        <f>VLOOKUP($H352,'[1]Unit factor_selected'!$F$3:$AC$346,'[1]Unit factor_selected'!M$1,FALSE)</f>
        <v>0.13849305091372699</v>
      </c>
      <c r="AV352" s="21">
        <f>VLOOKUP($H352,'[1]Unit factor_selected'!$F$3:$AC$346,'[1]Unit factor_selected'!N$1,FALSE)</f>
        <v>2.6963710027067499E-2</v>
      </c>
      <c r="AW352" s="21">
        <f>VLOOKUP($H352,'[1]Unit factor_selected'!$F$3:$AC$346,'[1]Unit factor_selected'!O$1,FALSE)</f>
        <v>2.0797653537464299E-4</v>
      </c>
      <c r="AX352" s="21">
        <f>VLOOKUP($H352,'[1]Unit factor_selected'!$F$3:$AC$346,'[1]Unit factor_selected'!P$1,FALSE)</f>
        <v>0.50681534502177294</v>
      </c>
      <c r="AY352" s="21">
        <f>VLOOKUP($H352,'[1]Unit factor_selected'!$F$3:$AC$346,'[1]Unit factor_selected'!Q$1,FALSE)</f>
        <v>4.9772069063797303E-2</v>
      </c>
      <c r="AZ352" s="21">
        <f>VLOOKUP($H352,'[1]Unit factor_selected'!$F$3:$AC$346,'[1]Unit factor_selected'!R$1,FALSE)</f>
        <v>0.48295048901608501</v>
      </c>
      <c r="BA352" s="21">
        <f>VLOOKUP($H352,'[1]Unit factor_selected'!$F$3:$AC$346,'[1]Unit factor_selected'!S$1,FALSE)</f>
        <v>0.10865523337607499</v>
      </c>
      <c r="BB352" s="21">
        <f>VLOOKUP($H352,'[1]Unit factor_selected'!$F$3:$AC$346,'[1]Unit factor_selected'!T$1,FALSE)</f>
        <v>6.2000885230121903E-3</v>
      </c>
      <c r="BC352" s="21">
        <f>VLOOKUP($H352,'[1]Unit factor_selected'!$F$3:$AC$346,'[1]Unit factor_selected'!U$1,FALSE)</f>
        <v>3.47275108584537E-2</v>
      </c>
      <c r="BD352" s="21">
        <f>VLOOKUP($H352,'[1]Unit factor_selected'!$F$3:$AC$346,'[1]Unit factor_selected'!V$1,FALSE)</f>
        <v>1.9910518397837001E-5</v>
      </c>
      <c r="BE352" s="21">
        <f>VLOOKUP($H352,'[1]Unit factor_selected'!$F$3:$AC$346,'[1]Unit factor_selected'!W$1,FALSE)</f>
        <v>2.54761831746405E-3</v>
      </c>
      <c r="BF352" s="21">
        <f>VLOOKUP($H352,'[1]Unit factor_selected'!$F$3:$AC$346,'[1]Unit factor_selected'!X$1,FALSE)</f>
        <v>1.1249127559513101E-3</v>
      </c>
      <c r="BG352" s="21">
        <f>VLOOKUP($H352,'[1]Unit factor_selected'!$F$3:$AC$346,'[1]Unit factor_selected'!Y$1,FALSE)</f>
        <v>1.19718228289224E-3</v>
      </c>
      <c r="BH352" s="21">
        <f>VLOOKUP($H352,'[1]Unit factor_selected'!$F$3:$AC$346,'[1]Unit factor_selected'!Z$1,FALSE)</f>
        <v>1.6138483763832599E-7</v>
      </c>
      <c r="BI352" s="21">
        <f>VLOOKUP($H352,'[1]Unit factor_selected'!$F$3:$AC$346,'[1]Unit factor_selected'!AA$1,FALSE)</f>
        <v>1.3085691845237701E-3</v>
      </c>
      <c r="BJ352" s="21">
        <f>VLOOKUP($H352,'[1]Unit factor_selected'!$F$3:$AC$346,'[1]Unit factor_selected'!AB$1,FALSE)</f>
        <v>0.71564591718441894</v>
      </c>
      <c r="BK352" s="306">
        <f>VLOOKUP($H352,'[1]Unit factor_selected'!$F$3:$AC$346,'[1]Unit factor_selected'!AC$1,FALSE)</f>
        <v>3.9920997142519898E-3</v>
      </c>
    </row>
    <row r="353" spans="2:63" x14ac:dyDescent="0.2">
      <c r="B353" s="84"/>
      <c r="C353" s="63"/>
      <c r="D353" s="84"/>
      <c r="E353" s="84"/>
      <c r="F353" s="315"/>
      <c r="G353" s="102" t="str">
        <f t="shared" si="229"/>
        <v>RER</v>
      </c>
      <c r="H353" s="264" t="str">
        <f t="shared" si="229"/>
        <v>5e703a3b-e987-3bae-b7c2-36ae49217aa6</v>
      </c>
      <c r="I353" s="322">
        <f t="shared" si="230"/>
        <v>0</v>
      </c>
      <c r="J353" s="105"/>
      <c r="K353" s="196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97">
        <f t="shared" si="237"/>
        <v>0</v>
      </c>
      <c r="AB353" s="58">
        <f t="shared" si="236"/>
        <v>0</v>
      </c>
      <c r="AC353" s="58">
        <f t="shared" si="236"/>
        <v>0</v>
      </c>
      <c r="AD353" s="58">
        <f t="shared" si="236"/>
        <v>0</v>
      </c>
      <c r="AE353" s="58">
        <f t="shared" si="236"/>
        <v>0</v>
      </c>
      <c r="AF353" s="58">
        <f t="shared" si="236"/>
        <v>0</v>
      </c>
      <c r="AG353" s="58">
        <f t="shared" si="236"/>
        <v>0</v>
      </c>
      <c r="AH353" s="58">
        <f t="shared" si="236"/>
        <v>0</v>
      </c>
      <c r="AI353" s="58">
        <f t="shared" si="236"/>
        <v>0</v>
      </c>
      <c r="AJ353" s="58">
        <f t="shared" si="236"/>
        <v>0</v>
      </c>
      <c r="AK353" s="58">
        <f t="shared" si="236"/>
        <v>0</v>
      </c>
      <c r="AL353" s="58">
        <f t="shared" si="236"/>
        <v>0</v>
      </c>
      <c r="AM353" s="58">
        <f t="shared" si="236"/>
        <v>0</v>
      </c>
      <c r="AN353" s="58">
        <f t="shared" si="236"/>
        <v>0</v>
      </c>
      <c r="AO353" s="58">
        <f t="shared" si="236"/>
        <v>0</v>
      </c>
      <c r="AP353" s="58">
        <f t="shared" si="236"/>
        <v>0</v>
      </c>
      <c r="AQ353" s="179" t="str">
        <f>VLOOKUP($H353,'[1]Unit factor_selected'!$F$3:$AC$346,'[1]Unit factor_selected'!H$1,FALSE)</f>
        <v>kg</v>
      </c>
      <c r="AR353" s="114">
        <f>VLOOKUP($H353,'[1]Unit factor_selected'!$F$3:$AC$346,'[1]Unit factor_selected'!J$1,FALSE)</f>
        <v>0.42900235361917199</v>
      </c>
      <c r="AS353" s="117">
        <f>VLOOKUP($H353,'[1]Unit factor_selected'!$F$3:$AC$346,'[1]Unit factor_selected'!K$1,FALSE)</f>
        <v>8.9465675240303106</v>
      </c>
      <c r="AT353" s="117">
        <f>VLOOKUP($H353,'[1]Unit factor_selected'!$F$3:$AC$346,'[1]Unit factor_selected'!L$1,FALSE)</f>
        <v>4.8702188240085499E-4</v>
      </c>
      <c r="AU353" s="117">
        <f>VLOOKUP($H353,'[1]Unit factor_selected'!$F$3:$AC$346,'[1]Unit factor_selected'!M$1,FALSE)</f>
        <v>0.12461625334286</v>
      </c>
      <c r="AV353" s="117">
        <f>VLOOKUP($H353,'[1]Unit factor_selected'!$F$3:$AC$346,'[1]Unit factor_selected'!N$1,FALSE)</f>
        <v>2.48124393745877E-2</v>
      </c>
      <c r="AW353" s="117">
        <f>VLOOKUP($H353,'[1]Unit factor_selected'!$F$3:$AC$346,'[1]Unit factor_selected'!O$1,FALSE)</f>
        <v>1.7923828870045701E-4</v>
      </c>
      <c r="AX353" s="117">
        <f>VLOOKUP($H353,'[1]Unit factor_selected'!$F$3:$AC$346,'[1]Unit factor_selected'!P$1,FALSE)</f>
        <v>0.43626793396403601</v>
      </c>
      <c r="AY353" s="117">
        <f>VLOOKUP($H353,'[1]Unit factor_selected'!$F$3:$AC$346,'[1]Unit factor_selected'!Q$1,FALSE)</f>
        <v>4.6279688442604598E-2</v>
      </c>
      <c r="AZ353" s="117">
        <f>VLOOKUP($H353,'[1]Unit factor_selected'!$F$3:$AC$346,'[1]Unit factor_selected'!R$1,FALSE)</f>
        <v>0.41230837653730401</v>
      </c>
      <c r="BA353" s="117">
        <f>VLOOKUP($H353,'[1]Unit factor_selected'!$F$3:$AC$346,'[1]Unit factor_selected'!S$1,FALSE)</f>
        <v>0.10303001537592101</v>
      </c>
      <c r="BB353" s="117">
        <f>VLOOKUP($H353,'[1]Unit factor_selected'!$F$3:$AC$346,'[1]Unit factor_selected'!T$1,FALSE)</f>
        <v>5.0043233419371997E-3</v>
      </c>
      <c r="BC353" s="117">
        <f>VLOOKUP($H353,'[1]Unit factor_selected'!$F$3:$AC$346,'[1]Unit factor_selected'!U$1,FALSE)</f>
        <v>3.2025953328427198E-2</v>
      </c>
      <c r="BD353" s="117">
        <f>VLOOKUP($H353,'[1]Unit factor_selected'!$F$3:$AC$346,'[1]Unit factor_selected'!V$1,FALSE)</f>
        <v>1.62315826013972E-5</v>
      </c>
      <c r="BE353" s="117">
        <f>VLOOKUP($H353,'[1]Unit factor_selected'!$F$3:$AC$346,'[1]Unit factor_selected'!W$1,FALSE)</f>
        <v>2.5002152224764401E-3</v>
      </c>
      <c r="BF353" s="117">
        <f>VLOOKUP($H353,'[1]Unit factor_selected'!$F$3:$AC$346,'[1]Unit factor_selected'!X$1,FALSE)</f>
        <v>6.7203344125086196E-4</v>
      </c>
      <c r="BG353" s="117">
        <f>VLOOKUP($H353,'[1]Unit factor_selected'!$F$3:$AC$346,'[1]Unit factor_selected'!Y$1,FALSE)</f>
        <v>7.3970807864051202E-4</v>
      </c>
      <c r="BH353" s="117">
        <f>VLOOKUP($H353,'[1]Unit factor_selected'!$F$3:$AC$346,'[1]Unit factor_selected'!Z$1,FALSE)</f>
        <v>1.5990468718225E-7</v>
      </c>
      <c r="BI353" s="117">
        <f>VLOOKUP($H353,'[1]Unit factor_selected'!$F$3:$AC$346,'[1]Unit factor_selected'!AA$1,FALSE)</f>
        <v>9.9494067907489195E-4</v>
      </c>
      <c r="BJ353" s="117">
        <f>VLOOKUP($H353,'[1]Unit factor_selected'!$F$3:$AC$346,'[1]Unit factor_selected'!AB$1,FALSE)</f>
        <v>0.61785306492874703</v>
      </c>
      <c r="BK353" s="240">
        <f>VLOOKUP($H353,'[1]Unit factor_selected'!$F$3:$AC$346,'[1]Unit factor_selected'!AC$1,FALSE)</f>
        <v>5.2961188482782903E-3</v>
      </c>
    </row>
    <row r="354" spans="2:63" x14ac:dyDescent="0.2">
      <c r="B354" s="84"/>
      <c r="C354" s="63"/>
      <c r="D354" s="87" t="str">
        <f>'[1]EV proj_BAU'!K89</f>
        <v>PET (kg)</v>
      </c>
      <c r="E354" s="238" t="str">
        <f>'[1]Unit factor_selected'!C6</f>
        <v>PET</v>
      </c>
      <c r="F354" s="125" t="str">
        <f>'[1]Unit factor_selected'!D6</f>
        <v>market for polyethylene terephthalate, granulate, amorphous | polyethylene terephthalate, granulate, amorphous | Cutoff</v>
      </c>
      <c r="G354" s="87" t="str">
        <f>'[1]Unit factor_selected'!E6</f>
        <v>GLO</v>
      </c>
      <c r="H354" s="35" t="str">
        <f>'[1]Unit factor_selected'!F6</f>
        <v>e5aef372-1ba2-31bf-89a8-3a4cf42aabf3</v>
      </c>
      <c r="I354" s="88">
        <v>1</v>
      </c>
      <c r="J354" s="126">
        <f t="shared" si="204"/>
        <v>1</v>
      </c>
      <c r="K354" s="214">
        <f>'[1]EV proj_BAU'!R89</f>
        <v>0.33498686591999993</v>
      </c>
      <c r="L354" s="129">
        <f>'[1]EV proj_BAU'!S89</f>
        <v>0.33618299903999993</v>
      </c>
      <c r="M354" s="129">
        <f>'[1]EV proj_BAU'!T89</f>
        <v>0.32426900351999999</v>
      </c>
      <c r="N354" s="129">
        <f>'[1]EV proj_BAU'!U89</f>
        <v>0.17616059999999997</v>
      </c>
      <c r="O354" s="129">
        <f>'[1]EV proj_BAU'!V89</f>
        <v>0.33214366079999996</v>
      </c>
      <c r="P354" s="129">
        <f>'[1]EV proj_BAU'!W89</f>
        <v>0.31988428415999998</v>
      </c>
      <c r="Q354" s="129">
        <f>'[1]EV proj_BAU'!AF90</f>
        <v>0.68897606399999989</v>
      </c>
      <c r="R354" s="129">
        <f>'[1]EV proj_BAU'!AJ88</f>
        <v>1.144904979456</v>
      </c>
      <c r="S354" s="129">
        <f>'[1]EV proj_BAU'!X89</f>
        <v>0.5434051392</v>
      </c>
      <c r="T354" s="129">
        <f>'[1]EV proj_BAU'!Y89</f>
        <v>0.54464078591999987</v>
      </c>
      <c r="U354" s="129">
        <f>'[1]EV proj_BAU'!Z89</f>
        <v>0.52307337600000003</v>
      </c>
      <c r="V354" s="129">
        <f>'[1]EV proj_BAU'!AA89</f>
        <v>0.293601</v>
      </c>
      <c r="W354" s="129">
        <f>'[1]EV proj_BAU'!AB89</f>
        <v>0.53279638271999996</v>
      </c>
      <c r="X354" s="129">
        <f>'[1]EV proj_BAU'!AC89</f>
        <v>0.51514198847999992</v>
      </c>
      <c r="Y354" s="129">
        <f>'[1]EV proj_BAU'!AG90</f>
        <v>1.16311104</v>
      </c>
      <c r="Z354" s="184">
        <f>'[1]EV proj_BAU'!AK88</f>
        <v>1.7188029895680004</v>
      </c>
      <c r="AA354" s="193">
        <f t="shared" si="206"/>
        <v>0.33498686591999993</v>
      </c>
      <c r="AB354" s="95">
        <f t="shared" si="205"/>
        <v>0.33618299903999993</v>
      </c>
      <c r="AC354" s="95">
        <f t="shared" si="205"/>
        <v>0.32426900351999999</v>
      </c>
      <c r="AD354" s="95">
        <f t="shared" si="205"/>
        <v>0.17616059999999997</v>
      </c>
      <c r="AE354" s="95">
        <f t="shared" si="205"/>
        <v>0.33214366079999996</v>
      </c>
      <c r="AF354" s="95">
        <f t="shared" si="205"/>
        <v>0.31988428415999998</v>
      </c>
      <c r="AG354" s="95">
        <f t="shared" si="205"/>
        <v>0.68897606399999989</v>
      </c>
      <c r="AH354" s="95">
        <f t="shared" si="205"/>
        <v>1.144904979456</v>
      </c>
      <c r="AI354" s="95">
        <f t="shared" si="205"/>
        <v>0.5434051392</v>
      </c>
      <c r="AJ354" s="95">
        <f t="shared" si="205"/>
        <v>0.54464078591999987</v>
      </c>
      <c r="AK354" s="95">
        <f t="shared" si="205"/>
        <v>0.52307337600000003</v>
      </c>
      <c r="AL354" s="95">
        <f t="shared" si="205"/>
        <v>0.293601</v>
      </c>
      <c r="AM354" s="95">
        <f t="shared" si="205"/>
        <v>0.53279638271999996</v>
      </c>
      <c r="AN354" s="95">
        <f t="shared" si="205"/>
        <v>0.51514198847999992</v>
      </c>
      <c r="AO354" s="95">
        <f t="shared" si="205"/>
        <v>1.16311104</v>
      </c>
      <c r="AP354" s="167">
        <f t="shared" si="205"/>
        <v>1.7188029895680004</v>
      </c>
      <c r="AQ354" s="97" t="str">
        <f>VLOOKUP($H354,'[1]Unit factor_selected'!$F$3:$AC$346,'[1]Unit factor_selected'!H$1,FALSE)</f>
        <v>kg</v>
      </c>
      <c r="AR354" s="98">
        <f>VLOOKUP($H354,'[1]Unit factor_selected'!$F$3:$AC$346,'[1]Unit factor_selected'!J$1,FALSE)</f>
        <v>2.98493468997582</v>
      </c>
      <c r="AS354" s="2">
        <f>VLOOKUP($H354,'[1]Unit factor_selected'!$F$3:$AC$346,'[1]Unit factor_selected'!K$1,FALSE)</f>
        <v>78.201329302182998</v>
      </c>
      <c r="AT354" s="22">
        <f>VLOOKUP($H354,'[1]Unit factor_selected'!$F$3:$AC$346,'[1]Unit factor_selected'!L$1,FALSE)</f>
        <v>3.6386035330773698E-3</v>
      </c>
      <c r="AU354" s="21">
        <f>VLOOKUP($H354,'[1]Unit factor_selected'!$F$3:$AC$346,'[1]Unit factor_selected'!M$1,FALSE)</f>
        <v>1.57978647085719</v>
      </c>
      <c r="AV354" s="22">
        <f>VLOOKUP($H354,'[1]Unit factor_selected'!$F$3:$AC$346,'[1]Unit factor_selected'!N$1,FALSE)</f>
        <v>0.115607887248511</v>
      </c>
      <c r="AW354" s="22">
        <f>VLOOKUP($H354,'[1]Unit factor_selected'!$F$3:$AC$346,'[1]Unit factor_selected'!O$1,FALSE)</f>
        <v>5.3820067825429004E-4</v>
      </c>
      <c r="AX354" s="21">
        <f>VLOOKUP($H354,'[1]Unit factor_selected'!$F$3:$AC$346,'[1]Unit factor_selected'!P$1,FALSE)</f>
        <v>3.0611638372508398</v>
      </c>
      <c r="AY354" s="22">
        <f>VLOOKUP($H354,'[1]Unit factor_selected'!$F$3:$AC$346,'[1]Unit factor_selected'!Q$1,FALSE)</f>
        <v>0.15169172537075301</v>
      </c>
      <c r="AZ354" s="21">
        <f>VLOOKUP($H354,'[1]Unit factor_selected'!$F$3:$AC$346,'[1]Unit factor_selected'!R$1,FALSE)</f>
        <v>2.3207472605590298</v>
      </c>
      <c r="BA354" s="22">
        <f>VLOOKUP($H354,'[1]Unit factor_selected'!$F$3:$AC$346,'[1]Unit factor_selected'!S$1,FALSE)</f>
        <v>0.120227421214297</v>
      </c>
      <c r="BB354" s="22">
        <f>VLOOKUP($H354,'[1]Unit factor_selected'!$F$3:$AC$346,'[1]Unit factor_selected'!T$1,FALSE)</f>
        <v>3.27854894199191E-2</v>
      </c>
      <c r="BC354" s="22">
        <f>VLOOKUP($H354,'[1]Unit factor_selected'!$F$3:$AC$346,'[1]Unit factor_selected'!U$1,FALSE)</f>
        <v>0.154035583913741</v>
      </c>
      <c r="BD354" s="22">
        <f>VLOOKUP($H354,'[1]Unit factor_selected'!$F$3:$AC$346,'[1]Unit factor_selected'!V$1,FALSE)</f>
        <v>8.2044708112847902E-5</v>
      </c>
      <c r="BE354" s="22">
        <f>VLOOKUP($H354,'[1]Unit factor_selected'!$F$3:$AC$346,'[1]Unit factor_selected'!W$1,FALSE)</f>
        <v>1.1208888697379999E-2</v>
      </c>
      <c r="BF354" s="22">
        <f>VLOOKUP($H354,'[1]Unit factor_selected'!$F$3:$AC$346,'[1]Unit factor_selected'!X$1,FALSE)</f>
        <v>6.2229241721951196E-3</v>
      </c>
      <c r="BG354" s="22">
        <f>VLOOKUP($H354,'[1]Unit factor_selected'!$F$3:$AC$346,'[1]Unit factor_selected'!Y$1,FALSE)</f>
        <v>6.5435486312132403E-3</v>
      </c>
      <c r="BH354" s="22">
        <f>VLOOKUP($H354,'[1]Unit factor_selected'!$F$3:$AC$346,'[1]Unit factor_selected'!Z$1,FALSE)</f>
        <v>1.9934592133603701E-5</v>
      </c>
      <c r="BI354" s="22">
        <f>VLOOKUP($H354,'[1]Unit factor_selected'!$F$3:$AC$346,'[1]Unit factor_selected'!AA$1,FALSE)</f>
        <v>8.5030367753635792E-3</v>
      </c>
      <c r="BJ354" s="21">
        <f>VLOOKUP($H354,'[1]Unit factor_selected'!$F$3:$AC$346,'[1]Unit factor_selected'!AB$1,FALSE)</f>
        <v>13.9634532629329</v>
      </c>
      <c r="BK354" s="99">
        <f>VLOOKUP($H354,'[1]Unit factor_selected'!$F$3:$AC$346,'[1]Unit factor_selected'!AC$1,FALSE)</f>
        <v>3.8264060662247697E-2</v>
      </c>
    </row>
    <row r="355" spans="2:63" x14ac:dyDescent="0.2">
      <c r="B355" s="84"/>
      <c r="C355" s="63"/>
      <c r="D355" s="87" t="str">
        <f>'[1]EV proj_BAU'!K90</f>
        <v>PP (kg)</v>
      </c>
      <c r="E355" s="238" t="str">
        <f>'[1]Unit factor_selected'!C4</f>
        <v>PP</v>
      </c>
      <c r="F355" s="125" t="str">
        <f>'[1]Unit factor_selected'!D4</f>
        <v>market for polypropylene, granulate | polypropylene, granulate | Cutoff, U</v>
      </c>
      <c r="G355" s="87" t="str">
        <f>'[1]Unit factor_selected'!E4</f>
        <v>GLO</v>
      </c>
      <c r="H355" s="35" t="str">
        <f>'[1]Unit factor_selected'!F4</f>
        <v>e5498542-19e1-3c0e-a4df-177961bf127d</v>
      </c>
      <c r="I355" s="88">
        <v>1</v>
      </c>
      <c r="J355" s="126">
        <f t="shared" si="204"/>
        <v>1</v>
      </c>
      <c r="K355" s="214">
        <f>'[1]EV proj_BAU'!R90</f>
        <v>0.14356579967999999</v>
      </c>
      <c r="L355" s="129">
        <f>'[1]EV proj_BAU'!S90</f>
        <v>0.14407842815999999</v>
      </c>
      <c r="M355" s="129">
        <f>'[1]EV proj_BAU'!T90</f>
        <v>0.13897243008000001</v>
      </c>
      <c r="N355" s="129">
        <f>'[1]EV proj_BAU'!U90</f>
        <v>7.5497400000000006E-2</v>
      </c>
      <c r="O355" s="129">
        <f>'[1]EV proj_BAU'!V90</f>
        <v>0.14234728320000004</v>
      </c>
      <c r="P355" s="129">
        <f>'[1]EV proj_BAU'!W90</f>
        <v>0.13709326464000002</v>
      </c>
      <c r="Q355" s="129">
        <f>'[1]EV proj_BAU'!AF91</f>
        <v>0.29527545599999999</v>
      </c>
      <c r="R355" s="129">
        <f>'[1]EV proj_BAU'!AJ89</f>
        <v>0.49067356262400003</v>
      </c>
      <c r="S355" s="129">
        <f>'[1]EV proj_BAU'!X90</f>
        <v>0.23288791679999998</v>
      </c>
      <c r="T355" s="129">
        <f>'[1]EV proj_BAU'!Y90</f>
        <v>0.23341747968000001</v>
      </c>
      <c r="U355" s="129">
        <f>'[1]EV proj_BAU'!Z90</f>
        <v>0.22417430400000002</v>
      </c>
      <c r="V355" s="129">
        <f>'[1]EV proj_BAU'!AA90</f>
        <v>0.125829</v>
      </c>
      <c r="W355" s="129">
        <f>'[1]EV proj_BAU'!AB90</f>
        <v>0.22834130687999996</v>
      </c>
      <c r="X355" s="129">
        <f>'[1]EV proj_BAU'!AC90</f>
        <v>0.22077513792</v>
      </c>
      <c r="Y355" s="129">
        <f>'[1]EV proj_BAU'!AG91</f>
        <v>0.49847616000000011</v>
      </c>
      <c r="Z355" s="184">
        <f>'[1]EV proj_BAU'!AK89</f>
        <v>0.73662985267200021</v>
      </c>
      <c r="AA355" s="193">
        <f t="shared" si="206"/>
        <v>0.14356579967999999</v>
      </c>
      <c r="AB355" s="95">
        <f t="shared" si="205"/>
        <v>0.14407842815999999</v>
      </c>
      <c r="AC355" s="95">
        <f t="shared" si="205"/>
        <v>0.13897243008000001</v>
      </c>
      <c r="AD355" s="95">
        <f t="shared" si="205"/>
        <v>7.5497400000000006E-2</v>
      </c>
      <c r="AE355" s="95">
        <f t="shared" si="205"/>
        <v>0.14234728320000004</v>
      </c>
      <c r="AF355" s="95">
        <f t="shared" si="205"/>
        <v>0.13709326464000002</v>
      </c>
      <c r="AG355" s="95">
        <f t="shared" si="205"/>
        <v>0.29527545599999999</v>
      </c>
      <c r="AH355" s="95">
        <f t="shared" si="205"/>
        <v>0.49067356262400003</v>
      </c>
      <c r="AI355" s="95">
        <f t="shared" si="205"/>
        <v>0.23288791679999998</v>
      </c>
      <c r="AJ355" s="95">
        <f t="shared" si="205"/>
        <v>0.23341747968000001</v>
      </c>
      <c r="AK355" s="95">
        <f t="shared" si="205"/>
        <v>0.22417430400000002</v>
      </c>
      <c r="AL355" s="95">
        <f t="shared" si="205"/>
        <v>0.125829</v>
      </c>
      <c r="AM355" s="95">
        <f t="shared" si="205"/>
        <v>0.22834130687999996</v>
      </c>
      <c r="AN355" s="95">
        <f t="shared" si="205"/>
        <v>0.22077513792</v>
      </c>
      <c r="AO355" s="95">
        <f t="shared" si="205"/>
        <v>0.49847616000000011</v>
      </c>
      <c r="AP355" s="167">
        <f t="shared" si="205"/>
        <v>0.73662985267200021</v>
      </c>
      <c r="AQ355" s="97" t="str">
        <f>VLOOKUP($H355,'[1]Unit factor_selected'!$F$3:$AC$346,'[1]Unit factor_selected'!H$1,FALSE)</f>
        <v>kg</v>
      </c>
      <c r="AR355" s="98">
        <f>VLOOKUP($H355,'[1]Unit factor_selected'!$F$3:$AC$346,'[1]Unit factor_selected'!J$1,FALSE)</f>
        <v>2.23494369321807</v>
      </c>
      <c r="AS355" s="2">
        <f>VLOOKUP($H355,'[1]Unit factor_selected'!$F$3:$AC$346,'[1]Unit factor_selected'!K$1,FALSE)</f>
        <v>81.481448471905907</v>
      </c>
      <c r="AT355" s="22">
        <f>VLOOKUP($H355,'[1]Unit factor_selected'!$F$3:$AC$346,'[1]Unit factor_selected'!L$1,FALSE)</f>
        <v>2.2866375198508301E-3</v>
      </c>
      <c r="AU355" s="21">
        <f>VLOOKUP($H355,'[1]Unit factor_selected'!$F$3:$AC$346,'[1]Unit factor_selected'!M$1,FALSE)</f>
        <v>1.7024856038729901</v>
      </c>
      <c r="AV355" s="22">
        <f>VLOOKUP($H355,'[1]Unit factor_selected'!$F$3:$AC$346,'[1]Unit factor_selected'!N$1,FALSE)</f>
        <v>5.28462364374832E-2</v>
      </c>
      <c r="AW355" s="22">
        <f>VLOOKUP($H355,'[1]Unit factor_selected'!$F$3:$AC$346,'[1]Unit factor_selected'!O$1,FALSE)</f>
        <v>3.56368992795698E-4</v>
      </c>
      <c r="AX355" s="21">
        <f>VLOOKUP($H355,'[1]Unit factor_selected'!$F$3:$AC$346,'[1]Unit factor_selected'!P$1,FALSE)</f>
        <v>2.3074736540857099</v>
      </c>
      <c r="AY355" s="22">
        <f>VLOOKUP($H355,'[1]Unit factor_selected'!$F$3:$AC$346,'[1]Unit factor_selected'!Q$1,FALSE)</f>
        <v>8.3031691942844696E-2</v>
      </c>
      <c r="AZ355" s="21">
        <f>VLOOKUP($H355,'[1]Unit factor_selected'!$F$3:$AC$346,'[1]Unit factor_selected'!R$1,FALSE)</f>
        <v>1.1241687728246801</v>
      </c>
      <c r="BA355" s="22">
        <f>VLOOKUP($H355,'[1]Unit factor_selected'!$F$3:$AC$346,'[1]Unit factor_selected'!S$1,FALSE)</f>
        <v>4.8431830502798603E-2</v>
      </c>
      <c r="BB355" s="22">
        <f>VLOOKUP($H355,'[1]Unit factor_selected'!$F$3:$AC$346,'[1]Unit factor_selected'!T$1,FALSE)</f>
        <v>1.17050273908111E-2</v>
      </c>
      <c r="BC355" s="22">
        <f>VLOOKUP($H355,'[1]Unit factor_selected'!$F$3:$AC$346,'[1]Unit factor_selected'!U$1,FALSE)</f>
        <v>7.0241823825083496E-2</v>
      </c>
      <c r="BD355" s="22">
        <f>VLOOKUP($H355,'[1]Unit factor_selected'!$F$3:$AC$346,'[1]Unit factor_selected'!V$1,FALSE)</f>
        <v>3.3595583652552699E-5</v>
      </c>
      <c r="BE355" s="22">
        <f>VLOOKUP($H355,'[1]Unit factor_selected'!$F$3:$AC$346,'[1]Unit factor_selected'!W$1,FALSE)</f>
        <v>4.3228785849813199E-3</v>
      </c>
      <c r="BF355" s="22">
        <f>VLOOKUP($H355,'[1]Unit factor_selected'!$F$3:$AC$346,'[1]Unit factor_selected'!X$1,FALSE)</f>
        <v>4.64117913642648E-3</v>
      </c>
      <c r="BG355" s="22">
        <f>VLOOKUP($H355,'[1]Unit factor_selected'!$F$3:$AC$346,'[1]Unit factor_selected'!Y$1,FALSE)</f>
        <v>4.95086520801492E-3</v>
      </c>
      <c r="BH355" s="22">
        <f>VLOOKUP($H355,'[1]Unit factor_selected'!$F$3:$AC$346,'[1]Unit factor_selected'!Z$1,FALSE)</f>
        <v>2.9874794216109799E-7</v>
      </c>
      <c r="BI355" s="22">
        <f>VLOOKUP($H355,'[1]Unit factor_selected'!$F$3:$AC$346,'[1]Unit factor_selected'!AA$1,FALSE)</f>
        <v>6.0076084856327998E-3</v>
      </c>
      <c r="BJ355" s="21">
        <f>VLOOKUP($H355,'[1]Unit factor_selected'!$F$3:$AC$346,'[1]Unit factor_selected'!AB$1,FALSE)</f>
        <v>4.7893358617690902</v>
      </c>
      <c r="BK355" s="99">
        <f>VLOOKUP($H355,'[1]Unit factor_selected'!$F$3:$AC$346,'[1]Unit factor_selected'!AC$1,FALSE)</f>
        <v>2.0609312972062501E-2</v>
      </c>
    </row>
    <row r="356" spans="2:63" x14ac:dyDescent="0.2">
      <c r="B356" s="84"/>
      <c r="C356" s="63"/>
      <c r="D356" s="102" t="str">
        <f>D323</f>
        <v>Injection moulding</v>
      </c>
      <c r="E356" s="239" t="str">
        <f t="shared" ref="E356:H356" si="238">E323</f>
        <v>Injection moulding</v>
      </c>
      <c r="F356" s="131" t="str">
        <f t="shared" si="238"/>
        <v>market for injection moulding | injection moulding | Cutoff</v>
      </c>
      <c r="G356" s="102" t="str">
        <f t="shared" si="238"/>
        <v>GLO</v>
      </c>
      <c r="H356" s="103" t="str">
        <f t="shared" si="238"/>
        <v>399adda9-8de6-37fe-b1f7-11dfe95a6c31</v>
      </c>
      <c r="I356" s="104">
        <v>1</v>
      </c>
      <c r="J356" s="126">
        <f t="shared" si="204"/>
        <v>1</v>
      </c>
      <c r="K356" s="214">
        <f>SUM(K354:K355)</f>
        <v>0.47855266559999993</v>
      </c>
      <c r="L356" s="129">
        <f>SUM(L354:L355)</f>
        <v>0.48026142719999992</v>
      </c>
      <c r="M356" s="129">
        <f t="shared" ref="M356:R356" si="239">SUM(M354:M355)</f>
        <v>0.46324143360000003</v>
      </c>
      <c r="N356" s="129">
        <f t="shared" si="239"/>
        <v>0.25165799999999999</v>
      </c>
      <c r="O356" s="129">
        <f t="shared" si="239"/>
        <v>0.47449094400000003</v>
      </c>
      <c r="P356" s="129">
        <f t="shared" si="239"/>
        <v>0.45697754879999997</v>
      </c>
      <c r="Q356" s="129">
        <f t="shared" si="239"/>
        <v>0.98425151999999994</v>
      </c>
      <c r="R356" s="129">
        <f t="shared" si="239"/>
        <v>1.63557854208</v>
      </c>
      <c r="S356" s="129">
        <f>SUM(S354:S355)</f>
        <v>0.77629305599999998</v>
      </c>
      <c r="T356" s="129">
        <f>SUM(T354:T355)</f>
        <v>0.77805826559999991</v>
      </c>
      <c r="U356" s="129">
        <f t="shared" ref="U356:Z356" si="240">SUM(U354:U355)</f>
        <v>0.74724768000000008</v>
      </c>
      <c r="V356" s="129">
        <f t="shared" si="240"/>
        <v>0.41942999999999997</v>
      </c>
      <c r="W356" s="129">
        <f t="shared" si="240"/>
        <v>0.76113768959999994</v>
      </c>
      <c r="X356" s="129">
        <f t="shared" si="240"/>
        <v>0.73591712639999995</v>
      </c>
      <c r="Y356" s="129">
        <f t="shared" si="240"/>
        <v>1.6615872</v>
      </c>
      <c r="Z356" s="184">
        <f t="shared" si="240"/>
        <v>2.4554328422400005</v>
      </c>
      <c r="AA356" s="193">
        <f t="shared" si="206"/>
        <v>0.47855266559999993</v>
      </c>
      <c r="AB356" s="95">
        <f t="shared" si="205"/>
        <v>0.48026142719999992</v>
      </c>
      <c r="AC356" s="95">
        <f t="shared" si="205"/>
        <v>0.46324143360000003</v>
      </c>
      <c r="AD356" s="95">
        <f t="shared" si="205"/>
        <v>0.25165799999999999</v>
      </c>
      <c r="AE356" s="95">
        <f t="shared" si="205"/>
        <v>0.47449094400000003</v>
      </c>
      <c r="AF356" s="95">
        <f t="shared" si="205"/>
        <v>0.45697754879999997</v>
      </c>
      <c r="AG356" s="95">
        <f t="shared" si="205"/>
        <v>0.98425151999999994</v>
      </c>
      <c r="AH356" s="95">
        <f t="shared" si="205"/>
        <v>1.63557854208</v>
      </c>
      <c r="AI356" s="95">
        <f t="shared" si="205"/>
        <v>0.77629305599999998</v>
      </c>
      <c r="AJ356" s="95">
        <f t="shared" si="205"/>
        <v>0.77805826559999991</v>
      </c>
      <c r="AK356" s="95">
        <f t="shared" si="205"/>
        <v>0.74724768000000008</v>
      </c>
      <c r="AL356" s="95">
        <f t="shared" si="205"/>
        <v>0.41942999999999997</v>
      </c>
      <c r="AM356" s="95">
        <f t="shared" si="205"/>
        <v>0.76113768959999994</v>
      </c>
      <c r="AN356" s="95">
        <f t="shared" si="205"/>
        <v>0.73591712639999995</v>
      </c>
      <c r="AO356" s="95">
        <f t="shared" si="205"/>
        <v>1.6615872</v>
      </c>
      <c r="AP356" s="167">
        <f t="shared" si="205"/>
        <v>2.4554328422400005</v>
      </c>
      <c r="AQ356" s="113" t="str">
        <f>VLOOKUP($H356,'[1]Unit factor_selected'!$F$3:$AC$346,'[1]Unit factor_selected'!H$1,FALSE)</f>
        <v>kg</v>
      </c>
      <c r="AR356" s="98">
        <f>VLOOKUP($H356,'[1]Unit factor_selected'!$F$3:$AC$346,'[1]Unit factor_selected'!J$1,FALSE)</f>
        <v>1.08257337726851</v>
      </c>
      <c r="AS356" s="2">
        <f>VLOOKUP($H356,'[1]Unit factor_selected'!$F$3:$AC$346,'[1]Unit factor_selected'!K$1,FALSE)</f>
        <v>23.4537692443262</v>
      </c>
      <c r="AT356" s="22">
        <f>VLOOKUP($H356,'[1]Unit factor_selected'!$F$3:$AC$346,'[1]Unit factor_selected'!L$1,FALSE)</f>
        <v>1.8380134150944201E-3</v>
      </c>
      <c r="AU356" s="21">
        <f>VLOOKUP($H356,'[1]Unit factor_selected'!$F$3:$AC$346,'[1]Unit factor_selected'!M$1,FALSE)</f>
        <v>0.375452624109542</v>
      </c>
      <c r="AV356" s="22">
        <f>VLOOKUP($H356,'[1]Unit factor_selected'!$F$3:$AC$346,'[1]Unit factor_selected'!N$1,FALSE)</f>
        <v>2.9352423943778499E-2</v>
      </c>
      <c r="AW356" s="22">
        <f>VLOOKUP($H356,'[1]Unit factor_selected'!$F$3:$AC$346,'[1]Unit factor_selected'!O$1,FALSE)</f>
        <v>4.0514162107794599E-4</v>
      </c>
      <c r="AX356" s="21">
        <f>VLOOKUP($H356,'[1]Unit factor_selected'!$F$3:$AC$346,'[1]Unit factor_selected'!P$1,FALSE)</f>
        <v>1.1001620728835799</v>
      </c>
      <c r="AY356" s="22">
        <f>VLOOKUP($H356,'[1]Unit factor_selected'!$F$3:$AC$346,'[1]Unit factor_selected'!Q$1,FALSE)</f>
        <v>4.8827947603215002E-2</v>
      </c>
      <c r="AZ356" s="21">
        <f>VLOOKUP($H356,'[1]Unit factor_selected'!$F$3:$AC$346,'[1]Unit factor_selected'!R$1,FALSE)</f>
        <v>0.76984399033446105</v>
      </c>
      <c r="BA356" s="22">
        <f>VLOOKUP($H356,'[1]Unit factor_selected'!$F$3:$AC$346,'[1]Unit factor_selected'!S$1,FALSE)</f>
        <v>0.16694061508031599</v>
      </c>
      <c r="BB356" s="22">
        <f>VLOOKUP($H356,'[1]Unit factor_selected'!$F$3:$AC$346,'[1]Unit factor_selected'!T$1,FALSE)</f>
        <v>5.8969066700152901E-2</v>
      </c>
      <c r="BC356" s="22">
        <f>VLOOKUP($H356,'[1]Unit factor_selected'!$F$3:$AC$346,'[1]Unit factor_selected'!U$1,FALSE)</f>
        <v>3.90857125228374E-2</v>
      </c>
      <c r="BD356" s="22">
        <f>VLOOKUP($H356,'[1]Unit factor_selected'!$F$3:$AC$346,'[1]Unit factor_selected'!V$1,FALSE)</f>
        <v>4.0488048910261803E-5</v>
      </c>
      <c r="BE356" s="22">
        <f>VLOOKUP($H356,'[1]Unit factor_selected'!$F$3:$AC$346,'[1]Unit factor_selected'!W$1,FALSE)</f>
        <v>3.20075259474878E-3</v>
      </c>
      <c r="BF356" s="22">
        <f>VLOOKUP($H356,'[1]Unit factor_selected'!$F$3:$AC$346,'[1]Unit factor_selected'!X$1,FALSE)</f>
        <v>1.9769981832578002E-3</v>
      </c>
      <c r="BG356" s="22">
        <f>VLOOKUP($H356,'[1]Unit factor_selected'!$F$3:$AC$346,'[1]Unit factor_selected'!Y$1,FALSE)</f>
        <v>2.0646115790421502E-3</v>
      </c>
      <c r="BH356" s="22">
        <f>VLOOKUP($H356,'[1]Unit factor_selected'!$F$3:$AC$346,'[1]Unit factor_selected'!Z$1,FALSE)</f>
        <v>4.6680409880260201E-7</v>
      </c>
      <c r="BI356" s="22">
        <f>VLOOKUP($H356,'[1]Unit factor_selected'!$F$3:$AC$346,'[1]Unit factor_selected'!AA$1,FALSE)</f>
        <v>2.99154629397809E-3</v>
      </c>
      <c r="BJ356" s="21">
        <f>VLOOKUP($H356,'[1]Unit factor_selected'!$F$3:$AC$346,'[1]Unit factor_selected'!AB$1,FALSE)</f>
        <v>1.46202064752443</v>
      </c>
      <c r="BK356" s="99">
        <f>VLOOKUP($H356,'[1]Unit factor_selected'!$F$3:$AC$346,'[1]Unit factor_selected'!AC$1,FALSE)</f>
        <v>1.3207061518138901E-2</v>
      </c>
    </row>
    <row r="357" spans="2:63" s="1" customFormat="1" x14ac:dyDescent="0.2">
      <c r="B357" s="84"/>
      <c r="C357" s="64" t="s">
        <v>78</v>
      </c>
      <c r="D357" s="146"/>
      <c r="E357" s="62" t="s">
        <v>79</v>
      </c>
      <c r="F357" s="149" t="str">
        <f>F302</f>
        <v>market for electricity, medium voltage | electricity, medium voltage | Cutoff</v>
      </c>
      <c r="G357" s="87" t="str">
        <f>[1]LCIA_BAU!G326</f>
        <v>Poland</v>
      </c>
      <c r="H357" s="161" t="str">
        <f>[1]LCIA_BAU!H326</f>
        <v>2021a648-52c7-32d9-a154-d6be407b47a3</v>
      </c>
      <c r="I357" s="323">
        <f>[1]LCIA_BAU!I326/SUM([1]LCIA_BAU!$I$326:$I$327,[1]LCIA_BAU!$I$329,[1]LCIA_BAU!$I$332)*$K$9*$K$3+[1]LCIA_BAU!I326*$K$8</f>
        <v>0</v>
      </c>
      <c r="J357" s="243">
        <f>SUM(I357:I363)</f>
        <v>1</v>
      </c>
      <c r="K357" s="72">
        <f>'[1]EV proj_BAU'!R66*70%+SUM('[1]EV proj_BAU'!R$72:R$90)*'[1]LIB Maf LCIA'!$C$122</f>
        <v>40.834986977508997</v>
      </c>
      <c r="L357" s="72">
        <f>'[1]EV proj_BAU'!S66*70%+SUM('[1]EV proj_BAU'!S$72:S$90)*'[1]LIB Maf LCIA'!$C$122</f>
        <v>40.260625980151701</v>
      </c>
      <c r="M357" s="72">
        <f>'[1]EV proj_BAU'!T66*70%+SUM('[1]EV proj_BAU'!T$72:T$90)*('[1]LIB Maf LCIA'!$C$122+'[1]LIB Maf LCIA'!$E$124)</f>
        <v>40.078321352343337</v>
      </c>
      <c r="N357" s="72">
        <f>'[1]EV proj_BAU'!U66*70%+SUM('[1]EV proj_BAU'!U$72:U$90)*('[1]LIB Maf LCIA'!$C$122+'[1]LIB Maf LCIA'!$E$124)</f>
        <v>45.646541951142581</v>
      </c>
      <c r="O357" s="72">
        <f>'[1]EV proj_BAU'!V66*70%+SUM('[1]EV proj_BAU'!V$72:V$90)*('[1]LIB Maf LCIA'!$C$122+'[1]LIB Maf LCIA'!$E$124)</f>
        <v>39.966501378763212</v>
      </c>
      <c r="P357" s="72">
        <f>'[1]EV proj_BAU'!W66*70%+SUM('[1]EV proj_BAU'!W$72:W$90)*('[1]LIB Maf LCIA'!$C$122+'[1]LIB Maf LCIA'!$E$124)</f>
        <v>39.840842260955469</v>
      </c>
      <c r="Q357" s="72">
        <f>'[1]EV proj_BAU'!AF65*70%+SUM('[1]EV proj_BAU'!AF$72:AF$91)*('[1]LIB Maf LCIA'!$C$122+'[1]LIB Maf LCIA'!$E$124)</f>
        <v>42.670672786423054</v>
      </c>
      <c r="R357" s="72">
        <f>'[1]EV proj_BAU'!AJ66*70%+SUM('[1]EV proj_BAU'!AJ$72:AJ$89)*('[1]LIB Maf LCIA'!$C$122+'[1]LIB Maf LCIA'!$E$124)</f>
        <v>51.543335188267903</v>
      </c>
      <c r="S357" s="72">
        <f>'[1]EV proj_BAU'!X65*70%+SUM('[1]EV proj_BAU'!X$72:X$90)*('[1]LIB Maf LCIA'!$C$122+'[1]LIB Maf LCIA'!$E$124)</f>
        <v>77.220234260999064</v>
      </c>
      <c r="T357" s="72">
        <f>'[1]EV proj_BAU'!Y65*70%+SUM('[1]EV proj_BAU'!Y$72:Y$90)*('[1]LIB Maf LCIA'!$C$122+'[1]LIB Maf LCIA'!$E$124)</f>
        <v>76.057388757929886</v>
      </c>
      <c r="U357" s="72">
        <f>'[1]EV proj_BAU'!Z65*70%+SUM('[1]EV proj_BAU'!Z$72:Z$90)*('[1]LIB Maf LCIA'!$C$122+'[1]LIB Maf LCIA'!$E$124)</f>
        <v>75.360659641002144</v>
      </c>
      <c r="V357" s="72">
        <f>'[1]EV proj_BAU'!AA65*70%+SUM('[1]EV proj_BAU'!AA$72:AA$90)*('[1]LIB Maf LCIA'!$C$122+'[1]LIB Maf LCIA'!$E$124)</f>
        <v>76.381639838456792</v>
      </c>
      <c r="W357" s="72">
        <f>'[1]EV proj_BAU'!AB65*70%+SUM('[1]EV proj_BAU'!AB$72:AB$90)*('[1]LIB Maf LCIA'!$C$122+'[1]LIB Maf LCIA'!$E$124)</f>
        <v>75.112448574934831</v>
      </c>
      <c r="X357" s="72">
        <f>'[1]EV proj_BAU'!AC65*70%+SUM('[1]EV proj_BAU'!AC$72:AC$90)*('[1]LIB Maf LCIA'!$C$122+'[1]LIB Maf LCIA'!$E$124)</f>
        <v>74.88065536036018</v>
      </c>
      <c r="Y357" s="72">
        <f>'[1]EV proj_BAU'!AG66*70%+SUM('[1]EV proj_BAU'!AG$72:AG$91)*('[1]LIB Maf LCIA'!$C$122+'[1]LIB Maf LCIA'!$E$124)</f>
        <v>87.618130866950438</v>
      </c>
      <c r="Z357" s="153">
        <f>'[1]EV proj_BAU'!AK66*70%+SUM('[1]EV proj_BAU'!AK$72:AK$89)*('[1]LIB Maf LCIA'!$C$122+'[1]LIB Maf LCIA'!$E$124)</f>
        <v>82.366855862174774</v>
      </c>
      <c r="AA357" s="76">
        <f>$I357*K$357</f>
        <v>0</v>
      </c>
      <c r="AB357" s="76">
        <f t="shared" ref="AB357:AP363" si="241">$I357*L$357</f>
        <v>0</v>
      </c>
      <c r="AC357" s="76">
        <f t="shared" si="241"/>
        <v>0</v>
      </c>
      <c r="AD357" s="76">
        <f t="shared" si="241"/>
        <v>0</v>
      </c>
      <c r="AE357" s="76">
        <f t="shared" si="241"/>
        <v>0</v>
      </c>
      <c r="AF357" s="76">
        <f t="shared" si="241"/>
        <v>0</v>
      </c>
      <c r="AG357" s="76">
        <f t="shared" si="241"/>
        <v>0</v>
      </c>
      <c r="AH357" s="76">
        <f t="shared" si="241"/>
        <v>0</v>
      </c>
      <c r="AI357" s="76">
        <f t="shared" si="241"/>
        <v>0</v>
      </c>
      <c r="AJ357" s="76">
        <f t="shared" si="241"/>
        <v>0</v>
      </c>
      <c r="AK357" s="76">
        <f t="shared" si="241"/>
        <v>0</v>
      </c>
      <c r="AL357" s="76">
        <f t="shared" si="241"/>
        <v>0</v>
      </c>
      <c r="AM357" s="76">
        <f t="shared" si="241"/>
        <v>0</v>
      </c>
      <c r="AN357" s="76">
        <f t="shared" si="241"/>
        <v>0</v>
      </c>
      <c r="AO357" s="76">
        <f t="shared" si="241"/>
        <v>0</v>
      </c>
      <c r="AP357" s="156">
        <f t="shared" si="241"/>
        <v>0</v>
      </c>
      <c r="AQ357" s="45" t="str">
        <f>VLOOKUP($H357,'[1]Unit factor_selected'!$F$3:$AC$346,'[1]Unit factor_selected'!H$1,FALSE)</f>
        <v>kWh</v>
      </c>
      <c r="AR357" s="157">
        <f>VLOOKUP($H357,'[1]Unit factor_selected'!$F$3:$AC$346,'[1]Unit factor_selected'!J$1,FALSE)</f>
        <v>0.19454816343477699</v>
      </c>
      <c r="AS357" s="158">
        <f>VLOOKUP($H357,'[1]Unit factor_selected'!$F$3:$AC$346,'[1]Unit factor_selected'!K$1,FALSE)</f>
        <v>6.7957555250499802</v>
      </c>
      <c r="AT357" s="158">
        <f>VLOOKUP($H357,'[1]Unit factor_selected'!$F$3:$AC$346,'[1]Unit factor_selected'!L$1,FALSE)</f>
        <v>8.8187596014927395E-5</v>
      </c>
      <c r="AU357" s="158">
        <f>VLOOKUP($H357,'[1]Unit factor_selected'!$F$3:$AC$346,'[1]Unit factor_selected'!M$1,FALSE)</f>
        <v>5.9391215212610003E-2</v>
      </c>
      <c r="AV357" s="158">
        <f>VLOOKUP($H357,'[1]Unit factor_selected'!$F$3:$AC$346,'[1]Unit factor_selected'!N$1,FALSE)</f>
        <v>1.1583446624296501E-2</v>
      </c>
      <c r="AW357" s="158">
        <f>VLOOKUP($H357,'[1]Unit factor_selected'!$F$3:$AC$346,'[1]Unit factor_selected'!O$1,FALSE)</f>
        <v>9.3673033052926995E-5</v>
      </c>
      <c r="AX357" s="158">
        <f>VLOOKUP($H357,'[1]Unit factor_selected'!$F$3:$AC$346,'[1]Unit factor_selected'!P$1,FALSE)</f>
        <v>0.19827953710975099</v>
      </c>
      <c r="AY357" s="158">
        <f>VLOOKUP($H357,'[1]Unit factor_selected'!$F$3:$AC$346,'[1]Unit factor_selected'!Q$1,FALSE)</f>
        <v>1.4201613553306E-2</v>
      </c>
      <c r="AZ357" s="158">
        <f>VLOOKUP($H357,'[1]Unit factor_selected'!$F$3:$AC$346,'[1]Unit factor_selected'!R$1,FALSE)</f>
        <v>0.173164265864902</v>
      </c>
      <c r="BA357" s="158">
        <f>VLOOKUP($H357,'[1]Unit factor_selected'!$F$3:$AC$346,'[1]Unit factor_selected'!S$1,FALSE)</f>
        <v>5.8746452970276503E-2</v>
      </c>
      <c r="BB357" s="158">
        <f>VLOOKUP($H357,'[1]Unit factor_selected'!$F$3:$AC$346,'[1]Unit factor_selected'!T$1,FALSE)</f>
        <v>1.21950915212548E-2</v>
      </c>
      <c r="BC357" s="158">
        <f>VLOOKUP($H357,'[1]Unit factor_selected'!$F$3:$AC$346,'[1]Unit factor_selected'!U$1,FALSE)</f>
        <v>1.4692890573130399E-2</v>
      </c>
      <c r="BD357" s="158">
        <f>VLOOKUP($H357,'[1]Unit factor_selected'!$F$3:$AC$346,'[1]Unit factor_selected'!V$1,FALSE)</f>
        <v>7.2813869887689002E-6</v>
      </c>
      <c r="BE357" s="158">
        <f>VLOOKUP($H357,'[1]Unit factor_selected'!$F$3:$AC$346,'[1]Unit factor_selected'!W$1,FALSE)</f>
        <v>5.0115509501026797E-4</v>
      </c>
      <c r="BF357" s="158">
        <f>VLOOKUP($H357,'[1]Unit factor_selected'!$F$3:$AC$346,'[1]Unit factor_selected'!X$1,FALSE)</f>
        <v>1.04561836568401E-4</v>
      </c>
      <c r="BG357" s="158">
        <f>VLOOKUP($H357,'[1]Unit factor_selected'!$F$3:$AC$346,'[1]Unit factor_selected'!Y$1,FALSE)</f>
        <v>1.12953299776828E-4</v>
      </c>
      <c r="BH357" s="158">
        <f>VLOOKUP($H357,'[1]Unit factor_selected'!$F$3:$AC$346,'[1]Unit factor_selected'!Z$1,FALSE)</f>
        <v>1.34435290149793E-7</v>
      </c>
      <c r="BI357" s="158">
        <f>VLOOKUP($H357,'[1]Unit factor_selected'!$F$3:$AC$346,'[1]Unit factor_selected'!AA$1,FALSE)</f>
        <v>1.8200658937087E-4</v>
      </c>
      <c r="BJ357" s="158">
        <f>VLOOKUP($H357,'[1]Unit factor_selected'!$F$3:$AC$346,'[1]Unit factor_selected'!AB$1,FALSE)</f>
        <v>0.40437100882069898</v>
      </c>
      <c r="BK357" s="159">
        <f>VLOOKUP($H357,'[1]Unit factor_selected'!$F$3:$AC$346,'[1]Unit factor_selected'!AC$1,FALSE)</f>
        <v>2.8342188340246799E-3</v>
      </c>
    </row>
    <row r="358" spans="2:63" s="1" customFormat="1" x14ac:dyDescent="0.2">
      <c r="B358" s="84"/>
      <c r="C358" s="85"/>
      <c r="D358" s="147"/>
      <c r="E358" s="84"/>
      <c r="F358" s="160"/>
      <c r="G358" s="87" t="str">
        <f>[1]LCIA_BAU!G327</f>
        <v>Hungary</v>
      </c>
      <c r="H358" s="161" t="str">
        <f>[1]LCIA_BAU!H327</f>
        <v>4cb21688-49f1-34d7-92a9-9a30881baa53</v>
      </c>
      <c r="I358" s="323">
        <f>[1]LCIA_BAU!I327/SUM([1]LCIA_BAU!$I$326:$I$327,[1]LCIA_BAU!$I$329,[1]LCIA_BAU!$I$332)*$K$9*$K$3+[1]LCIA_BAU!I327*$K$8</f>
        <v>0</v>
      </c>
      <c r="J358" s="245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164"/>
      <c r="AA358" s="95">
        <f t="shared" ref="AA358:AA363" si="242">$I358*K$357</f>
        <v>0</v>
      </c>
      <c r="AB358" s="95">
        <f t="shared" si="241"/>
        <v>0</v>
      </c>
      <c r="AC358" s="95">
        <f t="shared" si="241"/>
        <v>0</v>
      </c>
      <c r="AD358" s="95">
        <f t="shared" si="241"/>
        <v>0</v>
      </c>
      <c r="AE358" s="95">
        <f t="shared" si="241"/>
        <v>0</v>
      </c>
      <c r="AF358" s="95">
        <f t="shared" si="241"/>
        <v>0</v>
      </c>
      <c r="AG358" s="95">
        <f t="shared" si="241"/>
        <v>0</v>
      </c>
      <c r="AH358" s="95">
        <f t="shared" si="241"/>
        <v>0</v>
      </c>
      <c r="AI358" s="95">
        <f t="shared" si="241"/>
        <v>0</v>
      </c>
      <c r="AJ358" s="95">
        <f t="shared" si="241"/>
        <v>0</v>
      </c>
      <c r="AK358" s="95">
        <f t="shared" si="241"/>
        <v>0</v>
      </c>
      <c r="AL358" s="95">
        <f t="shared" si="241"/>
        <v>0</v>
      </c>
      <c r="AM358" s="95">
        <f t="shared" si="241"/>
        <v>0</v>
      </c>
      <c r="AN358" s="95">
        <f t="shared" si="241"/>
        <v>0</v>
      </c>
      <c r="AO358" s="95">
        <f t="shared" si="241"/>
        <v>0</v>
      </c>
      <c r="AP358" s="167">
        <f t="shared" si="241"/>
        <v>0</v>
      </c>
      <c r="AQ358" s="45" t="str">
        <f>VLOOKUP($H358,'[1]Unit factor_selected'!$F$3:$AC$346,'[1]Unit factor_selected'!H$1,FALSE)</f>
        <v>kWh</v>
      </c>
      <c r="AR358" s="168">
        <f>VLOOKUP($H358,'[1]Unit factor_selected'!$F$3:$AC$346,'[1]Unit factor_selected'!J$1,FALSE)</f>
        <v>0.21577001178640801</v>
      </c>
      <c r="AS358" s="169">
        <f>VLOOKUP($H358,'[1]Unit factor_selected'!$F$3:$AC$346,'[1]Unit factor_selected'!K$1,FALSE)</f>
        <v>7.2333849412719502</v>
      </c>
      <c r="AT358" s="169">
        <f>VLOOKUP($H358,'[1]Unit factor_selected'!$F$3:$AC$346,'[1]Unit factor_selected'!L$1,FALSE)</f>
        <v>8.0276380910669396E-5</v>
      </c>
      <c r="AU358" s="169">
        <f>VLOOKUP($H358,'[1]Unit factor_selected'!$F$3:$AC$346,'[1]Unit factor_selected'!M$1,FALSE)</f>
        <v>6.8026517284239404E-2</v>
      </c>
      <c r="AV358" s="169">
        <f>VLOOKUP($H358,'[1]Unit factor_selected'!$F$3:$AC$346,'[1]Unit factor_selected'!N$1,FALSE)</f>
        <v>1.36260022319623E-2</v>
      </c>
      <c r="AW358" s="169">
        <f>VLOOKUP($H358,'[1]Unit factor_selected'!$F$3:$AC$346,'[1]Unit factor_selected'!O$1,FALSE)</f>
        <v>1.90685676866339E-4</v>
      </c>
      <c r="AX358" s="169">
        <f>VLOOKUP($H358,'[1]Unit factor_selected'!$F$3:$AC$346,'[1]Unit factor_selected'!P$1,FALSE)</f>
        <v>0.219822332418601</v>
      </c>
      <c r="AY358" s="169">
        <f>VLOOKUP($H358,'[1]Unit factor_selected'!$F$3:$AC$346,'[1]Unit factor_selected'!Q$1,FALSE)</f>
        <v>1.73540844088103E-2</v>
      </c>
      <c r="AZ358" s="169">
        <f>VLOOKUP($H358,'[1]Unit factor_selected'!$F$3:$AC$346,'[1]Unit factor_selected'!R$1,FALSE)</f>
        <v>0.26107456310872401</v>
      </c>
      <c r="BA358" s="169">
        <f>VLOOKUP($H358,'[1]Unit factor_selected'!$F$3:$AC$346,'[1]Unit factor_selected'!S$1,FALSE)</f>
        <v>6.3394804129405E-2</v>
      </c>
      <c r="BB358" s="169">
        <f>VLOOKUP($H358,'[1]Unit factor_selected'!$F$3:$AC$346,'[1]Unit factor_selected'!T$1,FALSE)</f>
        <v>1.08184860807417E-2</v>
      </c>
      <c r="BC358" s="169">
        <f>VLOOKUP($H358,'[1]Unit factor_selected'!$F$3:$AC$346,'[1]Unit factor_selected'!U$1,FALSE)</f>
        <v>1.7522737587687898E-2</v>
      </c>
      <c r="BD358" s="169">
        <f>VLOOKUP($H358,'[1]Unit factor_selected'!$F$3:$AC$346,'[1]Unit factor_selected'!V$1,FALSE)</f>
        <v>1.31149157181119E-5</v>
      </c>
      <c r="BE358" s="169">
        <f>VLOOKUP($H358,'[1]Unit factor_selected'!$F$3:$AC$346,'[1]Unit factor_selected'!W$1,FALSE)</f>
        <v>4.5103669699047102E-4</v>
      </c>
      <c r="BF358" s="169">
        <f>VLOOKUP($H358,'[1]Unit factor_selected'!$F$3:$AC$346,'[1]Unit factor_selected'!X$1,FALSE)</f>
        <v>7.8799370286731198E-5</v>
      </c>
      <c r="BG358" s="169">
        <f>VLOOKUP($H358,'[1]Unit factor_selected'!$F$3:$AC$346,'[1]Unit factor_selected'!Y$1,FALSE)</f>
        <v>8.7981241989460503E-5</v>
      </c>
      <c r="BH358" s="169">
        <f>VLOOKUP($H358,'[1]Unit factor_selected'!$F$3:$AC$346,'[1]Unit factor_selected'!Z$1,FALSE)</f>
        <v>1.4425544847962701E-7</v>
      </c>
      <c r="BI358" s="169">
        <f>VLOOKUP($H358,'[1]Unit factor_selected'!$F$3:$AC$346,'[1]Unit factor_selected'!AA$1,FALSE)</f>
        <v>1.8805544675655399E-4</v>
      </c>
      <c r="BJ358" s="169">
        <f>VLOOKUP($H358,'[1]Unit factor_selected'!$F$3:$AC$346,'[1]Unit factor_selected'!AB$1,FALSE)</f>
        <v>0.37510459525880402</v>
      </c>
      <c r="BK358" s="170">
        <f>VLOOKUP($H358,'[1]Unit factor_selected'!$F$3:$AC$346,'[1]Unit factor_selected'!AC$1,FALSE)</f>
        <v>8.1652158336886695E-4</v>
      </c>
    </row>
    <row r="359" spans="2:63" s="1" customFormat="1" x14ac:dyDescent="0.2">
      <c r="B359" s="84"/>
      <c r="C359" s="85"/>
      <c r="D359" s="147"/>
      <c r="E359" s="84"/>
      <c r="F359" s="160"/>
      <c r="G359" s="87" t="str">
        <f>[1]LCIA_BAU!G328</f>
        <v>MI, US</v>
      </c>
      <c r="H359" s="161" t="str">
        <f>[1]LCIA_BAU!H328</f>
        <v>b61cac0a-ced2-39d5-a7c7-d5c2ba600709</v>
      </c>
      <c r="I359" s="323">
        <f>[1]LCIA_BAU!I328/SUM([1]LCIA_BAU!$I$328,[1]LCIA_BAU!$I$330:$I$331)*$K$4*$K$9+$K$8*[1]LCIA_BAU!I328</f>
        <v>9.9522712344200251E-2</v>
      </c>
      <c r="J359" s="245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164"/>
      <c r="AA359" s="95">
        <f t="shared" si="242"/>
        <v>4.0640086625417915</v>
      </c>
      <c r="AB359" s="95">
        <f t="shared" si="241"/>
        <v>4.0068466982200732</v>
      </c>
      <c r="AC359" s="95">
        <f t="shared" si="241"/>
        <v>3.9887032471876847</v>
      </c>
      <c r="AD359" s="95">
        <f t="shared" si="241"/>
        <v>4.5428676641110322</v>
      </c>
      <c r="AE359" s="95">
        <f t="shared" si="241"/>
        <v>3.9775746201227338</v>
      </c>
      <c r="AF359" s="95">
        <f t="shared" si="241"/>
        <v>3.9650686838877278</v>
      </c>
      <c r="AG359" s="95">
        <f t="shared" si="241"/>
        <v>4.2467010932566751</v>
      </c>
      <c r="AH359" s="95">
        <f t="shared" si="241"/>
        <v>5.1297325212026816</v>
      </c>
      <c r="AI359" s="95">
        <f t="shared" si="241"/>
        <v>7.6851671615091668</v>
      </c>
      <c r="AJ359" s="95">
        <f t="shared" si="241"/>
        <v>7.5694376230064657</v>
      </c>
      <c r="AK359" s="95">
        <f t="shared" si="241"/>
        <v>7.5000972515206374</v>
      </c>
      <c r="AL359" s="95">
        <f t="shared" si="241"/>
        <v>7.6017079700210415</v>
      </c>
      <c r="AM359" s="95">
        <f t="shared" si="241"/>
        <v>7.4753946129917734</v>
      </c>
      <c r="AN359" s="95">
        <f t="shared" si="241"/>
        <v>7.4523259235743229</v>
      </c>
      <c r="AO359" s="95">
        <f t="shared" si="241"/>
        <v>8.7199940344080016</v>
      </c>
      <c r="AP359" s="167">
        <f t="shared" si="241"/>
        <v>8.1973729026674249</v>
      </c>
      <c r="AQ359" s="45" t="str">
        <f>VLOOKUP($H359,'[1]Unit factor_selected'!$F$3:$AC$346,'[1]Unit factor_selected'!H$1,FALSE)</f>
        <v>kWh</v>
      </c>
      <c r="AR359" s="168">
        <f>VLOOKUP($H359,'[1]Unit factor_selected'!$F$3:$AC$346,'[1]Unit factor_selected'!J$1,FALSE)</f>
        <v>0.84492685052712702</v>
      </c>
      <c r="AS359" s="169">
        <f>VLOOKUP($H359,'[1]Unit factor_selected'!$F$3:$AC$346,'[1]Unit factor_selected'!K$1,FALSE)</f>
        <v>13.8176187409319</v>
      </c>
      <c r="AT359" s="169">
        <f>VLOOKUP($H359,'[1]Unit factor_selected'!$F$3:$AC$346,'[1]Unit factor_selected'!L$1,FALSE)</f>
        <v>1.3750236107345399E-3</v>
      </c>
      <c r="AU359" s="169">
        <f>VLOOKUP($H359,'[1]Unit factor_selected'!$F$3:$AC$346,'[1]Unit factor_selected'!M$1,FALSE)</f>
        <v>0.22532069788397299</v>
      </c>
      <c r="AV359" s="169">
        <f>VLOOKUP($H359,'[1]Unit factor_selected'!$F$3:$AC$346,'[1]Unit factor_selected'!N$1,FALSE)</f>
        <v>1.86099453978095E-2</v>
      </c>
      <c r="AW359" s="169">
        <f>VLOOKUP($H359,'[1]Unit factor_selected'!$F$3:$AC$346,'[1]Unit factor_selected'!O$1,FALSE)</f>
        <v>3.3112759989510502E-4</v>
      </c>
      <c r="AX359" s="169">
        <f>VLOOKUP($H359,'[1]Unit factor_selected'!$F$3:$AC$346,'[1]Unit factor_selected'!P$1,FALSE)</f>
        <v>0.85870887945642105</v>
      </c>
      <c r="AY359" s="169">
        <f>VLOOKUP($H359,'[1]Unit factor_selected'!$F$3:$AC$346,'[1]Unit factor_selected'!Q$1,FALSE)</f>
        <v>2.70133464950984E-2</v>
      </c>
      <c r="AZ359" s="169">
        <f>VLOOKUP($H359,'[1]Unit factor_selected'!$F$3:$AC$346,'[1]Unit factor_selected'!R$1,FALSE)</f>
        <v>0.65750848355524405</v>
      </c>
      <c r="BA359" s="169">
        <f>VLOOKUP($H359,'[1]Unit factor_selected'!$F$3:$AC$346,'[1]Unit factor_selected'!S$1,FALSE)</f>
        <v>0.15437578030999699</v>
      </c>
      <c r="BB359" s="169">
        <f>VLOOKUP($H359,'[1]Unit factor_selected'!$F$3:$AC$346,'[1]Unit factor_selected'!T$1,FALSE)</f>
        <v>1.2817108343723799E-3</v>
      </c>
      <c r="BC359" s="169">
        <f>VLOOKUP($H359,'[1]Unit factor_selected'!$F$3:$AC$346,'[1]Unit factor_selected'!U$1,FALSE)</f>
        <v>2.4739460993979501E-2</v>
      </c>
      <c r="BD359" s="169">
        <f>VLOOKUP($H359,'[1]Unit factor_selected'!$F$3:$AC$346,'[1]Unit factor_selected'!V$1,FALSE)</f>
        <v>2.4550403468202401E-5</v>
      </c>
      <c r="BE359" s="169">
        <f>VLOOKUP($H359,'[1]Unit factor_selected'!$F$3:$AC$346,'[1]Unit factor_selected'!W$1,FALSE)</f>
        <v>5.1818030284491497E-4</v>
      </c>
      <c r="BF359" s="169">
        <f>VLOOKUP($H359,'[1]Unit factor_selected'!$F$3:$AC$346,'[1]Unit factor_selected'!X$1,FALSE)</f>
        <v>1.20964766055872E-3</v>
      </c>
      <c r="BG359" s="169">
        <f>VLOOKUP($H359,'[1]Unit factor_selected'!$F$3:$AC$346,'[1]Unit factor_selected'!Y$1,FALSE)</f>
        <v>1.2305157864208301E-3</v>
      </c>
      <c r="BH359" s="169">
        <f>VLOOKUP($H359,'[1]Unit factor_selected'!$F$3:$AC$346,'[1]Unit factor_selected'!Z$1,FALSE)</f>
        <v>2.7696314907270402E-7</v>
      </c>
      <c r="BI359" s="169">
        <f>VLOOKUP($H359,'[1]Unit factor_selected'!$F$3:$AC$346,'[1]Unit factor_selected'!AA$1,FALSE)</f>
        <v>2.5922901798228299E-3</v>
      </c>
      <c r="BJ359" s="169">
        <f>VLOOKUP($H359,'[1]Unit factor_selected'!$F$3:$AC$346,'[1]Unit factor_selected'!AB$1,FALSE)</f>
        <v>0.47977050815169298</v>
      </c>
      <c r="BK359" s="170">
        <f>VLOOKUP($H359,'[1]Unit factor_selected'!$F$3:$AC$346,'[1]Unit factor_selected'!AC$1,FALSE)</f>
        <v>1.0706689391021E-2</v>
      </c>
    </row>
    <row r="360" spans="2:63" s="1" customFormat="1" x14ac:dyDescent="0.2">
      <c r="B360" s="84"/>
      <c r="C360" s="85"/>
      <c r="D360" s="147"/>
      <c r="E360" s="84"/>
      <c r="F360" s="160"/>
      <c r="G360" s="87" t="str">
        <f>[1]LCIA_BAU!G329</f>
        <v>Korea</v>
      </c>
      <c r="H360" s="161" t="str">
        <f>[1]LCIA_BAU!H329</f>
        <v>2fcc8944-1021-3349-ace4-288efc955cd1</v>
      </c>
      <c r="I360" s="323">
        <f>[1]LCIA_BAU!I329/SUM([1]LCIA_BAU!$I$326:$I$327,[1]LCIA_BAU!$I$329,[1]LCIA_BAU!$I$332)*$K$9*$K$3+[1]LCIA_BAU!I329*$K$8</f>
        <v>0</v>
      </c>
      <c r="J360" s="245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164"/>
      <c r="AA360" s="95">
        <f t="shared" si="242"/>
        <v>0</v>
      </c>
      <c r="AB360" s="95">
        <f t="shared" si="241"/>
        <v>0</v>
      </c>
      <c r="AC360" s="95">
        <f t="shared" si="241"/>
        <v>0</v>
      </c>
      <c r="AD360" s="95">
        <f t="shared" si="241"/>
        <v>0</v>
      </c>
      <c r="AE360" s="95">
        <f t="shared" si="241"/>
        <v>0</v>
      </c>
      <c r="AF360" s="95">
        <f t="shared" si="241"/>
        <v>0</v>
      </c>
      <c r="AG360" s="95">
        <f t="shared" si="241"/>
        <v>0</v>
      </c>
      <c r="AH360" s="95">
        <f t="shared" si="241"/>
        <v>0</v>
      </c>
      <c r="AI360" s="95">
        <f t="shared" si="241"/>
        <v>0</v>
      </c>
      <c r="AJ360" s="95">
        <f t="shared" si="241"/>
        <v>0</v>
      </c>
      <c r="AK360" s="95">
        <f t="shared" si="241"/>
        <v>0</v>
      </c>
      <c r="AL360" s="95">
        <f t="shared" si="241"/>
        <v>0</v>
      </c>
      <c r="AM360" s="95">
        <f t="shared" si="241"/>
        <v>0</v>
      </c>
      <c r="AN360" s="95">
        <f t="shared" si="241"/>
        <v>0</v>
      </c>
      <c r="AO360" s="95">
        <f t="shared" si="241"/>
        <v>0</v>
      </c>
      <c r="AP360" s="167">
        <f t="shared" si="241"/>
        <v>0</v>
      </c>
      <c r="AQ360" s="45" t="str">
        <f>VLOOKUP($H360,'[1]Unit factor_selected'!$F$3:$AC$346,'[1]Unit factor_selected'!H$1,FALSE)</f>
        <v>kWh</v>
      </c>
      <c r="AR360" s="168">
        <f>VLOOKUP($H360,'[1]Unit factor_selected'!$F$3:$AC$346,'[1]Unit factor_selected'!J$1,FALSE)</f>
        <v>0.44882419692131298</v>
      </c>
      <c r="AS360" s="169">
        <f>VLOOKUP($H360,'[1]Unit factor_selected'!$F$3:$AC$346,'[1]Unit factor_selected'!K$1,FALSE)</f>
        <v>10.6797594704434</v>
      </c>
      <c r="AT360" s="169">
        <f>VLOOKUP($H360,'[1]Unit factor_selected'!$F$3:$AC$346,'[1]Unit factor_selected'!L$1,FALSE)</f>
        <v>4.9265264292420302E-4</v>
      </c>
      <c r="AU360" s="169">
        <f>VLOOKUP($H360,'[1]Unit factor_selected'!$F$3:$AC$346,'[1]Unit factor_selected'!M$1,FALSE)</f>
        <v>0.12623149246165999</v>
      </c>
      <c r="AV360" s="169">
        <f>VLOOKUP($H360,'[1]Unit factor_selected'!$F$3:$AC$346,'[1]Unit factor_selected'!N$1,FALSE)</f>
        <v>1.6968609446120098E-2</v>
      </c>
      <c r="AW360" s="169">
        <f>VLOOKUP($H360,'[1]Unit factor_selected'!$F$3:$AC$346,'[1]Unit factor_selected'!O$1,FALSE)</f>
        <v>2.7405747398636201E-4</v>
      </c>
      <c r="AX360" s="169">
        <f>VLOOKUP($H360,'[1]Unit factor_selected'!$F$3:$AC$346,'[1]Unit factor_selected'!P$1,FALSE)</f>
        <v>0.45253492451686</v>
      </c>
      <c r="AY360" s="169">
        <f>VLOOKUP($H360,'[1]Unit factor_selected'!$F$3:$AC$346,'[1]Unit factor_selected'!Q$1,FALSE)</f>
        <v>2.48684596265452E-2</v>
      </c>
      <c r="AZ360" s="169">
        <f>VLOOKUP($H360,'[1]Unit factor_selected'!$F$3:$AC$346,'[1]Unit factor_selected'!R$1,FALSE)</f>
        <v>0.42508296115309102</v>
      </c>
      <c r="BA360" s="169">
        <f>VLOOKUP($H360,'[1]Unit factor_selected'!$F$3:$AC$346,'[1]Unit factor_selected'!S$1,FALSE)</f>
        <v>0.191914630710534</v>
      </c>
      <c r="BB360" s="169">
        <f>VLOOKUP($H360,'[1]Unit factor_selected'!$F$3:$AC$346,'[1]Unit factor_selected'!T$1,FALSE)</f>
        <v>8.9421744425186196E-3</v>
      </c>
      <c r="BC360" s="169">
        <f>VLOOKUP($H360,'[1]Unit factor_selected'!$F$3:$AC$346,'[1]Unit factor_selected'!U$1,FALSE)</f>
        <v>2.2227062220125101E-2</v>
      </c>
      <c r="BD360" s="169">
        <f>VLOOKUP($H360,'[1]Unit factor_selected'!$F$3:$AC$346,'[1]Unit factor_selected'!V$1,FALSE)</f>
        <v>2.0839885011706401E-5</v>
      </c>
      <c r="BE360" s="169">
        <f>VLOOKUP($H360,'[1]Unit factor_selected'!$F$3:$AC$346,'[1]Unit factor_selected'!W$1,FALSE)</f>
        <v>5.9720515722452502E-4</v>
      </c>
      <c r="BF360" s="169">
        <f>VLOOKUP($H360,'[1]Unit factor_selected'!$F$3:$AC$346,'[1]Unit factor_selected'!X$1,FALSE)</f>
        <v>9.57080591438114E-4</v>
      </c>
      <c r="BG360" s="169">
        <f>VLOOKUP($H360,'[1]Unit factor_selected'!$F$3:$AC$346,'[1]Unit factor_selected'!Y$1,FALSE)</f>
        <v>9.6987712976880503E-4</v>
      </c>
      <c r="BH360" s="169">
        <f>VLOOKUP($H360,'[1]Unit factor_selected'!$F$3:$AC$346,'[1]Unit factor_selected'!Z$1,FALSE)</f>
        <v>1.6228126937245899E-7</v>
      </c>
      <c r="BI360" s="169">
        <f>VLOOKUP($H360,'[1]Unit factor_selected'!$F$3:$AC$346,'[1]Unit factor_selected'!AA$1,FALSE)</f>
        <v>8.2713932894040601E-4</v>
      </c>
      <c r="BJ360" s="169">
        <f>VLOOKUP($H360,'[1]Unit factor_selected'!$F$3:$AC$346,'[1]Unit factor_selected'!AB$1,FALSE)</f>
        <v>0.51620363771325195</v>
      </c>
      <c r="BK360" s="170">
        <f>VLOOKUP($H360,'[1]Unit factor_selected'!$F$3:$AC$346,'[1]Unit factor_selected'!AC$1,FALSE)</f>
        <v>3.0323563137813099E-3</v>
      </c>
    </row>
    <row r="361" spans="2:63" s="1" customFormat="1" x14ac:dyDescent="0.2">
      <c r="B361" s="84"/>
      <c r="C361" s="85"/>
      <c r="D361" s="147"/>
      <c r="E361" s="84"/>
      <c r="F361" s="160"/>
      <c r="G361" s="87" t="str">
        <f>[1]LCIA_BAU!G330</f>
        <v>TN, US</v>
      </c>
      <c r="H361" s="161" t="str">
        <f>[1]LCIA_BAU!H330</f>
        <v>c15204bc-dbef-4122-b600-8a21aa62ea84</v>
      </c>
      <c r="I361" s="323">
        <f>[1]LCIA_BAU!I330/SUM([1]LCIA_BAU!$I$328,[1]LCIA_BAU!$I$330:$I$331)*$K$4*$K$9+$K$8*[1]LCIA_BAU!I330</f>
        <v>5.0291110898712112E-2</v>
      </c>
      <c r="J361" s="245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164"/>
      <c r="AA361" s="95">
        <f t="shared" si="242"/>
        <v>2.0536368586333698</v>
      </c>
      <c r="AB361" s="95">
        <f t="shared" si="241"/>
        <v>2.0247516060193793</v>
      </c>
      <c r="AC361" s="95">
        <f t="shared" si="241"/>
        <v>2.0155833037649202</v>
      </c>
      <c r="AD361" s="95">
        <f t="shared" si="241"/>
        <v>2.2956153034076263</v>
      </c>
      <c r="AE361" s="95">
        <f t="shared" si="241"/>
        <v>2.0099597530729114</v>
      </c>
      <c r="AF361" s="95">
        <f t="shared" si="241"/>
        <v>2.0036402164438076</v>
      </c>
      <c r="AG361" s="95">
        <f t="shared" si="241"/>
        <v>2.1459555372246588</v>
      </c>
      <c r="AH361" s="95">
        <f t="shared" si="241"/>
        <v>2.5921715860426713</v>
      </c>
      <c r="AI361" s="95">
        <f t="shared" si="241"/>
        <v>3.8834913648444322</v>
      </c>
      <c r="AJ361" s="95">
        <f t="shared" si="241"/>
        <v>3.8250105726915118</v>
      </c>
      <c r="AK361" s="95">
        <f t="shared" si="241"/>
        <v>3.7899712914057369</v>
      </c>
      <c r="AL361" s="95">
        <f t="shared" si="241"/>
        <v>3.8413175197413176</v>
      </c>
      <c r="AM361" s="95">
        <f t="shared" si="241"/>
        <v>3.7774884811558582</v>
      </c>
      <c r="AN361" s="95">
        <f t="shared" si="241"/>
        <v>3.7658313428961154</v>
      </c>
      <c r="AO361" s="95">
        <f t="shared" si="241"/>
        <v>4.406413136167675</v>
      </c>
      <c r="AP361" s="167">
        <f t="shared" si="241"/>
        <v>4.1423206825428673</v>
      </c>
      <c r="AQ361" s="45" t="str">
        <f>VLOOKUP($H361,'[1]Unit factor_selected'!$F$3:$AC$346,'[1]Unit factor_selected'!H$1,FALSE)</f>
        <v>kWh</v>
      </c>
      <c r="AR361" s="168">
        <f>VLOOKUP($H361,'[1]Unit factor_selected'!$F$3:$AC$346,'[1]Unit factor_selected'!J$1,FALSE)</f>
        <v>0.54026293565241301</v>
      </c>
      <c r="AS361" s="169">
        <f>VLOOKUP($H361,'[1]Unit factor_selected'!$F$3:$AC$346,'[1]Unit factor_selected'!K$1,FALSE)</f>
        <v>10.3422158757806</v>
      </c>
      <c r="AT361" s="169">
        <f>VLOOKUP($H361,'[1]Unit factor_selected'!$F$3:$AC$346,'[1]Unit factor_selected'!L$1,FALSE)</f>
        <v>8.3933786243018305E-4</v>
      </c>
      <c r="AU361" s="169">
        <f>VLOOKUP($H361,'[1]Unit factor_selected'!$F$3:$AC$346,'[1]Unit factor_selected'!M$1,FALSE)</f>
        <v>0.15974025059254601</v>
      </c>
      <c r="AV361" s="169">
        <f>VLOOKUP($H361,'[1]Unit factor_selected'!$F$3:$AC$346,'[1]Unit factor_selected'!N$1,FALSE)</f>
        <v>1.3518716148945099E-2</v>
      </c>
      <c r="AW361" s="169">
        <f>VLOOKUP($H361,'[1]Unit factor_selected'!$F$3:$AC$346,'[1]Unit factor_selected'!O$1,FALSE)</f>
        <v>2.7014841132458702E-4</v>
      </c>
      <c r="AX361" s="169">
        <f>VLOOKUP($H361,'[1]Unit factor_selected'!$F$3:$AC$346,'[1]Unit factor_selected'!P$1,FALSE)</f>
        <v>0.54864194356905904</v>
      </c>
      <c r="AY361" s="169">
        <f>VLOOKUP($H361,'[1]Unit factor_selected'!$F$3:$AC$346,'[1]Unit factor_selected'!Q$1,FALSE)</f>
        <v>1.9900655252947701E-2</v>
      </c>
      <c r="AZ361" s="169">
        <f>VLOOKUP($H361,'[1]Unit factor_selected'!$F$3:$AC$346,'[1]Unit factor_selected'!R$1,FALSE)</f>
        <v>0.37196884852006301</v>
      </c>
      <c r="BA361" s="169">
        <f>VLOOKUP($H361,'[1]Unit factor_selected'!$F$3:$AC$346,'[1]Unit factor_selected'!S$1,FALSE)</f>
        <v>0.14986578416228899</v>
      </c>
      <c r="BB361" s="169">
        <f>VLOOKUP($H361,'[1]Unit factor_selected'!$F$3:$AC$346,'[1]Unit factor_selected'!T$1,FALSE)</f>
        <v>2.7621837652453498E-3</v>
      </c>
      <c r="BC361" s="169">
        <f>VLOOKUP($H361,'[1]Unit factor_selected'!$F$3:$AC$346,'[1]Unit factor_selected'!U$1,FALSE)</f>
        <v>1.7784440338804799E-2</v>
      </c>
      <c r="BD361" s="169">
        <f>VLOOKUP($H361,'[1]Unit factor_selected'!$F$3:$AC$346,'[1]Unit factor_selected'!V$1,FALSE)</f>
        <v>2.0260451279894099E-5</v>
      </c>
      <c r="BE361" s="169">
        <f>VLOOKUP($H361,'[1]Unit factor_selected'!$F$3:$AC$346,'[1]Unit factor_selected'!W$1,FALSE)</f>
        <v>3.9867366816646898E-4</v>
      </c>
      <c r="BF361" s="169">
        <f>VLOOKUP($H361,'[1]Unit factor_selected'!$F$3:$AC$346,'[1]Unit factor_selected'!X$1,FALSE)</f>
        <v>5.1690050979548202E-4</v>
      </c>
      <c r="BG361" s="169">
        <f>VLOOKUP($H361,'[1]Unit factor_selected'!$F$3:$AC$346,'[1]Unit factor_selected'!Y$1,FALSE)</f>
        <v>5.3106443667066104E-4</v>
      </c>
      <c r="BH361" s="169">
        <f>VLOOKUP($H361,'[1]Unit factor_selected'!$F$3:$AC$346,'[1]Unit factor_selected'!Z$1,FALSE)</f>
        <v>2.15377829947938E-7</v>
      </c>
      <c r="BI361" s="169">
        <f>VLOOKUP($H361,'[1]Unit factor_selected'!$F$3:$AC$346,'[1]Unit factor_selected'!AA$1,FALSE)</f>
        <v>9.8085589970202391E-4</v>
      </c>
      <c r="BJ361" s="169">
        <f>VLOOKUP($H361,'[1]Unit factor_selected'!$F$3:$AC$346,'[1]Unit factor_selected'!AB$1,FALSE)</f>
        <v>0.32744952445668901</v>
      </c>
      <c r="BK361" s="170">
        <f>VLOOKUP($H361,'[1]Unit factor_selected'!$F$3:$AC$346,'[1]Unit factor_selected'!AC$1,FALSE)</f>
        <v>2.23171451730747E-3</v>
      </c>
    </row>
    <row r="362" spans="2:63" s="1" customFormat="1" x14ac:dyDescent="0.2">
      <c r="B362" s="84"/>
      <c r="C362" s="85"/>
      <c r="D362" s="147"/>
      <c r="E362" s="84"/>
      <c r="F362" s="160"/>
      <c r="G362" s="87" t="str">
        <f>[1]LCIA_BAU!G331</f>
        <v>NV, US</v>
      </c>
      <c r="H362" s="161" t="str">
        <f>[1]LCIA_BAU!H331</f>
        <v>9a6b06ea-3c60-4626-b2d3-7b5b86c39539</v>
      </c>
      <c r="I362" s="323">
        <f>[1]LCIA_BAU!I331/SUM([1]LCIA_BAU!$I$328,[1]LCIA_BAU!$I$330:$I$331)*$K$4*$K$9+$K$8*[1]LCIA_BAU!I331</f>
        <v>0.85018617675708763</v>
      </c>
      <c r="J362" s="245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164"/>
      <c r="AA362" s="95">
        <f t="shared" si="242"/>
        <v>34.717341456333834</v>
      </c>
      <c r="AB362" s="95">
        <f t="shared" si="241"/>
        <v>34.229027675912249</v>
      </c>
      <c r="AC362" s="95">
        <f t="shared" si="241"/>
        <v>34.074034801390731</v>
      </c>
      <c r="AD362" s="95">
        <f t="shared" si="241"/>
        <v>38.808058983623923</v>
      </c>
      <c r="AE362" s="95">
        <f t="shared" si="241"/>
        <v>33.978967005567569</v>
      </c>
      <c r="AF362" s="95">
        <f t="shared" si="241"/>
        <v>33.872133360623934</v>
      </c>
      <c r="AG362" s="95">
        <f t="shared" si="241"/>
        <v>36.278016155941721</v>
      </c>
      <c r="AH362" s="95">
        <f t="shared" si="241"/>
        <v>43.821431081022553</v>
      </c>
      <c r="AI362" s="95">
        <f t="shared" si="241"/>
        <v>65.651575734645462</v>
      </c>
      <c r="AJ362" s="95">
        <f t="shared" si="241"/>
        <v>64.66294056223191</v>
      </c>
      <c r="AK362" s="95">
        <f t="shared" si="241"/>
        <v>64.070591098075766</v>
      </c>
      <c r="AL362" s="95">
        <f t="shared" si="241"/>
        <v>64.938614348694429</v>
      </c>
      <c r="AM362" s="95">
        <f t="shared" si="241"/>
        <v>63.859565480787197</v>
      </c>
      <c r="AN362" s="95">
        <f t="shared" si="241"/>
        <v>63.662498093889738</v>
      </c>
      <c r="AO362" s="95">
        <f t="shared" si="241"/>
        <v>74.491723696374763</v>
      </c>
      <c r="AP362" s="167">
        <f t="shared" si="241"/>
        <v>70.027162276964475</v>
      </c>
      <c r="AQ362" s="45" t="str">
        <f>VLOOKUP($H362,'[1]Unit factor_selected'!$F$3:$AC$346,'[1]Unit factor_selected'!H$1,FALSE)</f>
        <v>kWh</v>
      </c>
      <c r="AR362" s="168">
        <f>VLOOKUP($H362,'[1]Unit factor_selected'!$F$3:$AC$346,'[1]Unit factor_selected'!J$1,FALSE)</f>
        <v>0.24860307028831699</v>
      </c>
      <c r="AS362" s="169">
        <f>VLOOKUP($H362,'[1]Unit factor_selected'!$F$3:$AC$346,'[1]Unit factor_selected'!K$1,FALSE)</f>
        <v>6.6539953477216303</v>
      </c>
      <c r="AT362" s="169">
        <f>VLOOKUP($H362,'[1]Unit factor_selected'!$F$3:$AC$346,'[1]Unit factor_selected'!L$1,FALSE)</f>
        <v>6.3013051630230203E-4</v>
      </c>
      <c r="AU362" s="169">
        <f>VLOOKUP($H362,'[1]Unit factor_selected'!$F$3:$AC$346,'[1]Unit factor_selected'!M$1,FALSE)</f>
        <v>7.3559318072518198E-2</v>
      </c>
      <c r="AV362" s="169">
        <f>VLOOKUP($H362,'[1]Unit factor_selected'!$F$3:$AC$346,'[1]Unit factor_selected'!N$1,FALSE)</f>
        <v>1.17467465759412E-2</v>
      </c>
      <c r="AW362" s="169">
        <f>VLOOKUP($H362,'[1]Unit factor_selected'!$F$3:$AC$346,'[1]Unit factor_selected'!O$1,FALSE)</f>
        <v>1.84683639211238E-4</v>
      </c>
      <c r="AX362" s="169">
        <f>VLOOKUP($H362,'[1]Unit factor_selected'!$F$3:$AC$346,'[1]Unit factor_selected'!P$1,FALSE)</f>
        <v>0.25260859504707101</v>
      </c>
      <c r="AY362" s="169">
        <f>VLOOKUP($H362,'[1]Unit factor_selected'!$F$3:$AC$346,'[1]Unit factor_selected'!Q$1,FALSE)</f>
        <v>1.5542261052273E-2</v>
      </c>
      <c r="AZ362" s="169">
        <f>VLOOKUP($H362,'[1]Unit factor_selected'!$F$3:$AC$346,'[1]Unit factor_selected'!R$1,FALSE)</f>
        <v>0.243119256220659</v>
      </c>
      <c r="BA362" s="169">
        <f>VLOOKUP($H362,'[1]Unit factor_selected'!$F$3:$AC$346,'[1]Unit factor_selected'!S$1,FALSE)</f>
        <v>4.20551788274161E-2</v>
      </c>
      <c r="BB362" s="169">
        <f>VLOOKUP($H362,'[1]Unit factor_selected'!$F$3:$AC$346,'[1]Unit factor_selected'!T$1,FALSE)</f>
        <v>2.8159297638395398E-3</v>
      </c>
      <c r="BC362" s="169">
        <f>VLOOKUP($H362,'[1]Unit factor_selected'!$F$3:$AC$346,'[1]Unit factor_selected'!U$1,FALSE)</f>
        <v>1.51677591824327E-2</v>
      </c>
      <c r="BD362" s="169">
        <f>VLOOKUP($H362,'[1]Unit factor_selected'!$F$3:$AC$346,'[1]Unit factor_selected'!V$1,FALSE)</f>
        <v>1.26883252722222E-5</v>
      </c>
      <c r="BE362" s="169">
        <f>VLOOKUP($H362,'[1]Unit factor_selected'!$F$3:$AC$346,'[1]Unit factor_selected'!W$1,FALSE)</f>
        <v>3.6795551284180998E-4</v>
      </c>
      <c r="BF362" s="169">
        <f>VLOOKUP($H362,'[1]Unit factor_selected'!$F$3:$AC$346,'[1]Unit factor_selected'!X$1,FALSE)</f>
        <v>3.0299286885391999E-4</v>
      </c>
      <c r="BG362" s="169">
        <f>VLOOKUP($H362,'[1]Unit factor_selected'!$F$3:$AC$346,'[1]Unit factor_selected'!Y$1,FALSE)</f>
        <v>3.0983304666151197E-4</v>
      </c>
      <c r="BH362" s="169">
        <f>VLOOKUP($H362,'[1]Unit factor_selected'!$F$3:$AC$346,'[1]Unit factor_selected'!Z$1,FALSE)</f>
        <v>1.2733838849692199E-7</v>
      </c>
      <c r="BI362" s="169">
        <f>VLOOKUP($H362,'[1]Unit factor_selected'!$F$3:$AC$346,'[1]Unit factor_selected'!AA$1,FALSE)</f>
        <v>3.9516336962689102E-4</v>
      </c>
      <c r="BJ362" s="169">
        <f>VLOOKUP($H362,'[1]Unit factor_selected'!$F$3:$AC$346,'[1]Unit factor_selected'!AB$1,FALSE)</f>
        <v>0.29156814422734001</v>
      </c>
      <c r="BK362" s="170">
        <f>VLOOKUP($H362,'[1]Unit factor_selected'!$F$3:$AC$346,'[1]Unit factor_selected'!AC$1,FALSE)</f>
        <v>2.40162210148843E-3</v>
      </c>
    </row>
    <row r="363" spans="2:63" s="1" customFormat="1" x14ac:dyDescent="0.2">
      <c r="B363" s="84"/>
      <c r="C363" s="85"/>
      <c r="D363" s="147"/>
      <c r="E363" s="100"/>
      <c r="F363" s="171"/>
      <c r="G363" s="87" t="str">
        <f>[1]LCIA_BAU!G332</f>
        <v>Japan</v>
      </c>
      <c r="H363" s="161" t="str">
        <f>[1]LCIA_BAU!H332</f>
        <v>dc1099ef-8bc9-38e6-a899-4ebfe8b58820</v>
      </c>
      <c r="I363" s="323">
        <f>[1]LCIA_BAU!I332/SUM([1]LCIA_BAU!$I$326:$I$327,[1]LCIA_BAU!$I$329,[1]LCIA_BAU!$I$332)*$K$9*$K$3+[1]LCIA_BAU!I332*$K$8</f>
        <v>0</v>
      </c>
      <c r="J363" s="245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164"/>
      <c r="AA363" s="58">
        <f t="shared" si="242"/>
        <v>0</v>
      </c>
      <c r="AB363" s="58">
        <f t="shared" si="241"/>
        <v>0</v>
      </c>
      <c r="AC363" s="58">
        <f t="shared" si="241"/>
        <v>0</v>
      </c>
      <c r="AD363" s="58">
        <f t="shared" si="241"/>
        <v>0</v>
      </c>
      <c r="AE363" s="58">
        <f t="shared" si="241"/>
        <v>0</v>
      </c>
      <c r="AF363" s="58">
        <f t="shared" si="241"/>
        <v>0</v>
      </c>
      <c r="AG363" s="58">
        <f t="shared" si="241"/>
        <v>0</v>
      </c>
      <c r="AH363" s="58">
        <f t="shared" si="241"/>
        <v>0</v>
      </c>
      <c r="AI363" s="58">
        <f t="shared" si="241"/>
        <v>0</v>
      </c>
      <c r="AJ363" s="58">
        <f t="shared" si="241"/>
        <v>0</v>
      </c>
      <c r="AK363" s="58">
        <f t="shared" si="241"/>
        <v>0</v>
      </c>
      <c r="AL363" s="58">
        <f t="shared" si="241"/>
        <v>0</v>
      </c>
      <c r="AM363" s="58">
        <f t="shared" si="241"/>
        <v>0</v>
      </c>
      <c r="AN363" s="58">
        <f t="shared" si="241"/>
        <v>0</v>
      </c>
      <c r="AO363" s="58">
        <f t="shared" si="241"/>
        <v>0</v>
      </c>
      <c r="AP363" s="178">
        <f t="shared" si="241"/>
        <v>0</v>
      </c>
      <c r="AQ363" s="45" t="str">
        <f>VLOOKUP($H363,'[1]Unit factor_selected'!$F$3:$AC$346,'[1]Unit factor_selected'!H$1,FALSE)</f>
        <v>kWh</v>
      </c>
      <c r="AR363" s="168">
        <f>VLOOKUP($H363,'[1]Unit factor_selected'!$F$3:$AC$346,'[1]Unit factor_selected'!J$1,FALSE)</f>
        <v>0.41450650291678098</v>
      </c>
      <c r="AS363" s="169">
        <f>VLOOKUP($H363,'[1]Unit factor_selected'!$F$3:$AC$346,'[1]Unit factor_selected'!K$1,FALSE)</f>
        <v>8.3367300508058904</v>
      </c>
      <c r="AT363" s="169">
        <f>VLOOKUP($H363,'[1]Unit factor_selected'!$F$3:$AC$346,'[1]Unit factor_selected'!L$1,FALSE)</f>
        <v>4.70337261621905E-4</v>
      </c>
      <c r="AU363" s="169">
        <f>VLOOKUP($H363,'[1]Unit factor_selected'!$F$3:$AC$346,'[1]Unit factor_selected'!M$1,FALSE)</f>
        <v>0.111943226159109</v>
      </c>
      <c r="AV363" s="169">
        <f>VLOOKUP($H363,'[1]Unit factor_selected'!$F$3:$AC$346,'[1]Unit factor_selected'!N$1,FALSE)</f>
        <v>1.25811012052375E-2</v>
      </c>
      <c r="AW363" s="169">
        <f>VLOOKUP($H363,'[1]Unit factor_selected'!$F$3:$AC$346,'[1]Unit factor_selected'!O$1,FALSE)</f>
        <v>8.9372407623357496E-5</v>
      </c>
      <c r="AX363" s="169">
        <f>VLOOKUP($H363,'[1]Unit factor_selected'!$F$3:$AC$346,'[1]Unit factor_selected'!P$1,FALSE)</f>
        <v>0.42140331288079302</v>
      </c>
      <c r="AY363" s="169">
        <f>VLOOKUP($H363,'[1]Unit factor_selected'!$F$3:$AC$346,'[1]Unit factor_selected'!Q$1,FALSE)</f>
        <v>1.5137898085976299E-2</v>
      </c>
      <c r="AZ363" s="169">
        <f>VLOOKUP($H363,'[1]Unit factor_selected'!$F$3:$AC$346,'[1]Unit factor_selected'!R$1,FALSE)</f>
        <v>0.18211602628431001</v>
      </c>
      <c r="BA363" s="169">
        <f>VLOOKUP($H363,'[1]Unit factor_selected'!$F$3:$AC$346,'[1]Unit factor_selected'!S$1,FALSE)</f>
        <v>8.4793123170334994E-2</v>
      </c>
      <c r="BB363" s="169">
        <f>VLOOKUP($H363,'[1]Unit factor_selected'!$F$3:$AC$346,'[1]Unit factor_selected'!T$1,FALSE)</f>
        <v>4.9120726538256897E-3</v>
      </c>
      <c r="BC363" s="169">
        <f>VLOOKUP($H363,'[1]Unit factor_selected'!$F$3:$AC$346,'[1]Unit factor_selected'!U$1,FALSE)</f>
        <v>1.5984857458058499E-2</v>
      </c>
      <c r="BD363" s="169">
        <f>VLOOKUP($H363,'[1]Unit factor_selected'!$F$3:$AC$346,'[1]Unit factor_selected'!V$1,FALSE)</f>
        <v>7.9979898120999704E-6</v>
      </c>
      <c r="BE363" s="169">
        <f>VLOOKUP($H363,'[1]Unit factor_selected'!$F$3:$AC$346,'[1]Unit factor_selected'!W$1,FALSE)</f>
        <v>5.8183001950795903E-4</v>
      </c>
      <c r="BF363" s="169">
        <f>VLOOKUP($H363,'[1]Unit factor_selected'!$F$3:$AC$346,'[1]Unit factor_selected'!X$1,FALSE)</f>
        <v>7.4379576374734803E-4</v>
      </c>
      <c r="BG363" s="169">
        <f>VLOOKUP($H363,'[1]Unit factor_selected'!$F$3:$AC$346,'[1]Unit factor_selected'!Y$1,FALSE)</f>
        <v>7.5874089752607802E-4</v>
      </c>
      <c r="BH363" s="169">
        <f>VLOOKUP($H363,'[1]Unit factor_selected'!$F$3:$AC$346,'[1]Unit factor_selected'!Z$1,FALSE)</f>
        <v>1.3452291425765E-7</v>
      </c>
      <c r="BI363" s="169">
        <f>VLOOKUP($H363,'[1]Unit factor_selected'!$F$3:$AC$346,'[1]Unit factor_selected'!AA$1,FALSE)</f>
        <v>1.35594163646376E-3</v>
      </c>
      <c r="BJ363" s="169">
        <f>VLOOKUP($H363,'[1]Unit factor_selected'!$F$3:$AC$346,'[1]Unit factor_selected'!AB$1,FALSE)</f>
        <v>0.47061637305181098</v>
      </c>
      <c r="BK363" s="170">
        <f>VLOOKUP($H363,'[1]Unit factor_selected'!$F$3:$AC$346,'[1]Unit factor_selected'!AC$1,FALSE)</f>
        <v>1.6840278154762599E-3</v>
      </c>
    </row>
    <row r="364" spans="2:63" s="1" customFormat="1" x14ac:dyDescent="0.2">
      <c r="B364" s="84"/>
      <c r="C364" s="85"/>
      <c r="D364" s="147"/>
      <c r="E364" s="62" t="str">
        <f>E285</f>
        <v>Heat</v>
      </c>
      <c r="F364" s="149" t="str">
        <f>F285</f>
        <v>heat production, natural gas, at industrial furnace &gt;100kW | heat, district or industrial, natural gas | Cutoff</v>
      </c>
      <c r="G364" s="66" t="str">
        <f>[1]LCIA_BAU!G333</f>
        <v>Poland</v>
      </c>
      <c r="H364" s="150" t="str">
        <f>[1]LCIA_BAU!H333</f>
        <v>b041ba48-5133-4a02-932b-d41a8932e4c5</v>
      </c>
      <c r="I364" s="324">
        <f>I357</f>
        <v>0</v>
      </c>
      <c r="J364" s="243">
        <f>SUM(I364:I370)</f>
        <v>1</v>
      </c>
      <c r="K364" s="72">
        <f>SUM('[1]EV proj_BAU'!R$72:R$90)*'[1]LIB Maf LCIA'!$D$122</f>
        <v>133.22091405155945</v>
      </c>
      <c r="L364" s="72">
        <f>SUM('[1]EV proj_BAU'!S$72:S$90)*'[1]LIB Maf LCIA'!$D$122</f>
        <v>129.43013146900131</v>
      </c>
      <c r="M364" s="72">
        <f>SUM('[1]EV proj_BAU'!T$72:T$90)*('[1]LIB Maf LCIA'!$D$122+'[1]LIB Maf LCIA'!$E$125)</f>
        <v>133.38576104747565</v>
      </c>
      <c r="N364" s="72">
        <f>SUM('[1]EV proj_BAU'!U$72:U$90)*('[1]LIB Maf LCIA'!$D$122+'[1]LIB Maf LCIA'!$E$125)</f>
        <v>174.73837453154107</v>
      </c>
      <c r="O364" s="72">
        <f>SUM('[1]EV proj_BAU'!V$72:V$90)*('[1]LIB Maf LCIA'!$D$122+'[1]LIB Maf LCIA'!$E$125)</f>
        <v>132.61805744582125</v>
      </c>
      <c r="P364" s="72">
        <f>SUM('[1]EV proj_BAU'!W$72:W$90)*('[1]LIB Maf LCIA'!$D$122+'[1]LIB Maf LCIA'!$E$125)</f>
        <v>131.75534075726293</v>
      </c>
      <c r="Q364" s="72">
        <f>SUM('[1]EV proj_BAU'!AF$72:AF$91)*('[1]LIB Maf LCIA'!$D$122+'[1]LIB Maf LCIA'!$E$125)</f>
        <v>159.37205179664562</v>
      </c>
      <c r="R364" s="72">
        <f>SUM('[1]EV proj_BAU'!AJ$72:AJ$89)*('[1]LIB Maf LCIA'!$D$122+'[1]LIB Maf LCIA'!$E$125)</f>
        <v>200.66120365085288</v>
      </c>
      <c r="S364" s="72">
        <f>SUM('[1]EV proj_BAU'!X$72:X$90)*('[1]LIB Maf LCIA'!$D$122+'[1]LIB Maf LCIA'!$E$125)</f>
        <v>267.53315977811275</v>
      </c>
      <c r="T364" s="72">
        <f>SUM('[1]EV proj_BAU'!Y$72:Y$90)*('[1]LIB Maf LCIA'!$D$122+'[1]LIB Maf LCIA'!$E$125)</f>
        <v>259.54960681980185</v>
      </c>
      <c r="U364" s="72">
        <f>SUM('[1]EV proj_BAU'!Z$72:Z$90)*('[1]LIB Maf LCIA'!$D$122+'[1]LIB Maf LCIA'!$E$125)</f>
        <v>254.76619080459716</v>
      </c>
      <c r="V364" s="72">
        <f>SUM('[1]EV proj_BAU'!AA$72:AA$90)*('[1]LIB Maf LCIA'!$D$122+'[1]LIB Maf LCIA'!$E$125)</f>
        <v>261.77576297411781</v>
      </c>
      <c r="W364" s="72">
        <f>SUM('[1]EV proj_BAU'!AB$72:AB$90)*('[1]LIB Maf LCIA'!$D$122+'[1]LIB Maf LCIA'!$E$125)</f>
        <v>253.06208979929843</v>
      </c>
      <c r="X364" s="72">
        <f>SUM('[1]EV proj_BAU'!AC$72:AC$90)*('[1]LIB Maf LCIA'!$D$122+'[1]LIB Maf LCIA'!$E$125)</f>
        <v>251.47070607803053</v>
      </c>
      <c r="Y364" s="72">
        <f>SUM('[1]EV proj_BAU'!AG$72:AG$91)*('[1]LIB Maf LCIA'!$D$122+'[1]LIB Maf LCIA'!$E$125)</f>
        <v>277.62927960706304</v>
      </c>
      <c r="Z364" s="153">
        <f>SUM('[1]EV proj_BAU'!AK$72:AK$89)*('[1]LIB Maf LCIA'!$D$122+'[1]LIB Maf LCIA'!$E$125)</f>
        <v>259.06985868266446</v>
      </c>
      <c r="AA364" s="95">
        <f>$I364*K$364</f>
        <v>0</v>
      </c>
      <c r="AB364" s="95">
        <f t="shared" ref="AB364:AP370" si="243">$I364*L$364</f>
        <v>0</v>
      </c>
      <c r="AC364" s="95">
        <f t="shared" si="243"/>
        <v>0</v>
      </c>
      <c r="AD364" s="95">
        <f t="shared" si="243"/>
        <v>0</v>
      </c>
      <c r="AE364" s="95">
        <f t="shared" si="243"/>
        <v>0</v>
      </c>
      <c r="AF364" s="95">
        <f t="shared" si="243"/>
        <v>0</v>
      </c>
      <c r="AG364" s="95">
        <f t="shared" si="243"/>
        <v>0</v>
      </c>
      <c r="AH364" s="95">
        <f t="shared" si="243"/>
        <v>0</v>
      </c>
      <c r="AI364" s="95">
        <f t="shared" si="243"/>
        <v>0</v>
      </c>
      <c r="AJ364" s="95">
        <f t="shared" si="243"/>
        <v>0</v>
      </c>
      <c r="AK364" s="95">
        <f t="shared" si="243"/>
        <v>0</v>
      </c>
      <c r="AL364" s="95">
        <f t="shared" si="243"/>
        <v>0</v>
      </c>
      <c r="AM364" s="95">
        <f t="shared" si="243"/>
        <v>0</v>
      </c>
      <c r="AN364" s="95">
        <f t="shared" si="243"/>
        <v>0</v>
      </c>
      <c r="AO364" s="95">
        <f t="shared" si="243"/>
        <v>0</v>
      </c>
      <c r="AP364" s="167">
        <f t="shared" si="243"/>
        <v>0</v>
      </c>
      <c r="AQ364" s="37" t="str">
        <f>VLOOKUP($H364,'[1]Unit factor_selected'!$F$3:$AC$346,'[1]Unit factor_selected'!H$1,FALSE)</f>
        <v>MJ</v>
      </c>
      <c r="AR364" s="157">
        <f>VLOOKUP($H364,'[1]Unit factor_selected'!$F$3:$AC$346,'[1]Unit factor_selected'!J$1,FALSE)</f>
        <v>7.7281773442397506E-2</v>
      </c>
      <c r="AS364" s="158">
        <f>VLOOKUP($H364,'[1]Unit factor_selected'!$F$3:$AC$346,'[1]Unit factor_selected'!K$1,FALSE)</f>
        <v>1.2292326199847501</v>
      </c>
      <c r="AT364" s="158">
        <f>VLOOKUP($H364,'[1]Unit factor_selected'!$F$3:$AC$346,'[1]Unit factor_selected'!L$1,FALSE)</f>
        <v>1.8575261953601799E-5</v>
      </c>
      <c r="AU364" s="158">
        <f>VLOOKUP($H364,'[1]Unit factor_selected'!$F$3:$AC$346,'[1]Unit factor_selected'!M$1,FALSE)</f>
        <v>2.6776326896299101E-2</v>
      </c>
      <c r="AV364" s="158">
        <f>VLOOKUP($H364,'[1]Unit factor_selected'!$F$3:$AC$346,'[1]Unit factor_selected'!N$1,FALSE)</f>
        <v>1.11548969491128E-4</v>
      </c>
      <c r="AW364" s="158">
        <f>VLOOKUP($H364,'[1]Unit factor_selected'!$F$3:$AC$346,'[1]Unit factor_selected'!O$1,FALSE)</f>
        <v>5.5383722830570302E-7</v>
      </c>
      <c r="AX364" s="158">
        <f>VLOOKUP($H364,'[1]Unit factor_selected'!$F$3:$AC$346,'[1]Unit factor_selected'!P$1,FALSE)</f>
        <v>7.8808875379754895E-2</v>
      </c>
      <c r="AY364" s="158">
        <f>VLOOKUP($H364,'[1]Unit factor_selected'!$F$3:$AC$346,'[1]Unit factor_selected'!Q$1,FALSE)</f>
        <v>5.2140540476591204E-4</v>
      </c>
      <c r="AZ364" s="158">
        <f>VLOOKUP($H364,'[1]Unit factor_selected'!$F$3:$AC$346,'[1]Unit factor_selected'!R$1,FALSE)</f>
        <v>1.55815237488513E-3</v>
      </c>
      <c r="BA364" s="158">
        <f>VLOOKUP($H364,'[1]Unit factor_selected'!$F$3:$AC$346,'[1]Unit factor_selected'!S$1,FALSE)</f>
        <v>1.59858814603659E-4</v>
      </c>
      <c r="BB364" s="158">
        <f>VLOOKUP($H364,'[1]Unit factor_selected'!$F$3:$AC$346,'[1]Unit factor_selected'!T$1,FALSE)</f>
        <v>4.24282958732677E-5</v>
      </c>
      <c r="BC364" s="158">
        <f>VLOOKUP($H364,'[1]Unit factor_selected'!$F$3:$AC$346,'[1]Unit factor_selected'!U$1,FALSE)</f>
        <v>1.5867937089241899E-4</v>
      </c>
      <c r="BD364" s="158">
        <f>VLOOKUP($H364,'[1]Unit factor_selected'!$F$3:$AC$346,'[1]Unit factor_selected'!V$1,FALSE)</f>
        <v>6.4422765559860404E-8</v>
      </c>
      <c r="BE364" s="158">
        <f>VLOOKUP($H364,'[1]Unit factor_selected'!$F$3:$AC$346,'[1]Unit factor_selected'!W$1,FALSE)</f>
        <v>2.0573439649847999E-5</v>
      </c>
      <c r="BF364" s="158">
        <f>VLOOKUP($H364,'[1]Unit factor_selected'!$F$3:$AC$346,'[1]Unit factor_selected'!X$1,FALSE)</f>
        <v>3.5014060622440702E-5</v>
      </c>
      <c r="BG364" s="158">
        <f>VLOOKUP($H364,'[1]Unit factor_selected'!$F$3:$AC$346,'[1]Unit factor_selected'!Y$1,FALSE)</f>
        <v>3.8578482153181301E-5</v>
      </c>
      <c r="BH364" s="158">
        <f>VLOOKUP($H364,'[1]Unit factor_selected'!$F$3:$AC$346,'[1]Unit factor_selected'!Z$1,FALSE)</f>
        <v>2.23845876549819E-8</v>
      </c>
      <c r="BI364" s="158">
        <f>VLOOKUP($H364,'[1]Unit factor_selected'!$F$3:$AC$346,'[1]Unit factor_selected'!AA$1,FALSE)</f>
        <v>5.7924601012672298E-5</v>
      </c>
      <c r="BJ364" s="158">
        <f>VLOOKUP($H364,'[1]Unit factor_selected'!$F$3:$AC$346,'[1]Unit factor_selected'!AB$1,FALSE)</f>
        <v>5.6311032659645301E-3</v>
      </c>
      <c r="BK364" s="159">
        <f>VLOOKUP($H364,'[1]Unit factor_selected'!$F$3:$AC$346,'[1]Unit factor_selected'!AC$1,FALSE)</f>
        <v>1.6911304486933501E-5</v>
      </c>
    </row>
    <row r="365" spans="2:63" s="1" customFormat="1" x14ac:dyDescent="0.2">
      <c r="B365" s="84"/>
      <c r="C365" s="85"/>
      <c r="D365" s="147"/>
      <c r="E365" s="84"/>
      <c r="F365" s="160"/>
      <c r="G365" s="87" t="str">
        <f>G358</f>
        <v>Hungary</v>
      </c>
      <c r="H365" s="161" t="str">
        <f>[1]LCIA_BAU!H334</f>
        <v>a82e64b0-6fcf-48d0-933b-a3ad4f8dc368</v>
      </c>
      <c r="I365" s="323">
        <f t="shared" ref="I365:I370" si="244">I358</f>
        <v>0</v>
      </c>
      <c r="J365" s="245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164"/>
      <c r="AA365" s="95">
        <f t="shared" ref="AA365:AA370" si="245">$I365*K$364</f>
        <v>0</v>
      </c>
      <c r="AB365" s="95">
        <f t="shared" si="243"/>
        <v>0</v>
      </c>
      <c r="AC365" s="95">
        <f t="shared" si="243"/>
        <v>0</v>
      </c>
      <c r="AD365" s="95">
        <f t="shared" si="243"/>
        <v>0</v>
      </c>
      <c r="AE365" s="95">
        <f t="shared" si="243"/>
        <v>0</v>
      </c>
      <c r="AF365" s="95">
        <f t="shared" si="243"/>
        <v>0</v>
      </c>
      <c r="AG365" s="95">
        <f t="shared" si="243"/>
        <v>0</v>
      </c>
      <c r="AH365" s="95">
        <f t="shared" si="243"/>
        <v>0</v>
      </c>
      <c r="AI365" s="95">
        <f t="shared" si="243"/>
        <v>0</v>
      </c>
      <c r="AJ365" s="95">
        <f t="shared" si="243"/>
        <v>0</v>
      </c>
      <c r="AK365" s="95">
        <f t="shared" si="243"/>
        <v>0</v>
      </c>
      <c r="AL365" s="95">
        <f t="shared" si="243"/>
        <v>0</v>
      </c>
      <c r="AM365" s="95">
        <f t="shared" si="243"/>
        <v>0</v>
      </c>
      <c r="AN365" s="95">
        <f t="shared" si="243"/>
        <v>0</v>
      </c>
      <c r="AO365" s="95">
        <f t="shared" si="243"/>
        <v>0</v>
      </c>
      <c r="AP365" s="167">
        <f t="shared" si="243"/>
        <v>0</v>
      </c>
      <c r="AQ365" s="45" t="str">
        <f>VLOOKUP($H365,'[1]Unit factor_selected'!$F$3:$AC$346,'[1]Unit factor_selected'!H$1,FALSE)</f>
        <v>MJ</v>
      </c>
      <c r="AR365" s="168">
        <f>VLOOKUP($H365,'[1]Unit factor_selected'!$F$3:$AC$346,'[1]Unit factor_selected'!J$1,FALSE)</f>
        <v>8.5186042929125697E-2</v>
      </c>
      <c r="AS365" s="169">
        <f>VLOOKUP($H365,'[1]Unit factor_selected'!$F$3:$AC$346,'[1]Unit factor_selected'!K$1,FALSE)</f>
        <v>1.46435529289788</v>
      </c>
      <c r="AT365" s="169">
        <f>VLOOKUP($H365,'[1]Unit factor_selected'!$F$3:$AC$346,'[1]Unit factor_selected'!L$1,FALSE)</f>
        <v>2.3789442478435001E-5</v>
      </c>
      <c r="AU365" s="169">
        <f>VLOOKUP($H365,'[1]Unit factor_selected'!$F$3:$AC$346,'[1]Unit factor_selected'!M$1,FALSE)</f>
        <v>3.1895307064550599E-2</v>
      </c>
      <c r="AV365" s="169">
        <f>VLOOKUP($H365,'[1]Unit factor_selected'!$F$3:$AC$346,'[1]Unit factor_selected'!N$1,FALSE)</f>
        <v>1.3955506004623499E-4</v>
      </c>
      <c r="AW365" s="169">
        <f>VLOOKUP($H365,'[1]Unit factor_selected'!$F$3:$AC$346,'[1]Unit factor_selected'!O$1,FALSE)</f>
        <v>9.0357091838631201E-7</v>
      </c>
      <c r="AX365" s="169">
        <f>VLOOKUP($H365,'[1]Unit factor_selected'!$F$3:$AC$346,'[1]Unit factor_selected'!P$1,FALSE)</f>
        <v>8.7336127237017294E-2</v>
      </c>
      <c r="AY365" s="169">
        <f>VLOOKUP($H365,'[1]Unit factor_selected'!$F$3:$AC$346,'[1]Unit factor_selected'!Q$1,FALSE)</f>
        <v>6.9010790714293295E-4</v>
      </c>
      <c r="AZ365" s="169">
        <f>VLOOKUP($H365,'[1]Unit factor_selected'!$F$3:$AC$346,'[1]Unit factor_selected'!R$1,FALSE)</f>
        <v>2.2374896946373598E-3</v>
      </c>
      <c r="BA365" s="169">
        <f>VLOOKUP($H365,'[1]Unit factor_selected'!$F$3:$AC$346,'[1]Unit factor_selected'!S$1,FALSE)</f>
        <v>3.3755740931812301E-4</v>
      </c>
      <c r="BB365" s="169">
        <f>VLOOKUP($H365,'[1]Unit factor_selected'!$F$3:$AC$346,'[1]Unit factor_selected'!T$1,FALSE)</f>
        <v>4.6652997754448798E-5</v>
      </c>
      <c r="BC365" s="169">
        <f>VLOOKUP($H365,'[1]Unit factor_selected'!$F$3:$AC$346,'[1]Unit factor_selected'!U$1,FALSE)</f>
        <v>1.8746308863845499E-4</v>
      </c>
      <c r="BD365" s="169">
        <f>VLOOKUP($H365,'[1]Unit factor_selected'!$F$3:$AC$346,'[1]Unit factor_selected'!V$1,FALSE)</f>
        <v>9.9209901421544195E-8</v>
      </c>
      <c r="BE365" s="169">
        <f>VLOOKUP($H365,'[1]Unit factor_selected'!$F$3:$AC$346,'[1]Unit factor_selected'!W$1,FALSE)</f>
        <v>2.7318203118105701E-5</v>
      </c>
      <c r="BF365" s="169">
        <f>VLOOKUP($H365,'[1]Unit factor_selected'!$F$3:$AC$346,'[1]Unit factor_selected'!X$1,FALSE)</f>
        <v>4.3255316910580303E-5</v>
      </c>
      <c r="BG365" s="169">
        <f>VLOOKUP($H365,'[1]Unit factor_selected'!$F$3:$AC$346,'[1]Unit factor_selected'!Y$1,FALSE)</f>
        <v>4.7723455540215803E-5</v>
      </c>
      <c r="BH365" s="169">
        <f>VLOOKUP($H365,'[1]Unit factor_selected'!$F$3:$AC$346,'[1]Unit factor_selected'!Z$1,FALSE)</f>
        <v>3.3904673805673E-8</v>
      </c>
      <c r="BI365" s="169">
        <f>VLOOKUP($H365,'[1]Unit factor_selected'!$F$3:$AC$346,'[1]Unit factor_selected'!AA$1,FALSE)</f>
        <v>7.3591814839095497E-5</v>
      </c>
      <c r="BJ365" s="169">
        <f>VLOOKUP($H365,'[1]Unit factor_selected'!$F$3:$AC$346,'[1]Unit factor_selected'!AB$1,FALSE)</f>
        <v>7.0823106793010404E-3</v>
      </c>
      <c r="BK365" s="170">
        <f>VLOOKUP($H365,'[1]Unit factor_selected'!$F$3:$AC$346,'[1]Unit factor_selected'!AC$1,FALSE)</f>
        <v>2.0524193460549499E-5</v>
      </c>
    </row>
    <row r="366" spans="2:63" s="1" customFormat="1" x14ac:dyDescent="0.2">
      <c r="B366" s="84"/>
      <c r="C366" s="85"/>
      <c r="D366" s="147"/>
      <c r="E366" s="84"/>
      <c r="F366" s="160"/>
      <c r="G366" s="87" t="str">
        <f t="shared" ref="G366:G370" si="246">G359</f>
        <v>MI, US</v>
      </c>
      <c r="H366" s="161" t="str">
        <f>[1]LCIA_BAU!H335</f>
        <v>12d9d314-1e9f-42e9-b1d0-0f90d2f46a6e</v>
      </c>
      <c r="I366" s="323">
        <f t="shared" si="244"/>
        <v>9.9522712344200251E-2</v>
      </c>
      <c r="J366" s="245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164"/>
      <c r="AA366" s="95">
        <f t="shared" si="245"/>
        <v>13.258506707384775</v>
      </c>
      <c r="AB366" s="95">
        <f t="shared" si="243"/>
        <v>12.881237742861439</v>
      </c>
      <c r="AC366" s="95">
        <f t="shared" si="243"/>
        <v>13.27491272754015</v>
      </c>
      <c r="AD366" s="95">
        <f t="shared" si="243"/>
        <v>17.390436983995688</v>
      </c>
      <c r="AE366" s="95">
        <f t="shared" si="243"/>
        <v>13.198508782827092</v>
      </c>
      <c r="AF366" s="95">
        <f t="shared" si="243"/>
        <v>13.112648877997161</v>
      </c>
      <c r="AG366" s="95">
        <f t="shared" si="243"/>
        <v>15.861138866662545</v>
      </c>
      <c r="AH366" s="95">
        <f t="shared" si="243"/>
        <v>19.970347249584815</v>
      </c>
      <c r="AI366" s="95">
        <f t="shared" si="243"/>
        <v>26.62562570313208</v>
      </c>
      <c r="AJ366" s="95">
        <f t="shared" si="243"/>
        <v>25.831080858577415</v>
      </c>
      <c r="AK366" s="95">
        <f t="shared" si="243"/>
        <v>25.355022322473559</v>
      </c>
      <c r="AL366" s="95">
        <f t="shared" si="243"/>
        <v>26.052633957156672</v>
      </c>
      <c r="AM366" s="95">
        <f t="shared" si="243"/>
        <v>25.185425568317751</v>
      </c>
      <c r="AN366" s="95">
        <f t="shared" si="243"/>
        <v>25.027046743996763</v>
      </c>
      <c r="AO366" s="95">
        <f t="shared" si="243"/>
        <v>27.630418932661275</v>
      </c>
      <c r="AP366" s="167">
        <f t="shared" si="243"/>
        <v>25.783335022727425</v>
      </c>
      <c r="AQ366" s="45" t="str">
        <f>VLOOKUP($H366,'[1]Unit factor_selected'!$F$3:$AC$346,'[1]Unit factor_selected'!H$1,FALSE)</f>
        <v>MJ</v>
      </c>
      <c r="AR366" s="168">
        <f>VLOOKUP($H366,'[1]Unit factor_selected'!$F$3:$AC$346,'[1]Unit factor_selected'!J$1,FALSE)</f>
        <v>7.2501039275433096E-2</v>
      </c>
      <c r="AS366" s="169">
        <f>VLOOKUP($H366,'[1]Unit factor_selected'!$F$3:$AC$346,'[1]Unit factor_selected'!K$1,FALSE)</f>
        <v>1.16731162560924</v>
      </c>
      <c r="AT366" s="169">
        <f>VLOOKUP($H366,'[1]Unit factor_selected'!$F$3:$AC$346,'[1]Unit factor_selected'!L$1,FALSE)</f>
        <v>2.13342324055112E-5</v>
      </c>
      <c r="AU366" s="169">
        <f>VLOOKUP($H366,'[1]Unit factor_selected'!$F$3:$AC$346,'[1]Unit factor_selected'!M$1,FALSE)</f>
        <v>2.54189289936099E-2</v>
      </c>
      <c r="AV366" s="169">
        <f>VLOOKUP($H366,'[1]Unit factor_selected'!$F$3:$AC$346,'[1]Unit factor_selected'!N$1,FALSE)</f>
        <v>1.7357054232626501E-4</v>
      </c>
      <c r="AW366" s="169">
        <f>VLOOKUP($H366,'[1]Unit factor_selected'!$F$3:$AC$346,'[1]Unit factor_selected'!O$1,FALSE)</f>
        <v>8.9815559294917304E-7</v>
      </c>
      <c r="AX366" s="169">
        <f>VLOOKUP($H366,'[1]Unit factor_selected'!$F$3:$AC$346,'[1]Unit factor_selected'!P$1,FALSE)</f>
        <v>7.4001198417925698E-2</v>
      </c>
      <c r="AY366" s="169">
        <f>VLOOKUP($H366,'[1]Unit factor_selected'!$F$3:$AC$346,'[1]Unit factor_selected'!Q$1,FALSE)</f>
        <v>4.5914536539449601E-4</v>
      </c>
      <c r="AZ366" s="169">
        <f>VLOOKUP($H366,'[1]Unit factor_selected'!$F$3:$AC$346,'[1]Unit factor_selected'!R$1,FALSE)</f>
        <v>3.4891266419244198E-3</v>
      </c>
      <c r="BA366" s="169">
        <f>VLOOKUP($H366,'[1]Unit factor_selected'!$F$3:$AC$346,'[1]Unit factor_selected'!S$1,FALSE)</f>
        <v>3.1942637050835001E-4</v>
      </c>
      <c r="BB366" s="169">
        <f>VLOOKUP($H366,'[1]Unit factor_selected'!$F$3:$AC$346,'[1]Unit factor_selected'!T$1,FALSE)</f>
        <v>2.10941908950521E-5</v>
      </c>
      <c r="BC366" s="169">
        <f>VLOOKUP($H366,'[1]Unit factor_selected'!$F$3:$AC$346,'[1]Unit factor_selected'!U$1,FALSE)</f>
        <v>2.18378505356256E-4</v>
      </c>
      <c r="BD366" s="169">
        <f>VLOOKUP($H366,'[1]Unit factor_selected'!$F$3:$AC$346,'[1]Unit factor_selected'!V$1,FALSE)</f>
        <v>2.4563439452263798E-7</v>
      </c>
      <c r="BE366" s="169">
        <f>VLOOKUP($H366,'[1]Unit factor_selected'!$F$3:$AC$346,'[1]Unit factor_selected'!W$1,FALSE)</f>
        <v>1.5863428671842899E-5</v>
      </c>
      <c r="BF366" s="169">
        <f>VLOOKUP($H366,'[1]Unit factor_selected'!$F$3:$AC$346,'[1]Unit factor_selected'!X$1,FALSE)</f>
        <v>4.2627317321727702E-5</v>
      </c>
      <c r="BG366" s="169">
        <f>VLOOKUP($H366,'[1]Unit factor_selected'!$F$3:$AC$346,'[1]Unit factor_selected'!Y$1,FALSE)</f>
        <v>4.5337425273898802E-5</v>
      </c>
      <c r="BH366" s="169">
        <f>VLOOKUP($H366,'[1]Unit factor_selected'!$F$3:$AC$346,'[1]Unit factor_selected'!Z$1,FALSE)</f>
        <v>1.3423518710667399E-8</v>
      </c>
      <c r="BI366" s="169">
        <f>VLOOKUP($H366,'[1]Unit factor_selected'!$F$3:$AC$346,'[1]Unit factor_selected'!AA$1,FALSE)</f>
        <v>6.4042572275893904E-5</v>
      </c>
      <c r="BJ366" s="169">
        <f>VLOOKUP($H366,'[1]Unit factor_selected'!$F$3:$AC$346,'[1]Unit factor_selected'!AB$1,FALSE)</f>
        <v>4.2820003010563797E-3</v>
      </c>
      <c r="BK366" s="170">
        <f>VLOOKUP($H366,'[1]Unit factor_selected'!$F$3:$AC$346,'[1]Unit factor_selected'!AC$1,FALSE)</f>
        <v>2.50875849856687E-5</v>
      </c>
    </row>
    <row r="367" spans="2:63" s="1" customFormat="1" x14ac:dyDescent="0.2">
      <c r="B367" s="84"/>
      <c r="C367" s="85"/>
      <c r="D367" s="147"/>
      <c r="E367" s="84"/>
      <c r="F367" s="160"/>
      <c r="G367" s="87" t="str">
        <f t="shared" si="246"/>
        <v>Korea</v>
      </c>
      <c r="H367" s="161" t="str">
        <f>[1]LCIA_BAU!H336</f>
        <v>a3a7e5f6-7e8c-43a3-8d7a-39bd79efc2f9</v>
      </c>
      <c r="I367" s="323">
        <f t="shared" si="244"/>
        <v>0</v>
      </c>
      <c r="J367" s="245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164"/>
      <c r="AA367" s="95">
        <f t="shared" si="245"/>
        <v>0</v>
      </c>
      <c r="AB367" s="95">
        <f t="shared" si="243"/>
        <v>0</v>
      </c>
      <c r="AC367" s="95">
        <f t="shared" si="243"/>
        <v>0</v>
      </c>
      <c r="AD367" s="95">
        <f t="shared" si="243"/>
        <v>0</v>
      </c>
      <c r="AE367" s="95">
        <f t="shared" si="243"/>
        <v>0</v>
      </c>
      <c r="AF367" s="95">
        <f t="shared" si="243"/>
        <v>0</v>
      </c>
      <c r="AG367" s="95">
        <f t="shared" si="243"/>
        <v>0</v>
      </c>
      <c r="AH367" s="95">
        <f t="shared" si="243"/>
        <v>0</v>
      </c>
      <c r="AI367" s="95">
        <f t="shared" si="243"/>
        <v>0</v>
      </c>
      <c r="AJ367" s="95">
        <f t="shared" si="243"/>
        <v>0</v>
      </c>
      <c r="AK367" s="95">
        <f t="shared" si="243"/>
        <v>0</v>
      </c>
      <c r="AL367" s="95">
        <f t="shared" si="243"/>
        <v>0</v>
      </c>
      <c r="AM367" s="95">
        <f t="shared" si="243"/>
        <v>0</v>
      </c>
      <c r="AN367" s="95">
        <f t="shared" si="243"/>
        <v>0</v>
      </c>
      <c r="AO367" s="95">
        <f t="shared" si="243"/>
        <v>0</v>
      </c>
      <c r="AP367" s="167">
        <f t="shared" si="243"/>
        <v>0</v>
      </c>
      <c r="AQ367" s="45" t="str">
        <f>VLOOKUP($H367,'[1]Unit factor_selected'!$F$3:$AC$346,'[1]Unit factor_selected'!H$1,FALSE)</f>
        <v>MJ</v>
      </c>
      <c r="AR367" s="168">
        <f>VLOOKUP($H367,'[1]Unit factor_selected'!$F$3:$AC$346,'[1]Unit factor_selected'!J$1,FALSE)</f>
        <v>6.7253809860047906E-2</v>
      </c>
      <c r="AS367" s="169">
        <f>VLOOKUP($H367,'[1]Unit factor_selected'!$F$3:$AC$346,'[1]Unit factor_selected'!K$1,FALSE)</f>
        <v>1.1294125052100501</v>
      </c>
      <c r="AT367" s="169">
        <f>VLOOKUP($H367,'[1]Unit factor_selected'!$F$3:$AC$346,'[1]Unit factor_selected'!L$1,FALSE)</f>
        <v>1.2795087764735001E-5</v>
      </c>
      <c r="AU367" s="169">
        <f>VLOOKUP($H367,'[1]Unit factor_selected'!$F$3:$AC$346,'[1]Unit factor_selected'!M$1,FALSE)</f>
        <v>2.4575331543782601E-2</v>
      </c>
      <c r="AV367" s="169">
        <f>VLOOKUP($H367,'[1]Unit factor_selected'!$F$3:$AC$346,'[1]Unit factor_selected'!N$1,FALSE)</f>
        <v>1.3506052312702401E-4</v>
      </c>
      <c r="AW367" s="169">
        <f>VLOOKUP($H367,'[1]Unit factor_selected'!$F$3:$AC$346,'[1]Unit factor_selected'!O$1,FALSE)</f>
        <v>6.5286606690765305E-7</v>
      </c>
      <c r="AX367" s="169">
        <f>VLOOKUP($H367,'[1]Unit factor_selected'!$F$3:$AC$346,'[1]Unit factor_selected'!P$1,FALSE)</f>
        <v>6.7967294629948397E-2</v>
      </c>
      <c r="AY367" s="169">
        <f>VLOOKUP($H367,'[1]Unit factor_selected'!$F$3:$AC$346,'[1]Unit factor_selected'!Q$1,FALSE)</f>
        <v>3.0695237695689098E-4</v>
      </c>
      <c r="AZ367" s="169">
        <f>VLOOKUP($H367,'[1]Unit factor_selected'!$F$3:$AC$346,'[1]Unit factor_selected'!R$1,FALSE)</f>
        <v>3.3629623399084999E-3</v>
      </c>
      <c r="BA367" s="169">
        <f>VLOOKUP($H367,'[1]Unit factor_selected'!$F$3:$AC$346,'[1]Unit factor_selected'!S$1,FALSE)</f>
        <v>3.1601268785079798E-4</v>
      </c>
      <c r="BB367" s="169">
        <f>VLOOKUP($H367,'[1]Unit factor_selected'!$F$3:$AC$346,'[1]Unit factor_selected'!T$1,FALSE)</f>
        <v>2.41154246765223E-5</v>
      </c>
      <c r="BC367" s="169">
        <f>VLOOKUP($H367,'[1]Unit factor_selected'!$F$3:$AC$346,'[1]Unit factor_selected'!U$1,FALSE)</f>
        <v>1.8980648163218099E-4</v>
      </c>
      <c r="BD367" s="169">
        <f>VLOOKUP($H367,'[1]Unit factor_selected'!$F$3:$AC$346,'[1]Unit factor_selected'!V$1,FALSE)</f>
        <v>1.2888913005812801E-7</v>
      </c>
      <c r="BE367" s="169">
        <f>VLOOKUP($H367,'[1]Unit factor_selected'!$F$3:$AC$346,'[1]Unit factor_selected'!W$1,FALSE)</f>
        <v>1.0828460730635399E-5</v>
      </c>
      <c r="BF367" s="169">
        <f>VLOOKUP($H367,'[1]Unit factor_selected'!$F$3:$AC$346,'[1]Unit factor_selected'!X$1,FALSE)</f>
        <v>3.7330935365714099E-5</v>
      </c>
      <c r="BG367" s="169">
        <f>VLOOKUP($H367,'[1]Unit factor_selected'!$F$3:$AC$346,'[1]Unit factor_selected'!Y$1,FALSE)</f>
        <v>4.0187916432751998E-5</v>
      </c>
      <c r="BH367" s="169">
        <f>VLOOKUP($H367,'[1]Unit factor_selected'!$F$3:$AC$346,'[1]Unit factor_selected'!Z$1,FALSE)</f>
        <v>6.9775474062308804E-9</v>
      </c>
      <c r="BI367" s="169">
        <f>VLOOKUP($H367,'[1]Unit factor_selected'!$F$3:$AC$346,'[1]Unit factor_selected'!AA$1,FALSE)</f>
        <v>3.7985140662090601E-5</v>
      </c>
      <c r="BJ367" s="169">
        <f>VLOOKUP($H367,'[1]Unit factor_selected'!$F$3:$AC$346,'[1]Unit factor_selected'!AB$1,FALSE)</f>
        <v>3.7708823359342602E-3</v>
      </c>
      <c r="BK367" s="170">
        <f>VLOOKUP($H367,'[1]Unit factor_selected'!$F$3:$AC$346,'[1]Unit factor_selected'!AC$1,FALSE)</f>
        <v>9.0492303943148604E-6</v>
      </c>
    </row>
    <row r="368" spans="2:63" s="1" customFormat="1" x14ac:dyDescent="0.2">
      <c r="B368" s="84"/>
      <c r="C368" s="85"/>
      <c r="D368" s="147"/>
      <c r="E368" s="84"/>
      <c r="F368" s="160"/>
      <c r="G368" s="87" t="str">
        <f t="shared" si="246"/>
        <v>TN, US</v>
      </c>
      <c r="H368" s="161" t="str">
        <f>[1]LCIA_BAU!H337</f>
        <v>3e9b7be1-72b1-483d-a0e7-b185ec80fdaf</v>
      </c>
      <c r="I368" s="323">
        <f t="shared" si="244"/>
        <v>5.0291110898712112E-2</v>
      </c>
      <c r="J368" s="245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164"/>
      <c r="AA368" s="95">
        <f t="shared" si="245"/>
        <v>6.6998277625947704</v>
      </c>
      <c r="AB368" s="95">
        <f t="shared" si="243"/>
        <v>6.5091850953424331</v>
      </c>
      <c r="AC368" s="95">
        <f t="shared" si="243"/>
        <v>6.7081181011477122</v>
      </c>
      <c r="AD368" s="95">
        <f t="shared" si="243"/>
        <v>8.7877869718264243</v>
      </c>
      <c r="AE368" s="95">
        <f t="shared" si="243"/>
        <v>6.6695094341795702</v>
      </c>
      <c r="AF368" s="95">
        <f t="shared" si="243"/>
        <v>6.6261224535211136</v>
      </c>
      <c r="AG368" s="95">
        <f t="shared" si="243"/>
        <v>8.0149975310603949</v>
      </c>
      <c r="AH368" s="95">
        <f t="shared" si="243"/>
        <v>10.091474845874098</v>
      </c>
      <c r="AI368" s="95">
        <f t="shared" si="243"/>
        <v>13.454539807483934</v>
      </c>
      <c r="AJ368" s="95">
        <f t="shared" si="243"/>
        <v>13.053038060291779</v>
      </c>
      <c r="AK368" s="95">
        <f t="shared" si="243"/>
        <v>12.812474754996446</v>
      </c>
      <c r="AL368" s="95">
        <f t="shared" si="243"/>
        <v>13.164993926326334</v>
      </c>
      <c r="AM368" s="95">
        <f t="shared" si="243"/>
        <v>12.72677362235636</v>
      </c>
      <c r="AN368" s="95">
        <f t="shared" si="243"/>
        <v>12.646741167147672</v>
      </c>
      <c r="AO368" s="95">
        <f t="shared" si="243"/>
        <v>13.962284889448361</v>
      </c>
      <c r="AP368" s="167">
        <f t="shared" si="243"/>
        <v>13.028910993523553</v>
      </c>
      <c r="AQ368" s="45" t="str">
        <f>VLOOKUP($H368,'[1]Unit factor_selected'!$F$3:$AC$346,'[1]Unit factor_selected'!H$1,FALSE)</f>
        <v>MJ</v>
      </c>
      <c r="AR368" s="168">
        <f>VLOOKUP($H368,'[1]Unit factor_selected'!$F$3:$AC$346,'[1]Unit factor_selected'!J$1,FALSE)</f>
        <v>7.2125028705559202E-2</v>
      </c>
      <c r="AS368" s="169">
        <f>VLOOKUP($H368,'[1]Unit factor_selected'!$F$3:$AC$346,'[1]Unit factor_selected'!K$1,FALSE)</f>
        <v>1.16302242397388</v>
      </c>
      <c r="AT368" s="169">
        <f>VLOOKUP($H368,'[1]Unit factor_selected'!$F$3:$AC$346,'[1]Unit factor_selected'!L$1,FALSE)</f>
        <v>2.0675653260217101E-5</v>
      </c>
      <c r="AU368" s="169">
        <f>VLOOKUP($H368,'[1]Unit factor_selected'!$F$3:$AC$346,'[1]Unit factor_selected'!M$1,FALSE)</f>
        <v>2.5337290124111501E-2</v>
      </c>
      <c r="AV368" s="169">
        <f>VLOOKUP($H368,'[1]Unit factor_selected'!$F$3:$AC$346,'[1]Unit factor_selected'!N$1,FALSE)</f>
        <v>1.6761419353815801E-4</v>
      </c>
      <c r="AW368" s="169">
        <f>VLOOKUP($H368,'[1]Unit factor_selected'!$F$3:$AC$346,'[1]Unit factor_selected'!O$1,FALSE)</f>
        <v>8.2045146762237402E-7</v>
      </c>
      <c r="AX368" s="169">
        <f>VLOOKUP($H368,'[1]Unit factor_selected'!$F$3:$AC$346,'[1]Unit factor_selected'!P$1,FALSE)</f>
        <v>7.36185420640528E-2</v>
      </c>
      <c r="AY368" s="169">
        <f>VLOOKUP($H368,'[1]Unit factor_selected'!$F$3:$AC$346,'[1]Unit factor_selected'!Q$1,FALSE)</f>
        <v>4.50398346102705E-4</v>
      </c>
      <c r="AZ368" s="169">
        <f>VLOOKUP($H368,'[1]Unit factor_selected'!$F$3:$AC$346,'[1]Unit factor_selected'!R$1,FALSE)</f>
        <v>3.1421478901728301E-3</v>
      </c>
      <c r="BA368" s="169">
        <f>VLOOKUP($H368,'[1]Unit factor_selected'!$F$3:$AC$346,'[1]Unit factor_selected'!S$1,FALSE)</f>
        <v>3.1144606624191099E-4</v>
      </c>
      <c r="BB368" s="169">
        <f>VLOOKUP($H368,'[1]Unit factor_selected'!$F$3:$AC$346,'[1]Unit factor_selected'!T$1,FALSE)</f>
        <v>2.30448162541572E-5</v>
      </c>
      <c r="BC368" s="169">
        <f>VLOOKUP($H368,'[1]Unit factor_selected'!$F$3:$AC$346,'[1]Unit factor_selected'!U$1,FALSE)</f>
        <v>2.1021831488249399E-4</v>
      </c>
      <c r="BD368" s="169">
        <f>VLOOKUP($H368,'[1]Unit factor_selected'!$F$3:$AC$346,'[1]Unit factor_selected'!V$1,FALSE)</f>
        <v>2.4019647186175301E-7</v>
      </c>
      <c r="BE368" s="169">
        <f>VLOOKUP($H368,'[1]Unit factor_selected'!$F$3:$AC$346,'[1]Unit factor_selected'!W$1,FALSE)</f>
        <v>1.57302743488947E-5</v>
      </c>
      <c r="BF368" s="169">
        <f>VLOOKUP($H368,'[1]Unit factor_selected'!$F$3:$AC$346,'[1]Unit factor_selected'!X$1,FALSE)</f>
        <v>4.1785234512428303E-5</v>
      </c>
      <c r="BG368" s="169">
        <f>VLOOKUP($H368,'[1]Unit factor_selected'!$F$3:$AC$346,'[1]Unit factor_selected'!Y$1,FALSE)</f>
        <v>4.4487149589186899E-5</v>
      </c>
      <c r="BH368" s="169">
        <f>VLOOKUP($H368,'[1]Unit factor_selected'!$F$3:$AC$346,'[1]Unit factor_selected'!Z$1,FALSE)</f>
        <v>1.3345941567444301E-8</v>
      </c>
      <c r="BI368" s="169">
        <f>VLOOKUP($H368,'[1]Unit factor_selected'!$F$3:$AC$346,'[1]Unit factor_selected'!AA$1,FALSE)</f>
        <v>6.2086134339287498E-5</v>
      </c>
      <c r="BJ368" s="169">
        <f>VLOOKUP($H368,'[1]Unit factor_selected'!$F$3:$AC$346,'[1]Unit factor_selected'!AB$1,FALSE)</f>
        <v>4.1291336953134996E-3</v>
      </c>
      <c r="BK368" s="170">
        <f>VLOOKUP($H368,'[1]Unit factor_selected'!$F$3:$AC$346,'[1]Unit factor_selected'!AC$1,FALSE)</f>
        <v>1.4858946117090901E-5</v>
      </c>
    </row>
    <row r="369" spans="2:63" s="1" customFormat="1" x14ac:dyDescent="0.2">
      <c r="B369" s="84"/>
      <c r="C369" s="85"/>
      <c r="D369" s="147"/>
      <c r="E369" s="84"/>
      <c r="F369" s="160"/>
      <c r="G369" s="87" t="str">
        <f t="shared" si="246"/>
        <v>NV, US</v>
      </c>
      <c r="H369" s="161" t="str">
        <f>[1]LCIA_BAU!H338</f>
        <v>c3c27a89-4d26-46eb-af52-0e02e5e26dc3</v>
      </c>
      <c r="I369" s="323">
        <f t="shared" si="244"/>
        <v>0.85018617675708763</v>
      </c>
      <c r="J369" s="245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164"/>
      <c r="AA369" s="95">
        <f t="shared" si="245"/>
        <v>113.2625795815799</v>
      </c>
      <c r="AB369" s="95">
        <f t="shared" si="243"/>
        <v>110.03970863079743</v>
      </c>
      <c r="AC369" s="95">
        <f t="shared" si="243"/>
        <v>113.4027302187878</v>
      </c>
      <c r="AD369" s="95">
        <f t="shared" si="243"/>
        <v>148.56015057571895</v>
      </c>
      <c r="AE369" s="95">
        <f t="shared" si="243"/>
        <v>112.75003922881459</v>
      </c>
      <c r="AF369" s="95">
        <f t="shared" si="243"/>
        <v>112.01656942574465</v>
      </c>
      <c r="AG369" s="95">
        <f t="shared" si="243"/>
        <v>135.49591539892268</v>
      </c>
      <c r="AH369" s="95">
        <f t="shared" si="243"/>
        <v>170.59938155539396</v>
      </c>
      <c r="AI369" s="95">
        <f t="shared" si="243"/>
        <v>227.45299426749673</v>
      </c>
      <c r="AJ369" s="95">
        <f t="shared" si="243"/>
        <v>220.66548790093265</v>
      </c>
      <c r="AK369" s="95">
        <f t="shared" si="243"/>
        <v>216.59869372712714</v>
      </c>
      <c r="AL369" s="95">
        <f t="shared" si="243"/>
        <v>222.55813509063481</v>
      </c>
      <c r="AM369" s="95">
        <f t="shared" si="243"/>
        <v>215.14989060862433</v>
      </c>
      <c r="AN369" s="95">
        <f t="shared" si="243"/>
        <v>213.79691816688609</v>
      </c>
      <c r="AO369" s="95">
        <f t="shared" si="243"/>
        <v>236.03657578495341</v>
      </c>
      <c r="AP369" s="167">
        <f t="shared" si="243"/>
        <v>220.25761266641348</v>
      </c>
      <c r="AQ369" s="45" t="str">
        <f>VLOOKUP($H369,'[1]Unit factor_selected'!$F$3:$AC$346,'[1]Unit factor_selected'!H$1,FALSE)</f>
        <v>MJ</v>
      </c>
      <c r="AR369" s="168">
        <f>VLOOKUP($H369,'[1]Unit factor_selected'!$F$3:$AC$346,'[1]Unit factor_selected'!J$1,FALSE)</f>
        <v>7.1761651084561603E-2</v>
      </c>
      <c r="AS369" s="169">
        <f>VLOOKUP($H369,'[1]Unit factor_selected'!$F$3:$AC$346,'[1]Unit factor_selected'!K$1,FALSE)</f>
        <v>1.15847215728681</v>
      </c>
      <c r="AT369" s="169">
        <f>VLOOKUP($H369,'[1]Unit factor_selected'!$F$3:$AC$346,'[1]Unit factor_selected'!L$1,FALSE)</f>
        <v>2.0384035870092398E-5</v>
      </c>
      <c r="AU369" s="169">
        <f>VLOOKUP($H369,'[1]Unit factor_selected'!$F$3:$AC$346,'[1]Unit factor_selected'!M$1,FALSE)</f>
        <v>2.52298113498295E-2</v>
      </c>
      <c r="AV369" s="169">
        <f>VLOOKUP($H369,'[1]Unit factor_selected'!$F$3:$AC$346,'[1]Unit factor_selected'!N$1,FALSE)</f>
        <v>1.6610686674289199E-4</v>
      </c>
      <c r="AW369" s="169">
        <f>VLOOKUP($H369,'[1]Unit factor_selected'!$F$3:$AC$346,'[1]Unit factor_selected'!O$1,FALSE)</f>
        <v>7.0579201284267297E-7</v>
      </c>
      <c r="AX369" s="169">
        <f>VLOOKUP($H369,'[1]Unit factor_selected'!$F$3:$AC$346,'[1]Unit factor_selected'!P$1,FALSE)</f>
        <v>7.3249708963684601E-2</v>
      </c>
      <c r="AY369" s="169">
        <f>VLOOKUP($H369,'[1]Unit factor_selected'!$F$3:$AC$346,'[1]Unit factor_selected'!Q$1,FALSE)</f>
        <v>4.4461199138574301E-4</v>
      </c>
      <c r="AZ369" s="169">
        <f>VLOOKUP($H369,'[1]Unit factor_selected'!$F$3:$AC$346,'[1]Unit factor_selected'!R$1,FALSE)</f>
        <v>2.9839695015552599E-3</v>
      </c>
      <c r="BA369" s="169">
        <f>VLOOKUP($H369,'[1]Unit factor_selected'!$F$3:$AC$346,'[1]Unit factor_selected'!S$1,FALSE)</f>
        <v>1.80094138369663E-4</v>
      </c>
      <c r="BB369" s="169">
        <f>VLOOKUP($H369,'[1]Unit factor_selected'!$F$3:$AC$346,'[1]Unit factor_selected'!T$1,FALSE)</f>
        <v>2.36641784392398E-5</v>
      </c>
      <c r="BC369" s="169">
        <f>VLOOKUP($H369,'[1]Unit factor_selected'!$F$3:$AC$346,'[1]Unit factor_selected'!U$1,FALSE)</f>
        <v>2.07867904135018E-4</v>
      </c>
      <c r="BD369" s="169">
        <f>VLOOKUP($H369,'[1]Unit factor_selected'!$F$3:$AC$346,'[1]Unit factor_selected'!V$1,FALSE)</f>
        <v>2.3048875797289901E-7</v>
      </c>
      <c r="BE369" s="169">
        <f>VLOOKUP($H369,'[1]Unit factor_selected'!$F$3:$AC$346,'[1]Unit factor_selected'!W$1,FALSE)</f>
        <v>1.5730180351366901E-5</v>
      </c>
      <c r="BF369" s="169">
        <f>VLOOKUP($H369,'[1]Unit factor_selected'!$F$3:$AC$346,'[1]Unit factor_selected'!X$1,FALSE)</f>
        <v>4.1516502139689997E-5</v>
      </c>
      <c r="BG369" s="169">
        <f>VLOOKUP($H369,'[1]Unit factor_selected'!$F$3:$AC$346,'[1]Unit factor_selected'!Y$1,FALSE)</f>
        <v>4.4209680265773897E-5</v>
      </c>
      <c r="BH369" s="169">
        <f>VLOOKUP($H369,'[1]Unit factor_selected'!$F$3:$AC$346,'[1]Unit factor_selected'!Z$1,FALSE)</f>
        <v>1.32325970227969E-8</v>
      </c>
      <c r="BI369" s="169">
        <f>VLOOKUP($H369,'[1]Unit factor_selected'!$F$3:$AC$346,'[1]Unit factor_selected'!AA$1,FALSE)</f>
        <v>6.1376318230450106E-5</v>
      </c>
      <c r="BJ369" s="169">
        <f>VLOOKUP($H369,'[1]Unit factor_selected'!$F$3:$AC$346,'[1]Unit factor_selected'!AB$1,FALSE)</f>
        <v>4.1983799984178097E-3</v>
      </c>
      <c r="BK369" s="170">
        <f>VLOOKUP($H369,'[1]Unit factor_selected'!$F$3:$AC$346,'[1]Unit factor_selected'!AC$1,FALSE)</f>
        <v>1.49990393020708E-5</v>
      </c>
    </row>
    <row r="370" spans="2:63" s="1" customFormat="1" x14ac:dyDescent="0.2">
      <c r="B370" s="100"/>
      <c r="C370" s="137"/>
      <c r="D370" s="148"/>
      <c r="E370" s="100"/>
      <c r="F370" s="171"/>
      <c r="G370" s="87" t="str">
        <f t="shared" si="246"/>
        <v>Japan</v>
      </c>
      <c r="H370" s="161" t="str">
        <f>[1]LCIA_BAU!H339</f>
        <v>4c970fa9-d056-405f-8871-64ebf0f37ffc</v>
      </c>
      <c r="I370" s="323">
        <f t="shared" si="244"/>
        <v>0</v>
      </c>
      <c r="J370" s="245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75"/>
      <c r="AA370" s="95">
        <f t="shared" si="245"/>
        <v>0</v>
      </c>
      <c r="AB370" s="95">
        <f t="shared" si="243"/>
        <v>0</v>
      </c>
      <c r="AC370" s="95">
        <f t="shared" si="243"/>
        <v>0</v>
      </c>
      <c r="AD370" s="95">
        <f t="shared" si="243"/>
        <v>0</v>
      </c>
      <c r="AE370" s="95">
        <f t="shared" si="243"/>
        <v>0</v>
      </c>
      <c r="AF370" s="95">
        <f t="shared" si="243"/>
        <v>0</v>
      </c>
      <c r="AG370" s="95">
        <f t="shared" si="243"/>
        <v>0</v>
      </c>
      <c r="AH370" s="95">
        <f t="shared" si="243"/>
        <v>0</v>
      </c>
      <c r="AI370" s="95">
        <f t="shared" si="243"/>
        <v>0</v>
      </c>
      <c r="AJ370" s="95">
        <f t="shared" si="243"/>
        <v>0</v>
      </c>
      <c r="AK370" s="95">
        <f t="shared" si="243"/>
        <v>0</v>
      </c>
      <c r="AL370" s="95">
        <f t="shared" si="243"/>
        <v>0</v>
      </c>
      <c r="AM370" s="95">
        <f t="shared" si="243"/>
        <v>0</v>
      </c>
      <c r="AN370" s="95">
        <f t="shared" si="243"/>
        <v>0</v>
      </c>
      <c r="AO370" s="95">
        <f t="shared" si="243"/>
        <v>0</v>
      </c>
      <c r="AP370" s="167">
        <f t="shared" si="243"/>
        <v>0</v>
      </c>
      <c r="AQ370" s="45" t="str">
        <f>VLOOKUP($H370,'[1]Unit factor_selected'!$F$3:$AC$346,'[1]Unit factor_selected'!H$1,FALSE)</f>
        <v>MJ</v>
      </c>
      <c r="AR370" s="168">
        <f>VLOOKUP($H370,'[1]Unit factor_selected'!$F$3:$AC$346,'[1]Unit factor_selected'!J$1,FALSE)</f>
        <v>7.93512076278024E-2</v>
      </c>
      <c r="AS370" s="169">
        <f>VLOOKUP($H370,'[1]Unit factor_selected'!$F$3:$AC$346,'[1]Unit factor_selected'!K$1,FALSE)</f>
        <v>1.32276848359443</v>
      </c>
      <c r="AT370" s="169">
        <f>VLOOKUP($H370,'[1]Unit factor_selected'!$F$3:$AC$346,'[1]Unit factor_selected'!L$1,FALSE)</f>
        <v>3.1263415803588299E-5</v>
      </c>
      <c r="AU370" s="169">
        <f>VLOOKUP($H370,'[1]Unit factor_selected'!$F$3:$AC$346,'[1]Unit factor_selected'!M$1,FALSE)</f>
        <v>2.8641793027265099E-2</v>
      </c>
      <c r="AV370" s="169">
        <f>VLOOKUP($H370,'[1]Unit factor_selected'!$F$3:$AC$346,'[1]Unit factor_selected'!N$1,FALSE)</f>
        <v>4.5261992541638499E-4</v>
      </c>
      <c r="AW370" s="169">
        <f>VLOOKUP($H370,'[1]Unit factor_selected'!$F$3:$AC$346,'[1]Unit factor_selected'!O$1,FALSE)</f>
        <v>1.53309941271616E-6</v>
      </c>
      <c r="AX370" s="169">
        <f>VLOOKUP($H370,'[1]Unit factor_selected'!$F$3:$AC$346,'[1]Unit factor_selected'!P$1,FALSE)</f>
        <v>8.0566010804188806E-2</v>
      </c>
      <c r="AY370" s="169">
        <f>VLOOKUP($H370,'[1]Unit factor_selected'!$F$3:$AC$346,'[1]Unit factor_selected'!Q$1,FALSE)</f>
        <v>1.6155785489210201E-3</v>
      </c>
      <c r="AZ370" s="169">
        <f>VLOOKUP($H370,'[1]Unit factor_selected'!$F$3:$AC$346,'[1]Unit factor_selected'!R$1,FALSE)</f>
        <v>8.8357184081817308E-3</v>
      </c>
      <c r="BA370" s="169">
        <f>VLOOKUP($H370,'[1]Unit factor_selected'!$F$3:$AC$346,'[1]Unit factor_selected'!S$1,FALSE)</f>
        <v>4.2126662656830402E-4</v>
      </c>
      <c r="BB370" s="169">
        <f>VLOOKUP($H370,'[1]Unit factor_selected'!$F$3:$AC$346,'[1]Unit factor_selected'!T$1,FALSE)</f>
        <v>3.1856838700717401E-4</v>
      </c>
      <c r="BC370" s="169">
        <f>VLOOKUP($H370,'[1]Unit factor_selected'!$F$3:$AC$346,'[1]Unit factor_selected'!U$1,FALSE)</f>
        <v>5.9676567228942202E-4</v>
      </c>
      <c r="BD370" s="169">
        <f>VLOOKUP($H370,'[1]Unit factor_selected'!$F$3:$AC$346,'[1]Unit factor_selected'!V$1,FALSE)</f>
        <v>3.62731138567858E-7</v>
      </c>
      <c r="BE370" s="169">
        <f>VLOOKUP($H370,'[1]Unit factor_selected'!$F$3:$AC$346,'[1]Unit factor_selected'!W$1,FALSE)</f>
        <v>7.2609868172480204E-5</v>
      </c>
      <c r="BF370" s="169">
        <f>VLOOKUP($H370,'[1]Unit factor_selected'!$F$3:$AC$346,'[1]Unit factor_selected'!X$1,FALSE)</f>
        <v>7.5021780235330594E-5</v>
      </c>
      <c r="BG370" s="169">
        <f>VLOOKUP($H370,'[1]Unit factor_selected'!$F$3:$AC$346,'[1]Unit factor_selected'!Y$1,FALSE)</f>
        <v>7.92969361637094E-5</v>
      </c>
      <c r="BH370" s="169">
        <f>VLOOKUP($H370,'[1]Unit factor_selected'!$F$3:$AC$346,'[1]Unit factor_selected'!Z$1,FALSE)</f>
        <v>4.5492952877156298E-9</v>
      </c>
      <c r="BI370" s="169">
        <f>VLOOKUP($H370,'[1]Unit factor_selected'!$F$3:$AC$346,'[1]Unit factor_selected'!AA$1,FALSE)</f>
        <v>9.0580613030702498E-5</v>
      </c>
      <c r="BJ370" s="169">
        <f>VLOOKUP($H370,'[1]Unit factor_selected'!$F$3:$AC$346,'[1]Unit factor_selected'!AB$1,FALSE)</f>
        <v>2.86655183532433E-2</v>
      </c>
      <c r="BK370" s="170">
        <f>VLOOKUP($H370,'[1]Unit factor_selected'!$F$3:$AC$346,'[1]Unit factor_selected'!AC$1,FALSE)</f>
        <v>4.2197206111642398E-5</v>
      </c>
    </row>
    <row r="371" spans="2:63" x14ac:dyDescent="0.2">
      <c r="B371" s="325" t="s">
        <v>22</v>
      </c>
      <c r="C371" s="146"/>
      <c r="D371" s="62" t="str">
        <f>'[1]EV proj_BAU'!K91</f>
        <v>Al casing (kg)</v>
      </c>
      <c r="E371" s="62" t="str">
        <f>E324</f>
        <v>Al production</v>
      </c>
      <c r="F371" s="312" t="str">
        <f>F324</f>
        <v>Al production</v>
      </c>
      <c r="G371" s="17" t="str">
        <f>G324</f>
        <v>US</v>
      </c>
      <c r="H371" s="326"/>
      <c r="I371" s="120">
        <f>SUM(I463,I466:I468)</f>
        <v>1</v>
      </c>
      <c r="J371" s="187">
        <f>SUM(I371:I375)</f>
        <v>1</v>
      </c>
      <c r="K371" s="188">
        <f>'[1]EV proj_BAU'!R91</f>
        <v>3.96</v>
      </c>
      <c r="L371" s="72">
        <f>'[1]EV proj_BAU'!S91</f>
        <v>3.96</v>
      </c>
      <c r="M371" s="72">
        <f>'[1]EV proj_BAU'!T91</f>
        <v>3.88</v>
      </c>
      <c r="N371" s="72">
        <f>'[1]EV proj_BAU'!U91</f>
        <v>0</v>
      </c>
      <c r="O371" s="72">
        <f>'[1]EV proj_BAU'!V91</f>
        <v>3.9000000000000004</v>
      </c>
      <c r="P371" s="72">
        <f>'[1]EV proj_BAU'!W91</f>
        <v>3.88</v>
      </c>
      <c r="Q371" s="72">
        <f>'[1]EV proj_BAU'!AF92</f>
        <v>4.427718795100267</v>
      </c>
      <c r="R371" s="72">
        <f>'[1]EV proj_BAU'!AJ91</f>
        <v>4.3196393179234587</v>
      </c>
      <c r="S371" s="72">
        <f>'[1]EV proj_BAU'!X91</f>
        <v>5.5200000000000005</v>
      </c>
      <c r="T371" s="72">
        <f>'[1]EV proj_BAU'!Y91</f>
        <v>5.5400000000000009</v>
      </c>
      <c r="U371" s="72">
        <f>'[1]EV proj_BAU'!Z91</f>
        <v>5.4</v>
      </c>
      <c r="V371" s="72">
        <f>'[1]EV proj_BAU'!AA91</f>
        <v>0</v>
      </c>
      <c r="W371" s="72">
        <f>'[1]EV proj_BAU'!AB91</f>
        <v>5.44</v>
      </c>
      <c r="X371" s="72">
        <f>'[1]EV proj_BAU'!AC91</f>
        <v>5.3800000000000008</v>
      </c>
      <c r="Y371" s="72">
        <f>'[1]EV proj_BAU'!AG92</f>
        <v>6.1362446465761424</v>
      </c>
      <c r="Z371" s="72">
        <f>'[1]EV proj_BAU'!AK91</f>
        <v>5.5723248925566375</v>
      </c>
      <c r="AA371" s="189">
        <f>$I371*K$371</f>
        <v>3.96</v>
      </c>
      <c r="AB371" s="76">
        <f t="shared" ref="AB371:AP375" si="247">$I371*L$371</f>
        <v>3.96</v>
      </c>
      <c r="AC371" s="76">
        <f t="shared" si="247"/>
        <v>3.88</v>
      </c>
      <c r="AD371" s="76">
        <f t="shared" si="247"/>
        <v>0</v>
      </c>
      <c r="AE371" s="76">
        <f t="shared" si="247"/>
        <v>3.9000000000000004</v>
      </c>
      <c r="AF371" s="76">
        <f t="shared" si="247"/>
        <v>3.88</v>
      </c>
      <c r="AG371" s="76">
        <f t="shared" si="247"/>
        <v>4.427718795100267</v>
      </c>
      <c r="AH371" s="76">
        <f t="shared" si="247"/>
        <v>4.3196393179234587</v>
      </c>
      <c r="AI371" s="76">
        <f t="shared" si="247"/>
        <v>5.5200000000000005</v>
      </c>
      <c r="AJ371" s="76">
        <f t="shared" si="247"/>
        <v>5.5400000000000009</v>
      </c>
      <c r="AK371" s="76">
        <f t="shared" si="247"/>
        <v>5.4</v>
      </c>
      <c r="AL371" s="76">
        <f t="shared" si="247"/>
        <v>0</v>
      </c>
      <c r="AM371" s="76">
        <f t="shared" si="247"/>
        <v>5.44</v>
      </c>
      <c r="AN371" s="76">
        <f t="shared" si="247"/>
        <v>5.3800000000000008</v>
      </c>
      <c r="AO371" s="76">
        <f t="shared" si="247"/>
        <v>6.1362446465761424</v>
      </c>
      <c r="AP371" s="76">
        <f t="shared" si="247"/>
        <v>5.5723248925566375</v>
      </c>
      <c r="AQ371" s="37" t="s">
        <v>56</v>
      </c>
      <c r="AR371" s="79">
        <f>AR324</f>
        <v>2.1848413692517172</v>
      </c>
      <c r="AS371" s="82">
        <f t="shared" ref="AS371:BK375" si="248">AS324</f>
        <v>38.1945725641433</v>
      </c>
      <c r="AT371" s="82">
        <f t="shared" si="248"/>
        <v>6.2111693866046432E-3</v>
      </c>
      <c r="AU371" s="82">
        <f t="shared" si="248"/>
        <v>0.47465507057293604</v>
      </c>
      <c r="AV371" s="82">
        <f t="shared" si="248"/>
        <v>4.454802303119755</v>
      </c>
      <c r="AW371" s="82">
        <f t="shared" si="248"/>
        <v>1.045041271821423E-3</v>
      </c>
      <c r="AX371" s="82">
        <f t="shared" si="248"/>
        <v>2.2202122446083377</v>
      </c>
      <c r="AY371" s="82">
        <f t="shared" si="248"/>
        <v>0.9756873970554083</v>
      </c>
      <c r="AZ371" s="82">
        <f t="shared" si="248"/>
        <v>9.1215472903694526</v>
      </c>
      <c r="BA371" s="82">
        <f t="shared" si="248"/>
        <v>6.4144053142725782E-2</v>
      </c>
      <c r="BB371" s="82">
        <f t="shared" si="248"/>
        <v>2.1804218218676924E-2</v>
      </c>
      <c r="BC371" s="82">
        <f t="shared" si="248"/>
        <v>5.3635626832127032</v>
      </c>
      <c r="BD371" s="82">
        <f t="shared" si="248"/>
        <v>5.2399359048445141E-5</v>
      </c>
      <c r="BE371" s="82">
        <f t="shared" si="248"/>
        <v>7.6786336473888175E-2</v>
      </c>
      <c r="BF371" s="82">
        <f t="shared" si="248"/>
        <v>5.7817196909786305E-3</v>
      </c>
      <c r="BG371" s="82">
        <f t="shared" si="248"/>
        <v>5.871103372397035E-3</v>
      </c>
      <c r="BH371" s="82">
        <f t="shared" si="248"/>
        <v>8.6873102517182999E-7</v>
      </c>
      <c r="BI371" s="82">
        <f t="shared" si="248"/>
        <v>1.7002001784714876E-2</v>
      </c>
      <c r="BJ371" s="82">
        <f t="shared" si="248"/>
        <v>38.854814959270755</v>
      </c>
      <c r="BK371" s="302">
        <f t="shared" si="248"/>
        <v>8.5192268585598543E-2</v>
      </c>
    </row>
    <row r="372" spans="2:63" x14ac:dyDescent="0.2">
      <c r="B372" s="327"/>
      <c r="C372" s="147"/>
      <c r="D372" s="84"/>
      <c r="E372" s="84"/>
      <c r="F372" s="315"/>
      <c r="G372" s="321" t="str">
        <f t="shared" ref="G372:G380" si="249">G325</f>
        <v>CN</v>
      </c>
      <c r="H372" s="328"/>
      <c r="I372" s="126">
        <f>0%</f>
        <v>0</v>
      </c>
      <c r="J372" s="191"/>
      <c r="K372" s="1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165">
        <f t="shared" ref="AA372:AA375" si="250">$I372*K$371</f>
        <v>0</v>
      </c>
      <c r="AB372" s="166">
        <f t="shared" si="247"/>
        <v>0</v>
      </c>
      <c r="AC372" s="166">
        <f t="shared" si="247"/>
        <v>0</v>
      </c>
      <c r="AD372" s="166">
        <f t="shared" si="247"/>
        <v>0</v>
      </c>
      <c r="AE372" s="166">
        <f t="shared" si="247"/>
        <v>0</v>
      </c>
      <c r="AF372" s="166">
        <f t="shared" si="247"/>
        <v>0</v>
      </c>
      <c r="AG372" s="166">
        <f t="shared" si="247"/>
        <v>0</v>
      </c>
      <c r="AH372" s="166">
        <f t="shared" si="247"/>
        <v>0</v>
      </c>
      <c r="AI372" s="166">
        <f t="shared" si="247"/>
        <v>0</v>
      </c>
      <c r="AJ372" s="166">
        <f t="shared" si="247"/>
        <v>0</v>
      </c>
      <c r="AK372" s="166">
        <f t="shared" si="247"/>
        <v>0</v>
      </c>
      <c r="AL372" s="166">
        <f t="shared" si="247"/>
        <v>0</v>
      </c>
      <c r="AM372" s="166">
        <f t="shared" si="247"/>
        <v>0</v>
      </c>
      <c r="AN372" s="166">
        <f t="shared" si="247"/>
        <v>0</v>
      </c>
      <c r="AO372" s="166">
        <f t="shared" si="247"/>
        <v>0</v>
      </c>
      <c r="AP372" s="166">
        <f t="shared" si="247"/>
        <v>0</v>
      </c>
      <c r="AQ372" s="45" t="s">
        <v>56</v>
      </c>
      <c r="AR372" s="98">
        <f t="shared" ref="AR372:BG375" si="251">AR325</f>
        <v>15.21062220884934</v>
      </c>
      <c r="AS372" s="21">
        <f t="shared" si="251"/>
        <v>147.68062088902829</v>
      </c>
      <c r="AT372" s="21">
        <f t="shared" si="251"/>
        <v>2.8059526339848921E-2</v>
      </c>
      <c r="AU372" s="21">
        <f t="shared" si="251"/>
        <v>2.9941852248386174</v>
      </c>
      <c r="AV372" s="21">
        <f t="shared" si="251"/>
        <v>2.9390767633158057</v>
      </c>
      <c r="AW372" s="21">
        <f t="shared" si="251"/>
        <v>3.4684977082473042E-3</v>
      </c>
      <c r="AX372" s="21">
        <f t="shared" si="251"/>
        <v>15.626942723460056</v>
      </c>
      <c r="AY372" s="21">
        <f t="shared" si="251"/>
        <v>2.6762174587891328</v>
      </c>
      <c r="AZ372" s="21">
        <f t="shared" si="251"/>
        <v>14.410299582479201</v>
      </c>
      <c r="BA372" s="21">
        <f t="shared" si="251"/>
        <v>0.12383706171820134</v>
      </c>
      <c r="BB372" s="21">
        <f t="shared" si="251"/>
        <v>4.5122505118958704E-2</v>
      </c>
      <c r="BC372" s="21">
        <f t="shared" si="251"/>
        <v>3.5850974112083809</v>
      </c>
      <c r="BD372" s="21">
        <f t="shared" si="251"/>
        <v>2.424657579395884E-4</v>
      </c>
      <c r="BE372" s="21">
        <f t="shared" si="251"/>
        <v>0.16447055582979317</v>
      </c>
      <c r="BF372" s="21">
        <f t="shared" si="251"/>
        <v>4.2417293208971307E-2</v>
      </c>
      <c r="BG372" s="21">
        <f t="shared" si="251"/>
        <v>4.2619856213667776E-2</v>
      </c>
      <c r="BH372" s="21">
        <f t="shared" si="248"/>
        <v>3.2817146314926493E-6</v>
      </c>
      <c r="BI372" s="21">
        <f t="shared" si="248"/>
        <v>6.8709648474534188E-2</v>
      </c>
      <c r="BJ372" s="21">
        <f t="shared" si="248"/>
        <v>28.142292136905731</v>
      </c>
      <c r="BK372" s="306">
        <f t="shared" si="248"/>
        <v>4.0070651911004292E-2</v>
      </c>
    </row>
    <row r="373" spans="2:63" x14ac:dyDescent="0.2">
      <c r="B373" s="327"/>
      <c r="C373" s="147"/>
      <c r="D373" s="84"/>
      <c r="E373" s="84"/>
      <c r="F373" s="315"/>
      <c r="G373" s="321" t="str">
        <f t="shared" si="249"/>
        <v>JP</v>
      </c>
      <c r="H373" s="328"/>
      <c r="I373" s="126">
        <f>0%</f>
        <v>0</v>
      </c>
      <c r="J373" s="191"/>
      <c r="K373" s="1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165">
        <f t="shared" si="250"/>
        <v>0</v>
      </c>
      <c r="AB373" s="166">
        <f t="shared" si="247"/>
        <v>0</v>
      </c>
      <c r="AC373" s="166">
        <f t="shared" si="247"/>
        <v>0</v>
      </c>
      <c r="AD373" s="166">
        <f t="shared" si="247"/>
        <v>0</v>
      </c>
      <c r="AE373" s="166">
        <f t="shared" si="247"/>
        <v>0</v>
      </c>
      <c r="AF373" s="166">
        <f t="shared" si="247"/>
        <v>0</v>
      </c>
      <c r="AG373" s="166">
        <f t="shared" si="247"/>
        <v>0</v>
      </c>
      <c r="AH373" s="166">
        <f t="shared" si="247"/>
        <v>0</v>
      </c>
      <c r="AI373" s="166">
        <f t="shared" si="247"/>
        <v>0</v>
      </c>
      <c r="AJ373" s="166">
        <f t="shared" si="247"/>
        <v>0</v>
      </c>
      <c r="AK373" s="166">
        <f t="shared" si="247"/>
        <v>0</v>
      </c>
      <c r="AL373" s="166">
        <f t="shared" si="247"/>
        <v>0</v>
      </c>
      <c r="AM373" s="166">
        <f t="shared" si="247"/>
        <v>0</v>
      </c>
      <c r="AN373" s="166">
        <f t="shared" si="247"/>
        <v>0</v>
      </c>
      <c r="AO373" s="166">
        <f t="shared" si="247"/>
        <v>0</v>
      </c>
      <c r="AP373" s="166">
        <f t="shared" si="247"/>
        <v>0</v>
      </c>
      <c r="AQ373" s="45" t="s">
        <v>56</v>
      </c>
      <c r="AR373" s="98">
        <f t="shared" si="251"/>
        <v>18.594936645005706</v>
      </c>
      <c r="AS373" s="21">
        <f t="shared" si="248"/>
        <v>218.02836680612191</v>
      </c>
      <c r="AT373" s="21">
        <f t="shared" si="248"/>
        <v>8.1940022018765296E-2</v>
      </c>
      <c r="AU373" s="21">
        <f t="shared" si="248"/>
        <v>4.5164389654497636</v>
      </c>
      <c r="AV373" s="21">
        <f t="shared" si="248"/>
        <v>3.1511117602619358</v>
      </c>
      <c r="AW373" s="21">
        <f t="shared" si="248"/>
        <v>1.1249500693782156E-2</v>
      </c>
      <c r="AX373" s="21">
        <f t="shared" si="248"/>
        <v>18.759987605919509</v>
      </c>
      <c r="AY373" s="21">
        <f t="shared" si="248"/>
        <v>3.05626358107537</v>
      </c>
      <c r="AZ373" s="21">
        <f t="shared" si="248"/>
        <v>25.074549425348138</v>
      </c>
      <c r="BA373" s="21">
        <f t="shared" si="248"/>
        <v>0.11729807314552217</v>
      </c>
      <c r="BB373" s="21">
        <f t="shared" si="248"/>
        <v>9.5157800403921938E-2</v>
      </c>
      <c r="BC373" s="21">
        <f t="shared" si="248"/>
        <v>3.8774442059745917</v>
      </c>
      <c r="BD373" s="21">
        <f t="shared" si="248"/>
        <v>7.1316135476222591E-4</v>
      </c>
      <c r="BE373" s="21">
        <f t="shared" si="248"/>
        <v>0.16461824179891379</v>
      </c>
      <c r="BF373" s="21">
        <f t="shared" si="248"/>
        <v>4.5951339786040435E-2</v>
      </c>
      <c r="BG373" s="21">
        <f t="shared" si="248"/>
        <v>4.63182141432616E-2</v>
      </c>
      <c r="BH373" s="21">
        <f t="shared" si="248"/>
        <v>4.2545725533246946E-6</v>
      </c>
      <c r="BI373" s="21">
        <f t="shared" si="248"/>
        <v>8.3620975536322181E-2</v>
      </c>
      <c r="BJ373" s="21">
        <f t="shared" si="248"/>
        <v>31.245496305311175</v>
      </c>
      <c r="BK373" s="306">
        <f t="shared" si="248"/>
        <v>6.6969876181763255E-2</v>
      </c>
    </row>
    <row r="374" spans="2:63" x14ac:dyDescent="0.2">
      <c r="B374" s="327"/>
      <c r="C374" s="147"/>
      <c r="D374" s="84"/>
      <c r="E374" s="84"/>
      <c r="F374" s="315"/>
      <c r="G374" s="321" t="str">
        <f t="shared" si="249"/>
        <v>KR</v>
      </c>
      <c r="H374" s="328"/>
      <c r="I374" s="126">
        <f>I464</f>
        <v>0</v>
      </c>
      <c r="J374" s="191"/>
      <c r="K374" s="1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193">
        <f t="shared" si="250"/>
        <v>0</v>
      </c>
      <c r="AB374" s="95">
        <f t="shared" si="247"/>
        <v>0</v>
      </c>
      <c r="AC374" s="95">
        <f t="shared" si="247"/>
        <v>0</v>
      </c>
      <c r="AD374" s="95">
        <f t="shared" si="247"/>
        <v>0</v>
      </c>
      <c r="AE374" s="95">
        <f t="shared" si="247"/>
        <v>0</v>
      </c>
      <c r="AF374" s="95">
        <f t="shared" si="247"/>
        <v>0</v>
      </c>
      <c r="AG374" s="95">
        <f t="shared" si="247"/>
        <v>0</v>
      </c>
      <c r="AH374" s="95">
        <f t="shared" si="247"/>
        <v>0</v>
      </c>
      <c r="AI374" s="95">
        <f t="shared" si="247"/>
        <v>0</v>
      </c>
      <c r="AJ374" s="95">
        <f t="shared" si="247"/>
        <v>0</v>
      </c>
      <c r="AK374" s="95">
        <f t="shared" si="247"/>
        <v>0</v>
      </c>
      <c r="AL374" s="95">
        <f t="shared" si="247"/>
        <v>0</v>
      </c>
      <c r="AM374" s="95">
        <f t="shared" si="247"/>
        <v>0</v>
      </c>
      <c r="AN374" s="95">
        <f t="shared" si="247"/>
        <v>0</v>
      </c>
      <c r="AO374" s="95">
        <f t="shared" si="247"/>
        <v>0</v>
      </c>
      <c r="AP374" s="95">
        <f t="shared" si="247"/>
        <v>0</v>
      </c>
      <c r="AQ374" s="45" t="s">
        <v>56</v>
      </c>
      <c r="AR374" s="98">
        <f t="shared" si="251"/>
        <v>18.596519965644834</v>
      </c>
      <c r="AS374" s="21">
        <f t="shared" si="248"/>
        <v>218.13646750885871</v>
      </c>
      <c r="AT374" s="21">
        <f t="shared" si="248"/>
        <v>8.1941051586887845E-2</v>
      </c>
      <c r="AU374" s="21">
        <f t="shared" si="248"/>
        <v>4.5170981853533849</v>
      </c>
      <c r="AV374" s="21">
        <f t="shared" si="248"/>
        <v>3.1513141873932846</v>
      </c>
      <c r="AW374" s="21">
        <f t="shared" si="248"/>
        <v>1.1258021536624122E-2</v>
      </c>
      <c r="AX374" s="21">
        <f t="shared" si="248"/>
        <v>18.761423929794482</v>
      </c>
      <c r="AY374" s="21">
        <f t="shared" si="248"/>
        <v>3.0567125214649971</v>
      </c>
      <c r="AZ374" s="21">
        <f t="shared" si="248"/>
        <v>25.085759227572982</v>
      </c>
      <c r="BA374" s="21">
        <f t="shared" si="248"/>
        <v>0.12224035434193704</v>
      </c>
      <c r="BB374" s="21">
        <f t="shared" si="248"/>
        <v>9.5343737819733793E-2</v>
      </c>
      <c r="BC374" s="21">
        <f t="shared" si="248"/>
        <v>3.87773220351988</v>
      </c>
      <c r="BD374" s="21">
        <f t="shared" si="248"/>
        <v>7.1375384322349517E-4</v>
      </c>
      <c r="BE374" s="21">
        <f t="shared" si="248"/>
        <v>0.16461895116396827</v>
      </c>
      <c r="BF374" s="21">
        <f t="shared" si="248"/>
        <v>4.596118014039674E-2</v>
      </c>
      <c r="BG374" s="21">
        <f t="shared" si="248"/>
        <v>4.6327955367544728E-2</v>
      </c>
      <c r="BH374" s="21">
        <f t="shared" si="248"/>
        <v>4.2558532447533117E-6</v>
      </c>
      <c r="BI374" s="21">
        <f t="shared" si="248"/>
        <v>8.3596578104274163E-2</v>
      </c>
      <c r="BJ374" s="21">
        <f t="shared" si="248"/>
        <v>31.247599571836311</v>
      </c>
      <c r="BK374" s="306">
        <f t="shared" si="248"/>
        <v>6.7032084217635013E-2</v>
      </c>
    </row>
    <row r="375" spans="2:63" x14ac:dyDescent="0.2">
      <c r="B375" s="327"/>
      <c r="C375" s="147"/>
      <c r="D375" s="84"/>
      <c r="E375" s="84"/>
      <c r="F375" s="315"/>
      <c r="G375" s="321" t="str">
        <f t="shared" si="249"/>
        <v>RER</v>
      </c>
      <c r="H375" s="328"/>
      <c r="I375" s="126">
        <f>SUM(I461:I462,I465)</f>
        <v>0</v>
      </c>
      <c r="J375" s="191"/>
      <c r="K375" s="1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193">
        <f t="shared" si="250"/>
        <v>0</v>
      </c>
      <c r="AB375" s="95">
        <f t="shared" si="247"/>
        <v>0</v>
      </c>
      <c r="AC375" s="95">
        <f t="shared" si="247"/>
        <v>0</v>
      </c>
      <c r="AD375" s="95">
        <f t="shared" si="247"/>
        <v>0</v>
      </c>
      <c r="AE375" s="95">
        <f t="shared" si="247"/>
        <v>0</v>
      </c>
      <c r="AF375" s="95">
        <f t="shared" si="247"/>
        <v>0</v>
      </c>
      <c r="AG375" s="95">
        <f t="shared" si="247"/>
        <v>0</v>
      </c>
      <c r="AH375" s="95">
        <f t="shared" si="247"/>
        <v>0</v>
      </c>
      <c r="AI375" s="95">
        <f t="shared" si="247"/>
        <v>0</v>
      </c>
      <c r="AJ375" s="95">
        <f t="shared" si="247"/>
        <v>0</v>
      </c>
      <c r="AK375" s="95">
        <f t="shared" si="247"/>
        <v>0</v>
      </c>
      <c r="AL375" s="95">
        <f t="shared" si="247"/>
        <v>0</v>
      </c>
      <c r="AM375" s="95">
        <f t="shared" si="247"/>
        <v>0</v>
      </c>
      <c r="AN375" s="95">
        <f t="shared" si="247"/>
        <v>0</v>
      </c>
      <c r="AO375" s="95">
        <f t="shared" si="247"/>
        <v>0</v>
      </c>
      <c r="AP375" s="95">
        <f t="shared" si="247"/>
        <v>0</v>
      </c>
      <c r="AQ375" s="45" t="s">
        <v>56</v>
      </c>
      <c r="AR375" s="98">
        <f t="shared" si="251"/>
        <v>4.677025743875812</v>
      </c>
      <c r="AS375" s="21">
        <f t="shared" si="248"/>
        <v>106.26066908039638</v>
      </c>
      <c r="AT375" s="21">
        <f t="shared" si="248"/>
        <v>6.8083698661173652E-3</v>
      </c>
      <c r="AU375" s="21">
        <f t="shared" si="248"/>
        <v>1.2176773509900933</v>
      </c>
      <c r="AV375" s="21">
        <f t="shared" si="248"/>
        <v>2.8263896824764001</v>
      </c>
      <c r="AW375" s="21">
        <f t="shared" si="248"/>
        <v>2.8353304740493753E-3</v>
      </c>
      <c r="AX375" s="21">
        <f t="shared" si="248"/>
        <v>4.7333727150678975</v>
      </c>
      <c r="AY375" s="21">
        <f t="shared" si="248"/>
        <v>1.6320763903897362</v>
      </c>
      <c r="AZ375" s="21">
        <f t="shared" si="248"/>
        <v>9.0868878878980759</v>
      </c>
      <c r="BA375" s="21">
        <f t="shared" si="248"/>
        <v>1.1535929899241648</v>
      </c>
      <c r="BB375" s="21">
        <f t="shared" si="248"/>
        <v>2.9095489529904164E-2</v>
      </c>
      <c r="BC375" s="21">
        <f t="shared" si="248"/>
        <v>3.4261566159384733</v>
      </c>
      <c r="BD375" s="21">
        <f t="shared" si="248"/>
        <v>2.4322341208806811E-4</v>
      </c>
      <c r="BE375" s="21">
        <f t="shared" si="248"/>
        <v>0.13192642385548742</v>
      </c>
      <c r="BF375" s="21">
        <f t="shared" si="248"/>
        <v>6.7879241170787806E-3</v>
      </c>
      <c r="BG375" s="21">
        <f t="shared" si="248"/>
        <v>6.9286981577388806E-3</v>
      </c>
      <c r="BH375" s="21">
        <f t="shared" si="248"/>
        <v>1.9005770844293993E-6</v>
      </c>
      <c r="BI375" s="21">
        <f t="shared" si="248"/>
        <v>1.7165088467615604E-2</v>
      </c>
      <c r="BJ375" s="21">
        <f t="shared" si="248"/>
        <v>23.064736665136721</v>
      </c>
      <c r="BK375" s="306">
        <f t="shared" si="248"/>
        <v>0.20451694245658075</v>
      </c>
    </row>
    <row r="376" spans="2:63" x14ac:dyDescent="0.2">
      <c r="B376" s="327"/>
      <c r="C376" s="147"/>
      <c r="D376" s="84"/>
      <c r="E376" s="84" t="str">
        <f>E329</f>
        <v>Sheet rolling, Al</v>
      </c>
      <c r="F376" s="315" t="str">
        <f>F329</f>
        <v>market for sheet rolling, aluminium | sheet rolling, aluminium | Cutoff</v>
      </c>
      <c r="G376" s="321" t="str">
        <f t="shared" si="249"/>
        <v>US</v>
      </c>
      <c r="H376" s="328" t="str">
        <f>H349</f>
        <v>ab969850-0210-4900-a148-fb9da419ff27</v>
      </c>
      <c r="I376" s="88">
        <f>I371</f>
        <v>1</v>
      </c>
      <c r="J376" s="191">
        <f>SUM(I376:I380)</f>
        <v>1</v>
      </c>
      <c r="K376" s="192">
        <f>K371</f>
        <v>3.96</v>
      </c>
      <c r="L376" s="92">
        <f>L371</f>
        <v>3.96</v>
      </c>
      <c r="M376" s="92">
        <f t="shared" ref="M376:R376" si="252">M371</f>
        <v>3.88</v>
      </c>
      <c r="N376" s="92">
        <f t="shared" si="252"/>
        <v>0</v>
      </c>
      <c r="O376" s="92">
        <f t="shared" si="252"/>
        <v>3.9000000000000004</v>
      </c>
      <c r="P376" s="92">
        <f t="shared" si="252"/>
        <v>3.88</v>
      </c>
      <c r="Q376" s="92">
        <f t="shared" si="252"/>
        <v>4.427718795100267</v>
      </c>
      <c r="R376" s="92">
        <f t="shared" si="252"/>
        <v>4.3196393179234587</v>
      </c>
      <c r="S376" s="92">
        <f>S371</f>
        <v>5.5200000000000005</v>
      </c>
      <c r="T376" s="92">
        <f>T371</f>
        <v>5.5400000000000009</v>
      </c>
      <c r="U376" s="92">
        <f t="shared" ref="U376:Z376" si="253">U371</f>
        <v>5.4</v>
      </c>
      <c r="V376" s="92">
        <f t="shared" si="253"/>
        <v>0</v>
      </c>
      <c r="W376" s="92">
        <f t="shared" si="253"/>
        <v>5.44</v>
      </c>
      <c r="X376" s="92">
        <f t="shared" si="253"/>
        <v>5.3800000000000008</v>
      </c>
      <c r="Y376" s="92">
        <f t="shared" si="253"/>
        <v>6.1362446465761424</v>
      </c>
      <c r="Z376" s="92">
        <f t="shared" si="253"/>
        <v>5.5723248925566375</v>
      </c>
      <c r="AA376" s="193">
        <f>$I376*K$376</f>
        <v>3.96</v>
      </c>
      <c r="AB376" s="95">
        <f t="shared" ref="AB376:AP380" si="254">$I376*L$376</f>
        <v>3.96</v>
      </c>
      <c r="AC376" s="95">
        <f t="shared" si="254"/>
        <v>3.88</v>
      </c>
      <c r="AD376" s="95">
        <f t="shared" si="254"/>
        <v>0</v>
      </c>
      <c r="AE376" s="95">
        <f t="shared" si="254"/>
        <v>3.9000000000000004</v>
      </c>
      <c r="AF376" s="95">
        <f t="shared" si="254"/>
        <v>3.88</v>
      </c>
      <c r="AG376" s="95">
        <f t="shared" si="254"/>
        <v>4.427718795100267</v>
      </c>
      <c r="AH376" s="95">
        <f t="shared" si="254"/>
        <v>4.3196393179234587</v>
      </c>
      <c r="AI376" s="95">
        <f t="shared" si="254"/>
        <v>5.5200000000000005</v>
      </c>
      <c r="AJ376" s="95">
        <f t="shared" si="254"/>
        <v>5.5400000000000009</v>
      </c>
      <c r="AK376" s="95">
        <f t="shared" si="254"/>
        <v>5.4</v>
      </c>
      <c r="AL376" s="95">
        <f t="shared" si="254"/>
        <v>0</v>
      </c>
      <c r="AM376" s="95">
        <f t="shared" si="254"/>
        <v>5.44</v>
      </c>
      <c r="AN376" s="95">
        <f t="shared" si="254"/>
        <v>5.3800000000000008</v>
      </c>
      <c r="AO376" s="95">
        <f t="shared" si="254"/>
        <v>6.1362446465761424</v>
      </c>
      <c r="AP376" s="95">
        <f t="shared" si="254"/>
        <v>5.5723248925566375</v>
      </c>
      <c r="AQ376" s="45" t="str">
        <f>VLOOKUP($H376,'[1]Unit factor_selected'!$F$3:$AC$346,'[1]Unit factor_selected'!H$1,FALSE)</f>
        <v>kg</v>
      </c>
      <c r="AR376" s="98">
        <f>VLOOKUP($H376,'[1]Unit factor_selected'!$F$3:$AC$346,'[1]Unit factor_selected'!J$1,FALSE)</f>
        <v>0.53390082923634297</v>
      </c>
      <c r="AS376" s="21">
        <f>VLOOKUP($H376,'[1]Unit factor_selected'!$F$3:$AC$346,'[1]Unit factor_selected'!K$1,FALSE)</f>
        <v>8.8004997782297298</v>
      </c>
      <c r="AT376" s="21">
        <f>VLOOKUP($H376,'[1]Unit factor_selected'!$F$3:$AC$346,'[1]Unit factor_selected'!L$1,FALSE)</f>
        <v>9.5399709111540802E-4</v>
      </c>
      <c r="AU376" s="21">
        <f>VLOOKUP($H376,'[1]Unit factor_selected'!$F$3:$AC$346,'[1]Unit factor_selected'!M$1,FALSE)</f>
        <v>0.149317229303359</v>
      </c>
      <c r="AV376" s="21">
        <f>VLOOKUP($H376,'[1]Unit factor_selected'!$F$3:$AC$346,'[1]Unit factor_selected'!N$1,FALSE)</f>
        <v>2.59538011987797E-2</v>
      </c>
      <c r="AW376" s="21">
        <f>VLOOKUP($H376,'[1]Unit factor_selected'!$F$3:$AC$346,'[1]Unit factor_selected'!O$1,FALSE)</f>
        <v>2.17414689678183E-4</v>
      </c>
      <c r="AX376" s="21">
        <f>VLOOKUP($H376,'[1]Unit factor_selected'!$F$3:$AC$346,'[1]Unit factor_selected'!P$1,FALSE)</f>
        <v>0.54460663019315603</v>
      </c>
      <c r="AY376" s="21">
        <f>VLOOKUP($H376,'[1]Unit factor_selected'!$F$3:$AC$346,'[1]Unit factor_selected'!Q$1,FALSE)</f>
        <v>4.8040165734473998E-2</v>
      </c>
      <c r="AZ376" s="21">
        <f>VLOOKUP($H376,'[1]Unit factor_selected'!$F$3:$AC$346,'[1]Unit factor_selected'!R$1,FALSE)</f>
        <v>0.484340900437781</v>
      </c>
      <c r="BA376" s="21">
        <f>VLOOKUP($H376,'[1]Unit factor_selected'!$F$3:$AC$346,'[1]Unit factor_selected'!S$1,FALSE)</f>
        <v>6.3264343200839304E-2</v>
      </c>
      <c r="BB376" s="21">
        <f>VLOOKUP($H376,'[1]Unit factor_selected'!$F$3:$AC$346,'[1]Unit factor_selected'!T$1,FALSE)</f>
        <v>2.6348308191353601E-3</v>
      </c>
      <c r="BC376" s="21">
        <f>VLOOKUP($H376,'[1]Unit factor_selected'!$F$3:$AC$346,'[1]Unit factor_selected'!U$1,FALSE)</f>
        <v>3.3445800944290699E-2</v>
      </c>
      <c r="BD376" s="21">
        <f>VLOOKUP($H376,'[1]Unit factor_selected'!$F$3:$AC$346,'[1]Unit factor_selected'!V$1,FALSE)</f>
        <v>1.9871671750106099E-5</v>
      </c>
      <c r="BE376" s="21">
        <f>VLOOKUP($H376,'[1]Unit factor_selected'!$F$3:$AC$346,'[1]Unit factor_selected'!W$1,FALSE)</f>
        <v>2.4507432483839801E-3</v>
      </c>
      <c r="BF376" s="21">
        <f>VLOOKUP($H376,'[1]Unit factor_selected'!$F$3:$AC$346,'[1]Unit factor_selected'!X$1,FALSE)</f>
        <v>9.2765376086020597E-4</v>
      </c>
      <c r="BG376" s="21">
        <f>VLOOKUP($H376,'[1]Unit factor_selected'!$F$3:$AC$346,'[1]Unit factor_selected'!Y$1,FALSE)</f>
        <v>1.00006411475275E-3</v>
      </c>
      <c r="BH376" s="21">
        <f>VLOOKUP($H376,'[1]Unit factor_selected'!$F$3:$AC$346,'[1]Unit factor_selected'!Z$1,FALSE)</f>
        <v>1.8055775352931099E-7</v>
      </c>
      <c r="BI376" s="21">
        <f>VLOOKUP($H376,'[1]Unit factor_selected'!$F$3:$AC$346,'[1]Unit factor_selected'!AA$1,FALSE)</f>
        <v>1.5083512731534599E-3</v>
      </c>
      <c r="BJ376" s="21">
        <f>VLOOKUP($H376,'[1]Unit factor_selected'!$F$3:$AC$346,'[1]Unit factor_selected'!AB$1,FALSE)</f>
        <v>0.62996043516603994</v>
      </c>
      <c r="BK376" s="306">
        <f>VLOOKUP($H376,'[1]Unit factor_selected'!$F$3:$AC$346,'[1]Unit factor_selected'!AC$1,FALSE)</f>
        <v>4.5954747023118298E-3</v>
      </c>
    </row>
    <row r="377" spans="2:63" x14ac:dyDescent="0.2">
      <c r="B377" s="327"/>
      <c r="C377" s="147"/>
      <c r="D377" s="84"/>
      <c r="E377" s="84"/>
      <c r="F377" s="315"/>
      <c r="G377" s="321" t="str">
        <f t="shared" si="249"/>
        <v>CN</v>
      </c>
      <c r="H377" s="328" t="str">
        <f t="shared" ref="H377:H380" si="255">H350</f>
        <v>d6847409-2340-4bd4-a778-8c159b9e71d4</v>
      </c>
      <c r="I377" s="88">
        <f t="shared" ref="I377:I380" si="256">I372</f>
        <v>0</v>
      </c>
      <c r="J377" s="191"/>
      <c r="K377" s="1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165">
        <f t="shared" ref="AA377:AA380" si="257">$I377*K$376</f>
        <v>0</v>
      </c>
      <c r="AB377" s="166">
        <f t="shared" si="254"/>
        <v>0</v>
      </c>
      <c r="AC377" s="166">
        <f t="shared" si="254"/>
        <v>0</v>
      </c>
      <c r="AD377" s="166">
        <f t="shared" si="254"/>
        <v>0</v>
      </c>
      <c r="AE377" s="166">
        <f t="shared" si="254"/>
        <v>0</v>
      </c>
      <c r="AF377" s="166">
        <f t="shared" si="254"/>
        <v>0</v>
      </c>
      <c r="AG377" s="166">
        <f t="shared" si="254"/>
        <v>0</v>
      </c>
      <c r="AH377" s="166">
        <f t="shared" si="254"/>
        <v>0</v>
      </c>
      <c r="AI377" s="166">
        <f t="shared" si="254"/>
        <v>0</v>
      </c>
      <c r="AJ377" s="166">
        <f t="shared" si="254"/>
        <v>0</v>
      </c>
      <c r="AK377" s="166">
        <f t="shared" si="254"/>
        <v>0</v>
      </c>
      <c r="AL377" s="166">
        <f t="shared" si="254"/>
        <v>0</v>
      </c>
      <c r="AM377" s="166">
        <f t="shared" si="254"/>
        <v>0</v>
      </c>
      <c r="AN377" s="166">
        <f t="shared" si="254"/>
        <v>0</v>
      </c>
      <c r="AO377" s="166">
        <f t="shared" si="254"/>
        <v>0</v>
      </c>
      <c r="AP377" s="166">
        <f t="shared" si="254"/>
        <v>0</v>
      </c>
      <c r="AQ377" s="45" t="str">
        <f>VLOOKUP($H377,'[1]Unit factor_selected'!$F$3:$AC$346,'[1]Unit factor_selected'!H$1,FALSE)</f>
        <v>kg</v>
      </c>
      <c r="AR377" s="98">
        <f>VLOOKUP($H377,'[1]Unit factor_selected'!$F$3:$AC$346,'[1]Unit factor_selected'!J$1,FALSE)</f>
        <v>0.629047022738767</v>
      </c>
      <c r="AS377" s="21">
        <f>VLOOKUP($H377,'[1]Unit factor_selected'!$F$3:$AC$346,'[1]Unit factor_selected'!K$1,FALSE)</f>
        <v>8.7474137430276997</v>
      </c>
      <c r="AT377" s="21">
        <f>VLOOKUP($H377,'[1]Unit factor_selected'!$F$3:$AC$346,'[1]Unit factor_selected'!L$1,FALSE)</f>
        <v>9.2216248929828399E-4</v>
      </c>
      <c r="AU377" s="21">
        <f>VLOOKUP($H377,'[1]Unit factor_selected'!$F$3:$AC$346,'[1]Unit factor_selected'!M$1,FALSE)</f>
        <v>0.15086436188135899</v>
      </c>
      <c r="AV377" s="21">
        <f>VLOOKUP($H377,'[1]Unit factor_selected'!$F$3:$AC$346,'[1]Unit factor_selected'!N$1,FALSE)</f>
        <v>2.5756678038802199E-2</v>
      </c>
      <c r="AW377" s="21">
        <f>VLOOKUP($H377,'[1]Unit factor_selected'!$F$3:$AC$346,'[1]Unit factor_selected'!O$1,FALSE)</f>
        <v>1.2254572800615701E-4</v>
      </c>
      <c r="AX377" s="21">
        <f>VLOOKUP($H377,'[1]Unit factor_selected'!$F$3:$AC$346,'[1]Unit factor_selected'!P$1,FALSE)</f>
        <v>0.64582824730861799</v>
      </c>
      <c r="AY377" s="21">
        <f>VLOOKUP($H377,'[1]Unit factor_selected'!$F$3:$AC$346,'[1]Unit factor_selected'!Q$1,FALSE)</f>
        <v>4.8224834528883903E-2</v>
      </c>
      <c r="AZ377" s="21">
        <f>VLOOKUP($H377,'[1]Unit factor_selected'!$F$3:$AC$346,'[1]Unit factor_selected'!R$1,FALSE)</f>
        <v>0.43200597207000102</v>
      </c>
      <c r="BA377" s="21">
        <f>VLOOKUP($H377,'[1]Unit factor_selected'!$F$3:$AC$346,'[1]Unit factor_selected'!S$1,FALSE)</f>
        <v>5.37019915730335E-2</v>
      </c>
      <c r="BB377" s="21">
        <f>VLOOKUP($H377,'[1]Unit factor_selected'!$F$3:$AC$346,'[1]Unit factor_selected'!T$1,FALSE)</f>
        <v>1.9202316884752301E-3</v>
      </c>
      <c r="BC377" s="21">
        <f>VLOOKUP($H377,'[1]Unit factor_selected'!$F$3:$AC$346,'[1]Unit factor_selected'!U$1,FALSE)</f>
        <v>3.3001995503479799E-2</v>
      </c>
      <c r="BD377" s="21">
        <f>VLOOKUP($H377,'[1]Unit factor_selected'!$F$3:$AC$346,'[1]Unit factor_selected'!V$1,FALSE)</f>
        <v>1.3580298815663899E-5</v>
      </c>
      <c r="BE377" s="21">
        <f>VLOOKUP($H377,'[1]Unit factor_selected'!$F$3:$AC$346,'[1]Unit factor_selected'!W$1,FALSE)</f>
        <v>2.4676550426026801E-3</v>
      </c>
      <c r="BF377" s="21">
        <f>VLOOKUP($H377,'[1]Unit factor_selected'!$F$3:$AC$346,'[1]Unit factor_selected'!X$1,FALSE)</f>
        <v>1.59583545610209E-3</v>
      </c>
      <c r="BG377" s="21">
        <f>VLOOKUP($H377,'[1]Unit factor_selected'!$F$3:$AC$346,'[1]Unit factor_selected'!Y$1,FALSE)</f>
        <v>1.6650041283302801E-3</v>
      </c>
      <c r="BH377" s="21">
        <f>VLOOKUP($H377,'[1]Unit factor_selected'!$F$3:$AC$346,'[1]Unit factor_selected'!Z$1,FALSE)</f>
        <v>1.6775625250934899E-7</v>
      </c>
      <c r="BI377" s="21">
        <f>VLOOKUP($H377,'[1]Unit factor_selected'!$F$3:$AC$346,'[1]Unit factor_selected'!AA$1,FALSE)</f>
        <v>2.07123233639536E-3</v>
      </c>
      <c r="BJ377" s="21">
        <f>VLOOKUP($H377,'[1]Unit factor_selected'!$F$3:$AC$346,'[1]Unit factor_selected'!AB$1,FALSE)</f>
        <v>0.76603639210374497</v>
      </c>
      <c r="BK377" s="306">
        <f>VLOOKUP($H377,'[1]Unit factor_selected'!$F$3:$AC$346,'[1]Unit factor_selected'!AC$1,FALSE)</f>
        <v>3.4693332404680901E-3</v>
      </c>
    </row>
    <row r="378" spans="2:63" x14ac:dyDescent="0.2">
      <c r="B378" s="327"/>
      <c r="C378" s="147"/>
      <c r="D378" s="84"/>
      <c r="E378" s="84"/>
      <c r="F378" s="315"/>
      <c r="G378" s="321" t="str">
        <f t="shared" si="249"/>
        <v>JP</v>
      </c>
      <c r="H378" s="328" t="str">
        <f t="shared" si="255"/>
        <v>f67e9a30-c7bb-4245-a7dc-06dc3d60439f</v>
      </c>
      <c r="I378" s="88">
        <f t="shared" si="256"/>
        <v>0</v>
      </c>
      <c r="J378" s="191"/>
      <c r="K378" s="1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165">
        <f t="shared" si="257"/>
        <v>0</v>
      </c>
      <c r="AB378" s="166">
        <f t="shared" si="254"/>
        <v>0</v>
      </c>
      <c r="AC378" s="166">
        <f t="shared" si="254"/>
        <v>0</v>
      </c>
      <c r="AD378" s="166">
        <f t="shared" si="254"/>
        <v>0</v>
      </c>
      <c r="AE378" s="166">
        <f t="shared" si="254"/>
        <v>0</v>
      </c>
      <c r="AF378" s="166">
        <f t="shared" si="254"/>
        <v>0</v>
      </c>
      <c r="AG378" s="166">
        <f t="shared" si="254"/>
        <v>0</v>
      </c>
      <c r="AH378" s="166">
        <f t="shared" si="254"/>
        <v>0</v>
      </c>
      <c r="AI378" s="166">
        <f t="shared" si="254"/>
        <v>0</v>
      </c>
      <c r="AJ378" s="166">
        <f t="shared" si="254"/>
        <v>0</v>
      </c>
      <c r="AK378" s="166">
        <f t="shared" si="254"/>
        <v>0</v>
      </c>
      <c r="AL378" s="166">
        <f t="shared" si="254"/>
        <v>0</v>
      </c>
      <c r="AM378" s="166">
        <f t="shared" si="254"/>
        <v>0</v>
      </c>
      <c r="AN378" s="166">
        <f t="shared" si="254"/>
        <v>0</v>
      </c>
      <c r="AO378" s="166">
        <f t="shared" si="254"/>
        <v>0</v>
      </c>
      <c r="AP378" s="166">
        <f t="shared" si="254"/>
        <v>0</v>
      </c>
      <c r="AQ378" s="45" t="str">
        <f>VLOOKUP($H378,'[1]Unit factor_selected'!$F$3:$AC$346,'[1]Unit factor_selected'!H$1,FALSE)</f>
        <v>kg</v>
      </c>
      <c r="AR378" s="98">
        <f>VLOOKUP($H378,'[1]Unit factor_selected'!$F$3:$AC$346,'[1]Unit factor_selected'!J$1,FALSE)</f>
        <v>0.47972730662788898</v>
      </c>
      <c r="AS378" s="21">
        <f>VLOOKUP($H378,'[1]Unit factor_selected'!$F$3:$AC$346,'[1]Unit factor_selected'!K$1,FALSE)</f>
        <v>8.0012314270679994</v>
      </c>
      <c r="AT378" s="21">
        <f>VLOOKUP($H378,'[1]Unit factor_selected'!$F$3:$AC$346,'[1]Unit factor_selected'!L$1,FALSE)</f>
        <v>6.3670160151935997E-4</v>
      </c>
      <c r="AU378" s="21">
        <f>VLOOKUP($H378,'[1]Unit factor_selected'!$F$3:$AC$346,'[1]Unit factor_selected'!M$1,FALSE)</f>
        <v>0.13068142319294801</v>
      </c>
      <c r="AV378" s="21">
        <f>VLOOKUP($H378,'[1]Unit factor_selected'!$F$3:$AC$346,'[1]Unit factor_selected'!N$1,FALSE)</f>
        <v>2.45635546661996E-2</v>
      </c>
      <c r="AW378" s="21">
        <f>VLOOKUP($H378,'[1]Unit factor_selected'!$F$3:$AC$346,'[1]Unit factor_selected'!O$1,FALSE)</f>
        <v>1.06952631695123E-4</v>
      </c>
      <c r="AX378" s="21">
        <f>VLOOKUP($H378,'[1]Unit factor_selected'!$F$3:$AC$346,'[1]Unit factor_selected'!P$1,FALSE)</f>
        <v>0.48980441374862499</v>
      </c>
      <c r="AY378" s="21">
        <f>VLOOKUP($H378,'[1]Unit factor_selected'!$F$3:$AC$346,'[1]Unit factor_selected'!Q$1,FALSE)</f>
        <v>4.4449312155838298E-2</v>
      </c>
      <c r="AZ378" s="21">
        <f>VLOOKUP($H378,'[1]Unit factor_selected'!$F$3:$AC$346,'[1]Unit factor_selected'!R$1,FALSE)</f>
        <v>0.350049022237647</v>
      </c>
      <c r="BA378" s="21">
        <f>VLOOKUP($H378,'[1]Unit factor_selected'!$F$3:$AC$346,'[1]Unit factor_selected'!S$1,FALSE)</f>
        <v>5.0047416120492301E-2</v>
      </c>
      <c r="BB378" s="21">
        <f>VLOOKUP($H378,'[1]Unit factor_selected'!$F$3:$AC$346,'[1]Unit factor_selected'!T$1,FALSE)</f>
        <v>3.9949469364508198E-3</v>
      </c>
      <c r="BC378" s="21">
        <f>VLOOKUP($H378,'[1]Unit factor_selected'!$F$3:$AC$346,'[1]Unit factor_selected'!U$1,FALSE)</f>
        <v>3.1312799516372697E-2</v>
      </c>
      <c r="BD378" s="21">
        <f>VLOOKUP($H378,'[1]Unit factor_selected'!$F$3:$AC$346,'[1]Unit factor_selected'!V$1,FALSE)</f>
        <v>1.28858433857626E-5</v>
      </c>
      <c r="BE378" s="21">
        <f>VLOOKUP($H378,'[1]Unit factor_selected'!$F$3:$AC$346,'[1]Unit factor_selected'!W$1,FALSE)</f>
        <v>2.5391860820713499E-3</v>
      </c>
      <c r="BF378" s="21">
        <f>VLOOKUP($H378,'[1]Unit factor_selected'!$F$3:$AC$346,'[1]Unit factor_selected'!X$1,FALSE)</f>
        <v>1.0082663421765599E-3</v>
      </c>
      <c r="BG378" s="21">
        <f>VLOOKUP($H378,'[1]Unit factor_selected'!$F$3:$AC$346,'[1]Unit factor_selected'!Y$1,FALSE)</f>
        <v>1.0817110478055199E-3</v>
      </c>
      <c r="BH378" s="21">
        <f>VLOOKUP($H378,'[1]Unit factor_selected'!$F$3:$AC$346,'[1]Unit factor_selected'!Z$1,FALSE)</f>
        <v>1.46213017430126E-7</v>
      </c>
      <c r="BI378" s="21">
        <f>VLOOKUP($H378,'[1]Unit factor_selected'!$F$3:$AC$346,'[1]Unit factor_selected'!AA$1,FALSE)</f>
        <v>1.59793720452425E-3</v>
      </c>
      <c r="BJ378" s="21">
        <f>VLOOKUP($H378,'[1]Unit factor_selected'!$F$3:$AC$346,'[1]Unit factor_selected'!AB$1,FALSE)</f>
        <v>0.69071663392821603</v>
      </c>
      <c r="BK378" s="306">
        <f>VLOOKUP($H378,'[1]Unit factor_selected'!$F$3:$AC$346,'[1]Unit factor_selected'!AC$1,FALSE)</f>
        <v>3.2548040608112502E-3</v>
      </c>
    </row>
    <row r="379" spans="2:63" x14ac:dyDescent="0.2">
      <c r="B379" s="327"/>
      <c r="C379" s="147"/>
      <c r="D379" s="84"/>
      <c r="E379" s="84"/>
      <c r="F379" s="315"/>
      <c r="G379" s="321" t="str">
        <f t="shared" si="249"/>
        <v>KR</v>
      </c>
      <c r="H379" s="328" t="str">
        <f t="shared" si="255"/>
        <v>7f7773d7-5cc5-4a8c-a55c-ac545e70259f</v>
      </c>
      <c r="I379" s="88">
        <f t="shared" si="256"/>
        <v>0</v>
      </c>
      <c r="J379" s="191"/>
      <c r="K379" s="1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193">
        <f t="shared" si="257"/>
        <v>0</v>
      </c>
      <c r="AB379" s="95">
        <f t="shared" si="254"/>
        <v>0</v>
      </c>
      <c r="AC379" s="95">
        <f t="shared" si="254"/>
        <v>0</v>
      </c>
      <c r="AD379" s="95">
        <f t="shared" si="254"/>
        <v>0</v>
      </c>
      <c r="AE379" s="95">
        <f t="shared" si="254"/>
        <v>0</v>
      </c>
      <c r="AF379" s="95">
        <f t="shared" si="254"/>
        <v>0</v>
      </c>
      <c r="AG379" s="95">
        <f t="shared" si="254"/>
        <v>0</v>
      </c>
      <c r="AH379" s="95">
        <f t="shared" si="254"/>
        <v>0</v>
      </c>
      <c r="AI379" s="95">
        <f t="shared" si="254"/>
        <v>0</v>
      </c>
      <c r="AJ379" s="95">
        <f t="shared" si="254"/>
        <v>0</v>
      </c>
      <c r="AK379" s="95">
        <f t="shared" si="254"/>
        <v>0</v>
      </c>
      <c r="AL379" s="95">
        <f t="shared" si="254"/>
        <v>0</v>
      </c>
      <c r="AM379" s="95">
        <f t="shared" si="254"/>
        <v>0</v>
      </c>
      <c r="AN379" s="95">
        <f t="shared" si="254"/>
        <v>0</v>
      </c>
      <c r="AO379" s="95">
        <f t="shared" si="254"/>
        <v>0</v>
      </c>
      <c r="AP379" s="95">
        <f t="shared" si="254"/>
        <v>0</v>
      </c>
      <c r="AQ379" s="45" t="str">
        <f>VLOOKUP($H379,'[1]Unit factor_selected'!$F$3:$AC$346,'[1]Unit factor_selected'!H$1,FALSE)</f>
        <v>kg</v>
      </c>
      <c r="AR379" s="98">
        <f>VLOOKUP($H379,'[1]Unit factor_selected'!$F$3:$AC$346,'[1]Unit factor_selected'!J$1,FALSE)</f>
        <v>0.498481727450589</v>
      </c>
      <c r="AS379" s="21">
        <f>VLOOKUP($H379,'[1]Unit factor_selected'!$F$3:$AC$346,'[1]Unit factor_selected'!K$1,FALSE)</f>
        <v>9.2829160603826697</v>
      </c>
      <c r="AT379" s="21">
        <f>VLOOKUP($H379,'[1]Unit factor_selected'!$F$3:$AC$346,'[1]Unit factor_selected'!L$1,FALSE)</f>
        <v>6.4881437132110998E-4</v>
      </c>
      <c r="AU379" s="21">
        <f>VLOOKUP($H379,'[1]Unit factor_selected'!$F$3:$AC$346,'[1]Unit factor_selected'!M$1,FALSE)</f>
        <v>0.13849305091372699</v>
      </c>
      <c r="AV379" s="21">
        <f>VLOOKUP($H379,'[1]Unit factor_selected'!$F$3:$AC$346,'[1]Unit factor_selected'!N$1,FALSE)</f>
        <v>2.6963710027067499E-2</v>
      </c>
      <c r="AW379" s="21">
        <f>VLOOKUP($H379,'[1]Unit factor_selected'!$F$3:$AC$346,'[1]Unit factor_selected'!O$1,FALSE)</f>
        <v>2.0797653537464299E-4</v>
      </c>
      <c r="AX379" s="21">
        <f>VLOOKUP($H379,'[1]Unit factor_selected'!$F$3:$AC$346,'[1]Unit factor_selected'!P$1,FALSE)</f>
        <v>0.50681534502177294</v>
      </c>
      <c r="AY379" s="21">
        <f>VLOOKUP($H379,'[1]Unit factor_selected'!$F$3:$AC$346,'[1]Unit factor_selected'!Q$1,FALSE)</f>
        <v>4.9772069063797303E-2</v>
      </c>
      <c r="AZ379" s="21">
        <f>VLOOKUP($H379,'[1]Unit factor_selected'!$F$3:$AC$346,'[1]Unit factor_selected'!R$1,FALSE)</f>
        <v>0.48295048901608501</v>
      </c>
      <c r="BA379" s="21">
        <f>VLOOKUP($H379,'[1]Unit factor_selected'!$F$3:$AC$346,'[1]Unit factor_selected'!S$1,FALSE)</f>
        <v>0.10865523337607499</v>
      </c>
      <c r="BB379" s="21">
        <f>VLOOKUP($H379,'[1]Unit factor_selected'!$F$3:$AC$346,'[1]Unit factor_selected'!T$1,FALSE)</f>
        <v>6.2000885230121903E-3</v>
      </c>
      <c r="BC379" s="21">
        <f>VLOOKUP($H379,'[1]Unit factor_selected'!$F$3:$AC$346,'[1]Unit factor_selected'!U$1,FALSE)</f>
        <v>3.47275108584537E-2</v>
      </c>
      <c r="BD379" s="21">
        <f>VLOOKUP($H379,'[1]Unit factor_selected'!$F$3:$AC$346,'[1]Unit factor_selected'!V$1,FALSE)</f>
        <v>1.9910518397837001E-5</v>
      </c>
      <c r="BE379" s="21">
        <f>VLOOKUP($H379,'[1]Unit factor_selected'!$F$3:$AC$346,'[1]Unit factor_selected'!W$1,FALSE)</f>
        <v>2.54761831746405E-3</v>
      </c>
      <c r="BF379" s="21">
        <f>VLOOKUP($H379,'[1]Unit factor_selected'!$F$3:$AC$346,'[1]Unit factor_selected'!X$1,FALSE)</f>
        <v>1.1249127559513101E-3</v>
      </c>
      <c r="BG379" s="21">
        <f>VLOOKUP($H379,'[1]Unit factor_selected'!$F$3:$AC$346,'[1]Unit factor_selected'!Y$1,FALSE)</f>
        <v>1.19718228289224E-3</v>
      </c>
      <c r="BH379" s="21">
        <f>VLOOKUP($H379,'[1]Unit factor_selected'!$F$3:$AC$346,'[1]Unit factor_selected'!Z$1,FALSE)</f>
        <v>1.6138483763832599E-7</v>
      </c>
      <c r="BI379" s="21">
        <f>VLOOKUP($H379,'[1]Unit factor_selected'!$F$3:$AC$346,'[1]Unit factor_selected'!AA$1,FALSE)</f>
        <v>1.3085691845237701E-3</v>
      </c>
      <c r="BJ379" s="21">
        <f>VLOOKUP($H379,'[1]Unit factor_selected'!$F$3:$AC$346,'[1]Unit factor_selected'!AB$1,FALSE)</f>
        <v>0.71564591718441894</v>
      </c>
      <c r="BK379" s="306">
        <f>VLOOKUP($H379,'[1]Unit factor_selected'!$F$3:$AC$346,'[1]Unit factor_selected'!AC$1,FALSE)</f>
        <v>3.9920997142519898E-3</v>
      </c>
    </row>
    <row r="380" spans="2:63" x14ac:dyDescent="0.2">
      <c r="B380" s="327"/>
      <c r="C380" s="147"/>
      <c r="D380" s="100"/>
      <c r="E380" s="100"/>
      <c r="F380" s="319"/>
      <c r="G380" s="321" t="str">
        <f t="shared" si="249"/>
        <v>RER</v>
      </c>
      <c r="H380" s="328" t="str">
        <f t="shared" si="255"/>
        <v>5e703a3b-e987-3bae-b7c2-36ae49217aa6</v>
      </c>
      <c r="I380" s="104">
        <f t="shared" si="256"/>
        <v>0</v>
      </c>
      <c r="J380" s="195"/>
      <c r="K380" s="196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93">
        <f t="shared" si="257"/>
        <v>0</v>
      </c>
      <c r="AB380" s="95">
        <f t="shared" si="254"/>
        <v>0</v>
      </c>
      <c r="AC380" s="95">
        <f t="shared" si="254"/>
        <v>0</v>
      </c>
      <c r="AD380" s="95">
        <f t="shared" si="254"/>
        <v>0</v>
      </c>
      <c r="AE380" s="95">
        <f t="shared" si="254"/>
        <v>0</v>
      </c>
      <c r="AF380" s="95">
        <f t="shared" si="254"/>
        <v>0</v>
      </c>
      <c r="AG380" s="95">
        <f t="shared" si="254"/>
        <v>0</v>
      </c>
      <c r="AH380" s="95">
        <f t="shared" si="254"/>
        <v>0</v>
      </c>
      <c r="AI380" s="95">
        <f t="shared" si="254"/>
        <v>0</v>
      </c>
      <c r="AJ380" s="95">
        <f t="shared" si="254"/>
        <v>0</v>
      </c>
      <c r="AK380" s="95">
        <f t="shared" si="254"/>
        <v>0</v>
      </c>
      <c r="AL380" s="95">
        <f t="shared" si="254"/>
        <v>0</v>
      </c>
      <c r="AM380" s="95">
        <f t="shared" si="254"/>
        <v>0</v>
      </c>
      <c r="AN380" s="95">
        <f t="shared" si="254"/>
        <v>0</v>
      </c>
      <c r="AO380" s="95">
        <f t="shared" si="254"/>
        <v>0</v>
      </c>
      <c r="AP380" s="95">
        <f t="shared" si="254"/>
        <v>0</v>
      </c>
      <c r="AQ380" s="45" t="str">
        <f>VLOOKUP($H380,'[1]Unit factor_selected'!$F$3:$AC$346,'[1]Unit factor_selected'!H$1,FALSE)</f>
        <v>kg</v>
      </c>
      <c r="AR380" s="114">
        <f>VLOOKUP($H380,'[1]Unit factor_selected'!$F$3:$AC$346,'[1]Unit factor_selected'!J$1,FALSE)</f>
        <v>0.42900235361917199</v>
      </c>
      <c r="AS380" s="117">
        <f>VLOOKUP($H380,'[1]Unit factor_selected'!$F$3:$AC$346,'[1]Unit factor_selected'!K$1,FALSE)</f>
        <v>8.9465675240303106</v>
      </c>
      <c r="AT380" s="117">
        <f>VLOOKUP($H380,'[1]Unit factor_selected'!$F$3:$AC$346,'[1]Unit factor_selected'!L$1,FALSE)</f>
        <v>4.8702188240085499E-4</v>
      </c>
      <c r="AU380" s="117">
        <f>VLOOKUP($H380,'[1]Unit factor_selected'!$F$3:$AC$346,'[1]Unit factor_selected'!M$1,FALSE)</f>
        <v>0.12461625334286</v>
      </c>
      <c r="AV380" s="117">
        <f>VLOOKUP($H380,'[1]Unit factor_selected'!$F$3:$AC$346,'[1]Unit factor_selected'!N$1,FALSE)</f>
        <v>2.48124393745877E-2</v>
      </c>
      <c r="AW380" s="117">
        <f>VLOOKUP($H380,'[1]Unit factor_selected'!$F$3:$AC$346,'[1]Unit factor_selected'!O$1,FALSE)</f>
        <v>1.7923828870045701E-4</v>
      </c>
      <c r="AX380" s="117">
        <f>VLOOKUP($H380,'[1]Unit factor_selected'!$F$3:$AC$346,'[1]Unit factor_selected'!P$1,FALSE)</f>
        <v>0.43626793396403601</v>
      </c>
      <c r="AY380" s="117">
        <f>VLOOKUP($H380,'[1]Unit factor_selected'!$F$3:$AC$346,'[1]Unit factor_selected'!Q$1,FALSE)</f>
        <v>4.6279688442604598E-2</v>
      </c>
      <c r="AZ380" s="117">
        <f>VLOOKUP($H380,'[1]Unit factor_selected'!$F$3:$AC$346,'[1]Unit factor_selected'!R$1,FALSE)</f>
        <v>0.41230837653730401</v>
      </c>
      <c r="BA380" s="117">
        <f>VLOOKUP($H380,'[1]Unit factor_selected'!$F$3:$AC$346,'[1]Unit factor_selected'!S$1,FALSE)</f>
        <v>0.10303001537592101</v>
      </c>
      <c r="BB380" s="117">
        <f>VLOOKUP($H380,'[1]Unit factor_selected'!$F$3:$AC$346,'[1]Unit factor_selected'!T$1,FALSE)</f>
        <v>5.0043233419371997E-3</v>
      </c>
      <c r="BC380" s="117">
        <f>VLOOKUP($H380,'[1]Unit factor_selected'!$F$3:$AC$346,'[1]Unit factor_selected'!U$1,FALSE)</f>
        <v>3.2025953328427198E-2</v>
      </c>
      <c r="BD380" s="117">
        <f>VLOOKUP($H380,'[1]Unit factor_selected'!$F$3:$AC$346,'[1]Unit factor_selected'!V$1,FALSE)</f>
        <v>1.62315826013972E-5</v>
      </c>
      <c r="BE380" s="117">
        <f>VLOOKUP($H380,'[1]Unit factor_selected'!$F$3:$AC$346,'[1]Unit factor_selected'!W$1,FALSE)</f>
        <v>2.5002152224764401E-3</v>
      </c>
      <c r="BF380" s="117">
        <f>VLOOKUP($H380,'[1]Unit factor_selected'!$F$3:$AC$346,'[1]Unit factor_selected'!X$1,FALSE)</f>
        <v>6.7203344125086196E-4</v>
      </c>
      <c r="BG380" s="117">
        <f>VLOOKUP($H380,'[1]Unit factor_selected'!$F$3:$AC$346,'[1]Unit factor_selected'!Y$1,FALSE)</f>
        <v>7.3970807864051202E-4</v>
      </c>
      <c r="BH380" s="117">
        <f>VLOOKUP($H380,'[1]Unit factor_selected'!$F$3:$AC$346,'[1]Unit factor_selected'!Z$1,FALSE)</f>
        <v>1.5990468718225E-7</v>
      </c>
      <c r="BI380" s="117">
        <f>VLOOKUP($H380,'[1]Unit factor_selected'!$F$3:$AC$346,'[1]Unit factor_selected'!AA$1,FALSE)</f>
        <v>9.9494067907489195E-4</v>
      </c>
      <c r="BJ380" s="117">
        <f>VLOOKUP($H380,'[1]Unit factor_selected'!$F$3:$AC$346,'[1]Unit factor_selected'!AB$1,FALSE)</f>
        <v>0.61785306492874703</v>
      </c>
      <c r="BK380" s="240">
        <f>VLOOKUP($H380,'[1]Unit factor_selected'!$F$3:$AC$346,'[1]Unit factor_selected'!AC$1,FALSE)</f>
        <v>5.2961188482782903E-3</v>
      </c>
    </row>
    <row r="381" spans="2:63" x14ac:dyDescent="0.2">
      <c r="B381" s="327"/>
      <c r="C381" s="147"/>
      <c r="D381" s="62" t="str">
        <f>'[1]EV proj_BAU'!K92</f>
        <v>Al conductor/cooling plates (kg)</v>
      </c>
      <c r="E381" s="62" t="str">
        <f>E324</f>
        <v>Al production</v>
      </c>
      <c r="F381" s="312" t="str">
        <f>F324</f>
        <v>Al production</v>
      </c>
      <c r="G381" s="17" t="str">
        <f>G371</f>
        <v>US</v>
      </c>
      <c r="H381" s="211"/>
      <c r="I381" s="329">
        <f>I371</f>
        <v>1</v>
      </c>
      <c r="J381" s="89">
        <f>SUM(I381:I385)</f>
        <v>1</v>
      </c>
      <c r="K381" s="188">
        <f>'[1]EV proj_BAU'!R92</f>
        <v>3.7</v>
      </c>
      <c r="L381" s="72">
        <f>'[1]EV proj_BAU'!S92</f>
        <v>3.74</v>
      </c>
      <c r="M381" s="72">
        <f>'[1]EV proj_BAU'!T92</f>
        <v>3.5599999999999996</v>
      </c>
      <c r="N381" s="72">
        <f>'[1]EV proj_BAU'!U92</f>
        <v>2.25</v>
      </c>
      <c r="O381" s="72">
        <f>'[1]EV proj_BAU'!V92</f>
        <v>3.66</v>
      </c>
      <c r="P381" s="72">
        <f>'[1]EV proj_BAU'!W92</f>
        <v>3.54</v>
      </c>
      <c r="Q381" s="72">
        <f>'[1]EV proj_BAU'!AF93</f>
        <v>7.7687089430381828</v>
      </c>
      <c r="R381" s="72">
        <f>'[1]EV proj_BAU'!AJ92</f>
        <v>6.6265068702783045</v>
      </c>
      <c r="S381" s="72">
        <f>'[1]EV proj_BAU'!X92</f>
        <v>6.32</v>
      </c>
      <c r="T381" s="72">
        <f>'[1]EV proj_BAU'!Y92</f>
        <v>6.4</v>
      </c>
      <c r="U381" s="72">
        <f>'[1]EV proj_BAU'!Z92</f>
        <v>6.08</v>
      </c>
      <c r="V381" s="72">
        <f>'[1]EV proj_BAU'!AA92</f>
        <v>3.657</v>
      </c>
      <c r="W381" s="72">
        <f>'[1]EV proj_BAU'!AB92</f>
        <v>6.24</v>
      </c>
      <c r="X381" s="72">
        <f>'[1]EV proj_BAU'!AC92</f>
        <v>6.04</v>
      </c>
      <c r="Y381" s="72">
        <f>'[1]EV proj_BAU'!AG93</f>
        <v>13.560417992855175</v>
      </c>
      <c r="Z381" s="72">
        <f>'[1]EV proj_BAU'!AK92</f>
        <v>10.243324157570141</v>
      </c>
      <c r="AA381" s="189">
        <f>$I381*K$381</f>
        <v>3.7</v>
      </c>
      <c r="AB381" s="76">
        <f t="shared" ref="AB381:AP385" si="258">$I381*L$381</f>
        <v>3.74</v>
      </c>
      <c r="AC381" s="76">
        <f t="shared" si="258"/>
        <v>3.5599999999999996</v>
      </c>
      <c r="AD381" s="76">
        <f t="shared" si="258"/>
        <v>2.25</v>
      </c>
      <c r="AE381" s="76">
        <f t="shared" si="258"/>
        <v>3.66</v>
      </c>
      <c r="AF381" s="76">
        <f t="shared" si="258"/>
        <v>3.54</v>
      </c>
      <c r="AG381" s="76">
        <f t="shared" si="258"/>
        <v>7.7687089430381828</v>
      </c>
      <c r="AH381" s="76">
        <f t="shared" si="258"/>
        <v>6.6265068702783045</v>
      </c>
      <c r="AI381" s="76">
        <f t="shared" si="258"/>
        <v>6.32</v>
      </c>
      <c r="AJ381" s="76">
        <f t="shared" si="258"/>
        <v>6.4</v>
      </c>
      <c r="AK381" s="76">
        <f t="shared" si="258"/>
        <v>6.08</v>
      </c>
      <c r="AL381" s="76">
        <f t="shared" si="258"/>
        <v>3.657</v>
      </c>
      <c r="AM381" s="76">
        <f t="shared" si="258"/>
        <v>6.24</v>
      </c>
      <c r="AN381" s="76">
        <f t="shared" si="258"/>
        <v>6.04</v>
      </c>
      <c r="AO381" s="76">
        <f t="shared" si="258"/>
        <v>13.560417992855175</v>
      </c>
      <c r="AP381" s="76">
        <f t="shared" si="258"/>
        <v>10.243324157570141</v>
      </c>
      <c r="AQ381" s="37" t="s">
        <v>56</v>
      </c>
      <c r="AR381" s="98">
        <f>AR371</f>
        <v>2.1848413692517172</v>
      </c>
      <c r="AS381" s="21">
        <f t="shared" ref="AS381:BK385" si="259">AS371</f>
        <v>38.1945725641433</v>
      </c>
      <c r="AT381" s="21">
        <f t="shared" si="259"/>
        <v>6.2111693866046432E-3</v>
      </c>
      <c r="AU381" s="21">
        <f t="shared" si="259"/>
        <v>0.47465507057293604</v>
      </c>
      <c r="AV381" s="21">
        <f t="shared" si="259"/>
        <v>4.454802303119755</v>
      </c>
      <c r="AW381" s="21">
        <f t="shared" si="259"/>
        <v>1.045041271821423E-3</v>
      </c>
      <c r="AX381" s="21">
        <f t="shared" si="259"/>
        <v>2.2202122446083377</v>
      </c>
      <c r="AY381" s="21">
        <f t="shared" si="259"/>
        <v>0.9756873970554083</v>
      </c>
      <c r="AZ381" s="21">
        <f t="shared" si="259"/>
        <v>9.1215472903694526</v>
      </c>
      <c r="BA381" s="21">
        <f t="shared" si="259"/>
        <v>6.4144053142725782E-2</v>
      </c>
      <c r="BB381" s="21">
        <f t="shared" si="259"/>
        <v>2.1804218218676924E-2</v>
      </c>
      <c r="BC381" s="21">
        <f t="shared" si="259"/>
        <v>5.3635626832127032</v>
      </c>
      <c r="BD381" s="21">
        <f t="shared" si="259"/>
        <v>5.2399359048445141E-5</v>
      </c>
      <c r="BE381" s="21">
        <f t="shared" si="259"/>
        <v>7.6786336473888175E-2</v>
      </c>
      <c r="BF381" s="21">
        <f t="shared" si="259"/>
        <v>5.7817196909786305E-3</v>
      </c>
      <c r="BG381" s="21">
        <f t="shared" si="259"/>
        <v>5.871103372397035E-3</v>
      </c>
      <c r="BH381" s="21">
        <f t="shared" si="259"/>
        <v>8.6873102517182999E-7</v>
      </c>
      <c r="BI381" s="21">
        <f t="shared" si="259"/>
        <v>1.7002001784714876E-2</v>
      </c>
      <c r="BJ381" s="21">
        <f t="shared" si="259"/>
        <v>38.854814959270755</v>
      </c>
      <c r="BK381" s="306">
        <f t="shared" si="259"/>
        <v>8.5192268585598543E-2</v>
      </c>
    </row>
    <row r="382" spans="2:63" x14ac:dyDescent="0.2">
      <c r="B382" s="327"/>
      <c r="C382" s="147"/>
      <c r="D382" s="84"/>
      <c r="E382" s="84"/>
      <c r="F382" s="315"/>
      <c r="G382" s="321" t="str">
        <f t="shared" ref="G382:H390" si="260">G372</f>
        <v>CN</v>
      </c>
      <c r="H382" s="213"/>
      <c r="I382" s="329">
        <f t="shared" ref="I382:I390" si="261">I372</f>
        <v>0</v>
      </c>
      <c r="J382" s="89"/>
      <c r="K382" s="1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165">
        <f t="shared" ref="AA382:AA385" si="262">$I382*K$381</f>
        <v>0</v>
      </c>
      <c r="AB382" s="166">
        <f t="shared" si="258"/>
        <v>0</v>
      </c>
      <c r="AC382" s="166">
        <f t="shared" si="258"/>
        <v>0</v>
      </c>
      <c r="AD382" s="166">
        <f t="shared" si="258"/>
        <v>0</v>
      </c>
      <c r="AE382" s="166">
        <f t="shared" si="258"/>
        <v>0</v>
      </c>
      <c r="AF382" s="166">
        <f t="shared" si="258"/>
        <v>0</v>
      </c>
      <c r="AG382" s="166">
        <f t="shared" si="258"/>
        <v>0</v>
      </c>
      <c r="AH382" s="166">
        <f t="shared" si="258"/>
        <v>0</v>
      </c>
      <c r="AI382" s="166">
        <f t="shared" si="258"/>
        <v>0</v>
      </c>
      <c r="AJ382" s="166">
        <f t="shared" si="258"/>
        <v>0</v>
      </c>
      <c r="AK382" s="166">
        <f t="shared" si="258"/>
        <v>0</v>
      </c>
      <c r="AL382" s="166">
        <f t="shared" si="258"/>
        <v>0</v>
      </c>
      <c r="AM382" s="166">
        <f t="shared" si="258"/>
        <v>0</v>
      </c>
      <c r="AN382" s="166">
        <f t="shared" si="258"/>
        <v>0</v>
      </c>
      <c r="AO382" s="166">
        <f t="shared" si="258"/>
        <v>0</v>
      </c>
      <c r="AP382" s="166">
        <f t="shared" si="258"/>
        <v>0</v>
      </c>
      <c r="AQ382" s="45" t="s">
        <v>56</v>
      </c>
      <c r="AR382" s="98">
        <f t="shared" ref="AR382:BG385" si="263">AR372</f>
        <v>15.21062220884934</v>
      </c>
      <c r="AS382" s="21">
        <f t="shared" si="263"/>
        <v>147.68062088902829</v>
      </c>
      <c r="AT382" s="21">
        <f t="shared" si="263"/>
        <v>2.8059526339848921E-2</v>
      </c>
      <c r="AU382" s="21">
        <f t="shared" si="263"/>
        <v>2.9941852248386174</v>
      </c>
      <c r="AV382" s="21">
        <f t="shared" si="263"/>
        <v>2.9390767633158057</v>
      </c>
      <c r="AW382" s="21">
        <f t="shared" si="263"/>
        <v>3.4684977082473042E-3</v>
      </c>
      <c r="AX382" s="21">
        <f t="shared" si="263"/>
        <v>15.626942723460056</v>
      </c>
      <c r="AY382" s="21">
        <f t="shared" si="263"/>
        <v>2.6762174587891328</v>
      </c>
      <c r="AZ382" s="21">
        <f t="shared" si="263"/>
        <v>14.410299582479201</v>
      </c>
      <c r="BA382" s="21">
        <f t="shared" si="263"/>
        <v>0.12383706171820134</v>
      </c>
      <c r="BB382" s="21">
        <f t="shared" si="263"/>
        <v>4.5122505118958704E-2</v>
      </c>
      <c r="BC382" s="21">
        <f t="shared" si="263"/>
        <v>3.5850974112083809</v>
      </c>
      <c r="BD382" s="21">
        <f t="shared" si="263"/>
        <v>2.424657579395884E-4</v>
      </c>
      <c r="BE382" s="21">
        <f t="shared" si="263"/>
        <v>0.16447055582979317</v>
      </c>
      <c r="BF382" s="21">
        <f t="shared" si="263"/>
        <v>4.2417293208971307E-2</v>
      </c>
      <c r="BG382" s="21">
        <f t="shared" si="263"/>
        <v>4.2619856213667776E-2</v>
      </c>
      <c r="BH382" s="21">
        <f t="shared" si="259"/>
        <v>3.2817146314926493E-6</v>
      </c>
      <c r="BI382" s="21">
        <f t="shared" si="259"/>
        <v>6.8709648474534188E-2</v>
      </c>
      <c r="BJ382" s="21">
        <f t="shared" si="259"/>
        <v>28.142292136905731</v>
      </c>
      <c r="BK382" s="306">
        <f t="shared" si="259"/>
        <v>4.0070651911004292E-2</v>
      </c>
    </row>
    <row r="383" spans="2:63" x14ac:dyDescent="0.2">
      <c r="B383" s="327"/>
      <c r="C383" s="147"/>
      <c r="D383" s="84"/>
      <c r="E383" s="84"/>
      <c r="F383" s="315"/>
      <c r="G383" s="321" t="str">
        <f t="shared" si="260"/>
        <v>JP</v>
      </c>
      <c r="H383" s="213"/>
      <c r="I383" s="329">
        <f t="shared" si="261"/>
        <v>0</v>
      </c>
      <c r="J383" s="89"/>
      <c r="K383" s="1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165">
        <f t="shared" si="262"/>
        <v>0</v>
      </c>
      <c r="AB383" s="166">
        <f t="shared" si="258"/>
        <v>0</v>
      </c>
      <c r="AC383" s="166">
        <f t="shared" si="258"/>
        <v>0</v>
      </c>
      <c r="AD383" s="166">
        <f t="shared" si="258"/>
        <v>0</v>
      </c>
      <c r="AE383" s="166">
        <f t="shared" si="258"/>
        <v>0</v>
      </c>
      <c r="AF383" s="166">
        <f t="shared" si="258"/>
        <v>0</v>
      </c>
      <c r="AG383" s="166">
        <f t="shared" si="258"/>
        <v>0</v>
      </c>
      <c r="AH383" s="166">
        <f t="shared" si="258"/>
        <v>0</v>
      </c>
      <c r="AI383" s="166">
        <f t="shared" si="258"/>
        <v>0</v>
      </c>
      <c r="AJ383" s="166">
        <f t="shared" si="258"/>
        <v>0</v>
      </c>
      <c r="AK383" s="166">
        <f t="shared" si="258"/>
        <v>0</v>
      </c>
      <c r="AL383" s="166">
        <f t="shared" si="258"/>
        <v>0</v>
      </c>
      <c r="AM383" s="166">
        <f t="shared" si="258"/>
        <v>0</v>
      </c>
      <c r="AN383" s="166">
        <f t="shared" si="258"/>
        <v>0</v>
      </c>
      <c r="AO383" s="166">
        <f t="shared" si="258"/>
        <v>0</v>
      </c>
      <c r="AP383" s="166">
        <f t="shared" si="258"/>
        <v>0</v>
      </c>
      <c r="AQ383" s="45" t="s">
        <v>56</v>
      </c>
      <c r="AR383" s="98">
        <f t="shared" si="263"/>
        <v>18.594936645005706</v>
      </c>
      <c r="AS383" s="21">
        <f t="shared" si="259"/>
        <v>218.02836680612191</v>
      </c>
      <c r="AT383" s="21">
        <f t="shared" si="259"/>
        <v>8.1940022018765296E-2</v>
      </c>
      <c r="AU383" s="21">
        <f t="shared" si="259"/>
        <v>4.5164389654497636</v>
      </c>
      <c r="AV383" s="21">
        <f t="shared" si="259"/>
        <v>3.1511117602619358</v>
      </c>
      <c r="AW383" s="21">
        <f t="shared" si="259"/>
        <v>1.1249500693782156E-2</v>
      </c>
      <c r="AX383" s="21">
        <f t="shared" si="259"/>
        <v>18.759987605919509</v>
      </c>
      <c r="AY383" s="21">
        <f t="shared" si="259"/>
        <v>3.05626358107537</v>
      </c>
      <c r="AZ383" s="21">
        <f t="shared" si="259"/>
        <v>25.074549425348138</v>
      </c>
      <c r="BA383" s="21">
        <f t="shared" si="259"/>
        <v>0.11729807314552217</v>
      </c>
      <c r="BB383" s="21">
        <f t="shared" si="259"/>
        <v>9.5157800403921938E-2</v>
      </c>
      <c r="BC383" s="21">
        <f t="shared" si="259"/>
        <v>3.8774442059745917</v>
      </c>
      <c r="BD383" s="21">
        <f t="shared" si="259"/>
        <v>7.1316135476222591E-4</v>
      </c>
      <c r="BE383" s="21">
        <f t="shared" si="259"/>
        <v>0.16461824179891379</v>
      </c>
      <c r="BF383" s="21">
        <f t="shared" si="259"/>
        <v>4.5951339786040435E-2</v>
      </c>
      <c r="BG383" s="21">
        <f t="shared" si="259"/>
        <v>4.63182141432616E-2</v>
      </c>
      <c r="BH383" s="21">
        <f t="shared" si="259"/>
        <v>4.2545725533246946E-6</v>
      </c>
      <c r="BI383" s="21">
        <f t="shared" si="259"/>
        <v>8.3620975536322181E-2</v>
      </c>
      <c r="BJ383" s="21">
        <f t="shared" si="259"/>
        <v>31.245496305311175</v>
      </c>
      <c r="BK383" s="306">
        <f t="shared" si="259"/>
        <v>6.6969876181763255E-2</v>
      </c>
    </row>
    <row r="384" spans="2:63" x14ac:dyDescent="0.2">
      <c r="B384" s="327"/>
      <c r="C384" s="147"/>
      <c r="D384" s="84"/>
      <c r="E384" s="84"/>
      <c r="F384" s="315"/>
      <c r="G384" s="321" t="str">
        <f t="shared" si="260"/>
        <v>KR</v>
      </c>
      <c r="H384" s="213"/>
      <c r="I384" s="329">
        <f t="shared" si="261"/>
        <v>0</v>
      </c>
      <c r="J384" s="89"/>
      <c r="K384" s="1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193">
        <f t="shared" si="262"/>
        <v>0</v>
      </c>
      <c r="AB384" s="95">
        <f t="shared" si="258"/>
        <v>0</v>
      </c>
      <c r="AC384" s="95">
        <f t="shared" si="258"/>
        <v>0</v>
      </c>
      <c r="AD384" s="95">
        <f t="shared" si="258"/>
        <v>0</v>
      </c>
      <c r="AE384" s="95">
        <f t="shared" si="258"/>
        <v>0</v>
      </c>
      <c r="AF384" s="95">
        <f t="shared" si="258"/>
        <v>0</v>
      </c>
      <c r="AG384" s="95">
        <f t="shared" si="258"/>
        <v>0</v>
      </c>
      <c r="AH384" s="95">
        <f t="shared" si="258"/>
        <v>0</v>
      </c>
      <c r="AI384" s="95">
        <f t="shared" si="258"/>
        <v>0</v>
      </c>
      <c r="AJ384" s="95">
        <f t="shared" si="258"/>
        <v>0</v>
      </c>
      <c r="AK384" s="95">
        <f t="shared" si="258"/>
        <v>0</v>
      </c>
      <c r="AL384" s="95">
        <f t="shared" si="258"/>
        <v>0</v>
      </c>
      <c r="AM384" s="95">
        <f t="shared" si="258"/>
        <v>0</v>
      </c>
      <c r="AN384" s="95">
        <f t="shared" si="258"/>
        <v>0</v>
      </c>
      <c r="AO384" s="95">
        <f t="shared" si="258"/>
        <v>0</v>
      </c>
      <c r="AP384" s="95">
        <f t="shared" si="258"/>
        <v>0</v>
      </c>
      <c r="AQ384" s="45" t="s">
        <v>56</v>
      </c>
      <c r="AR384" s="98">
        <f t="shared" si="263"/>
        <v>18.596519965644834</v>
      </c>
      <c r="AS384" s="21">
        <f t="shared" si="259"/>
        <v>218.13646750885871</v>
      </c>
      <c r="AT384" s="21">
        <f t="shared" si="259"/>
        <v>8.1941051586887845E-2</v>
      </c>
      <c r="AU384" s="21">
        <f t="shared" si="259"/>
        <v>4.5170981853533849</v>
      </c>
      <c r="AV384" s="21">
        <f t="shared" si="259"/>
        <v>3.1513141873932846</v>
      </c>
      <c r="AW384" s="21">
        <f t="shared" si="259"/>
        <v>1.1258021536624122E-2</v>
      </c>
      <c r="AX384" s="21">
        <f t="shared" si="259"/>
        <v>18.761423929794482</v>
      </c>
      <c r="AY384" s="21">
        <f t="shared" si="259"/>
        <v>3.0567125214649971</v>
      </c>
      <c r="AZ384" s="21">
        <f t="shared" si="259"/>
        <v>25.085759227572982</v>
      </c>
      <c r="BA384" s="21">
        <f t="shared" si="259"/>
        <v>0.12224035434193704</v>
      </c>
      <c r="BB384" s="21">
        <f t="shared" si="259"/>
        <v>9.5343737819733793E-2</v>
      </c>
      <c r="BC384" s="21">
        <f t="shared" si="259"/>
        <v>3.87773220351988</v>
      </c>
      <c r="BD384" s="21">
        <f t="shared" si="259"/>
        <v>7.1375384322349517E-4</v>
      </c>
      <c r="BE384" s="21">
        <f t="shared" si="259"/>
        <v>0.16461895116396827</v>
      </c>
      <c r="BF384" s="21">
        <f t="shared" si="259"/>
        <v>4.596118014039674E-2</v>
      </c>
      <c r="BG384" s="21">
        <f t="shared" si="259"/>
        <v>4.6327955367544728E-2</v>
      </c>
      <c r="BH384" s="21">
        <f t="shared" si="259"/>
        <v>4.2558532447533117E-6</v>
      </c>
      <c r="BI384" s="21">
        <f t="shared" si="259"/>
        <v>8.3596578104274163E-2</v>
      </c>
      <c r="BJ384" s="21">
        <f t="shared" si="259"/>
        <v>31.247599571836311</v>
      </c>
      <c r="BK384" s="306">
        <f t="shared" si="259"/>
        <v>6.7032084217635013E-2</v>
      </c>
    </row>
    <row r="385" spans="2:63" x14ac:dyDescent="0.2">
      <c r="B385" s="327"/>
      <c r="C385" s="147"/>
      <c r="D385" s="84"/>
      <c r="E385" s="84"/>
      <c r="F385" s="315"/>
      <c r="G385" s="321" t="str">
        <f t="shared" si="260"/>
        <v>RER</v>
      </c>
      <c r="H385" s="213"/>
      <c r="I385" s="329">
        <f t="shared" si="261"/>
        <v>0</v>
      </c>
      <c r="J385" s="89"/>
      <c r="K385" s="1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193">
        <f t="shared" si="262"/>
        <v>0</v>
      </c>
      <c r="AB385" s="95">
        <f t="shared" si="258"/>
        <v>0</v>
      </c>
      <c r="AC385" s="95">
        <f t="shared" si="258"/>
        <v>0</v>
      </c>
      <c r="AD385" s="95">
        <f t="shared" si="258"/>
        <v>0</v>
      </c>
      <c r="AE385" s="95">
        <f t="shared" si="258"/>
        <v>0</v>
      </c>
      <c r="AF385" s="95">
        <f t="shared" si="258"/>
        <v>0</v>
      </c>
      <c r="AG385" s="95">
        <f t="shared" si="258"/>
        <v>0</v>
      </c>
      <c r="AH385" s="95">
        <f t="shared" si="258"/>
        <v>0</v>
      </c>
      <c r="AI385" s="95">
        <f t="shared" si="258"/>
        <v>0</v>
      </c>
      <c r="AJ385" s="95">
        <f t="shared" si="258"/>
        <v>0</v>
      </c>
      <c r="AK385" s="95">
        <f t="shared" si="258"/>
        <v>0</v>
      </c>
      <c r="AL385" s="95">
        <f t="shared" si="258"/>
        <v>0</v>
      </c>
      <c r="AM385" s="95">
        <f t="shared" si="258"/>
        <v>0</v>
      </c>
      <c r="AN385" s="95">
        <f t="shared" si="258"/>
        <v>0</v>
      </c>
      <c r="AO385" s="95">
        <f t="shared" si="258"/>
        <v>0</v>
      </c>
      <c r="AP385" s="95">
        <f t="shared" si="258"/>
        <v>0</v>
      </c>
      <c r="AQ385" s="45" t="s">
        <v>56</v>
      </c>
      <c r="AR385" s="98">
        <f t="shared" si="263"/>
        <v>4.677025743875812</v>
      </c>
      <c r="AS385" s="21">
        <f t="shared" si="259"/>
        <v>106.26066908039638</v>
      </c>
      <c r="AT385" s="21">
        <f t="shared" si="259"/>
        <v>6.8083698661173652E-3</v>
      </c>
      <c r="AU385" s="21">
        <f t="shared" si="259"/>
        <v>1.2176773509900933</v>
      </c>
      <c r="AV385" s="21">
        <f t="shared" si="259"/>
        <v>2.8263896824764001</v>
      </c>
      <c r="AW385" s="21">
        <f t="shared" si="259"/>
        <v>2.8353304740493753E-3</v>
      </c>
      <c r="AX385" s="21">
        <f t="shared" si="259"/>
        <v>4.7333727150678975</v>
      </c>
      <c r="AY385" s="21">
        <f t="shared" si="259"/>
        <v>1.6320763903897362</v>
      </c>
      <c r="AZ385" s="21">
        <f t="shared" si="259"/>
        <v>9.0868878878980759</v>
      </c>
      <c r="BA385" s="21">
        <f t="shared" si="259"/>
        <v>1.1535929899241648</v>
      </c>
      <c r="BB385" s="21">
        <f t="shared" si="259"/>
        <v>2.9095489529904164E-2</v>
      </c>
      <c r="BC385" s="21">
        <f t="shared" si="259"/>
        <v>3.4261566159384733</v>
      </c>
      <c r="BD385" s="21">
        <f t="shared" si="259"/>
        <v>2.4322341208806811E-4</v>
      </c>
      <c r="BE385" s="21">
        <f t="shared" si="259"/>
        <v>0.13192642385548742</v>
      </c>
      <c r="BF385" s="21">
        <f t="shared" si="259"/>
        <v>6.7879241170787806E-3</v>
      </c>
      <c r="BG385" s="21">
        <f t="shared" si="259"/>
        <v>6.9286981577388806E-3</v>
      </c>
      <c r="BH385" s="21">
        <f t="shared" si="259"/>
        <v>1.9005770844293993E-6</v>
      </c>
      <c r="BI385" s="21">
        <f t="shared" si="259"/>
        <v>1.7165088467615604E-2</v>
      </c>
      <c r="BJ385" s="21">
        <f t="shared" si="259"/>
        <v>23.064736665136721</v>
      </c>
      <c r="BK385" s="306">
        <f t="shared" si="259"/>
        <v>0.20451694245658075</v>
      </c>
    </row>
    <row r="386" spans="2:63" x14ac:dyDescent="0.2">
      <c r="B386" s="327"/>
      <c r="C386" s="147"/>
      <c r="D386" s="84"/>
      <c r="E386" s="84" t="str">
        <f>E329</f>
        <v>Sheet rolling, Al</v>
      </c>
      <c r="F386" s="315" t="str">
        <f>F329</f>
        <v>market for sheet rolling, aluminium | sheet rolling, aluminium | Cutoff</v>
      </c>
      <c r="G386" s="321" t="str">
        <f t="shared" si="260"/>
        <v>US</v>
      </c>
      <c r="H386" s="213" t="str">
        <f>H376</f>
        <v>ab969850-0210-4900-a148-fb9da419ff27</v>
      </c>
      <c r="I386" s="329">
        <f t="shared" si="261"/>
        <v>1</v>
      </c>
      <c r="J386" s="89">
        <f>SUM(I386:I390)</f>
        <v>1</v>
      </c>
      <c r="K386" s="192">
        <f>K381</f>
        <v>3.7</v>
      </c>
      <c r="L386" s="92">
        <f>L381</f>
        <v>3.74</v>
      </c>
      <c r="M386" s="92">
        <f t="shared" ref="M386:R386" si="264">M381</f>
        <v>3.5599999999999996</v>
      </c>
      <c r="N386" s="92">
        <f t="shared" si="264"/>
        <v>2.25</v>
      </c>
      <c r="O386" s="92">
        <f t="shared" si="264"/>
        <v>3.66</v>
      </c>
      <c r="P386" s="92">
        <f t="shared" si="264"/>
        <v>3.54</v>
      </c>
      <c r="Q386" s="92">
        <f t="shared" si="264"/>
        <v>7.7687089430381828</v>
      </c>
      <c r="R386" s="92">
        <f t="shared" si="264"/>
        <v>6.6265068702783045</v>
      </c>
      <c r="S386" s="92">
        <f>S381</f>
        <v>6.32</v>
      </c>
      <c r="T386" s="92">
        <f>T381</f>
        <v>6.4</v>
      </c>
      <c r="U386" s="92">
        <f t="shared" ref="U386:Z386" si="265">U381</f>
        <v>6.08</v>
      </c>
      <c r="V386" s="92">
        <f t="shared" si="265"/>
        <v>3.657</v>
      </c>
      <c r="W386" s="92">
        <f t="shared" si="265"/>
        <v>6.24</v>
      </c>
      <c r="X386" s="92">
        <f t="shared" si="265"/>
        <v>6.04</v>
      </c>
      <c r="Y386" s="92">
        <f t="shared" si="265"/>
        <v>13.560417992855175</v>
      </c>
      <c r="Z386" s="92">
        <f t="shared" si="265"/>
        <v>10.243324157570141</v>
      </c>
      <c r="AA386" s="193">
        <f>$I386*K$386</f>
        <v>3.7</v>
      </c>
      <c r="AB386" s="95">
        <f t="shared" ref="AB386:AP390" si="266">$I386*L$386</f>
        <v>3.74</v>
      </c>
      <c r="AC386" s="95">
        <f t="shared" si="266"/>
        <v>3.5599999999999996</v>
      </c>
      <c r="AD386" s="95">
        <f t="shared" si="266"/>
        <v>2.25</v>
      </c>
      <c r="AE386" s="95">
        <f t="shared" si="266"/>
        <v>3.66</v>
      </c>
      <c r="AF386" s="95">
        <f t="shared" si="266"/>
        <v>3.54</v>
      </c>
      <c r="AG386" s="95">
        <f t="shared" si="266"/>
        <v>7.7687089430381828</v>
      </c>
      <c r="AH386" s="95">
        <f t="shared" si="266"/>
        <v>6.6265068702783045</v>
      </c>
      <c r="AI386" s="95">
        <f t="shared" si="266"/>
        <v>6.32</v>
      </c>
      <c r="AJ386" s="95">
        <f t="shared" si="266"/>
        <v>6.4</v>
      </c>
      <c r="AK386" s="95">
        <f t="shared" si="266"/>
        <v>6.08</v>
      </c>
      <c r="AL386" s="95">
        <f t="shared" si="266"/>
        <v>3.657</v>
      </c>
      <c r="AM386" s="95">
        <f t="shared" si="266"/>
        <v>6.24</v>
      </c>
      <c r="AN386" s="95">
        <f t="shared" si="266"/>
        <v>6.04</v>
      </c>
      <c r="AO386" s="95">
        <f t="shared" si="266"/>
        <v>13.560417992855175</v>
      </c>
      <c r="AP386" s="95">
        <f t="shared" si="266"/>
        <v>10.243324157570141</v>
      </c>
      <c r="AQ386" s="45" t="str">
        <f>VLOOKUP($H386,'[1]Unit factor_selected'!$F$3:$AC$346,'[1]Unit factor_selected'!H$1,FALSE)</f>
        <v>kg</v>
      </c>
      <c r="AR386" s="98">
        <f>VLOOKUP($H386,'[1]Unit factor_selected'!$F$3:$AC$346,'[1]Unit factor_selected'!J$1,FALSE)</f>
        <v>0.53390082923634297</v>
      </c>
      <c r="AS386" s="21">
        <f>VLOOKUP($H386,'[1]Unit factor_selected'!$F$3:$AC$346,'[1]Unit factor_selected'!K$1,FALSE)</f>
        <v>8.8004997782297298</v>
      </c>
      <c r="AT386" s="21">
        <f>VLOOKUP($H386,'[1]Unit factor_selected'!$F$3:$AC$346,'[1]Unit factor_selected'!L$1,FALSE)</f>
        <v>9.5399709111540802E-4</v>
      </c>
      <c r="AU386" s="21">
        <f>VLOOKUP($H386,'[1]Unit factor_selected'!$F$3:$AC$346,'[1]Unit factor_selected'!M$1,FALSE)</f>
        <v>0.149317229303359</v>
      </c>
      <c r="AV386" s="21">
        <f>VLOOKUP($H386,'[1]Unit factor_selected'!$F$3:$AC$346,'[1]Unit factor_selected'!N$1,FALSE)</f>
        <v>2.59538011987797E-2</v>
      </c>
      <c r="AW386" s="21">
        <f>VLOOKUP($H386,'[1]Unit factor_selected'!$F$3:$AC$346,'[1]Unit factor_selected'!O$1,FALSE)</f>
        <v>2.17414689678183E-4</v>
      </c>
      <c r="AX386" s="21">
        <f>VLOOKUP($H386,'[1]Unit factor_selected'!$F$3:$AC$346,'[1]Unit factor_selected'!P$1,FALSE)</f>
        <v>0.54460663019315603</v>
      </c>
      <c r="AY386" s="21">
        <f>VLOOKUP($H386,'[1]Unit factor_selected'!$F$3:$AC$346,'[1]Unit factor_selected'!Q$1,FALSE)</f>
        <v>4.8040165734473998E-2</v>
      </c>
      <c r="AZ386" s="21">
        <f>VLOOKUP($H386,'[1]Unit factor_selected'!$F$3:$AC$346,'[1]Unit factor_selected'!R$1,FALSE)</f>
        <v>0.484340900437781</v>
      </c>
      <c r="BA386" s="21">
        <f>VLOOKUP($H386,'[1]Unit factor_selected'!$F$3:$AC$346,'[1]Unit factor_selected'!S$1,FALSE)</f>
        <v>6.3264343200839304E-2</v>
      </c>
      <c r="BB386" s="21">
        <f>VLOOKUP($H386,'[1]Unit factor_selected'!$F$3:$AC$346,'[1]Unit factor_selected'!T$1,FALSE)</f>
        <v>2.6348308191353601E-3</v>
      </c>
      <c r="BC386" s="21">
        <f>VLOOKUP($H386,'[1]Unit factor_selected'!$F$3:$AC$346,'[1]Unit factor_selected'!U$1,FALSE)</f>
        <v>3.3445800944290699E-2</v>
      </c>
      <c r="BD386" s="21">
        <f>VLOOKUP($H386,'[1]Unit factor_selected'!$F$3:$AC$346,'[1]Unit factor_selected'!V$1,FALSE)</f>
        <v>1.9871671750106099E-5</v>
      </c>
      <c r="BE386" s="21">
        <f>VLOOKUP($H386,'[1]Unit factor_selected'!$F$3:$AC$346,'[1]Unit factor_selected'!W$1,FALSE)</f>
        <v>2.4507432483839801E-3</v>
      </c>
      <c r="BF386" s="21">
        <f>VLOOKUP($H386,'[1]Unit factor_selected'!$F$3:$AC$346,'[1]Unit factor_selected'!X$1,FALSE)</f>
        <v>9.2765376086020597E-4</v>
      </c>
      <c r="BG386" s="21">
        <f>VLOOKUP($H386,'[1]Unit factor_selected'!$F$3:$AC$346,'[1]Unit factor_selected'!Y$1,FALSE)</f>
        <v>1.00006411475275E-3</v>
      </c>
      <c r="BH386" s="21">
        <f>VLOOKUP($H386,'[1]Unit factor_selected'!$F$3:$AC$346,'[1]Unit factor_selected'!Z$1,FALSE)</f>
        <v>1.8055775352931099E-7</v>
      </c>
      <c r="BI386" s="21">
        <f>VLOOKUP($H386,'[1]Unit factor_selected'!$F$3:$AC$346,'[1]Unit factor_selected'!AA$1,FALSE)</f>
        <v>1.5083512731534599E-3</v>
      </c>
      <c r="BJ386" s="21">
        <f>VLOOKUP($H386,'[1]Unit factor_selected'!$F$3:$AC$346,'[1]Unit factor_selected'!AB$1,FALSE)</f>
        <v>0.62996043516603994</v>
      </c>
      <c r="BK386" s="306">
        <f>VLOOKUP($H386,'[1]Unit factor_selected'!$F$3:$AC$346,'[1]Unit factor_selected'!AC$1,FALSE)</f>
        <v>4.5954747023118298E-3</v>
      </c>
    </row>
    <row r="387" spans="2:63" x14ac:dyDescent="0.2">
      <c r="B387" s="327"/>
      <c r="C387" s="147"/>
      <c r="D387" s="84"/>
      <c r="E387" s="84"/>
      <c r="F387" s="315"/>
      <c r="G387" s="321" t="str">
        <f t="shared" si="260"/>
        <v>CN</v>
      </c>
      <c r="H387" s="213" t="str">
        <f t="shared" si="260"/>
        <v>d6847409-2340-4bd4-a778-8c159b9e71d4</v>
      </c>
      <c r="I387" s="329">
        <f t="shared" si="261"/>
        <v>0</v>
      </c>
      <c r="J387" s="89"/>
      <c r="K387" s="1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165">
        <f t="shared" ref="AA387:AA390" si="267">$I387*K$386</f>
        <v>0</v>
      </c>
      <c r="AB387" s="166">
        <f t="shared" si="266"/>
        <v>0</v>
      </c>
      <c r="AC387" s="166">
        <f t="shared" si="266"/>
        <v>0</v>
      </c>
      <c r="AD387" s="166">
        <f t="shared" si="266"/>
        <v>0</v>
      </c>
      <c r="AE387" s="166">
        <f t="shared" si="266"/>
        <v>0</v>
      </c>
      <c r="AF387" s="166">
        <f t="shared" si="266"/>
        <v>0</v>
      </c>
      <c r="AG387" s="166">
        <f t="shared" si="266"/>
        <v>0</v>
      </c>
      <c r="AH387" s="166">
        <f t="shared" si="266"/>
        <v>0</v>
      </c>
      <c r="AI387" s="166">
        <f t="shared" si="266"/>
        <v>0</v>
      </c>
      <c r="AJ387" s="166">
        <f t="shared" si="266"/>
        <v>0</v>
      </c>
      <c r="AK387" s="166">
        <f t="shared" si="266"/>
        <v>0</v>
      </c>
      <c r="AL387" s="166">
        <f t="shared" si="266"/>
        <v>0</v>
      </c>
      <c r="AM387" s="166">
        <f t="shared" si="266"/>
        <v>0</v>
      </c>
      <c r="AN387" s="166">
        <f t="shared" si="266"/>
        <v>0</v>
      </c>
      <c r="AO387" s="166">
        <f t="shared" si="266"/>
        <v>0</v>
      </c>
      <c r="AP387" s="166">
        <f t="shared" si="266"/>
        <v>0</v>
      </c>
      <c r="AQ387" s="45" t="str">
        <f>VLOOKUP($H387,'[1]Unit factor_selected'!$F$3:$AC$346,'[1]Unit factor_selected'!H$1,FALSE)</f>
        <v>kg</v>
      </c>
      <c r="AR387" s="98">
        <f>VLOOKUP($H387,'[1]Unit factor_selected'!$F$3:$AC$346,'[1]Unit factor_selected'!J$1,FALSE)</f>
        <v>0.629047022738767</v>
      </c>
      <c r="AS387" s="21">
        <f>VLOOKUP($H387,'[1]Unit factor_selected'!$F$3:$AC$346,'[1]Unit factor_selected'!K$1,FALSE)</f>
        <v>8.7474137430276997</v>
      </c>
      <c r="AT387" s="21">
        <f>VLOOKUP($H387,'[1]Unit factor_selected'!$F$3:$AC$346,'[1]Unit factor_selected'!L$1,FALSE)</f>
        <v>9.2216248929828399E-4</v>
      </c>
      <c r="AU387" s="21">
        <f>VLOOKUP($H387,'[1]Unit factor_selected'!$F$3:$AC$346,'[1]Unit factor_selected'!M$1,FALSE)</f>
        <v>0.15086436188135899</v>
      </c>
      <c r="AV387" s="21">
        <f>VLOOKUP($H387,'[1]Unit factor_selected'!$F$3:$AC$346,'[1]Unit factor_selected'!N$1,FALSE)</f>
        <v>2.5756678038802199E-2</v>
      </c>
      <c r="AW387" s="21">
        <f>VLOOKUP($H387,'[1]Unit factor_selected'!$F$3:$AC$346,'[1]Unit factor_selected'!O$1,FALSE)</f>
        <v>1.2254572800615701E-4</v>
      </c>
      <c r="AX387" s="21">
        <f>VLOOKUP($H387,'[1]Unit factor_selected'!$F$3:$AC$346,'[1]Unit factor_selected'!P$1,FALSE)</f>
        <v>0.64582824730861799</v>
      </c>
      <c r="AY387" s="21">
        <f>VLOOKUP($H387,'[1]Unit factor_selected'!$F$3:$AC$346,'[1]Unit factor_selected'!Q$1,FALSE)</f>
        <v>4.8224834528883903E-2</v>
      </c>
      <c r="AZ387" s="21">
        <f>VLOOKUP($H387,'[1]Unit factor_selected'!$F$3:$AC$346,'[1]Unit factor_selected'!R$1,FALSE)</f>
        <v>0.43200597207000102</v>
      </c>
      <c r="BA387" s="21">
        <f>VLOOKUP($H387,'[1]Unit factor_selected'!$F$3:$AC$346,'[1]Unit factor_selected'!S$1,FALSE)</f>
        <v>5.37019915730335E-2</v>
      </c>
      <c r="BB387" s="21">
        <f>VLOOKUP($H387,'[1]Unit factor_selected'!$F$3:$AC$346,'[1]Unit factor_selected'!T$1,FALSE)</f>
        <v>1.9202316884752301E-3</v>
      </c>
      <c r="BC387" s="21">
        <f>VLOOKUP($H387,'[1]Unit factor_selected'!$F$3:$AC$346,'[1]Unit factor_selected'!U$1,FALSE)</f>
        <v>3.3001995503479799E-2</v>
      </c>
      <c r="BD387" s="21">
        <f>VLOOKUP($H387,'[1]Unit factor_selected'!$F$3:$AC$346,'[1]Unit factor_selected'!V$1,FALSE)</f>
        <v>1.3580298815663899E-5</v>
      </c>
      <c r="BE387" s="21">
        <f>VLOOKUP($H387,'[1]Unit factor_selected'!$F$3:$AC$346,'[1]Unit factor_selected'!W$1,FALSE)</f>
        <v>2.4676550426026801E-3</v>
      </c>
      <c r="BF387" s="21">
        <f>VLOOKUP($H387,'[1]Unit factor_selected'!$F$3:$AC$346,'[1]Unit factor_selected'!X$1,FALSE)</f>
        <v>1.59583545610209E-3</v>
      </c>
      <c r="BG387" s="21">
        <f>VLOOKUP($H387,'[1]Unit factor_selected'!$F$3:$AC$346,'[1]Unit factor_selected'!Y$1,FALSE)</f>
        <v>1.6650041283302801E-3</v>
      </c>
      <c r="BH387" s="21">
        <f>VLOOKUP($H387,'[1]Unit factor_selected'!$F$3:$AC$346,'[1]Unit factor_selected'!Z$1,FALSE)</f>
        <v>1.6775625250934899E-7</v>
      </c>
      <c r="BI387" s="21">
        <f>VLOOKUP($H387,'[1]Unit factor_selected'!$F$3:$AC$346,'[1]Unit factor_selected'!AA$1,FALSE)</f>
        <v>2.07123233639536E-3</v>
      </c>
      <c r="BJ387" s="21">
        <f>VLOOKUP($H387,'[1]Unit factor_selected'!$F$3:$AC$346,'[1]Unit factor_selected'!AB$1,FALSE)</f>
        <v>0.76603639210374497</v>
      </c>
      <c r="BK387" s="306">
        <f>VLOOKUP($H387,'[1]Unit factor_selected'!$F$3:$AC$346,'[1]Unit factor_selected'!AC$1,FALSE)</f>
        <v>3.4693332404680901E-3</v>
      </c>
    </row>
    <row r="388" spans="2:63" x14ac:dyDescent="0.2">
      <c r="B388" s="327"/>
      <c r="C388" s="147"/>
      <c r="D388" s="84"/>
      <c r="E388" s="84"/>
      <c r="F388" s="315"/>
      <c r="G388" s="321" t="str">
        <f t="shared" si="260"/>
        <v>JP</v>
      </c>
      <c r="H388" s="213" t="str">
        <f t="shared" si="260"/>
        <v>f67e9a30-c7bb-4245-a7dc-06dc3d60439f</v>
      </c>
      <c r="I388" s="329">
        <f t="shared" si="261"/>
        <v>0</v>
      </c>
      <c r="J388" s="89"/>
      <c r="K388" s="1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165">
        <f t="shared" si="267"/>
        <v>0</v>
      </c>
      <c r="AB388" s="166">
        <f t="shared" si="266"/>
        <v>0</v>
      </c>
      <c r="AC388" s="166">
        <f t="shared" si="266"/>
        <v>0</v>
      </c>
      <c r="AD388" s="166">
        <f t="shared" si="266"/>
        <v>0</v>
      </c>
      <c r="AE388" s="166">
        <f t="shared" si="266"/>
        <v>0</v>
      </c>
      <c r="AF388" s="166">
        <f t="shared" si="266"/>
        <v>0</v>
      </c>
      <c r="AG388" s="166">
        <f t="shared" si="266"/>
        <v>0</v>
      </c>
      <c r="AH388" s="166">
        <f t="shared" si="266"/>
        <v>0</v>
      </c>
      <c r="AI388" s="166">
        <f t="shared" si="266"/>
        <v>0</v>
      </c>
      <c r="AJ388" s="166">
        <f t="shared" si="266"/>
        <v>0</v>
      </c>
      <c r="AK388" s="166">
        <f t="shared" si="266"/>
        <v>0</v>
      </c>
      <c r="AL388" s="166">
        <f t="shared" si="266"/>
        <v>0</v>
      </c>
      <c r="AM388" s="166">
        <f t="shared" si="266"/>
        <v>0</v>
      </c>
      <c r="AN388" s="166">
        <f t="shared" si="266"/>
        <v>0</v>
      </c>
      <c r="AO388" s="166">
        <f t="shared" si="266"/>
        <v>0</v>
      </c>
      <c r="AP388" s="166">
        <f t="shared" si="266"/>
        <v>0</v>
      </c>
      <c r="AQ388" s="45" t="str">
        <f>VLOOKUP($H388,'[1]Unit factor_selected'!$F$3:$AC$346,'[1]Unit factor_selected'!H$1,FALSE)</f>
        <v>kg</v>
      </c>
      <c r="AR388" s="98">
        <f>VLOOKUP($H388,'[1]Unit factor_selected'!$F$3:$AC$346,'[1]Unit factor_selected'!J$1,FALSE)</f>
        <v>0.47972730662788898</v>
      </c>
      <c r="AS388" s="21">
        <f>VLOOKUP($H388,'[1]Unit factor_selected'!$F$3:$AC$346,'[1]Unit factor_selected'!K$1,FALSE)</f>
        <v>8.0012314270679994</v>
      </c>
      <c r="AT388" s="21">
        <f>VLOOKUP($H388,'[1]Unit factor_selected'!$F$3:$AC$346,'[1]Unit factor_selected'!L$1,FALSE)</f>
        <v>6.3670160151935997E-4</v>
      </c>
      <c r="AU388" s="21">
        <f>VLOOKUP($H388,'[1]Unit factor_selected'!$F$3:$AC$346,'[1]Unit factor_selected'!M$1,FALSE)</f>
        <v>0.13068142319294801</v>
      </c>
      <c r="AV388" s="21">
        <f>VLOOKUP($H388,'[1]Unit factor_selected'!$F$3:$AC$346,'[1]Unit factor_selected'!N$1,FALSE)</f>
        <v>2.45635546661996E-2</v>
      </c>
      <c r="AW388" s="21">
        <f>VLOOKUP($H388,'[1]Unit factor_selected'!$F$3:$AC$346,'[1]Unit factor_selected'!O$1,FALSE)</f>
        <v>1.06952631695123E-4</v>
      </c>
      <c r="AX388" s="21">
        <f>VLOOKUP($H388,'[1]Unit factor_selected'!$F$3:$AC$346,'[1]Unit factor_selected'!P$1,FALSE)</f>
        <v>0.48980441374862499</v>
      </c>
      <c r="AY388" s="21">
        <f>VLOOKUP($H388,'[1]Unit factor_selected'!$F$3:$AC$346,'[1]Unit factor_selected'!Q$1,FALSE)</f>
        <v>4.4449312155838298E-2</v>
      </c>
      <c r="AZ388" s="21">
        <f>VLOOKUP($H388,'[1]Unit factor_selected'!$F$3:$AC$346,'[1]Unit factor_selected'!R$1,FALSE)</f>
        <v>0.350049022237647</v>
      </c>
      <c r="BA388" s="21">
        <f>VLOOKUP($H388,'[1]Unit factor_selected'!$F$3:$AC$346,'[1]Unit factor_selected'!S$1,FALSE)</f>
        <v>5.0047416120492301E-2</v>
      </c>
      <c r="BB388" s="21">
        <f>VLOOKUP($H388,'[1]Unit factor_selected'!$F$3:$AC$346,'[1]Unit factor_selected'!T$1,FALSE)</f>
        <v>3.9949469364508198E-3</v>
      </c>
      <c r="BC388" s="21">
        <f>VLOOKUP($H388,'[1]Unit factor_selected'!$F$3:$AC$346,'[1]Unit factor_selected'!U$1,FALSE)</f>
        <v>3.1312799516372697E-2</v>
      </c>
      <c r="BD388" s="21">
        <f>VLOOKUP($H388,'[1]Unit factor_selected'!$F$3:$AC$346,'[1]Unit factor_selected'!V$1,FALSE)</f>
        <v>1.28858433857626E-5</v>
      </c>
      <c r="BE388" s="21">
        <f>VLOOKUP($H388,'[1]Unit factor_selected'!$F$3:$AC$346,'[1]Unit factor_selected'!W$1,FALSE)</f>
        <v>2.5391860820713499E-3</v>
      </c>
      <c r="BF388" s="21">
        <f>VLOOKUP($H388,'[1]Unit factor_selected'!$F$3:$AC$346,'[1]Unit factor_selected'!X$1,FALSE)</f>
        <v>1.0082663421765599E-3</v>
      </c>
      <c r="BG388" s="21">
        <f>VLOOKUP($H388,'[1]Unit factor_selected'!$F$3:$AC$346,'[1]Unit factor_selected'!Y$1,FALSE)</f>
        <v>1.0817110478055199E-3</v>
      </c>
      <c r="BH388" s="21">
        <f>VLOOKUP($H388,'[1]Unit factor_selected'!$F$3:$AC$346,'[1]Unit factor_selected'!Z$1,FALSE)</f>
        <v>1.46213017430126E-7</v>
      </c>
      <c r="BI388" s="21">
        <f>VLOOKUP($H388,'[1]Unit factor_selected'!$F$3:$AC$346,'[1]Unit factor_selected'!AA$1,FALSE)</f>
        <v>1.59793720452425E-3</v>
      </c>
      <c r="BJ388" s="21">
        <f>VLOOKUP($H388,'[1]Unit factor_selected'!$F$3:$AC$346,'[1]Unit factor_selected'!AB$1,FALSE)</f>
        <v>0.69071663392821603</v>
      </c>
      <c r="BK388" s="306">
        <f>VLOOKUP($H388,'[1]Unit factor_selected'!$F$3:$AC$346,'[1]Unit factor_selected'!AC$1,FALSE)</f>
        <v>3.2548040608112502E-3</v>
      </c>
    </row>
    <row r="389" spans="2:63" x14ac:dyDescent="0.2">
      <c r="B389" s="327"/>
      <c r="C389" s="147"/>
      <c r="D389" s="84"/>
      <c r="E389" s="84"/>
      <c r="F389" s="315"/>
      <c r="G389" s="321" t="str">
        <f t="shared" si="260"/>
        <v>KR</v>
      </c>
      <c r="H389" s="213" t="str">
        <f t="shared" si="260"/>
        <v>7f7773d7-5cc5-4a8c-a55c-ac545e70259f</v>
      </c>
      <c r="I389" s="329">
        <f t="shared" si="261"/>
        <v>0</v>
      </c>
      <c r="J389" s="89"/>
      <c r="K389" s="1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193">
        <f t="shared" si="267"/>
        <v>0</v>
      </c>
      <c r="AB389" s="95">
        <f t="shared" si="266"/>
        <v>0</v>
      </c>
      <c r="AC389" s="95">
        <f t="shared" si="266"/>
        <v>0</v>
      </c>
      <c r="AD389" s="95">
        <f t="shared" si="266"/>
        <v>0</v>
      </c>
      <c r="AE389" s="95">
        <f t="shared" si="266"/>
        <v>0</v>
      </c>
      <c r="AF389" s="95">
        <f t="shared" si="266"/>
        <v>0</v>
      </c>
      <c r="AG389" s="95">
        <f t="shared" si="266"/>
        <v>0</v>
      </c>
      <c r="AH389" s="95">
        <f t="shared" si="266"/>
        <v>0</v>
      </c>
      <c r="AI389" s="95">
        <f t="shared" si="266"/>
        <v>0</v>
      </c>
      <c r="AJ389" s="95">
        <f t="shared" si="266"/>
        <v>0</v>
      </c>
      <c r="AK389" s="95">
        <f t="shared" si="266"/>
        <v>0</v>
      </c>
      <c r="AL389" s="95">
        <f t="shared" si="266"/>
        <v>0</v>
      </c>
      <c r="AM389" s="95">
        <f t="shared" si="266"/>
        <v>0</v>
      </c>
      <c r="AN389" s="95">
        <f t="shared" si="266"/>
        <v>0</v>
      </c>
      <c r="AO389" s="95">
        <f t="shared" si="266"/>
        <v>0</v>
      </c>
      <c r="AP389" s="95">
        <f t="shared" si="266"/>
        <v>0</v>
      </c>
      <c r="AQ389" s="45" t="str">
        <f>VLOOKUP($H389,'[1]Unit factor_selected'!$F$3:$AC$346,'[1]Unit factor_selected'!H$1,FALSE)</f>
        <v>kg</v>
      </c>
      <c r="AR389" s="98">
        <f>VLOOKUP($H389,'[1]Unit factor_selected'!$F$3:$AC$346,'[1]Unit factor_selected'!J$1,FALSE)</f>
        <v>0.498481727450589</v>
      </c>
      <c r="AS389" s="21">
        <f>VLOOKUP($H389,'[1]Unit factor_selected'!$F$3:$AC$346,'[1]Unit factor_selected'!K$1,FALSE)</f>
        <v>9.2829160603826697</v>
      </c>
      <c r="AT389" s="21">
        <f>VLOOKUP($H389,'[1]Unit factor_selected'!$F$3:$AC$346,'[1]Unit factor_selected'!L$1,FALSE)</f>
        <v>6.4881437132110998E-4</v>
      </c>
      <c r="AU389" s="21">
        <f>VLOOKUP($H389,'[1]Unit factor_selected'!$F$3:$AC$346,'[1]Unit factor_selected'!M$1,FALSE)</f>
        <v>0.13849305091372699</v>
      </c>
      <c r="AV389" s="21">
        <f>VLOOKUP($H389,'[1]Unit factor_selected'!$F$3:$AC$346,'[1]Unit factor_selected'!N$1,FALSE)</f>
        <v>2.6963710027067499E-2</v>
      </c>
      <c r="AW389" s="21">
        <f>VLOOKUP($H389,'[1]Unit factor_selected'!$F$3:$AC$346,'[1]Unit factor_selected'!O$1,FALSE)</f>
        <v>2.0797653537464299E-4</v>
      </c>
      <c r="AX389" s="21">
        <f>VLOOKUP($H389,'[1]Unit factor_selected'!$F$3:$AC$346,'[1]Unit factor_selected'!P$1,FALSE)</f>
        <v>0.50681534502177294</v>
      </c>
      <c r="AY389" s="21">
        <f>VLOOKUP($H389,'[1]Unit factor_selected'!$F$3:$AC$346,'[1]Unit factor_selected'!Q$1,FALSE)</f>
        <v>4.9772069063797303E-2</v>
      </c>
      <c r="AZ389" s="21">
        <f>VLOOKUP($H389,'[1]Unit factor_selected'!$F$3:$AC$346,'[1]Unit factor_selected'!R$1,FALSE)</f>
        <v>0.48295048901608501</v>
      </c>
      <c r="BA389" s="21">
        <f>VLOOKUP($H389,'[1]Unit factor_selected'!$F$3:$AC$346,'[1]Unit factor_selected'!S$1,FALSE)</f>
        <v>0.10865523337607499</v>
      </c>
      <c r="BB389" s="21">
        <f>VLOOKUP($H389,'[1]Unit factor_selected'!$F$3:$AC$346,'[1]Unit factor_selected'!T$1,FALSE)</f>
        <v>6.2000885230121903E-3</v>
      </c>
      <c r="BC389" s="21">
        <f>VLOOKUP($H389,'[1]Unit factor_selected'!$F$3:$AC$346,'[1]Unit factor_selected'!U$1,FALSE)</f>
        <v>3.47275108584537E-2</v>
      </c>
      <c r="BD389" s="21">
        <f>VLOOKUP($H389,'[1]Unit factor_selected'!$F$3:$AC$346,'[1]Unit factor_selected'!V$1,FALSE)</f>
        <v>1.9910518397837001E-5</v>
      </c>
      <c r="BE389" s="21">
        <f>VLOOKUP($H389,'[1]Unit factor_selected'!$F$3:$AC$346,'[1]Unit factor_selected'!W$1,FALSE)</f>
        <v>2.54761831746405E-3</v>
      </c>
      <c r="BF389" s="21">
        <f>VLOOKUP($H389,'[1]Unit factor_selected'!$F$3:$AC$346,'[1]Unit factor_selected'!X$1,FALSE)</f>
        <v>1.1249127559513101E-3</v>
      </c>
      <c r="BG389" s="21">
        <f>VLOOKUP($H389,'[1]Unit factor_selected'!$F$3:$AC$346,'[1]Unit factor_selected'!Y$1,FALSE)</f>
        <v>1.19718228289224E-3</v>
      </c>
      <c r="BH389" s="21">
        <f>VLOOKUP($H389,'[1]Unit factor_selected'!$F$3:$AC$346,'[1]Unit factor_selected'!Z$1,FALSE)</f>
        <v>1.6138483763832599E-7</v>
      </c>
      <c r="BI389" s="21">
        <f>VLOOKUP($H389,'[1]Unit factor_selected'!$F$3:$AC$346,'[1]Unit factor_selected'!AA$1,FALSE)</f>
        <v>1.3085691845237701E-3</v>
      </c>
      <c r="BJ389" s="21">
        <f>VLOOKUP($H389,'[1]Unit factor_selected'!$F$3:$AC$346,'[1]Unit factor_selected'!AB$1,FALSE)</f>
        <v>0.71564591718441894</v>
      </c>
      <c r="BK389" s="306">
        <f>VLOOKUP($H389,'[1]Unit factor_selected'!$F$3:$AC$346,'[1]Unit factor_selected'!AC$1,FALSE)</f>
        <v>3.9920997142519898E-3</v>
      </c>
    </row>
    <row r="390" spans="2:63" x14ac:dyDescent="0.2">
      <c r="B390" s="327"/>
      <c r="C390" s="147"/>
      <c r="D390" s="100"/>
      <c r="E390" s="100"/>
      <c r="F390" s="319"/>
      <c r="G390" s="321" t="str">
        <f t="shared" si="260"/>
        <v>RER</v>
      </c>
      <c r="H390" s="213" t="str">
        <f t="shared" si="260"/>
        <v>5e703a3b-e987-3bae-b7c2-36ae49217aa6</v>
      </c>
      <c r="I390" s="329">
        <f t="shared" si="261"/>
        <v>0</v>
      </c>
      <c r="J390" s="105"/>
      <c r="K390" s="196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93">
        <f t="shared" si="267"/>
        <v>0</v>
      </c>
      <c r="AB390" s="95">
        <f t="shared" si="266"/>
        <v>0</v>
      </c>
      <c r="AC390" s="95">
        <f t="shared" si="266"/>
        <v>0</v>
      </c>
      <c r="AD390" s="95">
        <f t="shared" si="266"/>
        <v>0</v>
      </c>
      <c r="AE390" s="95">
        <f t="shared" si="266"/>
        <v>0</v>
      </c>
      <c r="AF390" s="95">
        <f t="shared" si="266"/>
        <v>0</v>
      </c>
      <c r="AG390" s="95">
        <f t="shared" si="266"/>
        <v>0</v>
      </c>
      <c r="AH390" s="95">
        <f t="shared" si="266"/>
        <v>0</v>
      </c>
      <c r="AI390" s="95">
        <f t="shared" si="266"/>
        <v>0</v>
      </c>
      <c r="AJ390" s="95">
        <f t="shared" si="266"/>
        <v>0</v>
      </c>
      <c r="AK390" s="95">
        <f t="shared" si="266"/>
        <v>0</v>
      </c>
      <c r="AL390" s="95">
        <f t="shared" si="266"/>
        <v>0</v>
      </c>
      <c r="AM390" s="95">
        <f t="shared" si="266"/>
        <v>0</v>
      </c>
      <c r="AN390" s="95">
        <f t="shared" si="266"/>
        <v>0</v>
      </c>
      <c r="AO390" s="95">
        <f t="shared" si="266"/>
        <v>0</v>
      </c>
      <c r="AP390" s="95">
        <f t="shared" si="266"/>
        <v>0</v>
      </c>
      <c r="AQ390" s="179" t="str">
        <f>VLOOKUP($H390,'[1]Unit factor_selected'!$F$3:$AC$346,'[1]Unit factor_selected'!H$1,FALSE)</f>
        <v>kg</v>
      </c>
      <c r="AR390" s="114">
        <f>VLOOKUP($H390,'[1]Unit factor_selected'!$F$3:$AC$346,'[1]Unit factor_selected'!J$1,FALSE)</f>
        <v>0.42900235361917199</v>
      </c>
      <c r="AS390" s="117">
        <f>VLOOKUP($H390,'[1]Unit factor_selected'!$F$3:$AC$346,'[1]Unit factor_selected'!K$1,FALSE)</f>
        <v>8.9465675240303106</v>
      </c>
      <c r="AT390" s="117">
        <f>VLOOKUP($H390,'[1]Unit factor_selected'!$F$3:$AC$346,'[1]Unit factor_selected'!L$1,FALSE)</f>
        <v>4.8702188240085499E-4</v>
      </c>
      <c r="AU390" s="117">
        <f>VLOOKUP($H390,'[1]Unit factor_selected'!$F$3:$AC$346,'[1]Unit factor_selected'!M$1,FALSE)</f>
        <v>0.12461625334286</v>
      </c>
      <c r="AV390" s="117">
        <f>VLOOKUP($H390,'[1]Unit factor_selected'!$F$3:$AC$346,'[1]Unit factor_selected'!N$1,FALSE)</f>
        <v>2.48124393745877E-2</v>
      </c>
      <c r="AW390" s="117">
        <f>VLOOKUP($H390,'[1]Unit factor_selected'!$F$3:$AC$346,'[1]Unit factor_selected'!O$1,FALSE)</f>
        <v>1.7923828870045701E-4</v>
      </c>
      <c r="AX390" s="117">
        <f>VLOOKUP($H390,'[1]Unit factor_selected'!$F$3:$AC$346,'[1]Unit factor_selected'!P$1,FALSE)</f>
        <v>0.43626793396403601</v>
      </c>
      <c r="AY390" s="117">
        <f>VLOOKUP($H390,'[1]Unit factor_selected'!$F$3:$AC$346,'[1]Unit factor_selected'!Q$1,FALSE)</f>
        <v>4.6279688442604598E-2</v>
      </c>
      <c r="AZ390" s="117">
        <f>VLOOKUP($H390,'[1]Unit factor_selected'!$F$3:$AC$346,'[1]Unit factor_selected'!R$1,FALSE)</f>
        <v>0.41230837653730401</v>
      </c>
      <c r="BA390" s="117">
        <f>VLOOKUP($H390,'[1]Unit factor_selected'!$F$3:$AC$346,'[1]Unit factor_selected'!S$1,FALSE)</f>
        <v>0.10303001537592101</v>
      </c>
      <c r="BB390" s="117">
        <f>VLOOKUP($H390,'[1]Unit factor_selected'!$F$3:$AC$346,'[1]Unit factor_selected'!T$1,FALSE)</f>
        <v>5.0043233419371997E-3</v>
      </c>
      <c r="BC390" s="117">
        <f>VLOOKUP($H390,'[1]Unit factor_selected'!$F$3:$AC$346,'[1]Unit factor_selected'!U$1,FALSE)</f>
        <v>3.2025953328427198E-2</v>
      </c>
      <c r="BD390" s="117">
        <f>VLOOKUP($H390,'[1]Unit factor_selected'!$F$3:$AC$346,'[1]Unit factor_selected'!V$1,FALSE)</f>
        <v>1.62315826013972E-5</v>
      </c>
      <c r="BE390" s="117">
        <f>VLOOKUP($H390,'[1]Unit factor_selected'!$F$3:$AC$346,'[1]Unit factor_selected'!W$1,FALSE)</f>
        <v>2.5002152224764401E-3</v>
      </c>
      <c r="BF390" s="117">
        <f>VLOOKUP($H390,'[1]Unit factor_selected'!$F$3:$AC$346,'[1]Unit factor_selected'!X$1,FALSE)</f>
        <v>6.7203344125086196E-4</v>
      </c>
      <c r="BG390" s="117">
        <f>VLOOKUP($H390,'[1]Unit factor_selected'!$F$3:$AC$346,'[1]Unit factor_selected'!Y$1,FALSE)</f>
        <v>7.3970807864051202E-4</v>
      </c>
      <c r="BH390" s="117">
        <f>VLOOKUP($H390,'[1]Unit factor_selected'!$F$3:$AC$346,'[1]Unit factor_selected'!Z$1,FALSE)</f>
        <v>1.5990468718225E-7</v>
      </c>
      <c r="BI390" s="117">
        <f>VLOOKUP($H390,'[1]Unit factor_selected'!$F$3:$AC$346,'[1]Unit factor_selected'!AA$1,FALSE)</f>
        <v>9.9494067907489195E-4</v>
      </c>
      <c r="BJ390" s="117">
        <f>VLOOKUP($H390,'[1]Unit factor_selected'!$F$3:$AC$346,'[1]Unit factor_selected'!AB$1,FALSE)</f>
        <v>0.61785306492874703</v>
      </c>
      <c r="BK390" s="240">
        <f>VLOOKUP($H390,'[1]Unit factor_selected'!$F$3:$AC$346,'[1]Unit factor_selected'!AC$1,FALSE)</f>
        <v>5.2961188482782903E-3</v>
      </c>
    </row>
    <row r="391" spans="2:63" x14ac:dyDescent="0.2">
      <c r="B391" s="327"/>
      <c r="C391" s="147"/>
      <c r="D391" s="62" t="str">
        <f>'[1]EV proj_BAU'!K93</f>
        <v>Terminal (kg)</v>
      </c>
      <c r="E391" s="62" t="str">
        <f>E334</f>
        <v>Cu production</v>
      </c>
      <c r="F391" s="312" t="str">
        <f>F334</f>
        <v>Cu production</v>
      </c>
      <c r="G391" s="17" t="str">
        <f>G334</f>
        <v>US</v>
      </c>
      <c r="H391" s="211"/>
      <c r="I391" s="314">
        <f>I381</f>
        <v>1</v>
      </c>
      <c r="J391" s="191">
        <f>SUM(I391:I395)</f>
        <v>1</v>
      </c>
      <c r="K391" s="188">
        <f>'[1]EV proj_BAU'!R93</f>
        <v>0.68</v>
      </c>
      <c r="L391" s="72">
        <f>'[1]EV proj_BAU'!S93</f>
        <v>0.66</v>
      </c>
      <c r="M391" s="72">
        <f>'[1]EV proj_BAU'!T93</f>
        <v>0.68</v>
      </c>
      <c r="N391" s="72">
        <f>'[1]EV proj_BAU'!U93</f>
        <v>0</v>
      </c>
      <c r="O391" s="72">
        <f>'[1]EV proj_BAU'!V93</f>
        <v>0.68</v>
      </c>
      <c r="P391" s="72">
        <f>'[1]EV proj_BAU'!W93</f>
        <v>0.68</v>
      </c>
      <c r="Q391" s="72">
        <f>'[1]EV proj_BAU'!AF94</f>
        <v>0.64968158281980126</v>
      </c>
      <c r="R391" s="72">
        <f>'[1]EV proj_BAU'!AJ93</f>
        <v>0.48254033831713872</v>
      </c>
      <c r="S391" s="72">
        <f>'[1]EV proj_BAU'!X93</f>
        <v>1.1000000000000001</v>
      </c>
      <c r="T391" s="72">
        <f>'[1]EV proj_BAU'!Y93</f>
        <v>1.1000000000000001</v>
      </c>
      <c r="U391" s="72">
        <f>'[1]EV proj_BAU'!Z93</f>
        <v>1.1200000000000001</v>
      </c>
      <c r="V391" s="72">
        <f>'[1]EV proj_BAU'!AA93</f>
        <v>0</v>
      </c>
      <c r="W391" s="72">
        <f>'[1]EV proj_BAU'!AB93</f>
        <v>1.1000000000000001</v>
      </c>
      <c r="X391" s="72">
        <f>'[1]EV proj_BAU'!AC93</f>
        <v>1.1200000000000001</v>
      </c>
      <c r="Y391" s="72">
        <f>'[1]EV proj_BAU'!AG94</f>
        <v>0.64900478864257194</v>
      </c>
      <c r="Z391" s="72">
        <f>'[1]EV proj_BAU'!AK93</f>
        <v>0.48254033831713872</v>
      </c>
      <c r="AA391" s="330">
        <f>$I391*K$391</f>
        <v>0.68</v>
      </c>
      <c r="AB391" s="331">
        <f t="shared" ref="AB391:AP395" si="268">$I391*L$391</f>
        <v>0.66</v>
      </c>
      <c r="AC391" s="331">
        <f t="shared" si="268"/>
        <v>0.68</v>
      </c>
      <c r="AD391" s="331">
        <f t="shared" si="268"/>
        <v>0</v>
      </c>
      <c r="AE391" s="331">
        <f t="shared" si="268"/>
        <v>0.68</v>
      </c>
      <c r="AF391" s="331">
        <f t="shared" si="268"/>
        <v>0.68</v>
      </c>
      <c r="AG391" s="331">
        <f t="shared" si="268"/>
        <v>0.64968158281980126</v>
      </c>
      <c r="AH391" s="331">
        <f t="shared" si="268"/>
        <v>0.48254033831713872</v>
      </c>
      <c r="AI391" s="331">
        <f t="shared" si="268"/>
        <v>1.1000000000000001</v>
      </c>
      <c r="AJ391" s="331">
        <f t="shared" si="268"/>
        <v>1.1000000000000001</v>
      </c>
      <c r="AK391" s="331">
        <f t="shared" si="268"/>
        <v>1.1200000000000001</v>
      </c>
      <c r="AL391" s="331">
        <f t="shared" si="268"/>
        <v>0</v>
      </c>
      <c r="AM391" s="331">
        <f t="shared" si="268"/>
        <v>1.1000000000000001</v>
      </c>
      <c r="AN391" s="331">
        <f t="shared" si="268"/>
        <v>1.1200000000000001</v>
      </c>
      <c r="AO391" s="331">
        <f t="shared" si="268"/>
        <v>0.64900478864257194</v>
      </c>
      <c r="AP391" s="331">
        <f t="shared" si="268"/>
        <v>0.48254033831713872</v>
      </c>
      <c r="AQ391" s="37" t="s">
        <v>56</v>
      </c>
      <c r="AR391" s="98">
        <f>AR334</f>
        <v>5.0922583397020267</v>
      </c>
      <c r="AS391" s="21">
        <f t="shared" ref="AS391:BK395" si="269">AS334</f>
        <v>90.824093349205853</v>
      </c>
      <c r="AT391" s="21">
        <f t="shared" si="269"/>
        <v>2.977032438458313E-2</v>
      </c>
      <c r="AU391" s="21">
        <f t="shared" si="269"/>
        <v>1.3337897697054748</v>
      </c>
      <c r="AV391" s="21">
        <f t="shared" si="269"/>
        <v>30.8045345123268</v>
      </c>
      <c r="AW391" s="21">
        <f t="shared" si="269"/>
        <v>3.6996176023587748E-2</v>
      </c>
      <c r="AX391" s="21">
        <f t="shared" si="269"/>
        <v>5.1771499306742399</v>
      </c>
      <c r="AY391" s="21">
        <f t="shared" si="269"/>
        <v>3.0054434287447993</v>
      </c>
      <c r="AZ391" s="21">
        <f t="shared" si="269"/>
        <v>382.62612981146367</v>
      </c>
      <c r="BA391" s="21">
        <f t="shared" si="269"/>
        <v>0.54167545301316611</v>
      </c>
      <c r="BB391" s="21">
        <f t="shared" si="269"/>
        <v>-0.58247726174305914</v>
      </c>
      <c r="BC391" s="21">
        <f t="shared" si="269"/>
        <v>38.362136251949273</v>
      </c>
      <c r="BD391" s="21">
        <f t="shared" si="269"/>
        <v>6.2614512796955611E-4</v>
      </c>
      <c r="BE391" s="21">
        <f t="shared" si="269"/>
        <v>1.4010288099807713</v>
      </c>
      <c r="BF391" s="21">
        <f t="shared" si="269"/>
        <v>5.098827229293746E-2</v>
      </c>
      <c r="BG391" s="21">
        <f t="shared" si="269"/>
        <v>5.1948539827560467E-2</v>
      </c>
      <c r="BH391" s="21">
        <f t="shared" si="269"/>
        <v>6.9807153893921938E-6</v>
      </c>
      <c r="BI391" s="21">
        <f t="shared" si="269"/>
        <v>6.4005562548869965E-2</v>
      </c>
      <c r="BJ391" s="21">
        <f t="shared" si="269"/>
        <v>373.60790282919533</v>
      </c>
      <c r="BK391" s="306">
        <f t="shared" si="269"/>
        <v>0.17291045353787104</v>
      </c>
    </row>
    <row r="392" spans="2:63" x14ac:dyDescent="0.2">
      <c r="B392" s="327"/>
      <c r="C392" s="147"/>
      <c r="D392" s="84"/>
      <c r="E392" s="84"/>
      <c r="F392" s="315"/>
      <c r="G392" s="321" t="str">
        <f t="shared" ref="G392:H400" si="270">G335</f>
        <v>CN</v>
      </c>
      <c r="H392" s="213"/>
      <c r="I392" s="317">
        <f t="shared" ref="I392:I400" si="271">I382</f>
        <v>0</v>
      </c>
      <c r="J392" s="191"/>
      <c r="K392" s="1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332">
        <f t="shared" ref="AA392:AA395" si="272">$I392*K$391</f>
        <v>0</v>
      </c>
      <c r="AB392" s="333">
        <f t="shared" si="268"/>
        <v>0</v>
      </c>
      <c r="AC392" s="333">
        <f t="shared" si="268"/>
        <v>0</v>
      </c>
      <c r="AD392" s="333">
        <f t="shared" si="268"/>
        <v>0</v>
      </c>
      <c r="AE392" s="333">
        <f t="shared" si="268"/>
        <v>0</v>
      </c>
      <c r="AF392" s="333">
        <f t="shared" si="268"/>
        <v>0</v>
      </c>
      <c r="AG392" s="333">
        <f t="shared" si="268"/>
        <v>0</v>
      </c>
      <c r="AH392" s="333">
        <f t="shared" si="268"/>
        <v>0</v>
      </c>
      <c r="AI392" s="333">
        <f t="shared" si="268"/>
        <v>0</v>
      </c>
      <c r="AJ392" s="333">
        <f t="shared" si="268"/>
        <v>0</v>
      </c>
      <c r="AK392" s="333">
        <f t="shared" si="268"/>
        <v>0</v>
      </c>
      <c r="AL392" s="333">
        <f t="shared" si="268"/>
        <v>0</v>
      </c>
      <c r="AM392" s="333">
        <f t="shared" si="268"/>
        <v>0</v>
      </c>
      <c r="AN392" s="333">
        <f t="shared" si="268"/>
        <v>0</v>
      </c>
      <c r="AO392" s="333">
        <f t="shared" si="268"/>
        <v>0</v>
      </c>
      <c r="AP392" s="333">
        <f t="shared" si="268"/>
        <v>0</v>
      </c>
      <c r="AQ392" s="45" t="s">
        <v>56</v>
      </c>
      <c r="AR392" s="98">
        <f t="shared" ref="AR392:BG395" si="273">AR335</f>
        <v>7.3654888035755146</v>
      </c>
      <c r="AS392" s="21">
        <f t="shared" si="273"/>
        <v>117.22308830683109</v>
      </c>
      <c r="AT392" s="21">
        <f t="shared" si="273"/>
        <v>3.8016572187863862E-2</v>
      </c>
      <c r="AU392" s="21">
        <f t="shared" si="273"/>
        <v>1.7780797673434177</v>
      </c>
      <c r="AV392" s="21">
        <f t="shared" si="273"/>
        <v>40.859765968229574</v>
      </c>
      <c r="AW392" s="21">
        <f t="shared" si="273"/>
        <v>4.8385001764827844E-2</v>
      </c>
      <c r="AX392" s="21">
        <f t="shared" si="273"/>
        <v>7.5228220644296089</v>
      </c>
      <c r="AY392" s="21">
        <f t="shared" si="273"/>
        <v>3.9261519592022607</v>
      </c>
      <c r="AZ392" s="21">
        <f t="shared" si="273"/>
        <v>501.11919973936182</v>
      </c>
      <c r="BA392" s="21">
        <f t="shared" si="273"/>
        <v>0.69429350993983174</v>
      </c>
      <c r="BB392" s="21">
        <f t="shared" si="273"/>
        <v>-0.77585266984058199</v>
      </c>
      <c r="BC392" s="21">
        <f t="shared" si="273"/>
        <v>50.833604457948745</v>
      </c>
      <c r="BD392" s="21">
        <f t="shared" si="273"/>
        <v>7.7722860778172982E-4</v>
      </c>
      <c r="BE392" s="21">
        <f t="shared" si="273"/>
        <v>1.8248976665022378</v>
      </c>
      <c r="BF392" s="21">
        <f t="shared" si="273"/>
        <v>7.1420970012888288E-2</v>
      </c>
      <c r="BG392" s="21">
        <f t="shared" si="273"/>
        <v>7.265846256470318E-2</v>
      </c>
      <c r="BH392" s="21">
        <f t="shared" si="269"/>
        <v>9.1091489879653487E-6</v>
      </c>
      <c r="BI392" s="21">
        <f t="shared" si="269"/>
        <v>8.5747501914575933E-2</v>
      </c>
      <c r="BJ392" s="21">
        <f t="shared" si="269"/>
        <v>405.60810608378694</v>
      </c>
      <c r="BK392" s="306">
        <f t="shared" si="269"/>
        <v>0.21729841519628454</v>
      </c>
    </row>
    <row r="393" spans="2:63" x14ac:dyDescent="0.2">
      <c r="B393" s="327"/>
      <c r="C393" s="147"/>
      <c r="D393" s="84"/>
      <c r="E393" s="84"/>
      <c r="F393" s="315"/>
      <c r="G393" s="321" t="str">
        <f t="shared" si="270"/>
        <v>JP</v>
      </c>
      <c r="H393" s="213"/>
      <c r="I393" s="317">
        <f t="shared" si="271"/>
        <v>0</v>
      </c>
      <c r="J393" s="191"/>
      <c r="K393" s="1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332">
        <f t="shared" si="272"/>
        <v>0</v>
      </c>
      <c r="AB393" s="333">
        <f t="shared" si="268"/>
        <v>0</v>
      </c>
      <c r="AC393" s="333">
        <f t="shared" si="268"/>
        <v>0</v>
      </c>
      <c r="AD393" s="333">
        <f t="shared" si="268"/>
        <v>0</v>
      </c>
      <c r="AE393" s="333">
        <f t="shared" si="268"/>
        <v>0</v>
      </c>
      <c r="AF393" s="333">
        <f t="shared" si="268"/>
        <v>0</v>
      </c>
      <c r="AG393" s="333">
        <f t="shared" si="268"/>
        <v>0</v>
      </c>
      <c r="AH393" s="333">
        <f t="shared" si="268"/>
        <v>0</v>
      </c>
      <c r="AI393" s="333">
        <f t="shared" si="268"/>
        <v>0</v>
      </c>
      <c r="AJ393" s="333">
        <f t="shared" si="268"/>
        <v>0</v>
      </c>
      <c r="AK393" s="333">
        <f t="shared" si="268"/>
        <v>0</v>
      </c>
      <c r="AL393" s="333">
        <f t="shared" si="268"/>
        <v>0</v>
      </c>
      <c r="AM393" s="333">
        <f t="shared" si="268"/>
        <v>0</v>
      </c>
      <c r="AN393" s="333">
        <f t="shared" si="268"/>
        <v>0</v>
      </c>
      <c r="AO393" s="333">
        <f t="shared" si="268"/>
        <v>0</v>
      </c>
      <c r="AP393" s="333">
        <f t="shared" si="268"/>
        <v>0</v>
      </c>
      <c r="AQ393" s="45" t="s">
        <v>56</v>
      </c>
      <c r="AR393" s="98">
        <f t="shared" si="273"/>
        <v>6.2375972575229701</v>
      </c>
      <c r="AS393" s="21">
        <f t="shared" si="269"/>
        <v>111.78173965308275</v>
      </c>
      <c r="AT393" s="21">
        <f t="shared" si="269"/>
        <v>3.5820658656368645E-2</v>
      </c>
      <c r="AU393" s="21">
        <f t="shared" si="269"/>
        <v>1.626054674307911</v>
      </c>
      <c r="AV393" s="21">
        <f t="shared" si="269"/>
        <v>40.855897500696138</v>
      </c>
      <c r="AW393" s="21">
        <f t="shared" si="269"/>
        <v>4.8268026180155639E-2</v>
      </c>
      <c r="AX393" s="21">
        <f t="shared" si="269"/>
        <v>6.3446548356363008</v>
      </c>
      <c r="AY393" s="21">
        <f t="shared" si="269"/>
        <v>3.9009429217922507</v>
      </c>
      <c r="AZ393" s="21">
        <f t="shared" si="269"/>
        <v>500.85196893923097</v>
      </c>
      <c r="BA393" s="21">
        <f t="shared" si="269"/>
        <v>0.66956317808995158</v>
      </c>
      <c r="BB393" s="21">
        <f t="shared" si="269"/>
        <v>-0.75951416957395546</v>
      </c>
      <c r="BC393" s="21">
        <f t="shared" si="269"/>
        <v>50.8280289963472</v>
      </c>
      <c r="BD393" s="21">
        <f t="shared" si="269"/>
        <v>7.7220040170677062E-4</v>
      </c>
      <c r="BE393" s="21">
        <f t="shared" si="269"/>
        <v>1.825475162128255</v>
      </c>
      <c r="BF393" s="21">
        <f t="shared" si="269"/>
        <v>6.6892096468225887E-2</v>
      </c>
      <c r="BG393" s="21">
        <f t="shared" si="269"/>
        <v>6.8163399536336156E-2</v>
      </c>
      <c r="BH393" s="21">
        <f t="shared" si="269"/>
        <v>8.9475051254430153E-6</v>
      </c>
      <c r="BI393" s="21">
        <f t="shared" si="269"/>
        <v>8.2132674930023963E-2</v>
      </c>
      <c r="BJ393" s="21">
        <f t="shared" si="269"/>
        <v>405.03869564936241</v>
      </c>
      <c r="BK393" s="306">
        <f t="shared" si="269"/>
        <v>0.21570195597569608</v>
      </c>
    </row>
    <row r="394" spans="2:63" x14ac:dyDescent="0.2">
      <c r="B394" s="327"/>
      <c r="C394" s="147"/>
      <c r="D394" s="84"/>
      <c r="E394" s="84"/>
      <c r="F394" s="315"/>
      <c r="G394" s="321" t="str">
        <f t="shared" si="270"/>
        <v>KR</v>
      </c>
      <c r="H394" s="213"/>
      <c r="I394" s="317">
        <f t="shared" si="271"/>
        <v>0</v>
      </c>
      <c r="J394" s="191"/>
      <c r="K394" s="1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334">
        <f t="shared" si="272"/>
        <v>0</v>
      </c>
      <c r="AB394" s="258">
        <f t="shared" si="268"/>
        <v>0</v>
      </c>
      <c r="AC394" s="258">
        <f t="shared" si="268"/>
        <v>0</v>
      </c>
      <c r="AD394" s="258">
        <f t="shared" si="268"/>
        <v>0</v>
      </c>
      <c r="AE394" s="258">
        <f t="shared" si="268"/>
        <v>0</v>
      </c>
      <c r="AF394" s="258">
        <f t="shared" si="268"/>
        <v>0</v>
      </c>
      <c r="AG394" s="258">
        <f t="shared" si="268"/>
        <v>0</v>
      </c>
      <c r="AH394" s="258">
        <f t="shared" si="268"/>
        <v>0</v>
      </c>
      <c r="AI394" s="258">
        <f t="shared" si="268"/>
        <v>0</v>
      </c>
      <c r="AJ394" s="258">
        <f t="shared" si="268"/>
        <v>0</v>
      </c>
      <c r="AK394" s="258">
        <f t="shared" si="268"/>
        <v>0</v>
      </c>
      <c r="AL394" s="258">
        <f t="shared" si="268"/>
        <v>0</v>
      </c>
      <c r="AM394" s="258">
        <f t="shared" si="268"/>
        <v>0</v>
      </c>
      <c r="AN394" s="258">
        <f t="shared" si="268"/>
        <v>0</v>
      </c>
      <c r="AO394" s="258">
        <f t="shared" si="268"/>
        <v>0</v>
      </c>
      <c r="AP394" s="258">
        <f t="shared" si="268"/>
        <v>0</v>
      </c>
      <c r="AQ394" s="45" t="s">
        <v>56</v>
      </c>
      <c r="AR394" s="98">
        <f t="shared" si="273"/>
        <v>6.3730959225200818</v>
      </c>
      <c r="AS394" s="21">
        <f t="shared" si="269"/>
        <v>121.5532213646252</v>
      </c>
      <c r="AT394" s="21">
        <f t="shared" si="269"/>
        <v>3.5903641365220562E-2</v>
      </c>
      <c r="AU394" s="21">
        <f t="shared" si="269"/>
        <v>1.6840480980513231</v>
      </c>
      <c r="AV394" s="21">
        <f t="shared" si="269"/>
        <v>40.874406786755856</v>
      </c>
      <c r="AW394" s="21">
        <f t="shared" si="269"/>
        <v>4.9053120123629036E-2</v>
      </c>
      <c r="AX394" s="21">
        <f t="shared" si="269"/>
        <v>6.4663912383842321</v>
      </c>
      <c r="AY394" s="21">
        <f t="shared" si="269"/>
        <v>3.9420585820765028</v>
      </c>
      <c r="AZ394" s="21">
        <f t="shared" si="269"/>
        <v>501.8836933508303</v>
      </c>
      <c r="BA394" s="21">
        <f t="shared" si="269"/>
        <v>1.1240447760453427</v>
      </c>
      <c r="BB394" s="21">
        <f t="shared" si="269"/>
        <v>-0.74246054109872484</v>
      </c>
      <c r="BC394" s="21">
        <f t="shared" si="269"/>
        <v>50.854385609760712</v>
      </c>
      <c r="BD394" s="21">
        <f t="shared" si="269"/>
        <v>8.2674196519323597E-4</v>
      </c>
      <c r="BE394" s="21">
        <f t="shared" si="269"/>
        <v>1.8255275253111489</v>
      </c>
      <c r="BF394" s="21">
        <f t="shared" si="269"/>
        <v>6.7782053139661069E-2</v>
      </c>
      <c r="BG394" s="21">
        <f t="shared" si="269"/>
        <v>6.9043807070950924E-2</v>
      </c>
      <c r="BH394" s="21">
        <f t="shared" si="269"/>
        <v>9.0623441870345072E-6</v>
      </c>
      <c r="BI394" s="21">
        <f t="shared" si="269"/>
        <v>7.9843163399705541E-2</v>
      </c>
      <c r="BJ394" s="21">
        <f t="shared" si="269"/>
        <v>405.22453107547716</v>
      </c>
      <c r="BK394" s="306">
        <f t="shared" si="269"/>
        <v>0.22140663370643099</v>
      </c>
    </row>
    <row r="395" spans="2:63" x14ac:dyDescent="0.2">
      <c r="B395" s="327"/>
      <c r="C395" s="147"/>
      <c r="D395" s="84"/>
      <c r="E395" s="84"/>
      <c r="F395" s="315"/>
      <c r="G395" s="321" t="str">
        <f t="shared" si="270"/>
        <v>RER</v>
      </c>
      <c r="H395" s="213"/>
      <c r="I395" s="317">
        <f t="shared" si="271"/>
        <v>0</v>
      </c>
      <c r="J395" s="191"/>
      <c r="K395" s="1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334">
        <f t="shared" si="272"/>
        <v>0</v>
      </c>
      <c r="AB395" s="258">
        <f t="shared" si="268"/>
        <v>0</v>
      </c>
      <c r="AC395" s="258">
        <f t="shared" si="268"/>
        <v>0</v>
      </c>
      <c r="AD395" s="258">
        <f t="shared" si="268"/>
        <v>0</v>
      </c>
      <c r="AE395" s="258">
        <f t="shared" si="268"/>
        <v>0</v>
      </c>
      <c r="AF395" s="258">
        <f t="shared" si="268"/>
        <v>0</v>
      </c>
      <c r="AG395" s="258">
        <f t="shared" si="268"/>
        <v>0</v>
      </c>
      <c r="AH395" s="258">
        <f t="shared" si="268"/>
        <v>0</v>
      </c>
      <c r="AI395" s="258">
        <f t="shared" si="268"/>
        <v>0</v>
      </c>
      <c r="AJ395" s="258">
        <f t="shared" si="268"/>
        <v>0</v>
      </c>
      <c r="AK395" s="258">
        <f t="shared" si="268"/>
        <v>0</v>
      </c>
      <c r="AL395" s="258">
        <f t="shared" si="268"/>
        <v>0</v>
      </c>
      <c r="AM395" s="258">
        <f t="shared" si="268"/>
        <v>0</v>
      </c>
      <c r="AN395" s="258">
        <f t="shared" si="268"/>
        <v>0</v>
      </c>
      <c r="AO395" s="258">
        <f t="shared" si="268"/>
        <v>0</v>
      </c>
      <c r="AP395" s="258">
        <f t="shared" si="268"/>
        <v>0</v>
      </c>
      <c r="AQ395" s="45" t="s">
        <v>56</v>
      </c>
      <c r="AR395" s="98">
        <f t="shared" si="273"/>
        <v>5.4321621673938809</v>
      </c>
      <c r="AS395" s="21">
        <f t="shared" si="269"/>
        <v>113.45681343382606</v>
      </c>
      <c r="AT395" s="21">
        <f t="shared" si="269"/>
        <v>3.4105822229975866E-2</v>
      </c>
      <c r="AU395" s="21">
        <f t="shared" si="269"/>
        <v>1.4423996190024011</v>
      </c>
      <c r="AV395" s="21">
        <f t="shared" si="269"/>
        <v>40.856226171038109</v>
      </c>
      <c r="AW395" s="21">
        <f t="shared" si="269"/>
        <v>4.879432288099593E-2</v>
      </c>
      <c r="AX395" s="21">
        <f t="shared" si="269"/>
        <v>5.5190236755931812</v>
      </c>
      <c r="AY395" s="21">
        <f t="shared" si="269"/>
        <v>3.9103744355276904</v>
      </c>
      <c r="AZ395" s="21">
        <f t="shared" si="269"/>
        <v>501.2406535004892</v>
      </c>
      <c r="BA395" s="21">
        <f t="shared" si="269"/>
        <v>1.1049479640125819</v>
      </c>
      <c r="BB395" s="21">
        <f t="shared" si="269"/>
        <v>-0.75558667846006899</v>
      </c>
      <c r="BC395" s="21">
        <f t="shared" si="269"/>
        <v>50.830358237911263</v>
      </c>
      <c r="BD395" s="21">
        <f t="shared" si="269"/>
        <v>8.0976657058066449E-4</v>
      </c>
      <c r="BE395" s="21">
        <f t="shared" si="269"/>
        <v>1.825081061688492</v>
      </c>
      <c r="BF395" s="21">
        <f t="shared" si="269"/>
        <v>6.366401651105956E-2</v>
      </c>
      <c r="BG395" s="21">
        <f t="shared" si="269"/>
        <v>6.4893851216083098E-2</v>
      </c>
      <c r="BH395" s="21">
        <f t="shared" si="269"/>
        <v>9.0089951989619179E-6</v>
      </c>
      <c r="BI395" s="21">
        <f t="shared" si="269"/>
        <v>7.6346642716281873E-2</v>
      </c>
      <c r="BJ395" s="21">
        <f t="shared" si="269"/>
        <v>404.82963323913026</v>
      </c>
      <c r="BK395" s="306">
        <f t="shared" si="269"/>
        <v>0.23291840590104568</v>
      </c>
    </row>
    <row r="396" spans="2:63" x14ac:dyDescent="0.2">
      <c r="B396" s="327"/>
      <c r="C396" s="147"/>
      <c r="D396" s="84"/>
      <c r="E396" s="84" t="str">
        <f>E339</f>
        <v>Sheet rolling, Cu</v>
      </c>
      <c r="F396" s="315" t="str">
        <f>F339</f>
        <v>market for sheet rolling, copper | sheet rolling, copper | Cutoff</v>
      </c>
      <c r="G396" s="321" t="str">
        <f t="shared" si="270"/>
        <v>US</v>
      </c>
      <c r="H396" s="213" t="str">
        <f>H339</f>
        <v>92f2ec94-3892-4be9-a19a-18143e1a9ef9</v>
      </c>
      <c r="I396" s="317">
        <f t="shared" si="271"/>
        <v>1</v>
      </c>
      <c r="J396" s="191">
        <f>SUM(I396:I400)</f>
        <v>1</v>
      </c>
      <c r="K396" s="192">
        <f>K391</f>
        <v>0.68</v>
      </c>
      <c r="L396" s="108">
        <f>L391</f>
        <v>0.66</v>
      </c>
      <c r="M396" s="108">
        <f t="shared" ref="M396:R396" si="274">M391</f>
        <v>0.68</v>
      </c>
      <c r="N396" s="108">
        <f t="shared" si="274"/>
        <v>0</v>
      </c>
      <c r="O396" s="108">
        <f t="shared" si="274"/>
        <v>0.68</v>
      </c>
      <c r="P396" s="108">
        <f t="shared" si="274"/>
        <v>0.68</v>
      </c>
      <c r="Q396" s="108">
        <f t="shared" si="274"/>
        <v>0.64968158281980126</v>
      </c>
      <c r="R396" s="108">
        <f t="shared" si="274"/>
        <v>0.48254033831713872</v>
      </c>
      <c r="S396" s="108">
        <f>S391</f>
        <v>1.1000000000000001</v>
      </c>
      <c r="T396" s="108">
        <f>T391</f>
        <v>1.1000000000000001</v>
      </c>
      <c r="U396" s="108">
        <f t="shared" ref="U396:Z396" si="275">U391</f>
        <v>1.1200000000000001</v>
      </c>
      <c r="V396" s="108">
        <f t="shared" si="275"/>
        <v>0</v>
      </c>
      <c r="W396" s="108">
        <f t="shared" si="275"/>
        <v>1.1000000000000001</v>
      </c>
      <c r="X396" s="108">
        <f t="shared" si="275"/>
        <v>1.1200000000000001</v>
      </c>
      <c r="Y396" s="108">
        <f t="shared" si="275"/>
        <v>0.64900478864257194</v>
      </c>
      <c r="Z396" s="92">
        <f t="shared" si="275"/>
        <v>0.48254033831713872</v>
      </c>
      <c r="AA396" s="193">
        <f>$I396*K$396</f>
        <v>0.68</v>
      </c>
      <c r="AB396" s="95">
        <f t="shared" ref="AB396:AP400" si="276">$I396*L$396</f>
        <v>0.66</v>
      </c>
      <c r="AC396" s="95">
        <f t="shared" si="276"/>
        <v>0.68</v>
      </c>
      <c r="AD396" s="95">
        <f t="shared" si="276"/>
        <v>0</v>
      </c>
      <c r="AE396" s="95">
        <f t="shared" si="276"/>
        <v>0.68</v>
      </c>
      <c r="AF396" s="95">
        <f t="shared" si="276"/>
        <v>0.68</v>
      </c>
      <c r="AG396" s="95">
        <f t="shared" si="276"/>
        <v>0.64968158281980126</v>
      </c>
      <c r="AH396" s="95">
        <f t="shared" si="276"/>
        <v>0.48254033831713872</v>
      </c>
      <c r="AI396" s="95">
        <f t="shared" si="276"/>
        <v>1.1000000000000001</v>
      </c>
      <c r="AJ396" s="95">
        <f t="shared" si="276"/>
        <v>1.1000000000000001</v>
      </c>
      <c r="AK396" s="95">
        <f t="shared" si="276"/>
        <v>1.1200000000000001</v>
      </c>
      <c r="AL396" s="95">
        <f t="shared" si="276"/>
        <v>0</v>
      </c>
      <c r="AM396" s="95">
        <f t="shared" si="276"/>
        <v>1.1000000000000001</v>
      </c>
      <c r="AN396" s="95">
        <f t="shared" si="276"/>
        <v>1.1200000000000001</v>
      </c>
      <c r="AO396" s="95">
        <f t="shared" si="276"/>
        <v>0.64900478864257194</v>
      </c>
      <c r="AP396" s="95">
        <f t="shared" si="276"/>
        <v>0.48254033831713872</v>
      </c>
      <c r="AQ396" s="45" t="str">
        <f>VLOOKUP($H396,'[1]Unit factor_selected'!$F$3:$AC$346,'[1]Unit factor_selected'!H$1,FALSE)</f>
        <v>kg</v>
      </c>
      <c r="AR396" s="98">
        <f>VLOOKUP($H396,'[1]Unit factor_selected'!$F$3:$AC$346,'[1]Unit factor_selected'!J$1,FALSE)</f>
        <v>0.52523559670853803</v>
      </c>
      <c r="AS396" s="21">
        <f>VLOOKUP($H396,'[1]Unit factor_selected'!$F$3:$AC$346,'[1]Unit factor_selected'!K$1,FALSE)</f>
        <v>8.6977772594002207</v>
      </c>
      <c r="AT396" s="21">
        <f>VLOOKUP($H396,'[1]Unit factor_selected'!$F$3:$AC$346,'[1]Unit factor_selected'!L$1,FALSE)</f>
        <v>2.0450788137002401E-3</v>
      </c>
      <c r="AU396" s="21">
        <f>VLOOKUP($H396,'[1]Unit factor_selected'!$F$3:$AC$346,'[1]Unit factor_selected'!M$1,FALSE)</f>
        <v>0.13686105594503001</v>
      </c>
      <c r="AV396" s="21">
        <f>VLOOKUP($H396,'[1]Unit factor_selected'!$F$3:$AC$346,'[1]Unit factor_selected'!N$1,FALSE)</f>
        <v>1.73726877075839</v>
      </c>
      <c r="AW396" s="21">
        <f>VLOOKUP($H396,'[1]Unit factor_selected'!$F$3:$AC$346,'[1]Unit factor_selected'!O$1,FALSE)</f>
        <v>2.1557616337111399E-3</v>
      </c>
      <c r="AX396" s="21">
        <f>VLOOKUP($H396,'[1]Unit factor_selected'!$F$3:$AC$346,'[1]Unit factor_selected'!P$1,FALSE)</f>
        <v>0.53774770655604198</v>
      </c>
      <c r="AY396" s="21">
        <f>VLOOKUP($H396,'[1]Unit factor_selected'!$F$3:$AC$346,'[1]Unit factor_selected'!Q$1,FALSE)</f>
        <v>0.17582211711996801</v>
      </c>
      <c r="AZ396" s="21">
        <f>VLOOKUP($H396,'[1]Unit factor_selected'!$F$3:$AC$346,'[1]Unit factor_selected'!R$1,FALSE)</f>
        <v>21.467864732456899</v>
      </c>
      <c r="BA396" s="21">
        <f>VLOOKUP($H396,'[1]Unit factor_selected'!$F$3:$AC$346,'[1]Unit factor_selected'!S$1,FALSE)</f>
        <v>5.3717027674311101E-2</v>
      </c>
      <c r="BB396" s="21">
        <f>VLOOKUP($H396,'[1]Unit factor_selected'!$F$3:$AC$346,'[1]Unit factor_selected'!T$1,FALSE)</f>
        <v>-2.6339575553710401E-2</v>
      </c>
      <c r="BC396" s="21">
        <f>VLOOKUP($H396,'[1]Unit factor_selected'!$F$3:$AC$346,'[1]Unit factor_selected'!U$1,FALSE)</f>
        <v>2.1622495031560498</v>
      </c>
      <c r="BD396" s="21">
        <f>VLOOKUP($H396,'[1]Unit factor_selected'!$F$3:$AC$346,'[1]Unit factor_selected'!V$1,FALSE)</f>
        <v>5.6279510732395301E-5</v>
      </c>
      <c r="BE396" s="21">
        <f>VLOOKUP($H396,'[1]Unit factor_selected'!$F$3:$AC$346,'[1]Unit factor_selected'!W$1,FALSE)</f>
        <v>7.71075280581585E-2</v>
      </c>
      <c r="BF396" s="21">
        <f>VLOOKUP($H396,'[1]Unit factor_selected'!$F$3:$AC$346,'[1]Unit factor_selected'!X$1,FALSE)</f>
        <v>3.2746207593320502E-3</v>
      </c>
      <c r="BG396" s="21">
        <f>VLOOKUP($H396,'[1]Unit factor_selected'!$F$3:$AC$346,'[1]Unit factor_selected'!Y$1,FALSE)</f>
        <v>3.3904277785304399E-3</v>
      </c>
      <c r="BH396" s="21">
        <f>VLOOKUP($H396,'[1]Unit factor_selected'!$F$3:$AC$346,'[1]Unit factor_selected'!Z$1,FALSE)</f>
        <v>4.6296118627888599E-7</v>
      </c>
      <c r="BI396" s="21">
        <f>VLOOKUP($H396,'[1]Unit factor_selected'!$F$3:$AC$346,'[1]Unit factor_selected'!AA$1,FALSE)</f>
        <v>4.1998102234276696E-3</v>
      </c>
      <c r="BJ396" s="21">
        <f>VLOOKUP($H396,'[1]Unit factor_selected'!$F$3:$AC$346,'[1]Unit factor_selected'!AB$1,FALSE)</f>
        <v>16.778714959165999</v>
      </c>
      <c r="BK396" s="306">
        <f>VLOOKUP($H396,'[1]Unit factor_selected'!$F$3:$AC$346,'[1]Unit factor_selected'!AC$1,FALSE)</f>
        <v>1.7346937298015699E-2</v>
      </c>
    </row>
    <row r="397" spans="2:63" x14ac:dyDescent="0.2">
      <c r="B397" s="327"/>
      <c r="C397" s="147"/>
      <c r="D397" s="84"/>
      <c r="E397" s="84"/>
      <c r="F397" s="315"/>
      <c r="G397" s="321" t="str">
        <f t="shared" si="270"/>
        <v>CN</v>
      </c>
      <c r="H397" s="213" t="str">
        <f t="shared" si="270"/>
        <v>bf3e4a31-47e9-4938-b3bd-6120d27e4410</v>
      </c>
      <c r="I397" s="317">
        <f t="shared" si="271"/>
        <v>0</v>
      </c>
      <c r="J397" s="191"/>
      <c r="K397" s="192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92"/>
      <c r="AA397" s="165">
        <f t="shared" ref="AA397:AA400" si="277">$I397*K$396</f>
        <v>0</v>
      </c>
      <c r="AB397" s="166">
        <f t="shared" si="276"/>
        <v>0</v>
      </c>
      <c r="AC397" s="166">
        <f t="shared" si="276"/>
        <v>0</v>
      </c>
      <c r="AD397" s="166">
        <f t="shared" si="276"/>
        <v>0</v>
      </c>
      <c r="AE397" s="166">
        <f t="shared" si="276"/>
        <v>0</v>
      </c>
      <c r="AF397" s="166">
        <f t="shared" si="276"/>
        <v>0</v>
      </c>
      <c r="AG397" s="166">
        <f t="shared" si="276"/>
        <v>0</v>
      </c>
      <c r="AH397" s="166">
        <f t="shared" si="276"/>
        <v>0</v>
      </c>
      <c r="AI397" s="166">
        <f t="shared" si="276"/>
        <v>0</v>
      </c>
      <c r="AJ397" s="166">
        <f t="shared" si="276"/>
        <v>0</v>
      </c>
      <c r="AK397" s="166">
        <f t="shared" si="276"/>
        <v>0</v>
      </c>
      <c r="AL397" s="166">
        <f t="shared" si="276"/>
        <v>0</v>
      </c>
      <c r="AM397" s="166">
        <f t="shared" si="276"/>
        <v>0</v>
      </c>
      <c r="AN397" s="166">
        <f t="shared" si="276"/>
        <v>0</v>
      </c>
      <c r="AO397" s="166">
        <f t="shared" si="276"/>
        <v>0</v>
      </c>
      <c r="AP397" s="166">
        <f t="shared" si="276"/>
        <v>0</v>
      </c>
      <c r="AQ397" s="45" t="str">
        <f>VLOOKUP($H397,'[1]Unit factor_selected'!$F$3:$AC$346,'[1]Unit factor_selected'!H$1,FALSE)</f>
        <v>kg</v>
      </c>
      <c r="AR397" s="98">
        <f>VLOOKUP($H397,'[1]Unit factor_selected'!$F$3:$AC$346,'[1]Unit factor_selected'!J$1,FALSE)</f>
        <v>0.633226027803791</v>
      </c>
      <c r="AS397" s="21">
        <f>VLOOKUP($H397,'[1]Unit factor_selected'!$F$3:$AC$346,'[1]Unit factor_selected'!K$1,FALSE)</f>
        <v>9.2273626393915595</v>
      </c>
      <c r="AT397" s="21">
        <f>VLOOKUP($H397,'[1]Unit factor_selected'!$F$3:$AC$346,'[1]Unit factor_selected'!L$1,FALSE)</f>
        <v>2.1891078652437799E-3</v>
      </c>
      <c r="AU397" s="21">
        <f>VLOOKUP($H397,'[1]Unit factor_selected'!$F$3:$AC$346,'[1]Unit factor_selected'!M$1,FALSE)</f>
        <v>0.14852333362982501</v>
      </c>
      <c r="AV397" s="21">
        <f>VLOOKUP($H397,'[1]Unit factor_selected'!$F$3:$AC$346,'[1]Unit factor_selected'!N$1,FALSE)</f>
        <v>1.8382260285925001</v>
      </c>
      <c r="AW397" s="21">
        <f>VLOOKUP($H397,'[1]Unit factor_selected'!$F$3:$AC$346,'[1]Unit factor_selected'!O$1,FALSE)</f>
        <v>2.2169971627542598E-3</v>
      </c>
      <c r="AX397" s="21">
        <f>VLOOKUP($H397,'[1]Unit factor_selected'!$F$3:$AC$346,'[1]Unit factor_selected'!P$1,FALSE)</f>
        <v>0.65085140944064002</v>
      </c>
      <c r="AY397" s="21">
        <f>VLOOKUP($H397,'[1]Unit factor_selected'!$F$3:$AC$346,'[1]Unit factor_selected'!Q$1,FALSE)</f>
        <v>0.19028098620353601</v>
      </c>
      <c r="AZ397" s="21">
        <f>VLOOKUP($H397,'[1]Unit factor_selected'!$F$3:$AC$346,'[1]Unit factor_selected'!R$1,FALSE)</f>
        <v>22.910176125182598</v>
      </c>
      <c r="BA397" s="21">
        <f>VLOOKUP($H397,'[1]Unit factor_selected'!$F$3:$AC$346,'[1]Unit factor_selected'!S$1,FALSE)</f>
        <v>5.2904863362537503E-2</v>
      </c>
      <c r="BB397" s="21">
        <f>VLOOKUP($H397,'[1]Unit factor_selected'!$F$3:$AC$346,'[1]Unit factor_selected'!T$1,FALSE)</f>
        <v>-3.0576744107120898E-2</v>
      </c>
      <c r="BC397" s="21">
        <f>VLOOKUP($H397,'[1]Unit factor_selected'!$F$3:$AC$346,'[1]Unit factor_selected'!U$1,FALSE)</f>
        <v>2.2876746760673701</v>
      </c>
      <c r="BD397" s="21">
        <f>VLOOKUP($H397,'[1]Unit factor_selected'!$F$3:$AC$346,'[1]Unit factor_selected'!V$1,FALSE)</f>
        <v>5.5033601686649397E-5</v>
      </c>
      <c r="BE397" s="21">
        <f>VLOOKUP($H397,'[1]Unit factor_selected'!$F$3:$AC$346,'[1]Unit factor_selected'!W$1,FALSE)</f>
        <v>8.4238943412669395E-2</v>
      </c>
      <c r="BF397" s="21">
        <f>VLOOKUP($H397,'[1]Unit factor_selected'!$F$3:$AC$346,'[1]Unit factor_selected'!X$1,FALSE)</f>
        <v>3.9875621769540097E-3</v>
      </c>
      <c r="BG397" s="21">
        <f>VLOOKUP($H397,'[1]Unit factor_selected'!$F$3:$AC$346,'[1]Unit factor_selected'!Y$1,FALSE)</f>
        <v>4.10514552235333E-3</v>
      </c>
      <c r="BH397" s="21">
        <f>VLOOKUP($H397,'[1]Unit factor_selected'!$F$3:$AC$346,'[1]Unit factor_selected'!Z$1,FALSE)</f>
        <v>4.8952747694523802E-7</v>
      </c>
      <c r="BI397" s="21">
        <f>VLOOKUP($H397,'[1]Unit factor_selected'!$F$3:$AC$346,'[1]Unit factor_selected'!AA$1,FALSE)</f>
        <v>4.9159614175771299E-3</v>
      </c>
      <c r="BJ397" s="21">
        <f>VLOOKUP($H397,'[1]Unit factor_selected'!$F$3:$AC$346,'[1]Unit factor_selected'!AB$1,FALSE)</f>
        <v>17.645384992151602</v>
      </c>
      <c r="BK397" s="306">
        <f>VLOOKUP($H397,'[1]Unit factor_selected'!$F$3:$AC$346,'[1]Unit factor_selected'!AC$1,FALSE)</f>
        <v>1.7605343881731302E-2</v>
      </c>
    </row>
    <row r="398" spans="2:63" x14ac:dyDescent="0.2">
      <c r="B398" s="327"/>
      <c r="C398" s="147"/>
      <c r="D398" s="84"/>
      <c r="E398" s="84"/>
      <c r="F398" s="315"/>
      <c r="G398" s="321" t="str">
        <f t="shared" si="270"/>
        <v>JP</v>
      </c>
      <c r="H398" s="213" t="str">
        <f t="shared" si="270"/>
        <v>e9e7e4f0-9a20-424a-b747-d887ad37afa0</v>
      </c>
      <c r="I398" s="317">
        <f t="shared" si="271"/>
        <v>0</v>
      </c>
      <c r="J398" s="191"/>
      <c r="K398" s="192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92"/>
      <c r="AA398" s="165">
        <f t="shared" si="277"/>
        <v>0</v>
      </c>
      <c r="AB398" s="166">
        <f t="shared" si="276"/>
        <v>0</v>
      </c>
      <c r="AC398" s="166">
        <f t="shared" si="276"/>
        <v>0</v>
      </c>
      <c r="AD398" s="166">
        <f t="shared" si="276"/>
        <v>0</v>
      </c>
      <c r="AE398" s="166">
        <f t="shared" si="276"/>
        <v>0</v>
      </c>
      <c r="AF398" s="166">
        <f t="shared" si="276"/>
        <v>0</v>
      </c>
      <c r="AG398" s="166">
        <f t="shared" si="276"/>
        <v>0</v>
      </c>
      <c r="AH398" s="166">
        <f t="shared" si="276"/>
        <v>0</v>
      </c>
      <c r="AI398" s="166">
        <f t="shared" si="276"/>
        <v>0</v>
      </c>
      <c r="AJ398" s="166">
        <f t="shared" si="276"/>
        <v>0</v>
      </c>
      <c r="AK398" s="166">
        <f t="shared" si="276"/>
        <v>0</v>
      </c>
      <c r="AL398" s="166">
        <f t="shared" si="276"/>
        <v>0</v>
      </c>
      <c r="AM398" s="166">
        <f t="shared" si="276"/>
        <v>0</v>
      </c>
      <c r="AN398" s="166">
        <f t="shared" si="276"/>
        <v>0</v>
      </c>
      <c r="AO398" s="166">
        <f t="shared" si="276"/>
        <v>0</v>
      </c>
      <c r="AP398" s="166">
        <f t="shared" si="276"/>
        <v>0</v>
      </c>
      <c r="AQ398" s="45" t="str">
        <f>VLOOKUP($H398,'[1]Unit factor_selected'!$F$3:$AC$346,'[1]Unit factor_selected'!H$1,FALSE)</f>
        <v>kg</v>
      </c>
      <c r="AR398" s="98">
        <f>VLOOKUP($H398,'[1]Unit factor_selected'!$F$3:$AC$346,'[1]Unit factor_selected'!J$1,FALSE)</f>
        <v>0.52282866491096602</v>
      </c>
      <c r="AS398" s="21">
        <f>VLOOKUP($H398,'[1]Unit factor_selected'!$F$3:$AC$346,'[1]Unit factor_selected'!K$1,FALSE)</f>
        <v>8.6842102635518206</v>
      </c>
      <c r="AT398" s="21">
        <f>VLOOKUP($H398,'[1]Unit factor_selected'!$F$3:$AC$346,'[1]Unit factor_selected'!L$1,FALSE)</f>
        <v>1.9762887956240802E-3</v>
      </c>
      <c r="AU398" s="21">
        <f>VLOOKUP($H398,'[1]Unit factor_selected'!$F$3:$AC$346,'[1]Unit factor_selected'!M$1,FALSE)</f>
        <v>0.13361917029943801</v>
      </c>
      <c r="AV398" s="21">
        <f>VLOOKUP($H398,'[1]Unit factor_selected'!$F$3:$AC$346,'[1]Unit factor_selected'!N$1,FALSE)</f>
        <v>1.8375620995656901</v>
      </c>
      <c r="AW398" s="21">
        <f>VLOOKUP($H398,'[1]Unit factor_selected'!$F$3:$AC$346,'[1]Unit factor_selected'!O$1,FALSE)</f>
        <v>2.2054953885980301E-3</v>
      </c>
      <c r="AX398" s="21">
        <f>VLOOKUP($H398,'[1]Unit factor_selected'!$F$3:$AC$346,'[1]Unit factor_selected'!P$1,FALSE)</f>
        <v>0.53551377704406</v>
      </c>
      <c r="AY398" s="21">
        <f>VLOOKUP($H398,'[1]Unit factor_selected'!$F$3:$AC$346,'[1]Unit factor_selected'!Q$1,FALSE)</f>
        <v>0.18762943067326099</v>
      </c>
      <c r="AZ398" s="21">
        <f>VLOOKUP($H398,'[1]Unit factor_selected'!$F$3:$AC$346,'[1]Unit factor_selected'!R$1,FALSE)</f>
        <v>22.864475812305098</v>
      </c>
      <c r="BA398" s="21">
        <f>VLOOKUP($H398,'[1]Unit factor_selected'!$F$3:$AC$346,'[1]Unit factor_selected'!S$1,FALSE)</f>
        <v>5.03291598063648E-2</v>
      </c>
      <c r="BB398" s="21">
        <f>VLOOKUP($H398,'[1]Unit factor_selected'!$F$3:$AC$346,'[1]Unit factor_selected'!T$1,FALSE)</f>
        <v>-2.90135926478997E-2</v>
      </c>
      <c r="BC398" s="21">
        <f>VLOOKUP($H398,'[1]Unit factor_selected'!$F$3:$AC$346,'[1]Unit factor_selected'!U$1,FALSE)</f>
        <v>2.2867304355317399</v>
      </c>
      <c r="BD398" s="21">
        <f>VLOOKUP($H398,'[1]Unit factor_selected'!$F$3:$AC$346,'[1]Unit factor_selected'!V$1,FALSE)</f>
        <v>5.4529127028951999E-5</v>
      </c>
      <c r="BE398" s="21">
        <f>VLOOKUP($H398,'[1]Unit factor_selected'!$F$3:$AC$346,'[1]Unit factor_selected'!W$1,FALSE)</f>
        <v>8.4293467959883503E-2</v>
      </c>
      <c r="BF398" s="21">
        <f>VLOOKUP($H398,'[1]Unit factor_selected'!$F$3:$AC$346,'[1]Unit factor_selected'!X$1,FALSE)</f>
        <v>3.54918077419486E-3</v>
      </c>
      <c r="BG398" s="21">
        <f>VLOOKUP($H398,'[1]Unit factor_selected'!$F$3:$AC$346,'[1]Unit factor_selected'!Y$1,FALSE)</f>
        <v>3.66999192741117E-3</v>
      </c>
      <c r="BH398" s="21">
        <f>VLOOKUP($H398,'[1]Unit factor_selected'!$F$3:$AC$346,'[1]Unit factor_selected'!Z$1,FALSE)</f>
        <v>4.7364254127989098E-7</v>
      </c>
      <c r="BI398" s="21">
        <f>VLOOKUP($H398,'[1]Unit factor_selected'!$F$3:$AC$346,'[1]Unit factor_selected'!AA$1,FALSE)</f>
        <v>4.56429520344445E-3</v>
      </c>
      <c r="BJ398" s="21">
        <f>VLOOKUP($H398,'[1]Unit factor_selected'!$F$3:$AC$346,'[1]Unit factor_selected'!AB$1,FALSE)</f>
        <v>17.589676227067098</v>
      </c>
      <c r="BK398" s="306">
        <f>VLOOKUP($H398,'[1]Unit factor_selected'!$F$3:$AC$346,'[1]Unit factor_selected'!AC$1,FALSE)</f>
        <v>1.7447637061866798E-2</v>
      </c>
    </row>
    <row r="399" spans="2:63" x14ac:dyDescent="0.2">
      <c r="B399" s="327"/>
      <c r="C399" s="147"/>
      <c r="D399" s="84"/>
      <c r="E399" s="84"/>
      <c r="F399" s="315"/>
      <c r="G399" s="321" t="str">
        <f t="shared" si="270"/>
        <v>KR</v>
      </c>
      <c r="H399" s="213" t="str">
        <f t="shared" si="270"/>
        <v>2c4d9f1c-7314-47c7-a84b-5a9d02c1a2c3</v>
      </c>
      <c r="I399" s="317">
        <f t="shared" si="271"/>
        <v>0</v>
      </c>
      <c r="J399" s="191"/>
      <c r="K399" s="192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92"/>
      <c r="AA399" s="193">
        <f t="shared" si="277"/>
        <v>0</v>
      </c>
      <c r="AB399" s="95">
        <f t="shared" si="276"/>
        <v>0</v>
      </c>
      <c r="AC399" s="95">
        <f t="shared" si="276"/>
        <v>0</v>
      </c>
      <c r="AD399" s="95">
        <f t="shared" si="276"/>
        <v>0</v>
      </c>
      <c r="AE399" s="95">
        <f t="shared" si="276"/>
        <v>0</v>
      </c>
      <c r="AF399" s="95">
        <f t="shared" si="276"/>
        <v>0</v>
      </c>
      <c r="AG399" s="95">
        <f t="shared" si="276"/>
        <v>0</v>
      </c>
      <c r="AH399" s="95">
        <f t="shared" si="276"/>
        <v>0</v>
      </c>
      <c r="AI399" s="95">
        <f t="shared" si="276"/>
        <v>0</v>
      </c>
      <c r="AJ399" s="95">
        <f t="shared" si="276"/>
        <v>0</v>
      </c>
      <c r="AK399" s="95">
        <f t="shared" si="276"/>
        <v>0</v>
      </c>
      <c r="AL399" s="95">
        <f t="shared" si="276"/>
        <v>0</v>
      </c>
      <c r="AM399" s="95">
        <f t="shared" si="276"/>
        <v>0</v>
      </c>
      <c r="AN399" s="95">
        <f t="shared" si="276"/>
        <v>0</v>
      </c>
      <c r="AO399" s="95">
        <f t="shared" si="276"/>
        <v>0</v>
      </c>
      <c r="AP399" s="95">
        <f t="shared" si="276"/>
        <v>0</v>
      </c>
      <c r="AQ399" s="45" t="str">
        <f>VLOOKUP($H399,'[1]Unit factor_selected'!$F$3:$AC$346,'[1]Unit factor_selected'!H$1,FALSE)</f>
        <v>kg</v>
      </c>
      <c r="AR399" s="98">
        <f>VLOOKUP($H399,'[1]Unit factor_selected'!$F$3:$AC$346,'[1]Unit factor_selected'!J$1,FALSE)</f>
        <v>0.53643093049998802</v>
      </c>
      <c r="AS399" s="21">
        <f>VLOOKUP($H399,'[1]Unit factor_selected'!$F$3:$AC$346,'[1]Unit factor_selected'!K$1,FALSE)</f>
        <v>9.6357913295925393</v>
      </c>
      <c r="AT399" s="21">
        <f>VLOOKUP($H399,'[1]Unit factor_selected'!$F$3:$AC$346,'[1]Unit factor_selected'!L$1,FALSE)</f>
        <v>1.9849082698922202E-3</v>
      </c>
      <c r="AU399" s="21">
        <f>VLOOKUP($H399,'[1]Unit factor_selected'!$F$3:$AC$346,'[1]Unit factor_selected'!M$1,FALSE)</f>
        <v>0.13935193645946101</v>
      </c>
      <c r="AV399" s="21">
        <f>VLOOKUP($H399,'[1]Unit factor_selected'!$F$3:$AC$346,'[1]Unit factor_selected'!N$1,FALSE)</f>
        <v>1.8393533107053399</v>
      </c>
      <c r="AW399" s="21">
        <f>VLOOKUP($H399,'[1]Unit factor_selected'!$F$3:$AC$346,'[1]Unit factor_selected'!O$1,FALSE)</f>
        <v>2.2811563913987102E-3</v>
      </c>
      <c r="AX399" s="21">
        <f>VLOOKUP($H399,'[1]Unit factor_selected'!$F$3:$AC$346,'[1]Unit factor_selected'!P$1,FALSE)</f>
        <v>0.54780118011764201</v>
      </c>
      <c r="AY399" s="21">
        <f>VLOOKUP($H399,'[1]Unit factor_selected'!$F$3:$AC$346,'[1]Unit factor_selected'!Q$1,FALSE)</f>
        <v>0.19160485974528299</v>
      </c>
      <c r="AZ399" s="21">
        <f>VLOOKUP($H399,'[1]Unit factor_selected'!$F$3:$AC$346,'[1]Unit factor_selected'!R$1,FALSE)</f>
        <v>22.963963995083699</v>
      </c>
      <c r="BA399" s="21">
        <f>VLOOKUP($H399,'[1]Unit factor_selected'!$F$3:$AC$346,'[1]Unit factor_selected'!S$1,FALSE)</f>
        <v>9.4175070672135E-2</v>
      </c>
      <c r="BB399" s="21">
        <f>VLOOKUP($H399,'[1]Unit factor_selected'!$F$3:$AC$346,'[1]Unit factor_selected'!T$1,FALSE)</f>
        <v>-2.7366001264784501E-2</v>
      </c>
      <c r="BC399" s="21">
        <f>VLOOKUP($H399,'[1]Unit factor_selected'!$F$3:$AC$346,'[1]Unit factor_selected'!U$1,FALSE)</f>
        <v>2.2892798448499798</v>
      </c>
      <c r="BD399" s="21">
        <f>VLOOKUP($H399,'[1]Unit factor_selected'!$F$3:$AC$346,'[1]Unit factor_selected'!V$1,FALSE)</f>
        <v>5.9787977509288102E-5</v>
      </c>
      <c r="BE399" s="21">
        <f>VLOOKUP($H399,'[1]Unit factor_selected'!$F$3:$AC$346,'[1]Unit factor_selected'!W$1,FALSE)</f>
        <v>8.4299195062595103E-2</v>
      </c>
      <c r="BF399" s="21">
        <f>VLOOKUP($H399,'[1]Unit factor_selected'!$F$3:$AC$346,'[1]Unit factor_selected'!X$1,FALSE)</f>
        <v>3.6358231228959198E-3</v>
      </c>
      <c r="BG399" s="21">
        <f>VLOOKUP($H399,'[1]Unit factor_selected'!$F$3:$AC$346,'[1]Unit factor_selected'!Y$1,FALSE)</f>
        <v>3.7557357710775699E-3</v>
      </c>
      <c r="BH399" s="21">
        <f>VLOOKUP($H399,'[1]Unit factor_selected'!$F$3:$AC$346,'[1]Unit factor_selected'!Z$1,FALSE)</f>
        <v>4.8487539678348601E-7</v>
      </c>
      <c r="BI399" s="21">
        <f>VLOOKUP($H399,'[1]Unit factor_selected'!$F$3:$AC$346,'[1]Unit factor_selected'!AA$1,FALSE)</f>
        <v>4.3458285816878701E-3</v>
      </c>
      <c r="BJ399" s="21">
        <f>VLOOKUP($H399,'[1]Unit factor_selected'!$F$3:$AC$346,'[1]Unit factor_selected'!AB$1,FALSE)</f>
        <v>17.608002258697798</v>
      </c>
      <c r="BK399" s="306">
        <f>VLOOKUP($H399,'[1]Unit factor_selected'!$F$3:$AC$346,'[1]Unit factor_selected'!AC$1,FALSE)</f>
        <v>1.7998824665686801E-2</v>
      </c>
    </row>
    <row r="400" spans="2:63" x14ac:dyDescent="0.2">
      <c r="B400" s="327"/>
      <c r="C400" s="147"/>
      <c r="D400" s="84"/>
      <c r="E400" s="84"/>
      <c r="F400" s="315"/>
      <c r="G400" s="335" t="str">
        <f t="shared" si="270"/>
        <v>RER</v>
      </c>
      <c r="H400" s="264" t="str">
        <f t="shared" si="270"/>
        <v>4ff6d113-2cc7-3603-9baf-becfd43c7db6</v>
      </c>
      <c r="I400" s="322">
        <f t="shared" si="271"/>
        <v>0</v>
      </c>
      <c r="J400" s="195"/>
      <c r="K400" s="196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93">
        <f t="shared" si="277"/>
        <v>0</v>
      </c>
      <c r="AB400" s="95">
        <f t="shared" si="276"/>
        <v>0</v>
      </c>
      <c r="AC400" s="95">
        <f t="shared" si="276"/>
        <v>0</v>
      </c>
      <c r="AD400" s="95">
        <f t="shared" si="276"/>
        <v>0</v>
      </c>
      <c r="AE400" s="95">
        <f t="shared" si="276"/>
        <v>0</v>
      </c>
      <c r="AF400" s="95">
        <f t="shared" si="276"/>
        <v>0</v>
      </c>
      <c r="AG400" s="95">
        <f t="shared" si="276"/>
        <v>0</v>
      </c>
      <c r="AH400" s="95">
        <f t="shared" si="276"/>
        <v>0</v>
      </c>
      <c r="AI400" s="95">
        <f t="shared" si="276"/>
        <v>0</v>
      </c>
      <c r="AJ400" s="95">
        <f t="shared" si="276"/>
        <v>0</v>
      </c>
      <c r="AK400" s="95">
        <f t="shared" si="276"/>
        <v>0</v>
      </c>
      <c r="AL400" s="95">
        <f t="shared" si="276"/>
        <v>0</v>
      </c>
      <c r="AM400" s="95">
        <f t="shared" si="276"/>
        <v>0</v>
      </c>
      <c r="AN400" s="95">
        <f t="shared" si="276"/>
        <v>0</v>
      </c>
      <c r="AO400" s="95">
        <f t="shared" si="276"/>
        <v>0</v>
      </c>
      <c r="AP400" s="95">
        <f t="shared" si="276"/>
        <v>0</v>
      </c>
      <c r="AQ400" s="179" t="str">
        <f>VLOOKUP($H400,'[1]Unit factor_selected'!$F$3:$AC$346,'[1]Unit factor_selected'!H$1,FALSE)</f>
        <v>kg</v>
      </c>
      <c r="AR400" s="114">
        <f>VLOOKUP($H400,'[1]Unit factor_selected'!$F$3:$AC$346,'[1]Unit factor_selected'!J$1,FALSE)</f>
        <v>0.423420188599679</v>
      </c>
      <c r="AS400" s="117">
        <f>VLOOKUP($H400,'[1]Unit factor_selected'!$F$3:$AC$346,'[1]Unit factor_selected'!K$1,FALSE)</f>
        <v>8.0458140777818201</v>
      </c>
      <c r="AT400" s="117">
        <f>VLOOKUP($H400,'[1]Unit factor_selected'!$F$3:$AC$346,'[1]Unit factor_selected'!L$1,FALSE)</f>
        <v>4.4793464392792297E-3</v>
      </c>
      <c r="AU400" s="117">
        <f>VLOOKUP($H400,'[1]Unit factor_selected'!$F$3:$AC$346,'[1]Unit factor_selected'!M$1,FALSE)</f>
        <v>0.115387102034424</v>
      </c>
      <c r="AV400" s="117">
        <f>VLOOKUP($H400,'[1]Unit factor_selected'!$F$3:$AC$346,'[1]Unit factor_selected'!N$1,FALSE)</f>
        <v>1.4533303545504701</v>
      </c>
      <c r="AW400" s="117">
        <f>VLOOKUP($H400,'[1]Unit factor_selected'!$F$3:$AC$346,'[1]Unit factor_selected'!O$1,FALSE)</f>
        <v>1.7981817352210399E-3</v>
      </c>
      <c r="AX400" s="117">
        <f>VLOOKUP($H400,'[1]Unit factor_selected'!$F$3:$AC$346,'[1]Unit factor_selected'!P$1,FALSE)</f>
        <v>0.43141976286886802</v>
      </c>
      <c r="AY400" s="117">
        <f>VLOOKUP($H400,'[1]Unit factor_selected'!$F$3:$AC$346,'[1]Unit factor_selected'!Q$1,FALSE)</f>
        <v>0.16500235425926199</v>
      </c>
      <c r="AZ400" s="117">
        <f>VLOOKUP($H400,'[1]Unit factor_selected'!$F$3:$AC$346,'[1]Unit factor_selected'!R$1,FALSE)</f>
        <v>21.6651935909785</v>
      </c>
      <c r="BA400" s="117">
        <f>VLOOKUP($H400,'[1]Unit factor_selected'!$F$3:$AC$346,'[1]Unit factor_selected'!S$1,FALSE)</f>
        <v>6.4922069771519E-2</v>
      </c>
      <c r="BB400" s="117">
        <f>VLOOKUP($H400,'[1]Unit factor_selected'!$F$3:$AC$346,'[1]Unit factor_selected'!T$1,FALSE)</f>
        <v>-1.9393157874885301E-2</v>
      </c>
      <c r="BC400" s="117">
        <f>VLOOKUP($H400,'[1]Unit factor_selected'!$F$3:$AC$346,'[1]Unit factor_selected'!U$1,FALSE)</f>
        <v>1.86000197620767</v>
      </c>
      <c r="BD400" s="117">
        <f>VLOOKUP($H400,'[1]Unit factor_selected'!$F$3:$AC$346,'[1]Unit factor_selected'!V$1,FALSE)</f>
        <v>4.3632474811073398E-5</v>
      </c>
      <c r="BE400" s="117">
        <f>VLOOKUP($H400,'[1]Unit factor_selected'!$F$3:$AC$346,'[1]Unit factor_selected'!W$1,FALSE)</f>
        <v>6.5542349552175194E-2</v>
      </c>
      <c r="BF400" s="117">
        <f>VLOOKUP($H400,'[1]Unit factor_selected'!$F$3:$AC$346,'[1]Unit factor_selected'!X$1,FALSE)</f>
        <v>2.7062812640419099E-3</v>
      </c>
      <c r="BG400" s="117">
        <f>VLOOKUP($H400,'[1]Unit factor_selected'!$F$3:$AC$346,'[1]Unit factor_selected'!Y$1,FALSE)</f>
        <v>2.8110305665037102E-3</v>
      </c>
      <c r="BH400" s="117">
        <f>VLOOKUP($H400,'[1]Unit factor_selected'!$F$3:$AC$346,'[1]Unit factor_selected'!Z$1,FALSE)</f>
        <v>4.0635844771842002E-7</v>
      </c>
      <c r="BI400" s="117">
        <f>VLOOKUP($H400,'[1]Unit factor_selected'!$F$3:$AC$346,'[1]Unit factor_selected'!AA$1,FALSE)</f>
        <v>1.3503435727307301E-2</v>
      </c>
      <c r="BJ400" s="117">
        <f>VLOOKUP($H400,'[1]Unit factor_selected'!$F$3:$AC$346,'[1]Unit factor_selected'!AB$1,FALSE)</f>
        <v>132.217332616845</v>
      </c>
      <c r="BK400" s="240">
        <f>VLOOKUP($H400,'[1]Unit factor_selected'!$F$3:$AC$346,'[1]Unit factor_selected'!AC$1,FALSE)</f>
        <v>1.67544884197454E-2</v>
      </c>
    </row>
    <row r="401" spans="2:63" x14ac:dyDescent="0.2">
      <c r="B401" s="327"/>
      <c r="C401" s="147"/>
      <c r="D401" s="84" t="str">
        <f>'[1]EV proj_BAU'!K94</f>
        <v>Cell group interconnects (kg)</v>
      </c>
      <c r="E401" s="84" t="str">
        <f>E391</f>
        <v>Cu production</v>
      </c>
      <c r="F401" s="86" t="str">
        <f t="shared" ref="F401" si="278">F391</f>
        <v>Cu production</v>
      </c>
      <c r="G401" s="87" t="str">
        <f>G391</f>
        <v>US</v>
      </c>
      <c r="I401" s="126">
        <f>I391</f>
        <v>1</v>
      </c>
      <c r="J401" s="89">
        <f>SUM(I401:I405)</f>
        <v>1</v>
      </c>
      <c r="K401" s="287">
        <f>'[1]EV proj_BAU'!R94</f>
        <v>0</v>
      </c>
      <c r="L401" s="288">
        <f>'[1]EV proj_BAU'!S94</f>
        <v>0</v>
      </c>
      <c r="M401" s="288">
        <f>'[1]EV proj_BAU'!T94</f>
        <v>0</v>
      </c>
      <c r="N401" s="288">
        <f>'[1]EV proj_BAU'!U94</f>
        <v>0</v>
      </c>
      <c r="O401" s="288">
        <f>'[1]EV proj_BAU'!V94</f>
        <v>0</v>
      </c>
      <c r="P401" s="288">
        <f>'[1]EV proj_BAU'!W94</f>
        <v>0</v>
      </c>
      <c r="Q401" s="72">
        <f>'[1]EV proj_BAU'!AF95</f>
        <v>1.7168471478383063</v>
      </c>
      <c r="R401" s="72">
        <f>'[1]EV proj_BAU'!AJ94</f>
        <v>1.8465061282740516</v>
      </c>
      <c r="S401" s="288">
        <f>'[1]EV proj_BAU'!X94</f>
        <v>0</v>
      </c>
      <c r="T401" s="288">
        <f>'[1]EV proj_BAU'!Y94</f>
        <v>0</v>
      </c>
      <c r="U401" s="288">
        <f>'[1]EV proj_BAU'!Z94</f>
        <v>0</v>
      </c>
      <c r="V401" s="288">
        <f>'[1]EV proj_BAU'!AA94</f>
        <v>0</v>
      </c>
      <c r="W401" s="288">
        <f>'[1]EV proj_BAU'!AB94</f>
        <v>0</v>
      </c>
      <c r="X401" s="288">
        <f>'[1]EV proj_BAU'!AC94</f>
        <v>0</v>
      </c>
      <c r="Y401" s="72">
        <f>'[1]EV proj_BAU'!AG95</f>
        <v>2.4288341483782099</v>
      </c>
      <c r="Z401" s="72">
        <f>'[1]EV proj_BAU'!AK94</f>
        <v>2.4168776861501375</v>
      </c>
      <c r="AA401" s="74">
        <f>$I401*K$401</f>
        <v>0</v>
      </c>
      <c r="AB401" s="75">
        <f t="shared" ref="AB401:AP405" si="279">$I401*L$401</f>
        <v>0</v>
      </c>
      <c r="AC401" s="75">
        <f t="shared" si="279"/>
        <v>0</v>
      </c>
      <c r="AD401" s="75">
        <f t="shared" si="279"/>
        <v>0</v>
      </c>
      <c r="AE401" s="75">
        <f t="shared" si="279"/>
        <v>0</v>
      </c>
      <c r="AF401" s="75">
        <f t="shared" si="279"/>
        <v>0</v>
      </c>
      <c r="AG401" s="300">
        <f>$I401*Q$401</f>
        <v>1.7168471478383063</v>
      </c>
      <c r="AH401" s="300">
        <f t="shared" si="279"/>
        <v>1.8465061282740516</v>
      </c>
      <c r="AI401" s="75">
        <f t="shared" si="279"/>
        <v>0</v>
      </c>
      <c r="AJ401" s="75">
        <f t="shared" si="279"/>
        <v>0</v>
      </c>
      <c r="AK401" s="75">
        <f t="shared" si="279"/>
        <v>0</v>
      </c>
      <c r="AL401" s="75">
        <f t="shared" si="279"/>
        <v>0</v>
      </c>
      <c r="AM401" s="75">
        <f t="shared" si="279"/>
        <v>0</v>
      </c>
      <c r="AN401" s="75">
        <f t="shared" si="279"/>
        <v>0</v>
      </c>
      <c r="AO401" s="300">
        <f t="shared" si="279"/>
        <v>2.4288341483782099</v>
      </c>
      <c r="AP401" s="300">
        <f t="shared" si="279"/>
        <v>2.4168776861501375</v>
      </c>
      <c r="AQ401" s="37" t="s">
        <v>56</v>
      </c>
      <c r="AR401" s="98">
        <f>AR391</f>
        <v>5.0922583397020267</v>
      </c>
      <c r="AS401" s="21">
        <f t="shared" ref="AS401:BK405" si="280">AS391</f>
        <v>90.824093349205853</v>
      </c>
      <c r="AT401" s="21">
        <f t="shared" si="280"/>
        <v>2.977032438458313E-2</v>
      </c>
      <c r="AU401" s="21">
        <f t="shared" si="280"/>
        <v>1.3337897697054748</v>
      </c>
      <c r="AV401" s="21">
        <f t="shared" si="280"/>
        <v>30.8045345123268</v>
      </c>
      <c r="AW401" s="21">
        <f t="shared" si="280"/>
        <v>3.6996176023587748E-2</v>
      </c>
      <c r="AX401" s="21">
        <f t="shared" si="280"/>
        <v>5.1771499306742399</v>
      </c>
      <c r="AY401" s="21">
        <f t="shared" si="280"/>
        <v>3.0054434287447993</v>
      </c>
      <c r="AZ401" s="21">
        <f t="shared" si="280"/>
        <v>382.62612981146367</v>
      </c>
      <c r="BA401" s="21">
        <f t="shared" si="280"/>
        <v>0.54167545301316611</v>
      </c>
      <c r="BB401" s="21">
        <f t="shared" si="280"/>
        <v>-0.58247726174305914</v>
      </c>
      <c r="BC401" s="21">
        <f t="shared" si="280"/>
        <v>38.362136251949273</v>
      </c>
      <c r="BD401" s="21">
        <f t="shared" si="280"/>
        <v>6.2614512796955611E-4</v>
      </c>
      <c r="BE401" s="21">
        <f t="shared" si="280"/>
        <v>1.4010288099807713</v>
      </c>
      <c r="BF401" s="21">
        <f t="shared" si="280"/>
        <v>5.098827229293746E-2</v>
      </c>
      <c r="BG401" s="21">
        <f t="shared" si="280"/>
        <v>5.1948539827560467E-2</v>
      </c>
      <c r="BH401" s="21">
        <f t="shared" si="280"/>
        <v>6.9807153893921938E-6</v>
      </c>
      <c r="BI401" s="21">
        <f t="shared" si="280"/>
        <v>6.4005562548869965E-2</v>
      </c>
      <c r="BJ401" s="21">
        <f t="shared" si="280"/>
        <v>373.60790282919533</v>
      </c>
      <c r="BK401" s="306">
        <f t="shared" si="280"/>
        <v>0.17291045353787104</v>
      </c>
    </row>
    <row r="402" spans="2:63" x14ac:dyDescent="0.2">
      <c r="B402" s="327"/>
      <c r="C402" s="147"/>
      <c r="D402" s="84"/>
      <c r="E402" s="84"/>
      <c r="F402" s="86"/>
      <c r="G402" s="87" t="str">
        <f t="shared" ref="G402:G405" si="281">G392</f>
        <v>CN</v>
      </c>
      <c r="I402" s="126">
        <f t="shared" ref="I402:I405" si="282">I392</f>
        <v>0</v>
      </c>
      <c r="J402" s="89"/>
      <c r="K402" s="261"/>
      <c r="L402" s="262"/>
      <c r="M402" s="262"/>
      <c r="N402" s="262"/>
      <c r="O402" s="262"/>
      <c r="P402" s="262"/>
      <c r="Q402" s="92"/>
      <c r="R402" s="92"/>
      <c r="S402" s="262"/>
      <c r="T402" s="262"/>
      <c r="U402" s="262"/>
      <c r="V402" s="262"/>
      <c r="W402" s="262"/>
      <c r="X402" s="262"/>
      <c r="Y402" s="92"/>
      <c r="Z402" s="92"/>
      <c r="AA402" s="94">
        <f t="shared" ref="AA402:AA405" si="283">$I402*K$401</f>
        <v>0</v>
      </c>
      <c r="AB402" s="4">
        <f t="shared" si="279"/>
        <v>0</v>
      </c>
      <c r="AC402" s="4">
        <f t="shared" si="279"/>
        <v>0</v>
      </c>
      <c r="AD402" s="4">
        <f t="shared" si="279"/>
        <v>0</v>
      </c>
      <c r="AE402" s="4">
        <f t="shared" si="279"/>
        <v>0</v>
      </c>
      <c r="AF402" s="4">
        <f t="shared" si="279"/>
        <v>0</v>
      </c>
      <c r="AG402" s="4">
        <f t="shared" si="279"/>
        <v>0</v>
      </c>
      <c r="AH402" s="4">
        <f t="shared" si="279"/>
        <v>0</v>
      </c>
      <c r="AI402" s="4">
        <f t="shared" si="279"/>
        <v>0</v>
      </c>
      <c r="AJ402" s="4">
        <f t="shared" si="279"/>
        <v>0</v>
      </c>
      <c r="AK402" s="4">
        <f t="shared" si="279"/>
        <v>0</v>
      </c>
      <c r="AL402" s="4">
        <f t="shared" si="279"/>
        <v>0</v>
      </c>
      <c r="AM402" s="4">
        <f t="shared" si="279"/>
        <v>0</v>
      </c>
      <c r="AN402" s="4">
        <f t="shared" si="279"/>
        <v>0</v>
      </c>
      <c r="AO402" s="4">
        <f t="shared" si="279"/>
        <v>0</v>
      </c>
      <c r="AP402" s="4">
        <f t="shared" si="279"/>
        <v>0</v>
      </c>
      <c r="AQ402" s="45" t="s">
        <v>56</v>
      </c>
      <c r="AR402" s="98">
        <f t="shared" ref="AR402:BG405" si="284">AR392</f>
        <v>7.3654888035755146</v>
      </c>
      <c r="AS402" s="21">
        <f t="shared" si="284"/>
        <v>117.22308830683109</v>
      </c>
      <c r="AT402" s="21">
        <f t="shared" si="284"/>
        <v>3.8016572187863862E-2</v>
      </c>
      <c r="AU402" s="21">
        <f t="shared" si="284"/>
        <v>1.7780797673434177</v>
      </c>
      <c r="AV402" s="21">
        <f t="shared" si="284"/>
        <v>40.859765968229574</v>
      </c>
      <c r="AW402" s="21">
        <f t="shared" si="284"/>
        <v>4.8385001764827844E-2</v>
      </c>
      <c r="AX402" s="21">
        <f t="shared" si="284"/>
        <v>7.5228220644296089</v>
      </c>
      <c r="AY402" s="21">
        <f t="shared" si="284"/>
        <v>3.9261519592022607</v>
      </c>
      <c r="AZ402" s="21">
        <f t="shared" si="284"/>
        <v>501.11919973936182</v>
      </c>
      <c r="BA402" s="21">
        <f t="shared" si="284"/>
        <v>0.69429350993983174</v>
      </c>
      <c r="BB402" s="21">
        <f t="shared" si="284"/>
        <v>-0.77585266984058199</v>
      </c>
      <c r="BC402" s="21">
        <f t="shared" si="284"/>
        <v>50.833604457948745</v>
      </c>
      <c r="BD402" s="21">
        <f t="shared" si="284"/>
        <v>7.7722860778172982E-4</v>
      </c>
      <c r="BE402" s="21">
        <f t="shared" si="284"/>
        <v>1.8248976665022378</v>
      </c>
      <c r="BF402" s="21">
        <f t="shared" si="284"/>
        <v>7.1420970012888288E-2</v>
      </c>
      <c r="BG402" s="21">
        <f t="shared" si="284"/>
        <v>7.265846256470318E-2</v>
      </c>
      <c r="BH402" s="21">
        <f t="shared" si="280"/>
        <v>9.1091489879653487E-6</v>
      </c>
      <c r="BI402" s="21">
        <f t="shared" si="280"/>
        <v>8.5747501914575933E-2</v>
      </c>
      <c r="BJ402" s="21">
        <f t="shared" si="280"/>
        <v>405.60810608378694</v>
      </c>
      <c r="BK402" s="306">
        <f t="shared" si="280"/>
        <v>0.21729841519628454</v>
      </c>
    </row>
    <row r="403" spans="2:63" x14ac:dyDescent="0.2">
      <c r="B403" s="327"/>
      <c r="C403" s="147"/>
      <c r="D403" s="84"/>
      <c r="E403" s="84"/>
      <c r="F403" s="86"/>
      <c r="G403" s="87" t="str">
        <f t="shared" si="281"/>
        <v>JP</v>
      </c>
      <c r="I403" s="126">
        <f t="shared" si="282"/>
        <v>0</v>
      </c>
      <c r="J403" s="89"/>
      <c r="K403" s="261"/>
      <c r="L403" s="262"/>
      <c r="M403" s="262"/>
      <c r="N403" s="262"/>
      <c r="O403" s="262"/>
      <c r="P403" s="262"/>
      <c r="Q403" s="92"/>
      <c r="R403" s="92"/>
      <c r="S403" s="262"/>
      <c r="T403" s="262"/>
      <c r="U403" s="262"/>
      <c r="V403" s="262"/>
      <c r="W403" s="262"/>
      <c r="X403" s="262"/>
      <c r="Y403" s="92"/>
      <c r="Z403" s="92"/>
      <c r="AA403" s="94">
        <f t="shared" si="283"/>
        <v>0</v>
      </c>
      <c r="AB403" s="4">
        <f t="shared" si="279"/>
        <v>0</v>
      </c>
      <c r="AC403" s="4">
        <f t="shared" si="279"/>
        <v>0</v>
      </c>
      <c r="AD403" s="4">
        <f t="shared" si="279"/>
        <v>0</v>
      </c>
      <c r="AE403" s="4">
        <f t="shared" si="279"/>
        <v>0</v>
      </c>
      <c r="AF403" s="4">
        <f t="shared" si="279"/>
        <v>0</v>
      </c>
      <c r="AG403" s="4">
        <f t="shared" si="279"/>
        <v>0</v>
      </c>
      <c r="AH403" s="4">
        <f t="shared" si="279"/>
        <v>0</v>
      </c>
      <c r="AI403" s="4">
        <f t="shared" si="279"/>
        <v>0</v>
      </c>
      <c r="AJ403" s="4">
        <f t="shared" si="279"/>
        <v>0</v>
      </c>
      <c r="AK403" s="4">
        <f t="shared" si="279"/>
        <v>0</v>
      </c>
      <c r="AL403" s="4">
        <f t="shared" si="279"/>
        <v>0</v>
      </c>
      <c r="AM403" s="4">
        <f t="shared" si="279"/>
        <v>0</v>
      </c>
      <c r="AN403" s="4">
        <f t="shared" si="279"/>
        <v>0</v>
      </c>
      <c r="AO403" s="4">
        <f t="shared" si="279"/>
        <v>0</v>
      </c>
      <c r="AP403" s="4">
        <f t="shared" si="279"/>
        <v>0</v>
      </c>
      <c r="AQ403" s="45" t="s">
        <v>56</v>
      </c>
      <c r="AR403" s="98">
        <f t="shared" si="284"/>
        <v>6.2375972575229701</v>
      </c>
      <c r="AS403" s="21">
        <f t="shared" si="280"/>
        <v>111.78173965308275</v>
      </c>
      <c r="AT403" s="21">
        <f t="shared" si="280"/>
        <v>3.5820658656368645E-2</v>
      </c>
      <c r="AU403" s="21">
        <f t="shared" si="280"/>
        <v>1.626054674307911</v>
      </c>
      <c r="AV403" s="21">
        <f t="shared" si="280"/>
        <v>40.855897500696138</v>
      </c>
      <c r="AW403" s="21">
        <f t="shared" si="280"/>
        <v>4.8268026180155639E-2</v>
      </c>
      <c r="AX403" s="21">
        <f t="shared" si="280"/>
        <v>6.3446548356363008</v>
      </c>
      <c r="AY403" s="21">
        <f t="shared" si="280"/>
        <v>3.9009429217922507</v>
      </c>
      <c r="AZ403" s="21">
        <f t="shared" si="280"/>
        <v>500.85196893923097</v>
      </c>
      <c r="BA403" s="21">
        <f t="shared" si="280"/>
        <v>0.66956317808995158</v>
      </c>
      <c r="BB403" s="21">
        <f t="shared" si="280"/>
        <v>-0.75951416957395546</v>
      </c>
      <c r="BC403" s="21">
        <f t="shared" si="280"/>
        <v>50.8280289963472</v>
      </c>
      <c r="BD403" s="21">
        <f t="shared" si="280"/>
        <v>7.7220040170677062E-4</v>
      </c>
      <c r="BE403" s="21">
        <f t="shared" si="280"/>
        <v>1.825475162128255</v>
      </c>
      <c r="BF403" s="21">
        <f t="shared" si="280"/>
        <v>6.6892096468225887E-2</v>
      </c>
      <c r="BG403" s="21">
        <f t="shared" si="280"/>
        <v>6.8163399536336156E-2</v>
      </c>
      <c r="BH403" s="21">
        <f t="shared" si="280"/>
        <v>8.9475051254430153E-6</v>
      </c>
      <c r="BI403" s="21">
        <f t="shared" si="280"/>
        <v>8.2132674930023963E-2</v>
      </c>
      <c r="BJ403" s="21">
        <f t="shared" si="280"/>
        <v>405.03869564936241</v>
      </c>
      <c r="BK403" s="306">
        <f t="shared" si="280"/>
        <v>0.21570195597569608</v>
      </c>
    </row>
    <row r="404" spans="2:63" x14ac:dyDescent="0.2">
      <c r="B404" s="327"/>
      <c r="C404" s="147"/>
      <c r="D404" s="84"/>
      <c r="E404" s="84"/>
      <c r="F404" s="86"/>
      <c r="G404" s="87" t="str">
        <f t="shared" si="281"/>
        <v>KR</v>
      </c>
      <c r="I404" s="126">
        <f t="shared" si="282"/>
        <v>0</v>
      </c>
      <c r="J404" s="89"/>
      <c r="K404" s="261"/>
      <c r="L404" s="262"/>
      <c r="M404" s="262"/>
      <c r="N404" s="262"/>
      <c r="O404" s="262"/>
      <c r="P404" s="262"/>
      <c r="Q404" s="92"/>
      <c r="R404" s="92"/>
      <c r="S404" s="262"/>
      <c r="T404" s="262"/>
      <c r="U404" s="262"/>
      <c r="V404" s="262"/>
      <c r="W404" s="262"/>
      <c r="X404" s="262"/>
      <c r="Y404" s="92"/>
      <c r="Z404" s="92"/>
      <c r="AA404" s="94">
        <f t="shared" si="283"/>
        <v>0</v>
      </c>
      <c r="AB404" s="4">
        <f t="shared" si="279"/>
        <v>0</v>
      </c>
      <c r="AC404" s="4">
        <f t="shared" si="279"/>
        <v>0</v>
      </c>
      <c r="AD404" s="4">
        <f t="shared" si="279"/>
        <v>0</v>
      </c>
      <c r="AE404" s="4">
        <f t="shared" si="279"/>
        <v>0</v>
      </c>
      <c r="AF404" s="4">
        <f t="shared" si="279"/>
        <v>0</v>
      </c>
      <c r="AG404" s="286">
        <f t="shared" si="279"/>
        <v>0</v>
      </c>
      <c r="AH404" s="286">
        <f t="shared" si="279"/>
        <v>0</v>
      </c>
      <c r="AI404" s="4">
        <f t="shared" si="279"/>
        <v>0</v>
      </c>
      <c r="AJ404" s="4">
        <f t="shared" si="279"/>
        <v>0</v>
      </c>
      <c r="AK404" s="4">
        <f t="shared" si="279"/>
        <v>0</v>
      </c>
      <c r="AL404" s="4">
        <f t="shared" si="279"/>
        <v>0</v>
      </c>
      <c r="AM404" s="4">
        <f t="shared" si="279"/>
        <v>0</v>
      </c>
      <c r="AN404" s="4">
        <f t="shared" si="279"/>
        <v>0</v>
      </c>
      <c r="AO404" s="286">
        <f t="shared" si="279"/>
        <v>0</v>
      </c>
      <c r="AP404" s="286">
        <f t="shared" si="279"/>
        <v>0</v>
      </c>
      <c r="AQ404" s="45" t="s">
        <v>56</v>
      </c>
      <c r="AR404" s="98">
        <f t="shared" si="284"/>
        <v>6.3730959225200818</v>
      </c>
      <c r="AS404" s="21">
        <f t="shared" si="280"/>
        <v>121.5532213646252</v>
      </c>
      <c r="AT404" s="21">
        <f t="shared" si="280"/>
        <v>3.5903641365220562E-2</v>
      </c>
      <c r="AU404" s="21">
        <f t="shared" si="280"/>
        <v>1.6840480980513231</v>
      </c>
      <c r="AV404" s="21">
        <f t="shared" si="280"/>
        <v>40.874406786755856</v>
      </c>
      <c r="AW404" s="21">
        <f t="shared" si="280"/>
        <v>4.9053120123629036E-2</v>
      </c>
      <c r="AX404" s="21">
        <f t="shared" si="280"/>
        <v>6.4663912383842321</v>
      </c>
      <c r="AY404" s="21">
        <f t="shared" si="280"/>
        <v>3.9420585820765028</v>
      </c>
      <c r="AZ404" s="21">
        <f t="shared" si="280"/>
        <v>501.8836933508303</v>
      </c>
      <c r="BA404" s="21">
        <f t="shared" si="280"/>
        <v>1.1240447760453427</v>
      </c>
      <c r="BB404" s="21">
        <f t="shared" si="280"/>
        <v>-0.74246054109872484</v>
      </c>
      <c r="BC404" s="21">
        <f t="shared" si="280"/>
        <v>50.854385609760712</v>
      </c>
      <c r="BD404" s="21">
        <f t="shared" si="280"/>
        <v>8.2674196519323597E-4</v>
      </c>
      <c r="BE404" s="21">
        <f t="shared" si="280"/>
        <v>1.8255275253111489</v>
      </c>
      <c r="BF404" s="21">
        <f t="shared" si="280"/>
        <v>6.7782053139661069E-2</v>
      </c>
      <c r="BG404" s="21">
        <f t="shared" si="280"/>
        <v>6.9043807070950924E-2</v>
      </c>
      <c r="BH404" s="21">
        <f t="shared" si="280"/>
        <v>9.0623441870345072E-6</v>
      </c>
      <c r="BI404" s="21">
        <f t="shared" si="280"/>
        <v>7.9843163399705541E-2</v>
      </c>
      <c r="BJ404" s="21">
        <f t="shared" si="280"/>
        <v>405.22453107547716</v>
      </c>
      <c r="BK404" s="306">
        <f t="shared" si="280"/>
        <v>0.22140663370643099</v>
      </c>
    </row>
    <row r="405" spans="2:63" x14ac:dyDescent="0.2">
      <c r="B405" s="327"/>
      <c r="C405" s="147"/>
      <c r="D405" s="84"/>
      <c r="E405" s="84"/>
      <c r="F405" s="86"/>
      <c r="G405" s="87" t="str">
        <f t="shared" si="281"/>
        <v>RER</v>
      </c>
      <c r="I405" s="126">
        <f t="shared" si="282"/>
        <v>0</v>
      </c>
      <c r="J405" s="89"/>
      <c r="K405" s="261"/>
      <c r="L405" s="262"/>
      <c r="M405" s="262"/>
      <c r="N405" s="262"/>
      <c r="O405" s="262"/>
      <c r="P405" s="262"/>
      <c r="Q405" s="92"/>
      <c r="R405" s="92"/>
      <c r="S405" s="262"/>
      <c r="T405" s="262"/>
      <c r="U405" s="262"/>
      <c r="V405" s="262"/>
      <c r="W405" s="262"/>
      <c r="X405" s="262"/>
      <c r="Y405" s="92"/>
      <c r="Z405" s="92"/>
      <c r="AA405" s="94">
        <f t="shared" si="283"/>
        <v>0</v>
      </c>
      <c r="AB405" s="4">
        <f t="shared" si="279"/>
        <v>0</v>
      </c>
      <c r="AC405" s="4">
        <f t="shared" si="279"/>
        <v>0</v>
      </c>
      <c r="AD405" s="4">
        <f t="shared" si="279"/>
        <v>0</v>
      </c>
      <c r="AE405" s="4">
        <f t="shared" si="279"/>
        <v>0</v>
      </c>
      <c r="AF405" s="4">
        <f t="shared" si="279"/>
        <v>0</v>
      </c>
      <c r="AG405" s="286">
        <f t="shared" si="279"/>
        <v>0</v>
      </c>
      <c r="AH405" s="286">
        <f t="shared" si="279"/>
        <v>0</v>
      </c>
      <c r="AI405" s="4">
        <f t="shared" si="279"/>
        <v>0</v>
      </c>
      <c r="AJ405" s="4">
        <f t="shared" si="279"/>
        <v>0</v>
      </c>
      <c r="AK405" s="4">
        <f t="shared" si="279"/>
        <v>0</v>
      </c>
      <c r="AL405" s="4">
        <f t="shared" si="279"/>
        <v>0</v>
      </c>
      <c r="AM405" s="4">
        <f t="shared" si="279"/>
        <v>0</v>
      </c>
      <c r="AN405" s="4">
        <f t="shared" si="279"/>
        <v>0</v>
      </c>
      <c r="AO405" s="286">
        <f t="shared" si="279"/>
        <v>0</v>
      </c>
      <c r="AP405" s="286">
        <f t="shared" si="279"/>
        <v>0</v>
      </c>
      <c r="AQ405" s="45" t="s">
        <v>56</v>
      </c>
      <c r="AR405" s="98">
        <f t="shared" si="284"/>
        <v>5.4321621673938809</v>
      </c>
      <c r="AS405" s="21">
        <f t="shared" si="280"/>
        <v>113.45681343382606</v>
      </c>
      <c r="AT405" s="21">
        <f t="shared" si="280"/>
        <v>3.4105822229975866E-2</v>
      </c>
      <c r="AU405" s="21">
        <f t="shared" si="280"/>
        <v>1.4423996190024011</v>
      </c>
      <c r="AV405" s="21">
        <f t="shared" si="280"/>
        <v>40.856226171038109</v>
      </c>
      <c r="AW405" s="21">
        <f t="shared" si="280"/>
        <v>4.879432288099593E-2</v>
      </c>
      <c r="AX405" s="21">
        <f t="shared" si="280"/>
        <v>5.5190236755931812</v>
      </c>
      <c r="AY405" s="21">
        <f t="shared" si="280"/>
        <v>3.9103744355276904</v>
      </c>
      <c r="AZ405" s="21">
        <f t="shared" si="280"/>
        <v>501.2406535004892</v>
      </c>
      <c r="BA405" s="21">
        <f t="shared" si="280"/>
        <v>1.1049479640125819</v>
      </c>
      <c r="BB405" s="21">
        <f t="shared" si="280"/>
        <v>-0.75558667846006899</v>
      </c>
      <c r="BC405" s="21">
        <f t="shared" si="280"/>
        <v>50.830358237911263</v>
      </c>
      <c r="BD405" s="21">
        <f t="shared" si="280"/>
        <v>8.0976657058066449E-4</v>
      </c>
      <c r="BE405" s="21">
        <f t="shared" si="280"/>
        <v>1.825081061688492</v>
      </c>
      <c r="BF405" s="21">
        <f t="shared" si="280"/>
        <v>6.366401651105956E-2</v>
      </c>
      <c r="BG405" s="21">
        <f t="shared" si="280"/>
        <v>6.4893851216083098E-2</v>
      </c>
      <c r="BH405" s="21">
        <f t="shared" si="280"/>
        <v>9.0089951989619179E-6</v>
      </c>
      <c r="BI405" s="21">
        <f t="shared" si="280"/>
        <v>7.6346642716281873E-2</v>
      </c>
      <c r="BJ405" s="21">
        <f t="shared" si="280"/>
        <v>404.82963323913026</v>
      </c>
      <c r="BK405" s="306">
        <f t="shared" si="280"/>
        <v>0.23291840590104568</v>
      </c>
    </row>
    <row r="406" spans="2:63" x14ac:dyDescent="0.2">
      <c r="B406" s="327"/>
      <c r="C406" s="147"/>
      <c r="D406" s="84"/>
      <c r="E406" s="87" t="str">
        <f>'[1]Unit factor_selected'!C13</f>
        <v>wire drawing, Cu</v>
      </c>
      <c r="F406" s="213" t="str">
        <f>'[1]Unit factor_selected'!D13</f>
        <v>market for wire drawing, copper | wire drawing, copper | Cutoff</v>
      </c>
      <c r="G406" s="87" t="s">
        <v>80</v>
      </c>
      <c r="H406" s="35" t="str">
        <f>'[1]Unit factor_selected'!F13</f>
        <v>8b87e972-361d-3f04-a599-7463aa97b028</v>
      </c>
      <c r="I406" s="88">
        <v>1</v>
      </c>
      <c r="J406" s="126">
        <f t="shared" si="204"/>
        <v>1</v>
      </c>
      <c r="K406" s="265">
        <f>K401</f>
        <v>0</v>
      </c>
      <c r="L406" s="266">
        <f>L401</f>
        <v>0</v>
      </c>
      <c r="M406" s="266">
        <f t="shared" ref="M406:R406" si="285">M401</f>
        <v>0</v>
      </c>
      <c r="N406" s="266">
        <f t="shared" si="285"/>
        <v>0</v>
      </c>
      <c r="O406" s="266">
        <f t="shared" si="285"/>
        <v>0</v>
      </c>
      <c r="P406" s="266">
        <f t="shared" si="285"/>
        <v>0</v>
      </c>
      <c r="Q406" s="135">
        <f t="shared" si="285"/>
        <v>1.7168471478383063</v>
      </c>
      <c r="R406" s="135">
        <f t="shared" si="285"/>
        <v>1.8465061282740516</v>
      </c>
      <c r="S406" s="266">
        <f>S401</f>
        <v>0</v>
      </c>
      <c r="T406" s="266">
        <f>T401</f>
        <v>0</v>
      </c>
      <c r="U406" s="266">
        <f t="shared" ref="U406:Z406" si="286">U401</f>
        <v>0</v>
      </c>
      <c r="V406" s="266">
        <f t="shared" si="286"/>
        <v>0</v>
      </c>
      <c r="W406" s="266">
        <f t="shared" si="286"/>
        <v>0</v>
      </c>
      <c r="X406" s="266">
        <f t="shared" si="286"/>
        <v>0</v>
      </c>
      <c r="Y406" s="135">
        <f t="shared" si="286"/>
        <v>2.4288341483782099</v>
      </c>
      <c r="Z406" s="135">
        <f t="shared" si="286"/>
        <v>2.4168776861501375</v>
      </c>
      <c r="AA406" s="110">
        <f>$I406*K$406</f>
        <v>0</v>
      </c>
      <c r="AB406" s="111">
        <f t="shared" si="206"/>
        <v>0</v>
      </c>
      <c r="AC406" s="111">
        <f t="shared" si="206"/>
        <v>0</v>
      </c>
      <c r="AD406" s="111">
        <f t="shared" si="206"/>
        <v>0</v>
      </c>
      <c r="AE406" s="111">
        <f t="shared" si="206"/>
        <v>0</v>
      </c>
      <c r="AF406" s="111">
        <f t="shared" si="206"/>
        <v>0</v>
      </c>
      <c r="AG406" s="58">
        <f t="shared" si="206"/>
        <v>1.7168471478383063</v>
      </c>
      <c r="AH406" s="58">
        <f t="shared" si="206"/>
        <v>1.8465061282740516</v>
      </c>
      <c r="AI406" s="111">
        <f t="shared" si="206"/>
        <v>0</v>
      </c>
      <c r="AJ406" s="111">
        <f t="shared" si="206"/>
        <v>0</v>
      </c>
      <c r="AK406" s="111">
        <f t="shared" si="206"/>
        <v>0</v>
      </c>
      <c r="AL406" s="111">
        <f t="shared" si="206"/>
        <v>0</v>
      </c>
      <c r="AM406" s="111">
        <f t="shared" si="206"/>
        <v>0</v>
      </c>
      <c r="AN406" s="111">
        <f t="shared" si="206"/>
        <v>0</v>
      </c>
      <c r="AO406" s="58">
        <f t="shared" si="206"/>
        <v>2.4288341483782099</v>
      </c>
      <c r="AP406" s="58">
        <f t="shared" si="206"/>
        <v>2.4168776861501375</v>
      </c>
      <c r="AQ406" s="179" t="str">
        <f>VLOOKUP($H406,'[1]Unit factor_selected'!$F$3:$AC$346,'[1]Unit factor_selected'!H$1,FALSE)</f>
        <v>kg</v>
      </c>
      <c r="AR406" s="98">
        <f>VLOOKUP($H406,'[1]Unit factor_selected'!$F$3:$AC$346,'[1]Unit factor_selected'!J$1,FALSE)</f>
        <v>0.61442005306894698</v>
      </c>
      <c r="AS406" s="2">
        <f>VLOOKUP($H406,'[1]Unit factor_selected'!$F$3:$AC$346,'[1]Unit factor_selected'!K$1,FALSE)</f>
        <v>10.6521184153618</v>
      </c>
      <c r="AT406" s="22">
        <f>VLOOKUP($H406,'[1]Unit factor_selected'!$F$3:$AC$346,'[1]Unit factor_selected'!L$1,FALSE)</f>
        <v>4.95836655108234E-3</v>
      </c>
      <c r="AU406" s="21">
        <f>VLOOKUP($H406,'[1]Unit factor_selected'!$F$3:$AC$346,'[1]Unit factor_selected'!M$1,FALSE)</f>
        <v>0.163305782499366</v>
      </c>
      <c r="AV406" s="22">
        <f>VLOOKUP($H406,'[1]Unit factor_selected'!$F$3:$AC$346,'[1]Unit factor_selected'!N$1,FALSE)</f>
        <v>1.4579528224171101</v>
      </c>
      <c r="AW406" s="22">
        <f>VLOOKUP($H406,'[1]Unit factor_selected'!$F$3:$AC$346,'[1]Unit factor_selected'!O$1,FALSE)</f>
        <v>1.8663171965840699E-3</v>
      </c>
      <c r="AX406" s="21">
        <f>VLOOKUP($H406,'[1]Unit factor_selected'!$F$3:$AC$346,'[1]Unit factor_selected'!P$1,FALSE)</f>
        <v>0.62716585468762298</v>
      </c>
      <c r="AY406" s="22">
        <f>VLOOKUP($H406,'[1]Unit factor_selected'!$F$3:$AC$346,'[1]Unit factor_selected'!Q$1,FALSE)</f>
        <v>0.17138765364362299</v>
      </c>
      <c r="AZ406" s="21">
        <f>VLOOKUP($H406,'[1]Unit factor_selected'!$F$3:$AC$346,'[1]Unit factor_selected'!R$1,FALSE)</f>
        <v>21.826202280233801</v>
      </c>
      <c r="BA406" s="22">
        <f>VLOOKUP($H406,'[1]Unit factor_selected'!$F$3:$AC$346,'[1]Unit factor_selected'!S$1,FALSE)</f>
        <v>7.5163966145044198E-2</v>
      </c>
      <c r="BB406" s="22">
        <f>VLOOKUP($H406,'[1]Unit factor_selected'!$F$3:$AC$346,'[1]Unit factor_selected'!T$1,FALSE)</f>
        <v>-1.8371461161165701E-2</v>
      </c>
      <c r="BC406" s="22">
        <f>VLOOKUP($H406,'[1]Unit factor_selected'!$F$3:$AC$346,'[1]Unit factor_selected'!U$1,FALSE)</f>
        <v>1.86620347730887</v>
      </c>
      <c r="BD406" s="22">
        <f>VLOOKUP($H406,'[1]Unit factor_selected'!$F$3:$AC$346,'[1]Unit factor_selected'!V$1,FALSE)</f>
        <v>5.2414456439178002E-5</v>
      </c>
      <c r="BE406" s="22">
        <f>VLOOKUP($H406,'[1]Unit factor_selected'!$F$3:$AC$346,'[1]Unit factor_selected'!W$1,FALSE)</f>
        <v>6.5647814770052701E-2</v>
      </c>
      <c r="BF406" s="22">
        <f>VLOOKUP($H406,'[1]Unit factor_selected'!$F$3:$AC$346,'[1]Unit factor_selected'!X$1,FALSE)</f>
        <v>3.24305387481245E-3</v>
      </c>
      <c r="BG406" s="22">
        <f>VLOOKUP($H406,'[1]Unit factor_selected'!$F$3:$AC$346,'[1]Unit factor_selected'!Y$1,FALSE)</f>
        <v>3.3951211453364999E-3</v>
      </c>
      <c r="BH406" s="22">
        <f>VLOOKUP($H406,'[1]Unit factor_selected'!$F$3:$AC$346,'[1]Unit factor_selected'!Z$1,FALSE)</f>
        <v>4.7120904771295899E-7</v>
      </c>
      <c r="BI406" s="22">
        <f>VLOOKUP($H406,'[1]Unit factor_selected'!$F$3:$AC$346,'[1]Unit factor_selected'!AA$1,FALSE)</f>
        <v>1.42398589123318E-2</v>
      </c>
      <c r="BJ406" s="21">
        <f>VLOOKUP($H406,'[1]Unit factor_selected'!$F$3:$AC$346,'[1]Unit factor_selected'!AB$1,FALSE)</f>
        <v>132.508065054231</v>
      </c>
      <c r="BK406" s="99">
        <f>VLOOKUP($H406,'[1]Unit factor_selected'!$F$3:$AC$346,'[1]Unit factor_selected'!AC$1,FALSE)</f>
        <v>1.50171002256753E-2</v>
      </c>
    </row>
    <row r="407" spans="2:63" x14ac:dyDescent="0.2">
      <c r="B407" s="325" t="s">
        <v>24</v>
      </c>
      <c r="C407" s="146"/>
      <c r="D407" s="62" t="str">
        <f>'[1]EV proj_BAU'!AH90</f>
        <v>Oxygen tank</v>
      </c>
      <c r="E407" s="62" t="str">
        <f>E371</f>
        <v>Al production</v>
      </c>
      <c r="F407" s="312" t="str">
        <f>F371</f>
        <v>Al production</v>
      </c>
      <c r="G407" s="17" t="str">
        <f>G371</f>
        <v>US</v>
      </c>
      <c r="H407" s="119"/>
      <c r="I407" s="314">
        <f>I371</f>
        <v>1</v>
      </c>
      <c r="J407" s="187">
        <f>SUM(I407:I411)</f>
        <v>1</v>
      </c>
      <c r="K407" s="288">
        <v>0</v>
      </c>
      <c r="L407" s="288">
        <v>0</v>
      </c>
      <c r="M407" s="288">
        <v>0</v>
      </c>
      <c r="N407" s="288">
        <v>0</v>
      </c>
      <c r="O407" s="288">
        <v>0</v>
      </c>
      <c r="P407" s="288">
        <v>0</v>
      </c>
      <c r="Q407" s="288">
        <v>0</v>
      </c>
      <c r="R407" s="72">
        <f>'[1]EV proj_BAU'!AJ90</f>
        <v>55</v>
      </c>
      <c r="S407" s="288">
        <v>0</v>
      </c>
      <c r="T407" s="288">
        <v>0</v>
      </c>
      <c r="U407" s="288">
        <v>0</v>
      </c>
      <c r="V407" s="288">
        <v>0</v>
      </c>
      <c r="W407" s="288">
        <v>0</v>
      </c>
      <c r="X407" s="288">
        <v>0</v>
      </c>
      <c r="Y407" s="288">
        <v>0</v>
      </c>
      <c r="Z407" s="72">
        <f>'[1]EV proj_BAU'!AK90</f>
        <v>55</v>
      </c>
      <c r="AA407" s="94">
        <f>$I407*K$407</f>
        <v>0</v>
      </c>
      <c r="AB407" s="4">
        <f t="shared" ref="AB407:AP411" si="287">$I407*L$407</f>
        <v>0</v>
      </c>
      <c r="AC407" s="4">
        <f t="shared" si="287"/>
        <v>0</v>
      </c>
      <c r="AD407" s="4">
        <f t="shared" si="287"/>
        <v>0</v>
      </c>
      <c r="AE407" s="4">
        <f t="shared" si="287"/>
        <v>0</v>
      </c>
      <c r="AF407" s="4">
        <f t="shared" si="287"/>
        <v>0</v>
      </c>
      <c r="AG407" s="4">
        <f t="shared" si="287"/>
        <v>0</v>
      </c>
      <c r="AH407" s="286">
        <f t="shared" si="287"/>
        <v>55</v>
      </c>
      <c r="AI407" s="4">
        <f t="shared" si="287"/>
        <v>0</v>
      </c>
      <c r="AJ407" s="4">
        <f t="shared" si="287"/>
        <v>0</v>
      </c>
      <c r="AK407" s="4">
        <f t="shared" si="287"/>
        <v>0</v>
      </c>
      <c r="AL407" s="4">
        <f t="shared" si="287"/>
        <v>0</v>
      </c>
      <c r="AM407" s="4">
        <f t="shared" si="287"/>
        <v>0</v>
      </c>
      <c r="AN407" s="4">
        <f t="shared" si="287"/>
        <v>0</v>
      </c>
      <c r="AO407" s="4">
        <f t="shared" si="287"/>
        <v>0</v>
      </c>
      <c r="AP407" s="286">
        <f t="shared" si="287"/>
        <v>55</v>
      </c>
      <c r="AQ407" s="37" t="s">
        <v>56</v>
      </c>
      <c r="AR407" s="79">
        <f>AR381</f>
        <v>2.1848413692517172</v>
      </c>
      <c r="AS407" s="82">
        <f t="shared" ref="AS407:BK411" si="288">AS381</f>
        <v>38.1945725641433</v>
      </c>
      <c r="AT407" s="82">
        <f t="shared" si="288"/>
        <v>6.2111693866046432E-3</v>
      </c>
      <c r="AU407" s="82">
        <f t="shared" si="288"/>
        <v>0.47465507057293604</v>
      </c>
      <c r="AV407" s="82">
        <f t="shared" si="288"/>
        <v>4.454802303119755</v>
      </c>
      <c r="AW407" s="82">
        <f t="shared" si="288"/>
        <v>1.045041271821423E-3</v>
      </c>
      <c r="AX407" s="82">
        <f t="shared" si="288"/>
        <v>2.2202122446083377</v>
      </c>
      <c r="AY407" s="82">
        <f t="shared" si="288"/>
        <v>0.9756873970554083</v>
      </c>
      <c r="AZ407" s="82">
        <f t="shared" si="288"/>
        <v>9.1215472903694526</v>
      </c>
      <c r="BA407" s="82">
        <f t="shared" si="288"/>
        <v>6.4144053142725782E-2</v>
      </c>
      <c r="BB407" s="82">
        <f t="shared" si="288"/>
        <v>2.1804218218676924E-2</v>
      </c>
      <c r="BC407" s="82">
        <f t="shared" si="288"/>
        <v>5.3635626832127032</v>
      </c>
      <c r="BD407" s="82">
        <f t="shared" si="288"/>
        <v>5.2399359048445141E-5</v>
      </c>
      <c r="BE407" s="82">
        <f t="shared" si="288"/>
        <v>7.6786336473888175E-2</v>
      </c>
      <c r="BF407" s="82">
        <f t="shared" si="288"/>
        <v>5.7817196909786305E-3</v>
      </c>
      <c r="BG407" s="82">
        <f t="shared" si="288"/>
        <v>5.871103372397035E-3</v>
      </c>
      <c r="BH407" s="82">
        <f t="shared" si="288"/>
        <v>8.6873102517182999E-7</v>
      </c>
      <c r="BI407" s="82">
        <f t="shared" si="288"/>
        <v>1.7002001784714876E-2</v>
      </c>
      <c r="BJ407" s="82">
        <f t="shared" si="288"/>
        <v>38.854814959270755</v>
      </c>
      <c r="BK407" s="302">
        <f t="shared" si="288"/>
        <v>8.5192268585598543E-2</v>
      </c>
    </row>
    <row r="408" spans="2:63" x14ac:dyDescent="0.2">
      <c r="B408" s="327"/>
      <c r="C408" s="147"/>
      <c r="D408" s="84"/>
      <c r="E408" s="84"/>
      <c r="F408" s="315"/>
      <c r="G408" s="321" t="str">
        <f t="shared" ref="G408:G416" si="289">G372</f>
        <v>CN</v>
      </c>
      <c r="H408" s="125"/>
      <c r="I408" s="317">
        <f t="shared" ref="I408:I416" si="290">I372</f>
        <v>0</v>
      </c>
      <c r="J408" s="191"/>
      <c r="K408" s="262"/>
      <c r="L408" s="262"/>
      <c r="M408" s="262"/>
      <c r="N408" s="262"/>
      <c r="O408" s="262"/>
      <c r="P408" s="262"/>
      <c r="Q408" s="262"/>
      <c r="R408" s="92"/>
      <c r="S408" s="262"/>
      <c r="T408" s="262"/>
      <c r="U408" s="262"/>
      <c r="V408" s="262"/>
      <c r="W408" s="262"/>
      <c r="X408" s="262"/>
      <c r="Y408" s="262"/>
      <c r="Z408" s="92"/>
      <c r="AA408" s="94">
        <f t="shared" ref="AA408:AA411" si="291">$I408*K$407</f>
        <v>0</v>
      </c>
      <c r="AB408" s="4">
        <f t="shared" si="287"/>
        <v>0</v>
      </c>
      <c r="AC408" s="4">
        <f t="shared" si="287"/>
        <v>0</v>
      </c>
      <c r="AD408" s="4">
        <f t="shared" si="287"/>
        <v>0</v>
      </c>
      <c r="AE408" s="4">
        <f t="shared" si="287"/>
        <v>0</v>
      </c>
      <c r="AF408" s="4">
        <f t="shared" si="287"/>
        <v>0</v>
      </c>
      <c r="AG408" s="4">
        <f t="shared" si="287"/>
        <v>0</v>
      </c>
      <c r="AH408" s="4">
        <f t="shared" si="287"/>
        <v>0</v>
      </c>
      <c r="AI408" s="4">
        <f t="shared" si="287"/>
        <v>0</v>
      </c>
      <c r="AJ408" s="4">
        <f t="shared" si="287"/>
        <v>0</v>
      </c>
      <c r="AK408" s="4">
        <f t="shared" si="287"/>
        <v>0</v>
      </c>
      <c r="AL408" s="4">
        <f t="shared" si="287"/>
        <v>0</v>
      </c>
      <c r="AM408" s="4">
        <f t="shared" si="287"/>
        <v>0</v>
      </c>
      <c r="AN408" s="4">
        <f t="shared" si="287"/>
        <v>0</v>
      </c>
      <c r="AO408" s="4">
        <f t="shared" si="287"/>
        <v>0</v>
      </c>
      <c r="AP408" s="4">
        <f t="shared" si="287"/>
        <v>0</v>
      </c>
      <c r="AQ408" s="45" t="s">
        <v>56</v>
      </c>
      <c r="AR408" s="98">
        <f t="shared" ref="AR408:BG411" si="292">AR382</f>
        <v>15.21062220884934</v>
      </c>
      <c r="AS408" s="21">
        <f t="shared" si="292"/>
        <v>147.68062088902829</v>
      </c>
      <c r="AT408" s="21">
        <f t="shared" si="292"/>
        <v>2.8059526339848921E-2</v>
      </c>
      <c r="AU408" s="21">
        <f t="shared" si="292"/>
        <v>2.9941852248386174</v>
      </c>
      <c r="AV408" s="21">
        <f t="shared" si="292"/>
        <v>2.9390767633158057</v>
      </c>
      <c r="AW408" s="21">
        <f t="shared" si="292"/>
        <v>3.4684977082473042E-3</v>
      </c>
      <c r="AX408" s="21">
        <f t="shared" si="292"/>
        <v>15.626942723460056</v>
      </c>
      <c r="AY408" s="21">
        <f t="shared" si="292"/>
        <v>2.6762174587891328</v>
      </c>
      <c r="AZ408" s="21">
        <f t="shared" si="292"/>
        <v>14.410299582479201</v>
      </c>
      <c r="BA408" s="21">
        <f t="shared" si="292"/>
        <v>0.12383706171820134</v>
      </c>
      <c r="BB408" s="21">
        <f t="shared" si="292"/>
        <v>4.5122505118958704E-2</v>
      </c>
      <c r="BC408" s="21">
        <f t="shared" si="292"/>
        <v>3.5850974112083809</v>
      </c>
      <c r="BD408" s="21">
        <f t="shared" si="292"/>
        <v>2.424657579395884E-4</v>
      </c>
      <c r="BE408" s="21">
        <f t="shared" si="292"/>
        <v>0.16447055582979317</v>
      </c>
      <c r="BF408" s="21">
        <f t="shared" si="292"/>
        <v>4.2417293208971307E-2</v>
      </c>
      <c r="BG408" s="21">
        <f t="shared" si="292"/>
        <v>4.2619856213667776E-2</v>
      </c>
      <c r="BH408" s="21">
        <f t="shared" si="288"/>
        <v>3.2817146314926493E-6</v>
      </c>
      <c r="BI408" s="21">
        <f t="shared" si="288"/>
        <v>6.8709648474534188E-2</v>
      </c>
      <c r="BJ408" s="21">
        <f t="shared" si="288"/>
        <v>28.142292136905731</v>
      </c>
      <c r="BK408" s="306">
        <f t="shared" si="288"/>
        <v>4.0070651911004292E-2</v>
      </c>
    </row>
    <row r="409" spans="2:63" x14ac:dyDescent="0.2">
      <c r="B409" s="327"/>
      <c r="C409" s="147"/>
      <c r="D409" s="84"/>
      <c r="E409" s="84"/>
      <c r="F409" s="315"/>
      <c r="G409" s="321" t="str">
        <f t="shared" si="289"/>
        <v>JP</v>
      </c>
      <c r="H409" s="125"/>
      <c r="I409" s="317">
        <f t="shared" si="290"/>
        <v>0</v>
      </c>
      <c r="J409" s="191"/>
      <c r="K409" s="262"/>
      <c r="L409" s="262"/>
      <c r="M409" s="262"/>
      <c r="N409" s="262"/>
      <c r="O409" s="262"/>
      <c r="P409" s="262"/>
      <c r="Q409" s="262"/>
      <c r="R409" s="92"/>
      <c r="S409" s="262"/>
      <c r="T409" s="262"/>
      <c r="U409" s="262"/>
      <c r="V409" s="262"/>
      <c r="W409" s="262"/>
      <c r="X409" s="262"/>
      <c r="Y409" s="262"/>
      <c r="Z409" s="92"/>
      <c r="AA409" s="94">
        <f t="shared" si="291"/>
        <v>0</v>
      </c>
      <c r="AB409" s="4">
        <f t="shared" si="287"/>
        <v>0</v>
      </c>
      <c r="AC409" s="4">
        <f t="shared" si="287"/>
        <v>0</v>
      </c>
      <c r="AD409" s="4">
        <f t="shared" si="287"/>
        <v>0</v>
      </c>
      <c r="AE409" s="4">
        <f t="shared" si="287"/>
        <v>0</v>
      </c>
      <c r="AF409" s="4">
        <f t="shared" si="287"/>
        <v>0</v>
      </c>
      <c r="AG409" s="4">
        <f t="shared" si="287"/>
        <v>0</v>
      </c>
      <c r="AH409" s="4">
        <f t="shared" si="287"/>
        <v>0</v>
      </c>
      <c r="AI409" s="4">
        <f t="shared" si="287"/>
        <v>0</v>
      </c>
      <c r="AJ409" s="4">
        <f t="shared" si="287"/>
        <v>0</v>
      </c>
      <c r="AK409" s="4">
        <f t="shared" si="287"/>
        <v>0</v>
      </c>
      <c r="AL409" s="4">
        <f t="shared" si="287"/>
        <v>0</v>
      </c>
      <c r="AM409" s="4">
        <f t="shared" si="287"/>
        <v>0</v>
      </c>
      <c r="AN409" s="4">
        <f t="shared" si="287"/>
        <v>0</v>
      </c>
      <c r="AO409" s="4">
        <f t="shared" si="287"/>
        <v>0</v>
      </c>
      <c r="AP409" s="4">
        <f t="shared" si="287"/>
        <v>0</v>
      </c>
      <c r="AQ409" s="45" t="s">
        <v>56</v>
      </c>
      <c r="AR409" s="98">
        <f t="shared" si="292"/>
        <v>18.594936645005706</v>
      </c>
      <c r="AS409" s="21">
        <f t="shared" si="288"/>
        <v>218.02836680612191</v>
      </c>
      <c r="AT409" s="21">
        <f t="shared" si="288"/>
        <v>8.1940022018765296E-2</v>
      </c>
      <c r="AU409" s="21">
        <f t="shared" si="288"/>
        <v>4.5164389654497636</v>
      </c>
      <c r="AV409" s="21">
        <f t="shared" si="288"/>
        <v>3.1511117602619358</v>
      </c>
      <c r="AW409" s="21">
        <f t="shared" si="288"/>
        <v>1.1249500693782156E-2</v>
      </c>
      <c r="AX409" s="21">
        <f t="shared" si="288"/>
        <v>18.759987605919509</v>
      </c>
      <c r="AY409" s="21">
        <f t="shared" si="288"/>
        <v>3.05626358107537</v>
      </c>
      <c r="AZ409" s="21">
        <f t="shared" si="288"/>
        <v>25.074549425348138</v>
      </c>
      <c r="BA409" s="21">
        <f t="shared" si="288"/>
        <v>0.11729807314552217</v>
      </c>
      <c r="BB409" s="21">
        <f t="shared" si="288"/>
        <v>9.5157800403921938E-2</v>
      </c>
      <c r="BC409" s="21">
        <f t="shared" si="288"/>
        <v>3.8774442059745917</v>
      </c>
      <c r="BD409" s="21">
        <f t="shared" si="288"/>
        <v>7.1316135476222591E-4</v>
      </c>
      <c r="BE409" s="21">
        <f t="shared" si="288"/>
        <v>0.16461824179891379</v>
      </c>
      <c r="BF409" s="21">
        <f t="shared" si="288"/>
        <v>4.5951339786040435E-2</v>
      </c>
      <c r="BG409" s="21">
        <f t="shared" si="288"/>
        <v>4.63182141432616E-2</v>
      </c>
      <c r="BH409" s="21">
        <f t="shared" si="288"/>
        <v>4.2545725533246946E-6</v>
      </c>
      <c r="BI409" s="21">
        <f t="shared" si="288"/>
        <v>8.3620975536322181E-2</v>
      </c>
      <c r="BJ409" s="21">
        <f t="shared" si="288"/>
        <v>31.245496305311175</v>
      </c>
      <c r="BK409" s="306">
        <f t="shared" si="288"/>
        <v>6.6969876181763255E-2</v>
      </c>
    </row>
    <row r="410" spans="2:63" x14ac:dyDescent="0.2">
      <c r="B410" s="327"/>
      <c r="C410" s="147"/>
      <c r="D410" s="84"/>
      <c r="E410" s="84"/>
      <c r="F410" s="315"/>
      <c r="G410" s="321" t="str">
        <f t="shared" si="289"/>
        <v>KR</v>
      </c>
      <c r="H410" s="125"/>
      <c r="I410" s="317">
        <f t="shared" si="290"/>
        <v>0</v>
      </c>
      <c r="J410" s="191"/>
      <c r="K410" s="262"/>
      <c r="L410" s="262"/>
      <c r="M410" s="262"/>
      <c r="N410" s="262"/>
      <c r="O410" s="262"/>
      <c r="P410" s="262"/>
      <c r="Q410" s="262"/>
      <c r="R410" s="92"/>
      <c r="S410" s="262"/>
      <c r="T410" s="262"/>
      <c r="U410" s="262"/>
      <c r="V410" s="262"/>
      <c r="W410" s="262"/>
      <c r="X410" s="262"/>
      <c r="Y410" s="262"/>
      <c r="Z410" s="92"/>
      <c r="AA410" s="94">
        <f t="shared" si="291"/>
        <v>0</v>
      </c>
      <c r="AB410" s="4">
        <f t="shared" si="287"/>
        <v>0</v>
      </c>
      <c r="AC410" s="4">
        <f t="shared" si="287"/>
        <v>0</v>
      </c>
      <c r="AD410" s="4">
        <f t="shared" si="287"/>
        <v>0</v>
      </c>
      <c r="AE410" s="4">
        <f t="shared" si="287"/>
        <v>0</v>
      </c>
      <c r="AF410" s="4">
        <f t="shared" si="287"/>
        <v>0</v>
      </c>
      <c r="AG410" s="4">
        <f t="shared" si="287"/>
        <v>0</v>
      </c>
      <c r="AH410" s="4">
        <f t="shared" si="287"/>
        <v>0</v>
      </c>
      <c r="AI410" s="4">
        <f t="shared" si="287"/>
        <v>0</v>
      </c>
      <c r="AJ410" s="4">
        <f t="shared" si="287"/>
        <v>0</v>
      </c>
      <c r="AK410" s="4">
        <f t="shared" si="287"/>
        <v>0</v>
      </c>
      <c r="AL410" s="4">
        <f t="shared" si="287"/>
        <v>0</v>
      </c>
      <c r="AM410" s="4">
        <f t="shared" si="287"/>
        <v>0</v>
      </c>
      <c r="AN410" s="4">
        <f t="shared" si="287"/>
        <v>0</v>
      </c>
      <c r="AO410" s="4">
        <f t="shared" si="287"/>
        <v>0</v>
      </c>
      <c r="AP410" s="4">
        <f t="shared" si="287"/>
        <v>0</v>
      </c>
      <c r="AQ410" s="45" t="s">
        <v>56</v>
      </c>
      <c r="AR410" s="98">
        <f t="shared" si="292"/>
        <v>18.596519965644834</v>
      </c>
      <c r="AS410" s="21">
        <f t="shared" si="288"/>
        <v>218.13646750885871</v>
      </c>
      <c r="AT410" s="21">
        <f t="shared" si="288"/>
        <v>8.1941051586887845E-2</v>
      </c>
      <c r="AU410" s="21">
        <f t="shared" si="288"/>
        <v>4.5170981853533849</v>
      </c>
      <c r="AV410" s="21">
        <f t="shared" si="288"/>
        <v>3.1513141873932846</v>
      </c>
      <c r="AW410" s="21">
        <f t="shared" si="288"/>
        <v>1.1258021536624122E-2</v>
      </c>
      <c r="AX410" s="21">
        <f t="shared" si="288"/>
        <v>18.761423929794482</v>
      </c>
      <c r="AY410" s="21">
        <f t="shared" si="288"/>
        <v>3.0567125214649971</v>
      </c>
      <c r="AZ410" s="21">
        <f t="shared" si="288"/>
        <v>25.085759227572982</v>
      </c>
      <c r="BA410" s="21">
        <f t="shared" si="288"/>
        <v>0.12224035434193704</v>
      </c>
      <c r="BB410" s="21">
        <f t="shared" si="288"/>
        <v>9.5343737819733793E-2</v>
      </c>
      <c r="BC410" s="21">
        <f t="shared" si="288"/>
        <v>3.87773220351988</v>
      </c>
      <c r="BD410" s="21">
        <f t="shared" si="288"/>
        <v>7.1375384322349517E-4</v>
      </c>
      <c r="BE410" s="21">
        <f t="shared" si="288"/>
        <v>0.16461895116396827</v>
      </c>
      <c r="BF410" s="21">
        <f t="shared" si="288"/>
        <v>4.596118014039674E-2</v>
      </c>
      <c r="BG410" s="21">
        <f t="shared" si="288"/>
        <v>4.6327955367544728E-2</v>
      </c>
      <c r="BH410" s="21">
        <f t="shared" si="288"/>
        <v>4.2558532447533117E-6</v>
      </c>
      <c r="BI410" s="21">
        <f t="shared" si="288"/>
        <v>8.3596578104274163E-2</v>
      </c>
      <c r="BJ410" s="21">
        <f t="shared" si="288"/>
        <v>31.247599571836311</v>
      </c>
      <c r="BK410" s="306">
        <f t="shared" si="288"/>
        <v>6.7032084217635013E-2</v>
      </c>
    </row>
    <row r="411" spans="2:63" x14ac:dyDescent="0.2">
      <c r="B411" s="327"/>
      <c r="C411" s="147"/>
      <c r="D411" s="84"/>
      <c r="E411" s="84"/>
      <c r="F411" s="315"/>
      <c r="G411" s="321" t="str">
        <f t="shared" si="289"/>
        <v>RER</v>
      </c>
      <c r="H411" s="125"/>
      <c r="I411" s="317">
        <f t="shared" si="290"/>
        <v>0</v>
      </c>
      <c r="J411" s="191"/>
      <c r="K411" s="262"/>
      <c r="L411" s="262"/>
      <c r="M411" s="262"/>
      <c r="N411" s="262"/>
      <c r="O411" s="262"/>
      <c r="P411" s="262"/>
      <c r="Q411" s="262"/>
      <c r="R411" s="92"/>
      <c r="S411" s="262"/>
      <c r="T411" s="262"/>
      <c r="U411" s="262"/>
      <c r="V411" s="262"/>
      <c r="W411" s="262"/>
      <c r="X411" s="262"/>
      <c r="Y411" s="262"/>
      <c r="Z411" s="92"/>
      <c r="AA411" s="94">
        <f t="shared" si="291"/>
        <v>0</v>
      </c>
      <c r="AB411" s="4">
        <f t="shared" si="287"/>
        <v>0</v>
      </c>
      <c r="AC411" s="4">
        <f t="shared" si="287"/>
        <v>0</v>
      </c>
      <c r="AD411" s="4">
        <f t="shared" si="287"/>
        <v>0</v>
      </c>
      <c r="AE411" s="4">
        <f t="shared" si="287"/>
        <v>0</v>
      </c>
      <c r="AF411" s="4">
        <f t="shared" si="287"/>
        <v>0</v>
      </c>
      <c r="AG411" s="4">
        <f t="shared" si="287"/>
        <v>0</v>
      </c>
      <c r="AH411" s="286">
        <f t="shared" si="287"/>
        <v>0</v>
      </c>
      <c r="AI411" s="4">
        <f t="shared" si="287"/>
        <v>0</v>
      </c>
      <c r="AJ411" s="4">
        <f t="shared" si="287"/>
        <v>0</v>
      </c>
      <c r="AK411" s="4">
        <f t="shared" si="287"/>
        <v>0</v>
      </c>
      <c r="AL411" s="4">
        <f t="shared" si="287"/>
        <v>0</v>
      </c>
      <c r="AM411" s="4">
        <f t="shared" si="287"/>
        <v>0</v>
      </c>
      <c r="AN411" s="4">
        <f t="shared" si="287"/>
        <v>0</v>
      </c>
      <c r="AO411" s="4">
        <f t="shared" si="287"/>
        <v>0</v>
      </c>
      <c r="AP411" s="286">
        <f t="shared" si="287"/>
        <v>0</v>
      </c>
      <c r="AQ411" s="45" t="s">
        <v>56</v>
      </c>
      <c r="AR411" s="98">
        <f t="shared" si="292"/>
        <v>4.677025743875812</v>
      </c>
      <c r="AS411" s="21">
        <f t="shared" si="288"/>
        <v>106.26066908039638</v>
      </c>
      <c r="AT411" s="21">
        <f t="shared" si="288"/>
        <v>6.8083698661173652E-3</v>
      </c>
      <c r="AU411" s="21">
        <f t="shared" si="288"/>
        <v>1.2176773509900933</v>
      </c>
      <c r="AV411" s="21">
        <f t="shared" si="288"/>
        <v>2.8263896824764001</v>
      </c>
      <c r="AW411" s="21">
        <f t="shared" si="288"/>
        <v>2.8353304740493753E-3</v>
      </c>
      <c r="AX411" s="21">
        <f t="shared" si="288"/>
        <v>4.7333727150678975</v>
      </c>
      <c r="AY411" s="21">
        <f t="shared" si="288"/>
        <v>1.6320763903897362</v>
      </c>
      <c r="AZ411" s="21">
        <f t="shared" si="288"/>
        <v>9.0868878878980759</v>
      </c>
      <c r="BA411" s="21">
        <f t="shared" si="288"/>
        <v>1.1535929899241648</v>
      </c>
      <c r="BB411" s="21">
        <f t="shared" si="288"/>
        <v>2.9095489529904164E-2</v>
      </c>
      <c r="BC411" s="21">
        <f t="shared" si="288"/>
        <v>3.4261566159384733</v>
      </c>
      <c r="BD411" s="21">
        <f t="shared" si="288"/>
        <v>2.4322341208806811E-4</v>
      </c>
      <c r="BE411" s="21">
        <f t="shared" si="288"/>
        <v>0.13192642385548742</v>
      </c>
      <c r="BF411" s="21">
        <f t="shared" si="288"/>
        <v>6.7879241170787806E-3</v>
      </c>
      <c r="BG411" s="21">
        <f t="shared" si="288"/>
        <v>6.9286981577388806E-3</v>
      </c>
      <c r="BH411" s="21">
        <f t="shared" si="288"/>
        <v>1.9005770844293993E-6</v>
      </c>
      <c r="BI411" s="21">
        <f t="shared" si="288"/>
        <v>1.7165088467615604E-2</v>
      </c>
      <c r="BJ411" s="21">
        <f t="shared" si="288"/>
        <v>23.064736665136721</v>
      </c>
      <c r="BK411" s="306">
        <f t="shared" si="288"/>
        <v>0.20451694245658075</v>
      </c>
    </row>
    <row r="412" spans="2:63" x14ac:dyDescent="0.2">
      <c r="B412" s="327"/>
      <c r="C412" s="147"/>
      <c r="D412" s="84"/>
      <c r="E412" s="84" t="str">
        <f>E376</f>
        <v>Sheet rolling, Al</v>
      </c>
      <c r="F412" s="315" t="str">
        <f>F376</f>
        <v>market for sheet rolling, aluminium | sheet rolling, aluminium | Cutoff</v>
      </c>
      <c r="G412" s="321" t="str">
        <f t="shared" si="289"/>
        <v>US</v>
      </c>
      <c r="H412" s="125" t="str">
        <f>H386</f>
        <v>ab969850-0210-4900-a148-fb9da419ff27</v>
      </c>
      <c r="I412" s="317">
        <f t="shared" si="290"/>
        <v>1</v>
      </c>
      <c r="J412" s="191">
        <f>SUM(I412:I416)</f>
        <v>1</v>
      </c>
      <c r="K412" s="262">
        <v>0</v>
      </c>
      <c r="L412" s="262">
        <v>0</v>
      </c>
      <c r="M412" s="262">
        <v>0</v>
      </c>
      <c r="N412" s="262">
        <v>0</v>
      </c>
      <c r="O412" s="262">
        <v>0</v>
      </c>
      <c r="P412" s="262">
        <v>0</v>
      </c>
      <c r="Q412" s="262">
        <v>0</v>
      </c>
      <c r="R412" s="92">
        <f>R407</f>
        <v>55</v>
      </c>
      <c r="S412" s="262">
        <v>0</v>
      </c>
      <c r="T412" s="262">
        <v>0</v>
      </c>
      <c r="U412" s="262">
        <v>0</v>
      </c>
      <c r="V412" s="262">
        <v>0</v>
      </c>
      <c r="W412" s="262">
        <v>0</v>
      </c>
      <c r="X412" s="262">
        <v>0</v>
      </c>
      <c r="Y412" s="262">
        <v>0</v>
      </c>
      <c r="Z412" s="92">
        <f>Z407</f>
        <v>55</v>
      </c>
      <c r="AA412" s="94">
        <f>$I412*K$412</f>
        <v>0</v>
      </c>
      <c r="AB412" s="4">
        <f t="shared" ref="AB412:AP416" si="293">$I412*L$412</f>
        <v>0</v>
      </c>
      <c r="AC412" s="4">
        <f t="shared" si="293"/>
        <v>0</v>
      </c>
      <c r="AD412" s="4">
        <f t="shared" si="293"/>
        <v>0</v>
      </c>
      <c r="AE412" s="4">
        <f t="shared" si="293"/>
        <v>0</v>
      </c>
      <c r="AF412" s="4">
        <f t="shared" si="293"/>
        <v>0</v>
      </c>
      <c r="AG412" s="4">
        <f t="shared" si="293"/>
        <v>0</v>
      </c>
      <c r="AH412" s="286">
        <f t="shared" si="293"/>
        <v>55</v>
      </c>
      <c r="AI412" s="4">
        <f t="shared" si="293"/>
        <v>0</v>
      </c>
      <c r="AJ412" s="4">
        <f t="shared" si="293"/>
        <v>0</v>
      </c>
      <c r="AK412" s="4">
        <f t="shared" si="293"/>
        <v>0</v>
      </c>
      <c r="AL412" s="4">
        <f t="shared" si="293"/>
        <v>0</v>
      </c>
      <c r="AM412" s="4">
        <f t="shared" si="293"/>
        <v>0</v>
      </c>
      <c r="AN412" s="4">
        <f t="shared" si="293"/>
        <v>0</v>
      </c>
      <c r="AO412" s="4">
        <f t="shared" si="293"/>
        <v>0</v>
      </c>
      <c r="AP412" s="286">
        <f t="shared" si="293"/>
        <v>55</v>
      </c>
      <c r="AQ412" s="45" t="str">
        <f>VLOOKUP($H412,'[1]Unit factor_selected'!$F$3:$AC$346,'[1]Unit factor_selected'!H$1,FALSE)</f>
        <v>kg</v>
      </c>
      <c r="AR412" s="98">
        <f>VLOOKUP($H412,'[1]Unit factor_selected'!$F$3:$AC$346,'[1]Unit factor_selected'!J$1,FALSE)</f>
        <v>0.53390082923634297</v>
      </c>
      <c r="AS412" s="21">
        <f>VLOOKUP($H412,'[1]Unit factor_selected'!$F$3:$AC$346,'[1]Unit factor_selected'!K$1,FALSE)</f>
        <v>8.8004997782297298</v>
      </c>
      <c r="AT412" s="21">
        <f>VLOOKUP($H412,'[1]Unit factor_selected'!$F$3:$AC$346,'[1]Unit factor_selected'!L$1,FALSE)</f>
        <v>9.5399709111540802E-4</v>
      </c>
      <c r="AU412" s="21">
        <f>VLOOKUP($H412,'[1]Unit factor_selected'!$F$3:$AC$346,'[1]Unit factor_selected'!M$1,FALSE)</f>
        <v>0.149317229303359</v>
      </c>
      <c r="AV412" s="21">
        <f>VLOOKUP($H412,'[1]Unit factor_selected'!$F$3:$AC$346,'[1]Unit factor_selected'!N$1,FALSE)</f>
        <v>2.59538011987797E-2</v>
      </c>
      <c r="AW412" s="21">
        <f>VLOOKUP($H412,'[1]Unit factor_selected'!$F$3:$AC$346,'[1]Unit factor_selected'!O$1,FALSE)</f>
        <v>2.17414689678183E-4</v>
      </c>
      <c r="AX412" s="21">
        <f>VLOOKUP($H412,'[1]Unit factor_selected'!$F$3:$AC$346,'[1]Unit factor_selected'!P$1,FALSE)</f>
        <v>0.54460663019315603</v>
      </c>
      <c r="AY412" s="21">
        <f>VLOOKUP($H412,'[1]Unit factor_selected'!$F$3:$AC$346,'[1]Unit factor_selected'!Q$1,FALSE)</f>
        <v>4.8040165734473998E-2</v>
      </c>
      <c r="AZ412" s="21">
        <f>VLOOKUP($H412,'[1]Unit factor_selected'!$F$3:$AC$346,'[1]Unit factor_selected'!R$1,FALSE)</f>
        <v>0.484340900437781</v>
      </c>
      <c r="BA412" s="21">
        <f>VLOOKUP($H412,'[1]Unit factor_selected'!$F$3:$AC$346,'[1]Unit factor_selected'!S$1,FALSE)</f>
        <v>6.3264343200839304E-2</v>
      </c>
      <c r="BB412" s="21">
        <f>VLOOKUP($H412,'[1]Unit factor_selected'!$F$3:$AC$346,'[1]Unit factor_selected'!T$1,FALSE)</f>
        <v>2.6348308191353601E-3</v>
      </c>
      <c r="BC412" s="21">
        <f>VLOOKUP($H412,'[1]Unit factor_selected'!$F$3:$AC$346,'[1]Unit factor_selected'!U$1,FALSE)</f>
        <v>3.3445800944290699E-2</v>
      </c>
      <c r="BD412" s="21">
        <f>VLOOKUP($H412,'[1]Unit factor_selected'!$F$3:$AC$346,'[1]Unit factor_selected'!V$1,FALSE)</f>
        <v>1.9871671750106099E-5</v>
      </c>
      <c r="BE412" s="21">
        <f>VLOOKUP($H412,'[1]Unit factor_selected'!$F$3:$AC$346,'[1]Unit factor_selected'!W$1,FALSE)</f>
        <v>2.4507432483839801E-3</v>
      </c>
      <c r="BF412" s="21">
        <f>VLOOKUP($H412,'[1]Unit factor_selected'!$F$3:$AC$346,'[1]Unit factor_selected'!X$1,FALSE)</f>
        <v>9.2765376086020597E-4</v>
      </c>
      <c r="BG412" s="21">
        <f>VLOOKUP($H412,'[1]Unit factor_selected'!$F$3:$AC$346,'[1]Unit factor_selected'!Y$1,FALSE)</f>
        <v>1.00006411475275E-3</v>
      </c>
      <c r="BH412" s="21">
        <f>VLOOKUP($H412,'[1]Unit factor_selected'!$F$3:$AC$346,'[1]Unit factor_selected'!Z$1,FALSE)</f>
        <v>1.8055775352931099E-7</v>
      </c>
      <c r="BI412" s="21">
        <f>VLOOKUP($H412,'[1]Unit factor_selected'!$F$3:$AC$346,'[1]Unit factor_selected'!AA$1,FALSE)</f>
        <v>1.5083512731534599E-3</v>
      </c>
      <c r="BJ412" s="21">
        <f>VLOOKUP($H412,'[1]Unit factor_selected'!$F$3:$AC$346,'[1]Unit factor_selected'!AB$1,FALSE)</f>
        <v>0.62996043516603994</v>
      </c>
      <c r="BK412" s="306">
        <f>VLOOKUP($H412,'[1]Unit factor_selected'!$F$3:$AC$346,'[1]Unit factor_selected'!AC$1,FALSE)</f>
        <v>4.5954747023118298E-3</v>
      </c>
    </row>
    <row r="413" spans="2:63" x14ac:dyDescent="0.2">
      <c r="B413" s="327"/>
      <c r="C413" s="147"/>
      <c r="D413" s="84"/>
      <c r="E413" s="84"/>
      <c r="F413" s="315"/>
      <c r="G413" s="321" t="str">
        <f t="shared" si="289"/>
        <v>CN</v>
      </c>
      <c r="H413" s="125" t="str">
        <f t="shared" ref="H413:H416" si="294">H387</f>
        <v>d6847409-2340-4bd4-a778-8c159b9e71d4</v>
      </c>
      <c r="I413" s="317">
        <f t="shared" si="290"/>
        <v>0</v>
      </c>
      <c r="J413" s="191"/>
      <c r="K413" s="262"/>
      <c r="L413" s="262"/>
      <c r="M413" s="262"/>
      <c r="N413" s="262"/>
      <c r="O413" s="262"/>
      <c r="P413" s="262"/>
      <c r="Q413" s="262"/>
      <c r="R413" s="92"/>
      <c r="S413" s="262"/>
      <c r="T413" s="262"/>
      <c r="U413" s="262"/>
      <c r="V413" s="262"/>
      <c r="W413" s="262"/>
      <c r="X413" s="262"/>
      <c r="Y413" s="262"/>
      <c r="Z413" s="92"/>
      <c r="AA413" s="94">
        <f t="shared" ref="AA413:AA416" si="295">$I413*K$412</f>
        <v>0</v>
      </c>
      <c r="AB413" s="4">
        <f t="shared" si="293"/>
        <v>0</v>
      </c>
      <c r="AC413" s="4">
        <f t="shared" si="293"/>
        <v>0</v>
      </c>
      <c r="AD413" s="4">
        <f t="shared" si="293"/>
        <v>0</v>
      </c>
      <c r="AE413" s="4">
        <f t="shared" si="293"/>
        <v>0</v>
      </c>
      <c r="AF413" s="4">
        <f t="shared" si="293"/>
        <v>0</v>
      </c>
      <c r="AG413" s="4">
        <f t="shared" si="293"/>
        <v>0</v>
      </c>
      <c r="AH413" s="4">
        <f t="shared" si="293"/>
        <v>0</v>
      </c>
      <c r="AI413" s="4">
        <f t="shared" si="293"/>
        <v>0</v>
      </c>
      <c r="AJ413" s="4">
        <f t="shared" si="293"/>
        <v>0</v>
      </c>
      <c r="AK413" s="4">
        <f t="shared" si="293"/>
        <v>0</v>
      </c>
      <c r="AL413" s="4">
        <f t="shared" si="293"/>
        <v>0</v>
      </c>
      <c r="AM413" s="4">
        <f t="shared" si="293"/>
        <v>0</v>
      </c>
      <c r="AN413" s="4">
        <f t="shared" si="293"/>
        <v>0</v>
      </c>
      <c r="AO413" s="4">
        <f t="shared" si="293"/>
        <v>0</v>
      </c>
      <c r="AP413" s="4">
        <f t="shared" si="293"/>
        <v>0</v>
      </c>
      <c r="AQ413" s="45" t="str">
        <f>VLOOKUP($H413,'[1]Unit factor_selected'!$F$3:$AC$346,'[1]Unit factor_selected'!H$1,FALSE)</f>
        <v>kg</v>
      </c>
      <c r="AR413" s="98">
        <f>VLOOKUP($H413,'[1]Unit factor_selected'!$F$3:$AC$346,'[1]Unit factor_selected'!J$1,FALSE)</f>
        <v>0.629047022738767</v>
      </c>
      <c r="AS413" s="21">
        <f>VLOOKUP($H413,'[1]Unit factor_selected'!$F$3:$AC$346,'[1]Unit factor_selected'!K$1,FALSE)</f>
        <v>8.7474137430276997</v>
      </c>
      <c r="AT413" s="21">
        <f>VLOOKUP($H413,'[1]Unit factor_selected'!$F$3:$AC$346,'[1]Unit factor_selected'!L$1,FALSE)</f>
        <v>9.2216248929828399E-4</v>
      </c>
      <c r="AU413" s="21">
        <f>VLOOKUP($H413,'[1]Unit factor_selected'!$F$3:$AC$346,'[1]Unit factor_selected'!M$1,FALSE)</f>
        <v>0.15086436188135899</v>
      </c>
      <c r="AV413" s="21">
        <f>VLOOKUP($H413,'[1]Unit factor_selected'!$F$3:$AC$346,'[1]Unit factor_selected'!N$1,FALSE)</f>
        <v>2.5756678038802199E-2</v>
      </c>
      <c r="AW413" s="21">
        <f>VLOOKUP($H413,'[1]Unit factor_selected'!$F$3:$AC$346,'[1]Unit factor_selected'!O$1,FALSE)</f>
        <v>1.2254572800615701E-4</v>
      </c>
      <c r="AX413" s="21">
        <f>VLOOKUP($H413,'[1]Unit factor_selected'!$F$3:$AC$346,'[1]Unit factor_selected'!P$1,FALSE)</f>
        <v>0.64582824730861799</v>
      </c>
      <c r="AY413" s="21">
        <f>VLOOKUP($H413,'[1]Unit factor_selected'!$F$3:$AC$346,'[1]Unit factor_selected'!Q$1,FALSE)</f>
        <v>4.8224834528883903E-2</v>
      </c>
      <c r="AZ413" s="21">
        <f>VLOOKUP($H413,'[1]Unit factor_selected'!$F$3:$AC$346,'[1]Unit factor_selected'!R$1,FALSE)</f>
        <v>0.43200597207000102</v>
      </c>
      <c r="BA413" s="21">
        <f>VLOOKUP($H413,'[1]Unit factor_selected'!$F$3:$AC$346,'[1]Unit factor_selected'!S$1,FALSE)</f>
        <v>5.37019915730335E-2</v>
      </c>
      <c r="BB413" s="21">
        <f>VLOOKUP($H413,'[1]Unit factor_selected'!$F$3:$AC$346,'[1]Unit factor_selected'!T$1,FALSE)</f>
        <v>1.9202316884752301E-3</v>
      </c>
      <c r="BC413" s="21">
        <f>VLOOKUP($H413,'[1]Unit factor_selected'!$F$3:$AC$346,'[1]Unit factor_selected'!U$1,FALSE)</f>
        <v>3.3001995503479799E-2</v>
      </c>
      <c r="BD413" s="21">
        <f>VLOOKUP($H413,'[1]Unit factor_selected'!$F$3:$AC$346,'[1]Unit factor_selected'!V$1,FALSE)</f>
        <v>1.3580298815663899E-5</v>
      </c>
      <c r="BE413" s="21">
        <f>VLOOKUP($H413,'[1]Unit factor_selected'!$F$3:$AC$346,'[1]Unit factor_selected'!W$1,FALSE)</f>
        <v>2.4676550426026801E-3</v>
      </c>
      <c r="BF413" s="21">
        <f>VLOOKUP($H413,'[1]Unit factor_selected'!$F$3:$AC$346,'[1]Unit factor_selected'!X$1,FALSE)</f>
        <v>1.59583545610209E-3</v>
      </c>
      <c r="BG413" s="21">
        <f>VLOOKUP($H413,'[1]Unit factor_selected'!$F$3:$AC$346,'[1]Unit factor_selected'!Y$1,FALSE)</f>
        <v>1.6650041283302801E-3</v>
      </c>
      <c r="BH413" s="21">
        <f>VLOOKUP($H413,'[1]Unit factor_selected'!$F$3:$AC$346,'[1]Unit factor_selected'!Z$1,FALSE)</f>
        <v>1.6775625250934899E-7</v>
      </c>
      <c r="BI413" s="21">
        <f>VLOOKUP($H413,'[1]Unit factor_selected'!$F$3:$AC$346,'[1]Unit factor_selected'!AA$1,FALSE)</f>
        <v>2.07123233639536E-3</v>
      </c>
      <c r="BJ413" s="21">
        <f>VLOOKUP($H413,'[1]Unit factor_selected'!$F$3:$AC$346,'[1]Unit factor_selected'!AB$1,FALSE)</f>
        <v>0.76603639210374497</v>
      </c>
      <c r="BK413" s="306">
        <f>VLOOKUP($H413,'[1]Unit factor_selected'!$F$3:$AC$346,'[1]Unit factor_selected'!AC$1,FALSE)</f>
        <v>3.4693332404680901E-3</v>
      </c>
    </row>
    <row r="414" spans="2:63" x14ac:dyDescent="0.2">
      <c r="B414" s="327"/>
      <c r="C414" s="147"/>
      <c r="D414" s="84"/>
      <c r="E414" s="84"/>
      <c r="F414" s="315"/>
      <c r="G414" s="321" t="str">
        <f t="shared" si="289"/>
        <v>JP</v>
      </c>
      <c r="H414" s="125" t="str">
        <f t="shared" si="294"/>
        <v>f67e9a30-c7bb-4245-a7dc-06dc3d60439f</v>
      </c>
      <c r="I414" s="317">
        <f t="shared" si="290"/>
        <v>0</v>
      </c>
      <c r="J414" s="191"/>
      <c r="K414" s="262"/>
      <c r="L414" s="262"/>
      <c r="M414" s="262"/>
      <c r="N414" s="262"/>
      <c r="O414" s="262"/>
      <c r="P414" s="262"/>
      <c r="Q414" s="262"/>
      <c r="R414" s="92"/>
      <c r="S414" s="262"/>
      <c r="T414" s="262"/>
      <c r="U414" s="262"/>
      <c r="V414" s="262"/>
      <c r="W414" s="262"/>
      <c r="X414" s="262"/>
      <c r="Y414" s="262"/>
      <c r="Z414" s="92"/>
      <c r="AA414" s="94">
        <f t="shared" si="295"/>
        <v>0</v>
      </c>
      <c r="AB414" s="4">
        <f t="shared" si="293"/>
        <v>0</v>
      </c>
      <c r="AC414" s="4">
        <f t="shared" si="293"/>
        <v>0</v>
      </c>
      <c r="AD414" s="4">
        <f t="shared" si="293"/>
        <v>0</v>
      </c>
      <c r="AE414" s="4">
        <f t="shared" si="293"/>
        <v>0</v>
      </c>
      <c r="AF414" s="4">
        <f t="shared" si="293"/>
        <v>0</v>
      </c>
      <c r="AG414" s="4">
        <f t="shared" si="293"/>
        <v>0</v>
      </c>
      <c r="AH414" s="4">
        <f t="shared" si="293"/>
        <v>0</v>
      </c>
      <c r="AI414" s="4">
        <f t="shared" si="293"/>
        <v>0</v>
      </c>
      <c r="AJ414" s="4">
        <f t="shared" si="293"/>
        <v>0</v>
      </c>
      <c r="AK414" s="4">
        <f t="shared" si="293"/>
        <v>0</v>
      </c>
      <c r="AL414" s="4">
        <f t="shared" si="293"/>
        <v>0</v>
      </c>
      <c r="AM414" s="4">
        <f t="shared" si="293"/>
        <v>0</v>
      </c>
      <c r="AN414" s="4">
        <f t="shared" si="293"/>
        <v>0</v>
      </c>
      <c r="AO414" s="4">
        <f t="shared" si="293"/>
        <v>0</v>
      </c>
      <c r="AP414" s="4">
        <f t="shared" si="293"/>
        <v>0</v>
      </c>
      <c r="AQ414" s="45" t="str">
        <f>VLOOKUP($H414,'[1]Unit factor_selected'!$F$3:$AC$346,'[1]Unit factor_selected'!H$1,FALSE)</f>
        <v>kg</v>
      </c>
      <c r="AR414" s="98">
        <f>VLOOKUP($H414,'[1]Unit factor_selected'!$F$3:$AC$346,'[1]Unit factor_selected'!J$1,FALSE)</f>
        <v>0.47972730662788898</v>
      </c>
      <c r="AS414" s="21">
        <f>VLOOKUP($H414,'[1]Unit factor_selected'!$F$3:$AC$346,'[1]Unit factor_selected'!K$1,FALSE)</f>
        <v>8.0012314270679994</v>
      </c>
      <c r="AT414" s="21">
        <f>VLOOKUP($H414,'[1]Unit factor_selected'!$F$3:$AC$346,'[1]Unit factor_selected'!L$1,FALSE)</f>
        <v>6.3670160151935997E-4</v>
      </c>
      <c r="AU414" s="21">
        <f>VLOOKUP($H414,'[1]Unit factor_selected'!$F$3:$AC$346,'[1]Unit factor_selected'!M$1,FALSE)</f>
        <v>0.13068142319294801</v>
      </c>
      <c r="AV414" s="21">
        <f>VLOOKUP($H414,'[1]Unit factor_selected'!$F$3:$AC$346,'[1]Unit factor_selected'!N$1,FALSE)</f>
        <v>2.45635546661996E-2</v>
      </c>
      <c r="AW414" s="21">
        <f>VLOOKUP($H414,'[1]Unit factor_selected'!$F$3:$AC$346,'[1]Unit factor_selected'!O$1,FALSE)</f>
        <v>1.06952631695123E-4</v>
      </c>
      <c r="AX414" s="21">
        <f>VLOOKUP($H414,'[1]Unit factor_selected'!$F$3:$AC$346,'[1]Unit factor_selected'!P$1,FALSE)</f>
        <v>0.48980441374862499</v>
      </c>
      <c r="AY414" s="21">
        <f>VLOOKUP($H414,'[1]Unit factor_selected'!$F$3:$AC$346,'[1]Unit factor_selected'!Q$1,FALSE)</f>
        <v>4.4449312155838298E-2</v>
      </c>
      <c r="AZ414" s="21">
        <f>VLOOKUP($H414,'[1]Unit factor_selected'!$F$3:$AC$346,'[1]Unit factor_selected'!R$1,FALSE)</f>
        <v>0.350049022237647</v>
      </c>
      <c r="BA414" s="21">
        <f>VLOOKUP($H414,'[1]Unit factor_selected'!$F$3:$AC$346,'[1]Unit factor_selected'!S$1,FALSE)</f>
        <v>5.0047416120492301E-2</v>
      </c>
      <c r="BB414" s="21">
        <f>VLOOKUP($H414,'[1]Unit factor_selected'!$F$3:$AC$346,'[1]Unit factor_selected'!T$1,FALSE)</f>
        <v>3.9949469364508198E-3</v>
      </c>
      <c r="BC414" s="21">
        <f>VLOOKUP($H414,'[1]Unit factor_selected'!$F$3:$AC$346,'[1]Unit factor_selected'!U$1,FALSE)</f>
        <v>3.1312799516372697E-2</v>
      </c>
      <c r="BD414" s="21">
        <f>VLOOKUP($H414,'[1]Unit factor_selected'!$F$3:$AC$346,'[1]Unit factor_selected'!V$1,FALSE)</f>
        <v>1.28858433857626E-5</v>
      </c>
      <c r="BE414" s="21">
        <f>VLOOKUP($H414,'[1]Unit factor_selected'!$F$3:$AC$346,'[1]Unit factor_selected'!W$1,FALSE)</f>
        <v>2.5391860820713499E-3</v>
      </c>
      <c r="BF414" s="21">
        <f>VLOOKUP($H414,'[1]Unit factor_selected'!$F$3:$AC$346,'[1]Unit factor_selected'!X$1,FALSE)</f>
        <v>1.0082663421765599E-3</v>
      </c>
      <c r="BG414" s="21">
        <f>VLOOKUP($H414,'[1]Unit factor_selected'!$F$3:$AC$346,'[1]Unit factor_selected'!Y$1,FALSE)</f>
        <v>1.0817110478055199E-3</v>
      </c>
      <c r="BH414" s="21">
        <f>VLOOKUP($H414,'[1]Unit factor_selected'!$F$3:$AC$346,'[1]Unit factor_selected'!Z$1,FALSE)</f>
        <v>1.46213017430126E-7</v>
      </c>
      <c r="BI414" s="21">
        <f>VLOOKUP($H414,'[1]Unit factor_selected'!$F$3:$AC$346,'[1]Unit factor_selected'!AA$1,FALSE)</f>
        <v>1.59793720452425E-3</v>
      </c>
      <c r="BJ414" s="21">
        <f>VLOOKUP($H414,'[1]Unit factor_selected'!$F$3:$AC$346,'[1]Unit factor_selected'!AB$1,FALSE)</f>
        <v>0.69071663392821603</v>
      </c>
      <c r="BK414" s="306">
        <f>VLOOKUP($H414,'[1]Unit factor_selected'!$F$3:$AC$346,'[1]Unit factor_selected'!AC$1,FALSE)</f>
        <v>3.2548040608112502E-3</v>
      </c>
    </row>
    <row r="415" spans="2:63" x14ac:dyDescent="0.2">
      <c r="B415" s="327"/>
      <c r="C415" s="147"/>
      <c r="D415" s="84"/>
      <c r="E415" s="84"/>
      <c r="F415" s="315"/>
      <c r="G415" s="321" t="str">
        <f t="shared" si="289"/>
        <v>KR</v>
      </c>
      <c r="H415" s="125" t="str">
        <f t="shared" si="294"/>
        <v>7f7773d7-5cc5-4a8c-a55c-ac545e70259f</v>
      </c>
      <c r="I415" s="317">
        <f t="shared" si="290"/>
        <v>0</v>
      </c>
      <c r="J415" s="191"/>
      <c r="K415" s="262"/>
      <c r="L415" s="262"/>
      <c r="M415" s="262"/>
      <c r="N415" s="262"/>
      <c r="O415" s="262"/>
      <c r="P415" s="262"/>
      <c r="Q415" s="262"/>
      <c r="R415" s="92"/>
      <c r="S415" s="262"/>
      <c r="T415" s="262"/>
      <c r="U415" s="262"/>
      <c r="V415" s="262"/>
      <c r="W415" s="262"/>
      <c r="X415" s="262"/>
      <c r="Y415" s="262"/>
      <c r="Z415" s="92"/>
      <c r="AA415" s="94">
        <f t="shared" si="295"/>
        <v>0</v>
      </c>
      <c r="AB415" s="4">
        <f t="shared" si="293"/>
        <v>0</v>
      </c>
      <c r="AC415" s="4">
        <f t="shared" si="293"/>
        <v>0</v>
      </c>
      <c r="AD415" s="4">
        <f t="shared" si="293"/>
        <v>0</v>
      </c>
      <c r="AE415" s="4">
        <f t="shared" si="293"/>
        <v>0</v>
      </c>
      <c r="AF415" s="4">
        <f t="shared" si="293"/>
        <v>0</v>
      </c>
      <c r="AG415" s="4">
        <f t="shared" si="293"/>
        <v>0</v>
      </c>
      <c r="AH415" s="286">
        <f t="shared" si="293"/>
        <v>0</v>
      </c>
      <c r="AI415" s="4">
        <f t="shared" si="293"/>
        <v>0</v>
      </c>
      <c r="AJ415" s="4">
        <f t="shared" si="293"/>
        <v>0</v>
      </c>
      <c r="AK415" s="4">
        <f t="shared" si="293"/>
        <v>0</v>
      </c>
      <c r="AL415" s="4">
        <f t="shared" si="293"/>
        <v>0</v>
      </c>
      <c r="AM415" s="4">
        <f t="shared" si="293"/>
        <v>0</v>
      </c>
      <c r="AN415" s="4">
        <f t="shared" si="293"/>
        <v>0</v>
      </c>
      <c r="AO415" s="4">
        <f t="shared" si="293"/>
        <v>0</v>
      </c>
      <c r="AP415" s="286">
        <f t="shared" si="293"/>
        <v>0</v>
      </c>
      <c r="AQ415" s="45" t="str">
        <f>VLOOKUP($H415,'[1]Unit factor_selected'!$F$3:$AC$346,'[1]Unit factor_selected'!H$1,FALSE)</f>
        <v>kg</v>
      </c>
      <c r="AR415" s="98">
        <f>VLOOKUP($H415,'[1]Unit factor_selected'!$F$3:$AC$346,'[1]Unit factor_selected'!J$1,FALSE)</f>
        <v>0.498481727450589</v>
      </c>
      <c r="AS415" s="21">
        <f>VLOOKUP($H415,'[1]Unit factor_selected'!$F$3:$AC$346,'[1]Unit factor_selected'!K$1,FALSE)</f>
        <v>9.2829160603826697</v>
      </c>
      <c r="AT415" s="21">
        <f>VLOOKUP($H415,'[1]Unit factor_selected'!$F$3:$AC$346,'[1]Unit factor_selected'!L$1,FALSE)</f>
        <v>6.4881437132110998E-4</v>
      </c>
      <c r="AU415" s="21">
        <f>VLOOKUP($H415,'[1]Unit factor_selected'!$F$3:$AC$346,'[1]Unit factor_selected'!M$1,FALSE)</f>
        <v>0.13849305091372699</v>
      </c>
      <c r="AV415" s="21">
        <f>VLOOKUP($H415,'[1]Unit factor_selected'!$F$3:$AC$346,'[1]Unit factor_selected'!N$1,FALSE)</f>
        <v>2.6963710027067499E-2</v>
      </c>
      <c r="AW415" s="21">
        <f>VLOOKUP($H415,'[1]Unit factor_selected'!$F$3:$AC$346,'[1]Unit factor_selected'!O$1,FALSE)</f>
        <v>2.0797653537464299E-4</v>
      </c>
      <c r="AX415" s="21">
        <f>VLOOKUP($H415,'[1]Unit factor_selected'!$F$3:$AC$346,'[1]Unit factor_selected'!P$1,FALSE)</f>
        <v>0.50681534502177294</v>
      </c>
      <c r="AY415" s="21">
        <f>VLOOKUP($H415,'[1]Unit factor_selected'!$F$3:$AC$346,'[1]Unit factor_selected'!Q$1,FALSE)</f>
        <v>4.9772069063797303E-2</v>
      </c>
      <c r="AZ415" s="21">
        <f>VLOOKUP($H415,'[1]Unit factor_selected'!$F$3:$AC$346,'[1]Unit factor_selected'!R$1,FALSE)</f>
        <v>0.48295048901608501</v>
      </c>
      <c r="BA415" s="21">
        <f>VLOOKUP($H415,'[1]Unit factor_selected'!$F$3:$AC$346,'[1]Unit factor_selected'!S$1,FALSE)</f>
        <v>0.10865523337607499</v>
      </c>
      <c r="BB415" s="21">
        <f>VLOOKUP($H415,'[1]Unit factor_selected'!$F$3:$AC$346,'[1]Unit factor_selected'!T$1,FALSE)</f>
        <v>6.2000885230121903E-3</v>
      </c>
      <c r="BC415" s="21">
        <f>VLOOKUP($H415,'[1]Unit factor_selected'!$F$3:$AC$346,'[1]Unit factor_selected'!U$1,FALSE)</f>
        <v>3.47275108584537E-2</v>
      </c>
      <c r="BD415" s="21">
        <f>VLOOKUP($H415,'[1]Unit factor_selected'!$F$3:$AC$346,'[1]Unit factor_selected'!V$1,FALSE)</f>
        <v>1.9910518397837001E-5</v>
      </c>
      <c r="BE415" s="21">
        <f>VLOOKUP($H415,'[1]Unit factor_selected'!$F$3:$AC$346,'[1]Unit factor_selected'!W$1,FALSE)</f>
        <v>2.54761831746405E-3</v>
      </c>
      <c r="BF415" s="21">
        <f>VLOOKUP($H415,'[1]Unit factor_selected'!$F$3:$AC$346,'[1]Unit factor_selected'!X$1,FALSE)</f>
        <v>1.1249127559513101E-3</v>
      </c>
      <c r="BG415" s="21">
        <f>VLOOKUP($H415,'[1]Unit factor_selected'!$F$3:$AC$346,'[1]Unit factor_selected'!Y$1,FALSE)</f>
        <v>1.19718228289224E-3</v>
      </c>
      <c r="BH415" s="21">
        <f>VLOOKUP($H415,'[1]Unit factor_selected'!$F$3:$AC$346,'[1]Unit factor_selected'!Z$1,FALSE)</f>
        <v>1.6138483763832599E-7</v>
      </c>
      <c r="BI415" s="21">
        <f>VLOOKUP($H415,'[1]Unit factor_selected'!$F$3:$AC$346,'[1]Unit factor_selected'!AA$1,FALSE)</f>
        <v>1.3085691845237701E-3</v>
      </c>
      <c r="BJ415" s="21">
        <f>VLOOKUP($H415,'[1]Unit factor_selected'!$F$3:$AC$346,'[1]Unit factor_selected'!AB$1,FALSE)</f>
        <v>0.71564591718441894</v>
      </c>
      <c r="BK415" s="306">
        <f>VLOOKUP($H415,'[1]Unit factor_selected'!$F$3:$AC$346,'[1]Unit factor_selected'!AC$1,FALSE)</f>
        <v>3.9920997142519898E-3</v>
      </c>
    </row>
    <row r="416" spans="2:63" x14ac:dyDescent="0.2">
      <c r="B416" s="327"/>
      <c r="C416" s="147"/>
      <c r="D416" s="100"/>
      <c r="E416" s="100"/>
      <c r="F416" s="319"/>
      <c r="G416" s="321" t="str">
        <f t="shared" si="289"/>
        <v>RER</v>
      </c>
      <c r="H416" s="125" t="str">
        <f t="shared" si="294"/>
        <v>5e703a3b-e987-3bae-b7c2-36ae49217aa6</v>
      </c>
      <c r="I416" s="322">
        <f t="shared" si="290"/>
        <v>0</v>
      </c>
      <c r="J416" s="195"/>
      <c r="K416" s="310"/>
      <c r="L416" s="310"/>
      <c r="M416" s="310"/>
      <c r="N416" s="310"/>
      <c r="O416" s="310"/>
      <c r="P416" s="310"/>
      <c r="Q416" s="310"/>
      <c r="R416" s="108"/>
      <c r="S416" s="310"/>
      <c r="T416" s="310"/>
      <c r="U416" s="310"/>
      <c r="V416" s="310"/>
      <c r="W416" s="310"/>
      <c r="X416" s="310"/>
      <c r="Y416" s="310"/>
      <c r="Z416" s="108"/>
      <c r="AA416" s="94">
        <f t="shared" si="295"/>
        <v>0</v>
      </c>
      <c r="AB416" s="4">
        <f t="shared" si="293"/>
        <v>0</v>
      </c>
      <c r="AC416" s="4">
        <f t="shared" si="293"/>
        <v>0</v>
      </c>
      <c r="AD416" s="4">
        <f t="shared" si="293"/>
        <v>0</v>
      </c>
      <c r="AE416" s="4">
        <f t="shared" si="293"/>
        <v>0</v>
      </c>
      <c r="AF416" s="4">
        <f t="shared" si="293"/>
        <v>0</v>
      </c>
      <c r="AG416" s="4">
        <f t="shared" si="293"/>
        <v>0</v>
      </c>
      <c r="AH416" s="286">
        <f t="shared" si="293"/>
        <v>0</v>
      </c>
      <c r="AI416" s="4">
        <f t="shared" si="293"/>
        <v>0</v>
      </c>
      <c r="AJ416" s="4">
        <f t="shared" si="293"/>
        <v>0</v>
      </c>
      <c r="AK416" s="4">
        <f t="shared" si="293"/>
        <v>0</v>
      </c>
      <c r="AL416" s="4">
        <f t="shared" si="293"/>
        <v>0</v>
      </c>
      <c r="AM416" s="4">
        <f t="shared" si="293"/>
        <v>0</v>
      </c>
      <c r="AN416" s="4">
        <f t="shared" si="293"/>
        <v>0</v>
      </c>
      <c r="AO416" s="4">
        <f t="shared" si="293"/>
        <v>0</v>
      </c>
      <c r="AP416" s="286">
        <f t="shared" si="293"/>
        <v>0</v>
      </c>
      <c r="AQ416" s="45" t="str">
        <f>VLOOKUP($H416,'[1]Unit factor_selected'!$F$3:$AC$346,'[1]Unit factor_selected'!H$1,FALSE)</f>
        <v>kg</v>
      </c>
      <c r="AR416" s="98">
        <f>VLOOKUP($H416,'[1]Unit factor_selected'!$F$3:$AC$346,'[1]Unit factor_selected'!J$1,FALSE)</f>
        <v>0.42900235361917199</v>
      </c>
      <c r="AS416" s="21">
        <f>VLOOKUP($H416,'[1]Unit factor_selected'!$F$3:$AC$346,'[1]Unit factor_selected'!K$1,FALSE)</f>
        <v>8.9465675240303106</v>
      </c>
      <c r="AT416" s="21">
        <f>VLOOKUP($H416,'[1]Unit factor_selected'!$F$3:$AC$346,'[1]Unit factor_selected'!L$1,FALSE)</f>
        <v>4.8702188240085499E-4</v>
      </c>
      <c r="AU416" s="21">
        <f>VLOOKUP($H416,'[1]Unit factor_selected'!$F$3:$AC$346,'[1]Unit factor_selected'!M$1,FALSE)</f>
        <v>0.12461625334286</v>
      </c>
      <c r="AV416" s="21">
        <f>VLOOKUP($H416,'[1]Unit factor_selected'!$F$3:$AC$346,'[1]Unit factor_selected'!N$1,FALSE)</f>
        <v>2.48124393745877E-2</v>
      </c>
      <c r="AW416" s="21">
        <f>VLOOKUP($H416,'[1]Unit factor_selected'!$F$3:$AC$346,'[1]Unit factor_selected'!O$1,FALSE)</f>
        <v>1.7923828870045701E-4</v>
      </c>
      <c r="AX416" s="21">
        <f>VLOOKUP($H416,'[1]Unit factor_selected'!$F$3:$AC$346,'[1]Unit factor_selected'!P$1,FALSE)</f>
        <v>0.43626793396403601</v>
      </c>
      <c r="AY416" s="21">
        <f>VLOOKUP($H416,'[1]Unit factor_selected'!$F$3:$AC$346,'[1]Unit factor_selected'!Q$1,FALSE)</f>
        <v>4.6279688442604598E-2</v>
      </c>
      <c r="AZ416" s="21">
        <f>VLOOKUP($H416,'[1]Unit factor_selected'!$F$3:$AC$346,'[1]Unit factor_selected'!R$1,FALSE)</f>
        <v>0.41230837653730401</v>
      </c>
      <c r="BA416" s="21">
        <f>VLOOKUP($H416,'[1]Unit factor_selected'!$F$3:$AC$346,'[1]Unit factor_selected'!S$1,FALSE)</f>
        <v>0.10303001537592101</v>
      </c>
      <c r="BB416" s="21">
        <f>VLOOKUP($H416,'[1]Unit factor_selected'!$F$3:$AC$346,'[1]Unit factor_selected'!T$1,FALSE)</f>
        <v>5.0043233419371997E-3</v>
      </c>
      <c r="BC416" s="21">
        <f>VLOOKUP($H416,'[1]Unit factor_selected'!$F$3:$AC$346,'[1]Unit factor_selected'!U$1,FALSE)</f>
        <v>3.2025953328427198E-2</v>
      </c>
      <c r="BD416" s="21">
        <f>VLOOKUP($H416,'[1]Unit factor_selected'!$F$3:$AC$346,'[1]Unit factor_selected'!V$1,FALSE)</f>
        <v>1.62315826013972E-5</v>
      </c>
      <c r="BE416" s="21">
        <f>VLOOKUP($H416,'[1]Unit factor_selected'!$F$3:$AC$346,'[1]Unit factor_selected'!W$1,FALSE)</f>
        <v>2.5002152224764401E-3</v>
      </c>
      <c r="BF416" s="21">
        <f>VLOOKUP($H416,'[1]Unit factor_selected'!$F$3:$AC$346,'[1]Unit factor_selected'!X$1,FALSE)</f>
        <v>6.7203344125086196E-4</v>
      </c>
      <c r="BG416" s="21">
        <f>VLOOKUP($H416,'[1]Unit factor_selected'!$F$3:$AC$346,'[1]Unit factor_selected'!Y$1,FALSE)</f>
        <v>7.3970807864051202E-4</v>
      </c>
      <c r="BH416" s="21">
        <f>VLOOKUP($H416,'[1]Unit factor_selected'!$F$3:$AC$346,'[1]Unit factor_selected'!Z$1,FALSE)</f>
        <v>1.5990468718225E-7</v>
      </c>
      <c r="BI416" s="21">
        <f>VLOOKUP($H416,'[1]Unit factor_selected'!$F$3:$AC$346,'[1]Unit factor_selected'!AA$1,FALSE)</f>
        <v>9.9494067907489195E-4</v>
      </c>
      <c r="BJ416" s="21">
        <f>VLOOKUP($H416,'[1]Unit factor_selected'!$F$3:$AC$346,'[1]Unit factor_selected'!AB$1,FALSE)</f>
        <v>0.61785306492874703</v>
      </c>
      <c r="BK416" s="306">
        <f>VLOOKUP($H416,'[1]Unit factor_selected'!$F$3:$AC$346,'[1]Unit factor_selected'!AC$1,FALSE)</f>
        <v>5.2961188482782903E-3</v>
      </c>
    </row>
    <row r="417" spans="2:63" x14ac:dyDescent="0.2">
      <c r="B417" s="327"/>
      <c r="C417" s="147"/>
      <c r="D417" s="62" t="str">
        <f>'[1]EV proj_BAU'!K95</f>
        <v>Al jacket outer layer (kg)</v>
      </c>
      <c r="E417" s="62" t="str">
        <f>E371</f>
        <v>Al production</v>
      </c>
      <c r="F417" s="312" t="str">
        <f>F371</f>
        <v>Al production</v>
      </c>
      <c r="G417" s="17" t="str">
        <f>G407</f>
        <v>US</v>
      </c>
      <c r="H417" s="211"/>
      <c r="I417" s="329">
        <f>I407</f>
        <v>1</v>
      </c>
      <c r="J417" s="89">
        <f>SUM(I417:I421)</f>
        <v>1</v>
      </c>
      <c r="K417" s="72">
        <f>'[1]EV proj_BAU'!R95</f>
        <v>25.90945653206651</v>
      </c>
      <c r="L417" s="72">
        <f>'[1]EV proj_BAU'!S95</f>
        <v>25.917999049881239</v>
      </c>
      <c r="M417" s="72">
        <f>'[1]EV proj_BAU'!T95</f>
        <v>25.537857007125893</v>
      </c>
      <c r="N417" s="72">
        <f>'[1]EV proj_BAU'!U95</f>
        <v>7.9506598574821856</v>
      </c>
      <c r="O417" s="72">
        <f>'[1]EV proj_BAU'!V95</f>
        <v>25.621146555819482</v>
      </c>
      <c r="P417" s="72">
        <f>'[1]EV proj_BAU'!W95</f>
        <v>25.569891448931116</v>
      </c>
      <c r="Q417" s="72">
        <f>'[1]EV proj_BAU'!AF96</f>
        <v>28.523466983372927</v>
      </c>
      <c r="R417" s="72">
        <f>'[1]EV proj_BAU'!AJ95</f>
        <v>31.02322125890737</v>
      </c>
      <c r="S417" s="72">
        <f>'[1]EV proj_BAU'!X95</f>
        <v>33.97466116389549</v>
      </c>
      <c r="T417" s="72">
        <f>'[1]EV proj_BAU'!Y95</f>
        <v>34.004559976247037</v>
      </c>
      <c r="U417" s="72">
        <f>'[1]EV proj_BAU'!Z95</f>
        <v>33.40017684085511</v>
      </c>
      <c r="V417" s="72">
        <f>'[1]EV proj_BAU'!AA95</f>
        <v>15.227038004750595</v>
      </c>
      <c r="W417" s="72">
        <f>'[1]EV proj_BAU'!AB95</f>
        <v>33.574230641330168</v>
      </c>
      <c r="X417" s="72">
        <f>'[1]EV proj_BAU'!AC95</f>
        <v>33.421533135391932</v>
      </c>
      <c r="Y417" s="72">
        <f>'[1]EV proj_BAU'!AG96</f>
        <v>37.836947030878861</v>
      </c>
      <c r="Z417" s="72">
        <f>'[1]EV proj_BAU'!AK95</f>
        <v>38.605773634204276</v>
      </c>
      <c r="AA417" s="189">
        <f>$I417*K$417</f>
        <v>25.90945653206651</v>
      </c>
      <c r="AB417" s="76">
        <f t="shared" ref="AB417:AP421" si="296">$I417*L$417</f>
        <v>25.917999049881239</v>
      </c>
      <c r="AC417" s="76">
        <f t="shared" si="296"/>
        <v>25.537857007125893</v>
      </c>
      <c r="AD417" s="76">
        <f t="shared" si="296"/>
        <v>7.9506598574821856</v>
      </c>
      <c r="AE417" s="76">
        <f t="shared" si="296"/>
        <v>25.621146555819482</v>
      </c>
      <c r="AF417" s="76">
        <f t="shared" si="296"/>
        <v>25.569891448931116</v>
      </c>
      <c r="AG417" s="76">
        <f t="shared" si="296"/>
        <v>28.523466983372927</v>
      </c>
      <c r="AH417" s="76">
        <f t="shared" si="296"/>
        <v>31.02322125890737</v>
      </c>
      <c r="AI417" s="76">
        <f t="shared" si="296"/>
        <v>33.97466116389549</v>
      </c>
      <c r="AJ417" s="76">
        <f t="shared" si="296"/>
        <v>34.004559976247037</v>
      </c>
      <c r="AK417" s="76">
        <f t="shared" si="296"/>
        <v>33.40017684085511</v>
      </c>
      <c r="AL417" s="76">
        <f t="shared" si="296"/>
        <v>15.227038004750595</v>
      </c>
      <c r="AM417" s="76">
        <f t="shared" si="296"/>
        <v>33.574230641330168</v>
      </c>
      <c r="AN417" s="76">
        <f t="shared" si="296"/>
        <v>33.421533135391932</v>
      </c>
      <c r="AO417" s="76">
        <f t="shared" si="296"/>
        <v>37.836947030878861</v>
      </c>
      <c r="AP417" s="76">
        <f t="shared" si="296"/>
        <v>38.605773634204276</v>
      </c>
      <c r="AQ417" s="37" t="s">
        <v>56</v>
      </c>
      <c r="AR417" s="79">
        <f>AR407</f>
        <v>2.1848413692517172</v>
      </c>
      <c r="AS417" s="82">
        <f t="shared" ref="AS417:BK421" si="297">AS407</f>
        <v>38.1945725641433</v>
      </c>
      <c r="AT417" s="82">
        <f t="shared" si="297"/>
        <v>6.2111693866046432E-3</v>
      </c>
      <c r="AU417" s="82">
        <f t="shared" si="297"/>
        <v>0.47465507057293604</v>
      </c>
      <c r="AV417" s="82">
        <f t="shared" si="297"/>
        <v>4.454802303119755</v>
      </c>
      <c r="AW417" s="82">
        <f t="shared" si="297"/>
        <v>1.045041271821423E-3</v>
      </c>
      <c r="AX417" s="82">
        <f t="shared" si="297"/>
        <v>2.2202122446083377</v>
      </c>
      <c r="AY417" s="82">
        <f t="shared" si="297"/>
        <v>0.9756873970554083</v>
      </c>
      <c r="AZ417" s="82">
        <f t="shared" si="297"/>
        <v>9.1215472903694526</v>
      </c>
      <c r="BA417" s="82">
        <f t="shared" si="297"/>
        <v>6.4144053142725782E-2</v>
      </c>
      <c r="BB417" s="82">
        <f t="shared" si="297"/>
        <v>2.1804218218676924E-2</v>
      </c>
      <c r="BC417" s="82">
        <f t="shared" si="297"/>
        <v>5.3635626832127032</v>
      </c>
      <c r="BD417" s="82">
        <f t="shared" si="297"/>
        <v>5.2399359048445141E-5</v>
      </c>
      <c r="BE417" s="82">
        <f t="shared" si="297"/>
        <v>7.6786336473888175E-2</v>
      </c>
      <c r="BF417" s="82">
        <f t="shared" si="297"/>
        <v>5.7817196909786305E-3</v>
      </c>
      <c r="BG417" s="82">
        <f t="shared" si="297"/>
        <v>5.871103372397035E-3</v>
      </c>
      <c r="BH417" s="82">
        <f t="shared" si="297"/>
        <v>8.6873102517182999E-7</v>
      </c>
      <c r="BI417" s="82">
        <f t="shared" si="297"/>
        <v>1.7002001784714876E-2</v>
      </c>
      <c r="BJ417" s="82">
        <f t="shared" si="297"/>
        <v>38.854814959270755</v>
      </c>
      <c r="BK417" s="302">
        <f t="shared" si="297"/>
        <v>8.5192268585598543E-2</v>
      </c>
    </row>
    <row r="418" spans="2:63" x14ac:dyDescent="0.2">
      <c r="B418" s="327"/>
      <c r="C418" s="147"/>
      <c r="D418" s="84"/>
      <c r="E418" s="84"/>
      <c r="F418" s="315"/>
      <c r="G418" s="321" t="str">
        <f t="shared" ref="G418:H426" si="298">G408</f>
        <v>CN</v>
      </c>
      <c r="H418" s="213"/>
      <c r="I418" s="329">
        <f t="shared" ref="I418:I426" si="299">I408</f>
        <v>0</v>
      </c>
      <c r="J418" s="89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165">
        <f t="shared" ref="AA418:AA421" si="300">$I418*K$417</f>
        <v>0</v>
      </c>
      <c r="AB418" s="166">
        <f t="shared" si="296"/>
        <v>0</v>
      </c>
      <c r="AC418" s="166">
        <f t="shared" si="296"/>
        <v>0</v>
      </c>
      <c r="AD418" s="166">
        <f t="shared" si="296"/>
        <v>0</v>
      </c>
      <c r="AE418" s="166">
        <f t="shared" si="296"/>
        <v>0</v>
      </c>
      <c r="AF418" s="166">
        <f t="shared" si="296"/>
        <v>0</v>
      </c>
      <c r="AG418" s="166">
        <f t="shared" si="296"/>
        <v>0</v>
      </c>
      <c r="AH418" s="166">
        <f t="shared" si="296"/>
        <v>0</v>
      </c>
      <c r="AI418" s="166">
        <f t="shared" si="296"/>
        <v>0</v>
      </c>
      <c r="AJ418" s="166">
        <f t="shared" si="296"/>
        <v>0</v>
      </c>
      <c r="AK418" s="166">
        <f t="shared" si="296"/>
        <v>0</v>
      </c>
      <c r="AL418" s="166">
        <f t="shared" si="296"/>
        <v>0</v>
      </c>
      <c r="AM418" s="166">
        <f t="shared" si="296"/>
        <v>0</v>
      </c>
      <c r="AN418" s="166">
        <f t="shared" si="296"/>
        <v>0</v>
      </c>
      <c r="AO418" s="166">
        <f t="shared" si="296"/>
        <v>0</v>
      </c>
      <c r="AP418" s="166">
        <f t="shared" si="296"/>
        <v>0</v>
      </c>
      <c r="AQ418" s="45" t="s">
        <v>56</v>
      </c>
      <c r="AR418" s="98">
        <f t="shared" ref="AR418:BG421" si="301">AR408</f>
        <v>15.21062220884934</v>
      </c>
      <c r="AS418" s="21">
        <f t="shared" si="301"/>
        <v>147.68062088902829</v>
      </c>
      <c r="AT418" s="21">
        <f t="shared" si="301"/>
        <v>2.8059526339848921E-2</v>
      </c>
      <c r="AU418" s="21">
        <f t="shared" si="301"/>
        <v>2.9941852248386174</v>
      </c>
      <c r="AV418" s="21">
        <f t="shared" si="301"/>
        <v>2.9390767633158057</v>
      </c>
      <c r="AW418" s="21">
        <f t="shared" si="301"/>
        <v>3.4684977082473042E-3</v>
      </c>
      <c r="AX418" s="21">
        <f t="shared" si="301"/>
        <v>15.626942723460056</v>
      </c>
      <c r="AY418" s="21">
        <f t="shared" si="301"/>
        <v>2.6762174587891328</v>
      </c>
      <c r="AZ418" s="21">
        <f t="shared" si="301"/>
        <v>14.410299582479201</v>
      </c>
      <c r="BA418" s="21">
        <f t="shared" si="301"/>
        <v>0.12383706171820134</v>
      </c>
      <c r="BB418" s="21">
        <f t="shared" si="301"/>
        <v>4.5122505118958704E-2</v>
      </c>
      <c r="BC418" s="21">
        <f t="shared" si="301"/>
        <v>3.5850974112083809</v>
      </c>
      <c r="BD418" s="21">
        <f t="shared" si="301"/>
        <v>2.424657579395884E-4</v>
      </c>
      <c r="BE418" s="21">
        <f t="shared" si="301"/>
        <v>0.16447055582979317</v>
      </c>
      <c r="BF418" s="21">
        <f t="shared" si="301"/>
        <v>4.2417293208971307E-2</v>
      </c>
      <c r="BG418" s="21">
        <f t="shared" si="301"/>
        <v>4.2619856213667776E-2</v>
      </c>
      <c r="BH418" s="21">
        <f t="shared" si="297"/>
        <v>3.2817146314926493E-6</v>
      </c>
      <c r="BI418" s="21">
        <f t="shared" si="297"/>
        <v>6.8709648474534188E-2</v>
      </c>
      <c r="BJ418" s="21">
        <f t="shared" si="297"/>
        <v>28.142292136905731</v>
      </c>
      <c r="BK418" s="306">
        <f t="shared" si="297"/>
        <v>4.0070651911004292E-2</v>
      </c>
    </row>
    <row r="419" spans="2:63" x14ac:dyDescent="0.2">
      <c r="B419" s="327"/>
      <c r="C419" s="147"/>
      <c r="D419" s="84"/>
      <c r="E419" s="84"/>
      <c r="F419" s="315"/>
      <c r="G419" s="321" t="str">
        <f t="shared" si="298"/>
        <v>JP</v>
      </c>
      <c r="H419" s="213"/>
      <c r="I419" s="329">
        <f t="shared" si="299"/>
        <v>0</v>
      </c>
      <c r="J419" s="89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165">
        <f t="shared" si="300"/>
        <v>0</v>
      </c>
      <c r="AB419" s="166">
        <f t="shared" si="296"/>
        <v>0</v>
      </c>
      <c r="AC419" s="166">
        <f t="shared" si="296"/>
        <v>0</v>
      </c>
      <c r="AD419" s="166">
        <f t="shared" si="296"/>
        <v>0</v>
      </c>
      <c r="AE419" s="166">
        <f t="shared" si="296"/>
        <v>0</v>
      </c>
      <c r="AF419" s="166">
        <f t="shared" si="296"/>
        <v>0</v>
      </c>
      <c r="AG419" s="166">
        <f t="shared" si="296"/>
        <v>0</v>
      </c>
      <c r="AH419" s="166">
        <f t="shared" si="296"/>
        <v>0</v>
      </c>
      <c r="AI419" s="166">
        <f t="shared" si="296"/>
        <v>0</v>
      </c>
      <c r="AJ419" s="166">
        <f t="shared" si="296"/>
        <v>0</v>
      </c>
      <c r="AK419" s="166">
        <f t="shared" si="296"/>
        <v>0</v>
      </c>
      <c r="AL419" s="166">
        <f t="shared" si="296"/>
        <v>0</v>
      </c>
      <c r="AM419" s="166">
        <f t="shared" si="296"/>
        <v>0</v>
      </c>
      <c r="AN419" s="166">
        <f t="shared" si="296"/>
        <v>0</v>
      </c>
      <c r="AO419" s="166">
        <f t="shared" si="296"/>
        <v>0</v>
      </c>
      <c r="AP419" s="166">
        <f t="shared" si="296"/>
        <v>0</v>
      </c>
      <c r="AQ419" s="45" t="s">
        <v>56</v>
      </c>
      <c r="AR419" s="98">
        <f t="shared" si="301"/>
        <v>18.594936645005706</v>
      </c>
      <c r="AS419" s="21">
        <f t="shared" si="297"/>
        <v>218.02836680612191</v>
      </c>
      <c r="AT419" s="21">
        <f t="shared" si="297"/>
        <v>8.1940022018765296E-2</v>
      </c>
      <c r="AU419" s="21">
        <f t="shared" si="297"/>
        <v>4.5164389654497636</v>
      </c>
      <c r="AV419" s="21">
        <f t="shared" si="297"/>
        <v>3.1511117602619358</v>
      </c>
      <c r="AW419" s="21">
        <f t="shared" si="297"/>
        <v>1.1249500693782156E-2</v>
      </c>
      <c r="AX419" s="21">
        <f t="shared" si="297"/>
        <v>18.759987605919509</v>
      </c>
      <c r="AY419" s="21">
        <f t="shared" si="297"/>
        <v>3.05626358107537</v>
      </c>
      <c r="AZ419" s="21">
        <f t="shared" si="297"/>
        <v>25.074549425348138</v>
      </c>
      <c r="BA419" s="21">
        <f t="shared" si="297"/>
        <v>0.11729807314552217</v>
      </c>
      <c r="BB419" s="21">
        <f t="shared" si="297"/>
        <v>9.5157800403921938E-2</v>
      </c>
      <c r="BC419" s="21">
        <f t="shared" si="297"/>
        <v>3.8774442059745917</v>
      </c>
      <c r="BD419" s="21">
        <f t="shared" si="297"/>
        <v>7.1316135476222591E-4</v>
      </c>
      <c r="BE419" s="21">
        <f t="shared" si="297"/>
        <v>0.16461824179891379</v>
      </c>
      <c r="BF419" s="21">
        <f t="shared" si="297"/>
        <v>4.5951339786040435E-2</v>
      </c>
      <c r="BG419" s="21">
        <f t="shared" si="297"/>
        <v>4.63182141432616E-2</v>
      </c>
      <c r="BH419" s="21">
        <f t="shared" si="297"/>
        <v>4.2545725533246946E-6</v>
      </c>
      <c r="BI419" s="21">
        <f t="shared" si="297"/>
        <v>8.3620975536322181E-2</v>
      </c>
      <c r="BJ419" s="21">
        <f t="shared" si="297"/>
        <v>31.245496305311175</v>
      </c>
      <c r="BK419" s="306">
        <f t="shared" si="297"/>
        <v>6.6969876181763255E-2</v>
      </c>
    </row>
    <row r="420" spans="2:63" x14ac:dyDescent="0.2">
      <c r="B420" s="327"/>
      <c r="C420" s="147"/>
      <c r="D420" s="84"/>
      <c r="E420" s="84"/>
      <c r="F420" s="315"/>
      <c r="G420" s="321" t="str">
        <f t="shared" si="298"/>
        <v>KR</v>
      </c>
      <c r="H420" s="213"/>
      <c r="I420" s="329">
        <f t="shared" si="299"/>
        <v>0</v>
      </c>
      <c r="J420" s="89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193">
        <f t="shared" si="300"/>
        <v>0</v>
      </c>
      <c r="AB420" s="95">
        <f t="shared" si="296"/>
        <v>0</v>
      </c>
      <c r="AC420" s="95">
        <f t="shared" si="296"/>
        <v>0</v>
      </c>
      <c r="AD420" s="95">
        <f t="shared" si="296"/>
        <v>0</v>
      </c>
      <c r="AE420" s="95">
        <f t="shared" si="296"/>
        <v>0</v>
      </c>
      <c r="AF420" s="95">
        <f t="shared" si="296"/>
        <v>0</v>
      </c>
      <c r="AG420" s="95">
        <f t="shared" si="296"/>
        <v>0</v>
      </c>
      <c r="AH420" s="95">
        <f t="shared" si="296"/>
        <v>0</v>
      </c>
      <c r="AI420" s="95">
        <f t="shared" si="296"/>
        <v>0</v>
      </c>
      <c r="AJ420" s="95">
        <f t="shared" si="296"/>
        <v>0</v>
      </c>
      <c r="AK420" s="95">
        <f t="shared" si="296"/>
        <v>0</v>
      </c>
      <c r="AL420" s="95">
        <f t="shared" si="296"/>
        <v>0</v>
      </c>
      <c r="AM420" s="95">
        <f t="shared" si="296"/>
        <v>0</v>
      </c>
      <c r="AN420" s="95">
        <f t="shared" si="296"/>
        <v>0</v>
      </c>
      <c r="AO420" s="95">
        <f t="shared" si="296"/>
        <v>0</v>
      </c>
      <c r="AP420" s="95">
        <f t="shared" si="296"/>
        <v>0</v>
      </c>
      <c r="AQ420" s="45" t="s">
        <v>56</v>
      </c>
      <c r="AR420" s="98">
        <f t="shared" si="301"/>
        <v>18.596519965644834</v>
      </c>
      <c r="AS420" s="21">
        <f t="shared" si="297"/>
        <v>218.13646750885871</v>
      </c>
      <c r="AT420" s="21">
        <f t="shared" si="297"/>
        <v>8.1941051586887845E-2</v>
      </c>
      <c r="AU420" s="21">
        <f t="shared" si="297"/>
        <v>4.5170981853533849</v>
      </c>
      <c r="AV420" s="21">
        <f t="shared" si="297"/>
        <v>3.1513141873932846</v>
      </c>
      <c r="AW420" s="21">
        <f t="shared" si="297"/>
        <v>1.1258021536624122E-2</v>
      </c>
      <c r="AX420" s="21">
        <f t="shared" si="297"/>
        <v>18.761423929794482</v>
      </c>
      <c r="AY420" s="21">
        <f t="shared" si="297"/>
        <v>3.0567125214649971</v>
      </c>
      <c r="AZ420" s="21">
        <f t="shared" si="297"/>
        <v>25.085759227572982</v>
      </c>
      <c r="BA420" s="21">
        <f t="shared" si="297"/>
        <v>0.12224035434193704</v>
      </c>
      <c r="BB420" s="21">
        <f t="shared" si="297"/>
        <v>9.5343737819733793E-2</v>
      </c>
      <c r="BC420" s="21">
        <f t="shared" si="297"/>
        <v>3.87773220351988</v>
      </c>
      <c r="BD420" s="21">
        <f t="shared" si="297"/>
        <v>7.1375384322349517E-4</v>
      </c>
      <c r="BE420" s="21">
        <f t="shared" si="297"/>
        <v>0.16461895116396827</v>
      </c>
      <c r="BF420" s="21">
        <f t="shared" si="297"/>
        <v>4.596118014039674E-2</v>
      </c>
      <c r="BG420" s="21">
        <f t="shared" si="297"/>
        <v>4.6327955367544728E-2</v>
      </c>
      <c r="BH420" s="21">
        <f t="shared" si="297"/>
        <v>4.2558532447533117E-6</v>
      </c>
      <c r="BI420" s="21">
        <f t="shared" si="297"/>
        <v>8.3596578104274163E-2</v>
      </c>
      <c r="BJ420" s="21">
        <f t="shared" si="297"/>
        <v>31.247599571836311</v>
      </c>
      <c r="BK420" s="306">
        <f t="shared" si="297"/>
        <v>6.7032084217635013E-2</v>
      </c>
    </row>
    <row r="421" spans="2:63" x14ac:dyDescent="0.2">
      <c r="B421" s="327"/>
      <c r="C421" s="147"/>
      <c r="D421" s="84"/>
      <c r="E421" s="84"/>
      <c r="F421" s="315"/>
      <c r="G421" s="321" t="str">
        <f t="shared" si="298"/>
        <v>RER</v>
      </c>
      <c r="H421" s="213"/>
      <c r="I421" s="329">
        <f t="shared" si="299"/>
        <v>0</v>
      </c>
      <c r="J421" s="89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193">
        <f t="shared" si="300"/>
        <v>0</v>
      </c>
      <c r="AB421" s="95">
        <f t="shared" si="296"/>
        <v>0</v>
      </c>
      <c r="AC421" s="95">
        <f t="shared" si="296"/>
        <v>0</v>
      </c>
      <c r="AD421" s="95">
        <f t="shared" si="296"/>
        <v>0</v>
      </c>
      <c r="AE421" s="95">
        <f t="shared" si="296"/>
        <v>0</v>
      </c>
      <c r="AF421" s="95">
        <f t="shared" si="296"/>
        <v>0</v>
      </c>
      <c r="AG421" s="95">
        <f t="shared" si="296"/>
        <v>0</v>
      </c>
      <c r="AH421" s="95">
        <f t="shared" si="296"/>
        <v>0</v>
      </c>
      <c r="AI421" s="95">
        <f t="shared" si="296"/>
        <v>0</v>
      </c>
      <c r="AJ421" s="95">
        <f t="shared" si="296"/>
        <v>0</v>
      </c>
      <c r="AK421" s="95">
        <f t="shared" si="296"/>
        <v>0</v>
      </c>
      <c r="AL421" s="95">
        <f t="shared" si="296"/>
        <v>0</v>
      </c>
      <c r="AM421" s="95">
        <f t="shared" si="296"/>
        <v>0</v>
      </c>
      <c r="AN421" s="95">
        <f t="shared" si="296"/>
        <v>0</v>
      </c>
      <c r="AO421" s="95">
        <f t="shared" si="296"/>
        <v>0</v>
      </c>
      <c r="AP421" s="95">
        <f t="shared" si="296"/>
        <v>0</v>
      </c>
      <c r="AQ421" s="45" t="s">
        <v>56</v>
      </c>
      <c r="AR421" s="98">
        <f t="shared" si="301"/>
        <v>4.677025743875812</v>
      </c>
      <c r="AS421" s="21">
        <f t="shared" si="297"/>
        <v>106.26066908039638</v>
      </c>
      <c r="AT421" s="21">
        <f t="shared" si="297"/>
        <v>6.8083698661173652E-3</v>
      </c>
      <c r="AU421" s="21">
        <f t="shared" si="297"/>
        <v>1.2176773509900933</v>
      </c>
      <c r="AV421" s="21">
        <f t="shared" si="297"/>
        <v>2.8263896824764001</v>
      </c>
      <c r="AW421" s="21">
        <f t="shared" si="297"/>
        <v>2.8353304740493753E-3</v>
      </c>
      <c r="AX421" s="21">
        <f t="shared" si="297"/>
        <v>4.7333727150678975</v>
      </c>
      <c r="AY421" s="21">
        <f t="shared" si="297"/>
        <v>1.6320763903897362</v>
      </c>
      <c r="AZ421" s="21">
        <f t="shared" si="297"/>
        <v>9.0868878878980759</v>
      </c>
      <c r="BA421" s="21">
        <f t="shared" si="297"/>
        <v>1.1535929899241648</v>
      </c>
      <c r="BB421" s="21">
        <f t="shared" si="297"/>
        <v>2.9095489529904164E-2</v>
      </c>
      <c r="BC421" s="21">
        <f t="shared" si="297"/>
        <v>3.4261566159384733</v>
      </c>
      <c r="BD421" s="21">
        <f t="shared" si="297"/>
        <v>2.4322341208806811E-4</v>
      </c>
      <c r="BE421" s="21">
        <f t="shared" si="297"/>
        <v>0.13192642385548742</v>
      </c>
      <c r="BF421" s="21">
        <f t="shared" si="297"/>
        <v>6.7879241170787806E-3</v>
      </c>
      <c r="BG421" s="21">
        <f t="shared" si="297"/>
        <v>6.9286981577388806E-3</v>
      </c>
      <c r="BH421" s="21">
        <f t="shared" si="297"/>
        <v>1.9005770844293993E-6</v>
      </c>
      <c r="BI421" s="21">
        <f t="shared" si="297"/>
        <v>1.7165088467615604E-2</v>
      </c>
      <c r="BJ421" s="21">
        <f t="shared" si="297"/>
        <v>23.064736665136721</v>
      </c>
      <c r="BK421" s="306">
        <f t="shared" si="297"/>
        <v>0.20451694245658075</v>
      </c>
    </row>
    <row r="422" spans="2:63" x14ac:dyDescent="0.2">
      <c r="B422" s="327"/>
      <c r="C422" s="147"/>
      <c r="D422" s="84"/>
      <c r="E422" s="84" t="str">
        <f>E376</f>
        <v>Sheet rolling, Al</v>
      </c>
      <c r="F422" s="315" t="str">
        <f>F376</f>
        <v>market for sheet rolling, aluminium | sheet rolling, aluminium | Cutoff</v>
      </c>
      <c r="G422" s="321" t="str">
        <f t="shared" si="298"/>
        <v>US</v>
      </c>
      <c r="H422" s="213" t="str">
        <f>H412</f>
        <v>ab969850-0210-4900-a148-fb9da419ff27</v>
      </c>
      <c r="I422" s="329">
        <f t="shared" si="299"/>
        <v>1</v>
      </c>
      <c r="J422" s="89">
        <f>SUM(I422:I426)</f>
        <v>1</v>
      </c>
      <c r="K422" s="92">
        <f>K417</f>
        <v>25.90945653206651</v>
      </c>
      <c r="L422" s="92">
        <f>L417</f>
        <v>25.917999049881239</v>
      </c>
      <c r="M422" s="92">
        <f t="shared" ref="M422:R422" si="302">M417</f>
        <v>25.537857007125893</v>
      </c>
      <c r="N422" s="92">
        <f t="shared" si="302"/>
        <v>7.9506598574821856</v>
      </c>
      <c r="O422" s="92">
        <f t="shared" si="302"/>
        <v>25.621146555819482</v>
      </c>
      <c r="P422" s="92">
        <f t="shared" si="302"/>
        <v>25.569891448931116</v>
      </c>
      <c r="Q422" s="92">
        <f t="shared" si="302"/>
        <v>28.523466983372927</v>
      </c>
      <c r="R422" s="92">
        <f t="shared" si="302"/>
        <v>31.02322125890737</v>
      </c>
      <c r="S422" s="92">
        <f>S417</f>
        <v>33.97466116389549</v>
      </c>
      <c r="T422" s="92">
        <f>T417</f>
        <v>34.004559976247037</v>
      </c>
      <c r="U422" s="92">
        <f t="shared" ref="U422:Z422" si="303">U417</f>
        <v>33.40017684085511</v>
      </c>
      <c r="V422" s="92">
        <f t="shared" si="303"/>
        <v>15.227038004750595</v>
      </c>
      <c r="W422" s="92">
        <f t="shared" si="303"/>
        <v>33.574230641330168</v>
      </c>
      <c r="X422" s="92">
        <f t="shared" si="303"/>
        <v>33.421533135391932</v>
      </c>
      <c r="Y422" s="92">
        <f t="shared" si="303"/>
        <v>37.836947030878861</v>
      </c>
      <c r="Z422" s="92">
        <f t="shared" si="303"/>
        <v>38.605773634204276</v>
      </c>
      <c r="AA422" s="193">
        <f>$I422*K$422</f>
        <v>25.90945653206651</v>
      </c>
      <c r="AB422" s="95">
        <f t="shared" ref="AB422:AP426" si="304">$I422*L$422</f>
        <v>25.917999049881239</v>
      </c>
      <c r="AC422" s="95">
        <f t="shared" si="304"/>
        <v>25.537857007125893</v>
      </c>
      <c r="AD422" s="95">
        <f t="shared" si="304"/>
        <v>7.9506598574821856</v>
      </c>
      <c r="AE422" s="95">
        <f t="shared" si="304"/>
        <v>25.621146555819482</v>
      </c>
      <c r="AF422" s="95">
        <f t="shared" si="304"/>
        <v>25.569891448931116</v>
      </c>
      <c r="AG422" s="95">
        <f t="shared" si="304"/>
        <v>28.523466983372927</v>
      </c>
      <c r="AH422" s="95">
        <f t="shared" si="304"/>
        <v>31.02322125890737</v>
      </c>
      <c r="AI422" s="95">
        <f t="shared" si="304"/>
        <v>33.97466116389549</v>
      </c>
      <c r="AJ422" s="95">
        <f t="shared" si="304"/>
        <v>34.004559976247037</v>
      </c>
      <c r="AK422" s="95">
        <f t="shared" si="304"/>
        <v>33.40017684085511</v>
      </c>
      <c r="AL422" s="95">
        <f t="shared" si="304"/>
        <v>15.227038004750595</v>
      </c>
      <c r="AM422" s="95">
        <f t="shared" si="304"/>
        <v>33.574230641330168</v>
      </c>
      <c r="AN422" s="95">
        <f t="shared" si="304"/>
        <v>33.421533135391932</v>
      </c>
      <c r="AO422" s="95">
        <f t="shared" si="304"/>
        <v>37.836947030878861</v>
      </c>
      <c r="AP422" s="95">
        <f t="shared" si="304"/>
        <v>38.605773634204276</v>
      </c>
      <c r="AQ422" s="45" t="str">
        <f>VLOOKUP($H422,'[1]Unit factor_selected'!$F$3:$AC$346,'[1]Unit factor_selected'!H$1,FALSE)</f>
        <v>kg</v>
      </c>
      <c r="AR422" s="98">
        <f>VLOOKUP($H422,'[1]Unit factor_selected'!$F$3:$AC$346,'[1]Unit factor_selected'!J$1,FALSE)</f>
        <v>0.53390082923634297</v>
      </c>
      <c r="AS422" s="21">
        <f>VLOOKUP($H422,'[1]Unit factor_selected'!$F$3:$AC$346,'[1]Unit factor_selected'!K$1,FALSE)</f>
        <v>8.8004997782297298</v>
      </c>
      <c r="AT422" s="21">
        <f>VLOOKUP($H422,'[1]Unit factor_selected'!$F$3:$AC$346,'[1]Unit factor_selected'!L$1,FALSE)</f>
        <v>9.5399709111540802E-4</v>
      </c>
      <c r="AU422" s="21">
        <f>VLOOKUP($H422,'[1]Unit factor_selected'!$F$3:$AC$346,'[1]Unit factor_selected'!M$1,FALSE)</f>
        <v>0.149317229303359</v>
      </c>
      <c r="AV422" s="21">
        <f>VLOOKUP($H422,'[1]Unit factor_selected'!$F$3:$AC$346,'[1]Unit factor_selected'!N$1,FALSE)</f>
        <v>2.59538011987797E-2</v>
      </c>
      <c r="AW422" s="21">
        <f>VLOOKUP($H422,'[1]Unit factor_selected'!$F$3:$AC$346,'[1]Unit factor_selected'!O$1,FALSE)</f>
        <v>2.17414689678183E-4</v>
      </c>
      <c r="AX422" s="21">
        <f>VLOOKUP($H422,'[1]Unit factor_selected'!$F$3:$AC$346,'[1]Unit factor_selected'!P$1,FALSE)</f>
        <v>0.54460663019315603</v>
      </c>
      <c r="AY422" s="21">
        <f>VLOOKUP($H422,'[1]Unit factor_selected'!$F$3:$AC$346,'[1]Unit factor_selected'!Q$1,FALSE)</f>
        <v>4.8040165734473998E-2</v>
      </c>
      <c r="AZ422" s="21">
        <f>VLOOKUP($H422,'[1]Unit factor_selected'!$F$3:$AC$346,'[1]Unit factor_selected'!R$1,FALSE)</f>
        <v>0.484340900437781</v>
      </c>
      <c r="BA422" s="21">
        <f>VLOOKUP($H422,'[1]Unit factor_selected'!$F$3:$AC$346,'[1]Unit factor_selected'!S$1,FALSE)</f>
        <v>6.3264343200839304E-2</v>
      </c>
      <c r="BB422" s="21">
        <f>VLOOKUP($H422,'[1]Unit factor_selected'!$F$3:$AC$346,'[1]Unit factor_selected'!T$1,FALSE)</f>
        <v>2.6348308191353601E-3</v>
      </c>
      <c r="BC422" s="21">
        <f>VLOOKUP($H422,'[1]Unit factor_selected'!$F$3:$AC$346,'[1]Unit factor_selected'!U$1,FALSE)</f>
        <v>3.3445800944290699E-2</v>
      </c>
      <c r="BD422" s="21">
        <f>VLOOKUP($H422,'[1]Unit factor_selected'!$F$3:$AC$346,'[1]Unit factor_selected'!V$1,FALSE)</f>
        <v>1.9871671750106099E-5</v>
      </c>
      <c r="BE422" s="21">
        <f>VLOOKUP($H422,'[1]Unit factor_selected'!$F$3:$AC$346,'[1]Unit factor_selected'!W$1,FALSE)</f>
        <v>2.4507432483839801E-3</v>
      </c>
      <c r="BF422" s="21">
        <f>VLOOKUP($H422,'[1]Unit factor_selected'!$F$3:$AC$346,'[1]Unit factor_selected'!X$1,FALSE)</f>
        <v>9.2765376086020597E-4</v>
      </c>
      <c r="BG422" s="21">
        <f>VLOOKUP($H422,'[1]Unit factor_selected'!$F$3:$AC$346,'[1]Unit factor_selected'!Y$1,FALSE)</f>
        <v>1.00006411475275E-3</v>
      </c>
      <c r="BH422" s="21">
        <f>VLOOKUP($H422,'[1]Unit factor_selected'!$F$3:$AC$346,'[1]Unit factor_selected'!Z$1,FALSE)</f>
        <v>1.8055775352931099E-7</v>
      </c>
      <c r="BI422" s="21">
        <f>VLOOKUP($H422,'[1]Unit factor_selected'!$F$3:$AC$346,'[1]Unit factor_selected'!AA$1,FALSE)</f>
        <v>1.5083512731534599E-3</v>
      </c>
      <c r="BJ422" s="21">
        <f>VLOOKUP($H422,'[1]Unit factor_selected'!$F$3:$AC$346,'[1]Unit factor_selected'!AB$1,FALSE)</f>
        <v>0.62996043516603994</v>
      </c>
      <c r="BK422" s="306">
        <f>VLOOKUP($H422,'[1]Unit factor_selected'!$F$3:$AC$346,'[1]Unit factor_selected'!AC$1,FALSE)</f>
        <v>4.5954747023118298E-3</v>
      </c>
    </row>
    <row r="423" spans="2:63" x14ac:dyDescent="0.2">
      <c r="B423" s="327"/>
      <c r="C423" s="147"/>
      <c r="D423" s="84"/>
      <c r="E423" s="84"/>
      <c r="F423" s="315"/>
      <c r="G423" s="321" t="str">
        <f t="shared" si="298"/>
        <v>CN</v>
      </c>
      <c r="H423" s="213" t="str">
        <f t="shared" si="298"/>
        <v>d6847409-2340-4bd4-a778-8c159b9e71d4</v>
      </c>
      <c r="I423" s="329">
        <f t="shared" si="299"/>
        <v>0</v>
      </c>
      <c r="J423" s="89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165">
        <f t="shared" ref="AA423:AA426" si="305">$I423*K$422</f>
        <v>0</v>
      </c>
      <c r="AB423" s="166">
        <f t="shared" si="304"/>
        <v>0</v>
      </c>
      <c r="AC423" s="166">
        <f t="shared" si="304"/>
        <v>0</v>
      </c>
      <c r="AD423" s="166">
        <f t="shared" si="304"/>
        <v>0</v>
      </c>
      <c r="AE423" s="166">
        <f t="shared" si="304"/>
        <v>0</v>
      </c>
      <c r="AF423" s="166">
        <f t="shared" si="304"/>
        <v>0</v>
      </c>
      <c r="AG423" s="166">
        <f t="shared" si="304"/>
        <v>0</v>
      </c>
      <c r="AH423" s="166">
        <f t="shared" si="304"/>
        <v>0</v>
      </c>
      <c r="AI423" s="166">
        <f t="shared" si="304"/>
        <v>0</v>
      </c>
      <c r="AJ423" s="166">
        <f t="shared" si="304"/>
        <v>0</v>
      </c>
      <c r="AK423" s="166">
        <f t="shared" si="304"/>
        <v>0</v>
      </c>
      <c r="AL423" s="166">
        <f t="shared" si="304"/>
        <v>0</v>
      </c>
      <c r="AM423" s="166">
        <f t="shared" si="304"/>
        <v>0</v>
      </c>
      <c r="AN423" s="166">
        <f t="shared" si="304"/>
        <v>0</v>
      </c>
      <c r="AO423" s="166">
        <f t="shared" si="304"/>
        <v>0</v>
      </c>
      <c r="AP423" s="166">
        <f t="shared" si="304"/>
        <v>0</v>
      </c>
      <c r="AQ423" s="45" t="str">
        <f>VLOOKUP($H423,'[1]Unit factor_selected'!$F$3:$AC$346,'[1]Unit factor_selected'!H$1,FALSE)</f>
        <v>kg</v>
      </c>
      <c r="AR423" s="98">
        <f>VLOOKUP($H423,'[1]Unit factor_selected'!$F$3:$AC$346,'[1]Unit factor_selected'!J$1,FALSE)</f>
        <v>0.629047022738767</v>
      </c>
      <c r="AS423" s="21">
        <f>VLOOKUP($H423,'[1]Unit factor_selected'!$F$3:$AC$346,'[1]Unit factor_selected'!K$1,FALSE)</f>
        <v>8.7474137430276997</v>
      </c>
      <c r="AT423" s="21">
        <f>VLOOKUP($H423,'[1]Unit factor_selected'!$F$3:$AC$346,'[1]Unit factor_selected'!L$1,FALSE)</f>
        <v>9.2216248929828399E-4</v>
      </c>
      <c r="AU423" s="21">
        <f>VLOOKUP($H423,'[1]Unit factor_selected'!$F$3:$AC$346,'[1]Unit factor_selected'!M$1,FALSE)</f>
        <v>0.15086436188135899</v>
      </c>
      <c r="AV423" s="21">
        <f>VLOOKUP($H423,'[1]Unit factor_selected'!$F$3:$AC$346,'[1]Unit factor_selected'!N$1,FALSE)</f>
        <v>2.5756678038802199E-2</v>
      </c>
      <c r="AW423" s="21">
        <f>VLOOKUP($H423,'[1]Unit factor_selected'!$F$3:$AC$346,'[1]Unit factor_selected'!O$1,FALSE)</f>
        <v>1.2254572800615701E-4</v>
      </c>
      <c r="AX423" s="21">
        <f>VLOOKUP($H423,'[1]Unit factor_selected'!$F$3:$AC$346,'[1]Unit factor_selected'!P$1,FALSE)</f>
        <v>0.64582824730861799</v>
      </c>
      <c r="AY423" s="21">
        <f>VLOOKUP($H423,'[1]Unit factor_selected'!$F$3:$AC$346,'[1]Unit factor_selected'!Q$1,FALSE)</f>
        <v>4.8224834528883903E-2</v>
      </c>
      <c r="AZ423" s="21">
        <f>VLOOKUP($H423,'[1]Unit factor_selected'!$F$3:$AC$346,'[1]Unit factor_selected'!R$1,FALSE)</f>
        <v>0.43200597207000102</v>
      </c>
      <c r="BA423" s="21">
        <f>VLOOKUP($H423,'[1]Unit factor_selected'!$F$3:$AC$346,'[1]Unit factor_selected'!S$1,FALSE)</f>
        <v>5.37019915730335E-2</v>
      </c>
      <c r="BB423" s="21">
        <f>VLOOKUP($H423,'[1]Unit factor_selected'!$F$3:$AC$346,'[1]Unit factor_selected'!T$1,FALSE)</f>
        <v>1.9202316884752301E-3</v>
      </c>
      <c r="BC423" s="21">
        <f>VLOOKUP($H423,'[1]Unit factor_selected'!$F$3:$AC$346,'[1]Unit factor_selected'!U$1,FALSE)</f>
        <v>3.3001995503479799E-2</v>
      </c>
      <c r="BD423" s="21">
        <f>VLOOKUP($H423,'[1]Unit factor_selected'!$F$3:$AC$346,'[1]Unit factor_selected'!V$1,FALSE)</f>
        <v>1.3580298815663899E-5</v>
      </c>
      <c r="BE423" s="21">
        <f>VLOOKUP($H423,'[1]Unit factor_selected'!$F$3:$AC$346,'[1]Unit factor_selected'!W$1,FALSE)</f>
        <v>2.4676550426026801E-3</v>
      </c>
      <c r="BF423" s="21">
        <f>VLOOKUP($H423,'[1]Unit factor_selected'!$F$3:$AC$346,'[1]Unit factor_selected'!X$1,FALSE)</f>
        <v>1.59583545610209E-3</v>
      </c>
      <c r="BG423" s="21">
        <f>VLOOKUP($H423,'[1]Unit factor_selected'!$F$3:$AC$346,'[1]Unit factor_selected'!Y$1,FALSE)</f>
        <v>1.6650041283302801E-3</v>
      </c>
      <c r="BH423" s="21">
        <f>VLOOKUP($H423,'[1]Unit factor_selected'!$F$3:$AC$346,'[1]Unit factor_selected'!Z$1,FALSE)</f>
        <v>1.6775625250934899E-7</v>
      </c>
      <c r="BI423" s="21">
        <f>VLOOKUP($H423,'[1]Unit factor_selected'!$F$3:$AC$346,'[1]Unit factor_selected'!AA$1,FALSE)</f>
        <v>2.07123233639536E-3</v>
      </c>
      <c r="BJ423" s="21">
        <f>VLOOKUP($H423,'[1]Unit factor_selected'!$F$3:$AC$346,'[1]Unit factor_selected'!AB$1,FALSE)</f>
        <v>0.76603639210374497</v>
      </c>
      <c r="BK423" s="306">
        <f>VLOOKUP($H423,'[1]Unit factor_selected'!$F$3:$AC$346,'[1]Unit factor_selected'!AC$1,FALSE)</f>
        <v>3.4693332404680901E-3</v>
      </c>
    </row>
    <row r="424" spans="2:63" x14ac:dyDescent="0.2">
      <c r="B424" s="327"/>
      <c r="C424" s="147"/>
      <c r="D424" s="84"/>
      <c r="E424" s="84"/>
      <c r="F424" s="315"/>
      <c r="G424" s="321" t="str">
        <f t="shared" si="298"/>
        <v>JP</v>
      </c>
      <c r="H424" s="213" t="str">
        <f t="shared" si="298"/>
        <v>f67e9a30-c7bb-4245-a7dc-06dc3d60439f</v>
      </c>
      <c r="I424" s="329">
        <f t="shared" si="299"/>
        <v>0</v>
      </c>
      <c r="J424" s="89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165">
        <f t="shared" si="305"/>
        <v>0</v>
      </c>
      <c r="AB424" s="166">
        <f t="shared" si="304"/>
        <v>0</v>
      </c>
      <c r="AC424" s="166">
        <f t="shared" si="304"/>
        <v>0</v>
      </c>
      <c r="AD424" s="166">
        <f t="shared" si="304"/>
        <v>0</v>
      </c>
      <c r="AE424" s="166">
        <f t="shared" si="304"/>
        <v>0</v>
      </c>
      <c r="AF424" s="166">
        <f t="shared" si="304"/>
        <v>0</v>
      </c>
      <c r="AG424" s="166">
        <f t="shared" si="304"/>
        <v>0</v>
      </c>
      <c r="AH424" s="166">
        <f t="shared" si="304"/>
        <v>0</v>
      </c>
      <c r="AI424" s="166">
        <f t="shared" si="304"/>
        <v>0</v>
      </c>
      <c r="AJ424" s="166">
        <f t="shared" si="304"/>
        <v>0</v>
      </c>
      <c r="AK424" s="166">
        <f t="shared" si="304"/>
        <v>0</v>
      </c>
      <c r="AL424" s="166">
        <f t="shared" si="304"/>
        <v>0</v>
      </c>
      <c r="AM424" s="166">
        <f t="shared" si="304"/>
        <v>0</v>
      </c>
      <c r="AN424" s="166">
        <f t="shared" si="304"/>
        <v>0</v>
      </c>
      <c r="AO424" s="166">
        <f t="shared" si="304"/>
        <v>0</v>
      </c>
      <c r="AP424" s="166">
        <f t="shared" si="304"/>
        <v>0</v>
      </c>
      <c r="AQ424" s="45" t="str">
        <f>VLOOKUP($H424,'[1]Unit factor_selected'!$F$3:$AC$346,'[1]Unit factor_selected'!H$1,FALSE)</f>
        <v>kg</v>
      </c>
      <c r="AR424" s="98">
        <f>VLOOKUP($H424,'[1]Unit factor_selected'!$F$3:$AC$346,'[1]Unit factor_selected'!J$1,FALSE)</f>
        <v>0.47972730662788898</v>
      </c>
      <c r="AS424" s="21">
        <f>VLOOKUP($H424,'[1]Unit factor_selected'!$F$3:$AC$346,'[1]Unit factor_selected'!K$1,FALSE)</f>
        <v>8.0012314270679994</v>
      </c>
      <c r="AT424" s="21">
        <f>VLOOKUP($H424,'[1]Unit factor_selected'!$F$3:$AC$346,'[1]Unit factor_selected'!L$1,FALSE)</f>
        <v>6.3670160151935997E-4</v>
      </c>
      <c r="AU424" s="21">
        <f>VLOOKUP($H424,'[1]Unit factor_selected'!$F$3:$AC$346,'[1]Unit factor_selected'!M$1,FALSE)</f>
        <v>0.13068142319294801</v>
      </c>
      <c r="AV424" s="21">
        <f>VLOOKUP($H424,'[1]Unit factor_selected'!$F$3:$AC$346,'[1]Unit factor_selected'!N$1,FALSE)</f>
        <v>2.45635546661996E-2</v>
      </c>
      <c r="AW424" s="21">
        <f>VLOOKUP($H424,'[1]Unit factor_selected'!$F$3:$AC$346,'[1]Unit factor_selected'!O$1,FALSE)</f>
        <v>1.06952631695123E-4</v>
      </c>
      <c r="AX424" s="21">
        <f>VLOOKUP($H424,'[1]Unit factor_selected'!$F$3:$AC$346,'[1]Unit factor_selected'!P$1,FALSE)</f>
        <v>0.48980441374862499</v>
      </c>
      <c r="AY424" s="21">
        <f>VLOOKUP($H424,'[1]Unit factor_selected'!$F$3:$AC$346,'[1]Unit factor_selected'!Q$1,FALSE)</f>
        <v>4.4449312155838298E-2</v>
      </c>
      <c r="AZ424" s="21">
        <f>VLOOKUP($H424,'[1]Unit factor_selected'!$F$3:$AC$346,'[1]Unit factor_selected'!R$1,FALSE)</f>
        <v>0.350049022237647</v>
      </c>
      <c r="BA424" s="21">
        <f>VLOOKUP($H424,'[1]Unit factor_selected'!$F$3:$AC$346,'[1]Unit factor_selected'!S$1,FALSE)</f>
        <v>5.0047416120492301E-2</v>
      </c>
      <c r="BB424" s="21">
        <f>VLOOKUP($H424,'[1]Unit factor_selected'!$F$3:$AC$346,'[1]Unit factor_selected'!T$1,FALSE)</f>
        <v>3.9949469364508198E-3</v>
      </c>
      <c r="BC424" s="21">
        <f>VLOOKUP($H424,'[1]Unit factor_selected'!$F$3:$AC$346,'[1]Unit factor_selected'!U$1,FALSE)</f>
        <v>3.1312799516372697E-2</v>
      </c>
      <c r="BD424" s="21">
        <f>VLOOKUP($H424,'[1]Unit factor_selected'!$F$3:$AC$346,'[1]Unit factor_selected'!V$1,FALSE)</f>
        <v>1.28858433857626E-5</v>
      </c>
      <c r="BE424" s="21">
        <f>VLOOKUP($H424,'[1]Unit factor_selected'!$F$3:$AC$346,'[1]Unit factor_selected'!W$1,FALSE)</f>
        <v>2.5391860820713499E-3</v>
      </c>
      <c r="BF424" s="21">
        <f>VLOOKUP($H424,'[1]Unit factor_selected'!$F$3:$AC$346,'[1]Unit factor_selected'!X$1,FALSE)</f>
        <v>1.0082663421765599E-3</v>
      </c>
      <c r="BG424" s="21">
        <f>VLOOKUP($H424,'[1]Unit factor_selected'!$F$3:$AC$346,'[1]Unit factor_selected'!Y$1,FALSE)</f>
        <v>1.0817110478055199E-3</v>
      </c>
      <c r="BH424" s="21">
        <f>VLOOKUP($H424,'[1]Unit factor_selected'!$F$3:$AC$346,'[1]Unit factor_selected'!Z$1,FALSE)</f>
        <v>1.46213017430126E-7</v>
      </c>
      <c r="BI424" s="21">
        <f>VLOOKUP($H424,'[1]Unit factor_selected'!$F$3:$AC$346,'[1]Unit factor_selected'!AA$1,FALSE)</f>
        <v>1.59793720452425E-3</v>
      </c>
      <c r="BJ424" s="21">
        <f>VLOOKUP($H424,'[1]Unit factor_selected'!$F$3:$AC$346,'[1]Unit factor_selected'!AB$1,FALSE)</f>
        <v>0.69071663392821603</v>
      </c>
      <c r="BK424" s="306">
        <f>VLOOKUP($H424,'[1]Unit factor_selected'!$F$3:$AC$346,'[1]Unit factor_selected'!AC$1,FALSE)</f>
        <v>3.2548040608112502E-3</v>
      </c>
    </row>
    <row r="425" spans="2:63" x14ac:dyDescent="0.2">
      <c r="B425" s="327"/>
      <c r="C425" s="147"/>
      <c r="D425" s="84"/>
      <c r="E425" s="84"/>
      <c r="F425" s="315"/>
      <c r="G425" s="321" t="str">
        <f t="shared" si="298"/>
        <v>KR</v>
      </c>
      <c r="H425" s="213" t="str">
        <f t="shared" si="298"/>
        <v>7f7773d7-5cc5-4a8c-a55c-ac545e70259f</v>
      </c>
      <c r="I425" s="329">
        <f t="shared" si="299"/>
        <v>0</v>
      </c>
      <c r="J425" s="89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193">
        <f t="shared" si="305"/>
        <v>0</v>
      </c>
      <c r="AB425" s="95">
        <f t="shared" si="304"/>
        <v>0</v>
      </c>
      <c r="AC425" s="95">
        <f t="shared" si="304"/>
        <v>0</v>
      </c>
      <c r="AD425" s="95">
        <f t="shared" si="304"/>
        <v>0</v>
      </c>
      <c r="AE425" s="95">
        <f t="shared" si="304"/>
        <v>0</v>
      </c>
      <c r="AF425" s="95">
        <f t="shared" si="304"/>
        <v>0</v>
      </c>
      <c r="AG425" s="95">
        <f t="shared" si="304"/>
        <v>0</v>
      </c>
      <c r="AH425" s="95">
        <f t="shared" si="304"/>
        <v>0</v>
      </c>
      <c r="AI425" s="95">
        <f t="shared" si="304"/>
        <v>0</v>
      </c>
      <c r="AJ425" s="95">
        <f t="shared" si="304"/>
        <v>0</v>
      </c>
      <c r="AK425" s="95">
        <f t="shared" si="304"/>
        <v>0</v>
      </c>
      <c r="AL425" s="95">
        <f t="shared" si="304"/>
        <v>0</v>
      </c>
      <c r="AM425" s="95">
        <f t="shared" si="304"/>
        <v>0</v>
      </c>
      <c r="AN425" s="95">
        <f t="shared" si="304"/>
        <v>0</v>
      </c>
      <c r="AO425" s="95">
        <f t="shared" si="304"/>
        <v>0</v>
      </c>
      <c r="AP425" s="95">
        <f t="shared" si="304"/>
        <v>0</v>
      </c>
      <c r="AQ425" s="45" t="str">
        <f>VLOOKUP($H425,'[1]Unit factor_selected'!$F$3:$AC$346,'[1]Unit factor_selected'!H$1,FALSE)</f>
        <v>kg</v>
      </c>
      <c r="AR425" s="98">
        <f>VLOOKUP($H425,'[1]Unit factor_selected'!$F$3:$AC$346,'[1]Unit factor_selected'!J$1,FALSE)</f>
        <v>0.498481727450589</v>
      </c>
      <c r="AS425" s="21">
        <f>VLOOKUP($H425,'[1]Unit factor_selected'!$F$3:$AC$346,'[1]Unit factor_selected'!K$1,FALSE)</f>
        <v>9.2829160603826697</v>
      </c>
      <c r="AT425" s="21">
        <f>VLOOKUP($H425,'[1]Unit factor_selected'!$F$3:$AC$346,'[1]Unit factor_selected'!L$1,FALSE)</f>
        <v>6.4881437132110998E-4</v>
      </c>
      <c r="AU425" s="21">
        <f>VLOOKUP($H425,'[1]Unit factor_selected'!$F$3:$AC$346,'[1]Unit factor_selected'!M$1,FALSE)</f>
        <v>0.13849305091372699</v>
      </c>
      <c r="AV425" s="21">
        <f>VLOOKUP($H425,'[1]Unit factor_selected'!$F$3:$AC$346,'[1]Unit factor_selected'!N$1,FALSE)</f>
        <v>2.6963710027067499E-2</v>
      </c>
      <c r="AW425" s="21">
        <f>VLOOKUP($H425,'[1]Unit factor_selected'!$F$3:$AC$346,'[1]Unit factor_selected'!O$1,FALSE)</f>
        <v>2.0797653537464299E-4</v>
      </c>
      <c r="AX425" s="21">
        <f>VLOOKUP($H425,'[1]Unit factor_selected'!$F$3:$AC$346,'[1]Unit factor_selected'!P$1,FALSE)</f>
        <v>0.50681534502177294</v>
      </c>
      <c r="AY425" s="21">
        <f>VLOOKUP($H425,'[1]Unit factor_selected'!$F$3:$AC$346,'[1]Unit factor_selected'!Q$1,FALSE)</f>
        <v>4.9772069063797303E-2</v>
      </c>
      <c r="AZ425" s="21">
        <f>VLOOKUP($H425,'[1]Unit factor_selected'!$F$3:$AC$346,'[1]Unit factor_selected'!R$1,FALSE)</f>
        <v>0.48295048901608501</v>
      </c>
      <c r="BA425" s="21">
        <f>VLOOKUP($H425,'[1]Unit factor_selected'!$F$3:$AC$346,'[1]Unit factor_selected'!S$1,FALSE)</f>
        <v>0.10865523337607499</v>
      </c>
      <c r="BB425" s="21">
        <f>VLOOKUP($H425,'[1]Unit factor_selected'!$F$3:$AC$346,'[1]Unit factor_selected'!T$1,FALSE)</f>
        <v>6.2000885230121903E-3</v>
      </c>
      <c r="BC425" s="21">
        <f>VLOOKUP($H425,'[1]Unit factor_selected'!$F$3:$AC$346,'[1]Unit factor_selected'!U$1,FALSE)</f>
        <v>3.47275108584537E-2</v>
      </c>
      <c r="BD425" s="21">
        <f>VLOOKUP($H425,'[1]Unit factor_selected'!$F$3:$AC$346,'[1]Unit factor_selected'!V$1,FALSE)</f>
        <v>1.9910518397837001E-5</v>
      </c>
      <c r="BE425" s="21">
        <f>VLOOKUP($H425,'[1]Unit factor_selected'!$F$3:$AC$346,'[1]Unit factor_selected'!W$1,FALSE)</f>
        <v>2.54761831746405E-3</v>
      </c>
      <c r="BF425" s="21">
        <f>VLOOKUP($H425,'[1]Unit factor_selected'!$F$3:$AC$346,'[1]Unit factor_selected'!X$1,FALSE)</f>
        <v>1.1249127559513101E-3</v>
      </c>
      <c r="BG425" s="21">
        <f>VLOOKUP($H425,'[1]Unit factor_selected'!$F$3:$AC$346,'[1]Unit factor_selected'!Y$1,FALSE)</f>
        <v>1.19718228289224E-3</v>
      </c>
      <c r="BH425" s="21">
        <f>VLOOKUP($H425,'[1]Unit factor_selected'!$F$3:$AC$346,'[1]Unit factor_selected'!Z$1,FALSE)</f>
        <v>1.6138483763832599E-7</v>
      </c>
      <c r="BI425" s="21">
        <f>VLOOKUP($H425,'[1]Unit factor_selected'!$F$3:$AC$346,'[1]Unit factor_selected'!AA$1,FALSE)</f>
        <v>1.3085691845237701E-3</v>
      </c>
      <c r="BJ425" s="21">
        <f>VLOOKUP($H425,'[1]Unit factor_selected'!$F$3:$AC$346,'[1]Unit factor_selected'!AB$1,FALSE)</f>
        <v>0.71564591718441894</v>
      </c>
      <c r="BK425" s="306">
        <f>VLOOKUP($H425,'[1]Unit factor_selected'!$F$3:$AC$346,'[1]Unit factor_selected'!AC$1,FALSE)</f>
        <v>3.9920997142519898E-3</v>
      </c>
    </row>
    <row r="426" spans="2:63" x14ac:dyDescent="0.2">
      <c r="B426" s="327"/>
      <c r="C426" s="147"/>
      <c r="D426" s="84"/>
      <c r="E426" s="84"/>
      <c r="F426" s="315"/>
      <c r="G426" s="321" t="str">
        <f t="shared" si="298"/>
        <v>RER</v>
      </c>
      <c r="H426" s="213" t="str">
        <f t="shared" si="298"/>
        <v>5e703a3b-e987-3bae-b7c2-36ae49217aa6</v>
      </c>
      <c r="I426" s="329">
        <f t="shared" si="299"/>
        <v>0</v>
      </c>
      <c r="J426" s="89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197">
        <f t="shared" si="305"/>
        <v>0</v>
      </c>
      <c r="AB426" s="58">
        <f t="shared" si="304"/>
        <v>0</v>
      </c>
      <c r="AC426" s="58">
        <f t="shared" si="304"/>
        <v>0</v>
      </c>
      <c r="AD426" s="58">
        <f t="shared" si="304"/>
        <v>0</v>
      </c>
      <c r="AE426" s="58">
        <f t="shared" si="304"/>
        <v>0</v>
      </c>
      <c r="AF426" s="58">
        <f t="shared" si="304"/>
        <v>0</v>
      </c>
      <c r="AG426" s="58">
        <f t="shared" si="304"/>
        <v>0</v>
      </c>
      <c r="AH426" s="58">
        <f t="shared" si="304"/>
        <v>0</v>
      </c>
      <c r="AI426" s="58">
        <f t="shared" si="304"/>
        <v>0</v>
      </c>
      <c r="AJ426" s="58">
        <f t="shared" si="304"/>
        <v>0</v>
      </c>
      <c r="AK426" s="58">
        <f t="shared" si="304"/>
        <v>0</v>
      </c>
      <c r="AL426" s="58">
        <f t="shared" si="304"/>
        <v>0</v>
      </c>
      <c r="AM426" s="58">
        <f t="shared" si="304"/>
        <v>0</v>
      </c>
      <c r="AN426" s="58">
        <f t="shared" si="304"/>
        <v>0</v>
      </c>
      <c r="AO426" s="58">
        <f t="shared" si="304"/>
        <v>0</v>
      </c>
      <c r="AP426" s="58">
        <f t="shared" si="304"/>
        <v>0</v>
      </c>
      <c r="AQ426" s="179" t="str">
        <f>VLOOKUP($H426,'[1]Unit factor_selected'!$F$3:$AC$346,'[1]Unit factor_selected'!H$1,FALSE)</f>
        <v>kg</v>
      </c>
      <c r="AR426" s="98">
        <f>VLOOKUP($H426,'[1]Unit factor_selected'!$F$3:$AC$346,'[1]Unit factor_selected'!J$1,FALSE)</f>
        <v>0.42900235361917199</v>
      </c>
      <c r="AS426" s="21">
        <f>VLOOKUP($H426,'[1]Unit factor_selected'!$F$3:$AC$346,'[1]Unit factor_selected'!K$1,FALSE)</f>
        <v>8.9465675240303106</v>
      </c>
      <c r="AT426" s="21">
        <f>VLOOKUP($H426,'[1]Unit factor_selected'!$F$3:$AC$346,'[1]Unit factor_selected'!L$1,FALSE)</f>
        <v>4.8702188240085499E-4</v>
      </c>
      <c r="AU426" s="21">
        <f>VLOOKUP($H426,'[1]Unit factor_selected'!$F$3:$AC$346,'[1]Unit factor_selected'!M$1,FALSE)</f>
        <v>0.12461625334286</v>
      </c>
      <c r="AV426" s="21">
        <f>VLOOKUP($H426,'[1]Unit factor_selected'!$F$3:$AC$346,'[1]Unit factor_selected'!N$1,FALSE)</f>
        <v>2.48124393745877E-2</v>
      </c>
      <c r="AW426" s="21">
        <f>VLOOKUP($H426,'[1]Unit factor_selected'!$F$3:$AC$346,'[1]Unit factor_selected'!O$1,FALSE)</f>
        <v>1.7923828870045701E-4</v>
      </c>
      <c r="AX426" s="21">
        <f>VLOOKUP($H426,'[1]Unit factor_selected'!$F$3:$AC$346,'[1]Unit factor_selected'!P$1,FALSE)</f>
        <v>0.43626793396403601</v>
      </c>
      <c r="AY426" s="21">
        <f>VLOOKUP($H426,'[1]Unit factor_selected'!$F$3:$AC$346,'[1]Unit factor_selected'!Q$1,FALSE)</f>
        <v>4.6279688442604598E-2</v>
      </c>
      <c r="AZ426" s="21">
        <f>VLOOKUP($H426,'[1]Unit factor_selected'!$F$3:$AC$346,'[1]Unit factor_selected'!R$1,FALSE)</f>
        <v>0.41230837653730401</v>
      </c>
      <c r="BA426" s="21">
        <f>VLOOKUP($H426,'[1]Unit factor_selected'!$F$3:$AC$346,'[1]Unit factor_selected'!S$1,FALSE)</f>
        <v>0.10303001537592101</v>
      </c>
      <c r="BB426" s="21">
        <f>VLOOKUP($H426,'[1]Unit factor_selected'!$F$3:$AC$346,'[1]Unit factor_selected'!T$1,FALSE)</f>
        <v>5.0043233419371997E-3</v>
      </c>
      <c r="BC426" s="21">
        <f>VLOOKUP($H426,'[1]Unit factor_selected'!$F$3:$AC$346,'[1]Unit factor_selected'!U$1,FALSE)</f>
        <v>3.2025953328427198E-2</v>
      </c>
      <c r="BD426" s="21">
        <f>VLOOKUP($H426,'[1]Unit factor_selected'!$F$3:$AC$346,'[1]Unit factor_selected'!V$1,FALSE)</f>
        <v>1.62315826013972E-5</v>
      </c>
      <c r="BE426" s="21">
        <f>VLOOKUP($H426,'[1]Unit factor_selected'!$F$3:$AC$346,'[1]Unit factor_selected'!W$1,FALSE)</f>
        <v>2.5002152224764401E-3</v>
      </c>
      <c r="BF426" s="21">
        <f>VLOOKUP($H426,'[1]Unit factor_selected'!$F$3:$AC$346,'[1]Unit factor_selected'!X$1,FALSE)</f>
        <v>6.7203344125086196E-4</v>
      </c>
      <c r="BG426" s="21">
        <f>VLOOKUP($H426,'[1]Unit factor_selected'!$F$3:$AC$346,'[1]Unit factor_selected'!Y$1,FALSE)</f>
        <v>7.3970807864051202E-4</v>
      </c>
      <c r="BH426" s="21">
        <f>VLOOKUP($H426,'[1]Unit factor_selected'!$F$3:$AC$346,'[1]Unit factor_selected'!Z$1,FALSE)</f>
        <v>1.5990468718225E-7</v>
      </c>
      <c r="BI426" s="21">
        <f>VLOOKUP($H426,'[1]Unit factor_selected'!$F$3:$AC$346,'[1]Unit factor_selected'!AA$1,FALSE)</f>
        <v>9.9494067907489195E-4</v>
      </c>
      <c r="BJ426" s="21">
        <f>VLOOKUP($H426,'[1]Unit factor_selected'!$F$3:$AC$346,'[1]Unit factor_selected'!AB$1,FALSE)</f>
        <v>0.61785306492874703</v>
      </c>
      <c r="BK426" s="306">
        <f>VLOOKUP($H426,'[1]Unit factor_selected'!$F$3:$AC$346,'[1]Unit factor_selected'!AC$1,FALSE)</f>
        <v>5.2961188482782903E-3</v>
      </c>
    </row>
    <row r="427" spans="2:63" x14ac:dyDescent="0.2">
      <c r="B427" s="327"/>
      <c r="C427" s="327"/>
      <c r="D427" s="17" t="str">
        <f>'[1]EV proj_BAU'!K96</f>
        <v>Fiber glass jacket insulation layer (kg)*</v>
      </c>
      <c r="E427" s="40" t="str">
        <f>'[1]Unit factor_selected'!C8</f>
        <v>Fibre glass</v>
      </c>
      <c r="F427" s="140" t="str">
        <f>'[1]Unit factor_selected'!D8</f>
        <v>market for glass fibre | glass fibre | Cutoff</v>
      </c>
      <c r="G427" s="66" t="str">
        <f>'[1]Unit factor_selected'!E8</f>
        <v>GLO</v>
      </c>
      <c r="H427" s="211" t="str">
        <f>'[1]Unit factor_selected'!F8</f>
        <v>87a3bbd7-d4a5-3b73-bde0-4401036ad170</v>
      </c>
      <c r="I427" s="68">
        <v>1</v>
      </c>
      <c r="J427" s="336">
        <f t="shared" si="204"/>
        <v>1</v>
      </c>
      <c r="K427" s="123">
        <f>'[1]EV proj_BAU'!R96</f>
        <v>1.0235834679334916</v>
      </c>
      <c r="L427" s="123">
        <f>'[1]EV proj_BAU'!S96</f>
        <v>1.0239209501187649</v>
      </c>
      <c r="M427" s="123">
        <f>'[1]EV proj_BAU'!T96</f>
        <v>1.0089029928741093</v>
      </c>
      <c r="N427" s="123">
        <f>'[1]EV proj_BAU'!U96</f>
        <v>0.31410014251781476</v>
      </c>
      <c r="O427" s="123">
        <f>'[1]EV proj_BAU'!V96</f>
        <v>1.0121934441805227</v>
      </c>
      <c r="P427" s="123">
        <f>'[1]EV proj_BAU'!W96</f>
        <v>1.0101685510688836</v>
      </c>
      <c r="Q427" s="123">
        <f>'[1]EV proj_BAU'!AF97</f>
        <v>1.1268530166270785</v>
      </c>
      <c r="R427" s="123">
        <f>'[1]EV proj_BAU'!AJ96</f>
        <v>1.2256087410926366</v>
      </c>
      <c r="S427" s="123">
        <f>'[1]EV proj_BAU'!X96</f>
        <v>1.342208836104513</v>
      </c>
      <c r="T427" s="123">
        <f>'[1]EV proj_BAU'!Y96</f>
        <v>1.3433900237529692</v>
      </c>
      <c r="U427" s="123">
        <f>'[1]EV proj_BAU'!Z96</f>
        <v>1.319513159144893</v>
      </c>
      <c r="V427" s="123">
        <f>'[1]EV proj_BAU'!AA96</f>
        <v>0.60156199524940623</v>
      </c>
      <c r="W427" s="123">
        <f>'[1]EV proj_BAU'!AB96</f>
        <v>1.3263893586698337</v>
      </c>
      <c r="X427" s="123">
        <f>'[1]EV proj_BAU'!AC96</f>
        <v>1.3203568646080759</v>
      </c>
      <c r="Y427" s="123">
        <f>'[1]EV proj_BAU'!AG97</f>
        <v>1.4947929691211403</v>
      </c>
      <c r="Z427" s="123">
        <f>'[1]EV proj_BAU'!AK96</f>
        <v>1.5251663657957244</v>
      </c>
      <c r="AA427" s="193">
        <f t="shared" si="206"/>
        <v>1.0235834679334916</v>
      </c>
      <c r="AB427" s="95">
        <f t="shared" si="206"/>
        <v>1.0239209501187649</v>
      </c>
      <c r="AC427" s="95">
        <f t="shared" si="206"/>
        <v>1.0089029928741093</v>
      </c>
      <c r="AD427" s="95">
        <f t="shared" si="206"/>
        <v>0.31410014251781476</v>
      </c>
      <c r="AE427" s="95">
        <f t="shared" si="206"/>
        <v>1.0121934441805227</v>
      </c>
      <c r="AF427" s="95">
        <f t="shared" si="206"/>
        <v>1.0101685510688836</v>
      </c>
      <c r="AG427" s="95">
        <f t="shared" si="206"/>
        <v>1.1268530166270785</v>
      </c>
      <c r="AH427" s="95">
        <f t="shared" si="206"/>
        <v>1.2256087410926366</v>
      </c>
      <c r="AI427" s="95">
        <f t="shared" si="206"/>
        <v>1.342208836104513</v>
      </c>
      <c r="AJ427" s="95">
        <f t="shared" si="206"/>
        <v>1.3433900237529692</v>
      </c>
      <c r="AK427" s="95">
        <f t="shared" si="206"/>
        <v>1.319513159144893</v>
      </c>
      <c r="AL427" s="95">
        <f t="shared" si="206"/>
        <v>0.60156199524940623</v>
      </c>
      <c r="AM427" s="95">
        <f t="shared" si="206"/>
        <v>1.3263893586698337</v>
      </c>
      <c r="AN427" s="95">
        <f t="shared" si="206"/>
        <v>1.3203568646080759</v>
      </c>
      <c r="AO427" s="95">
        <f t="shared" si="206"/>
        <v>1.4947929691211403</v>
      </c>
      <c r="AP427" s="167">
        <f t="shared" si="206"/>
        <v>1.5251663657957244</v>
      </c>
      <c r="AQ427" s="36" t="str">
        <f>VLOOKUP($H427,'[1]Unit factor_selected'!$F$3:$AC$346,'[1]Unit factor_selected'!H$1,FALSE)</f>
        <v>kg</v>
      </c>
      <c r="AR427" s="79">
        <f>VLOOKUP($H427,'[1]Unit factor_selected'!$F$3:$AC$346,'[1]Unit factor_selected'!J$1,FALSE)</f>
        <v>2.2221863729622302</v>
      </c>
      <c r="AS427" s="82">
        <f>VLOOKUP($H427,'[1]Unit factor_selected'!$F$3:$AC$346,'[1]Unit factor_selected'!K$1,FALSE)</f>
        <v>36.352282111123699</v>
      </c>
      <c r="AT427" s="82">
        <f>VLOOKUP($H427,'[1]Unit factor_selected'!$F$3:$AC$346,'[1]Unit factor_selected'!L$1,FALSE)</f>
        <v>4.6533069073029804E-3</v>
      </c>
      <c r="AU427" s="82">
        <f>VLOOKUP($H427,'[1]Unit factor_selected'!$F$3:$AC$346,'[1]Unit factor_selected'!M$1,FALSE)</f>
        <v>0.64948775500601497</v>
      </c>
      <c r="AV427" s="82">
        <f>VLOOKUP($H427,'[1]Unit factor_selected'!$F$3:$AC$346,'[1]Unit factor_selected'!N$1,FALSE)</f>
        <v>0.10968297345849</v>
      </c>
      <c r="AW427" s="82">
        <f>VLOOKUP($H427,'[1]Unit factor_selected'!$F$3:$AC$346,'[1]Unit factor_selected'!O$1,FALSE)</f>
        <v>5.6999512007686599E-4</v>
      </c>
      <c r="AX427" s="82">
        <f>VLOOKUP($H427,'[1]Unit factor_selected'!$F$3:$AC$346,'[1]Unit factor_selected'!P$1,FALSE)</f>
        <v>2.2644824729159998</v>
      </c>
      <c r="AY427" s="82">
        <f>VLOOKUP($H427,'[1]Unit factor_selected'!$F$3:$AC$346,'[1]Unit factor_selected'!Q$1,FALSE)</f>
        <v>0.132598046407603</v>
      </c>
      <c r="AZ427" s="82">
        <f>VLOOKUP($H427,'[1]Unit factor_selected'!$F$3:$AC$346,'[1]Unit factor_selected'!R$1,FALSE)</f>
        <v>4.9864536311660199</v>
      </c>
      <c r="BA427" s="82">
        <f>VLOOKUP($H427,'[1]Unit factor_selected'!$F$3:$AC$346,'[1]Unit factor_selected'!S$1,FALSE)</f>
        <v>0.19375724035553599</v>
      </c>
      <c r="BB427" s="82">
        <f>VLOOKUP($H427,'[1]Unit factor_selected'!$F$3:$AC$346,'[1]Unit factor_selected'!T$1,FALSE)</f>
        <v>2.87503681722708E-2</v>
      </c>
      <c r="BC427" s="82">
        <f>VLOOKUP($H427,'[1]Unit factor_selected'!$F$3:$AC$346,'[1]Unit factor_selected'!U$1,FALSE)</f>
        <v>0.151465266033044</v>
      </c>
      <c r="BD427" s="82">
        <f>VLOOKUP($H427,'[1]Unit factor_selected'!$F$3:$AC$346,'[1]Unit factor_selected'!V$1,FALSE)</f>
        <v>6.9274645287043107E-5</v>
      </c>
      <c r="BE427" s="82">
        <f>VLOOKUP($H427,'[1]Unit factor_selected'!$F$3:$AC$346,'[1]Unit factor_selected'!W$1,FALSE)</f>
        <v>1.3258376907348201E-2</v>
      </c>
      <c r="BF427" s="82">
        <f>VLOOKUP($H427,'[1]Unit factor_selected'!$F$3:$AC$346,'[1]Unit factor_selected'!X$1,FALSE)</f>
        <v>8.6596370008423899E-3</v>
      </c>
      <c r="BG427" s="82">
        <f>VLOOKUP($H427,'[1]Unit factor_selected'!$F$3:$AC$346,'[1]Unit factor_selected'!Y$1,FALSE)</f>
        <v>8.7876282786977893E-3</v>
      </c>
      <c r="BH427" s="82">
        <f>VLOOKUP($H427,'[1]Unit factor_selected'!$F$3:$AC$346,'[1]Unit factor_selected'!Z$1,FALSE)</f>
        <v>3.4201621618023602E-6</v>
      </c>
      <c r="BI427" s="82">
        <f>VLOOKUP($H427,'[1]Unit factor_selected'!$F$3:$AC$346,'[1]Unit factor_selected'!AA$1,FALSE)</f>
        <v>1.10905755692272E-2</v>
      </c>
      <c r="BJ427" s="82">
        <f>VLOOKUP($H427,'[1]Unit factor_selected'!$F$3:$AC$346,'[1]Unit factor_selected'!AB$1,FALSE)</f>
        <v>20.144723506869902</v>
      </c>
      <c r="BK427" s="302">
        <f>VLOOKUP($H427,'[1]Unit factor_selected'!$F$3:$AC$346,'[1]Unit factor_selected'!AC$1,FALSE)</f>
        <v>1.71402799350883E-2</v>
      </c>
    </row>
    <row r="428" spans="2:63" x14ac:dyDescent="0.2">
      <c r="B428" s="327"/>
      <c r="C428" s="147"/>
      <c r="D428" s="84" t="str">
        <f>'[1]EV proj_BAU'!K97</f>
        <v>Steel module compression plate (kg)</v>
      </c>
      <c r="E428" s="84" t="s">
        <v>81</v>
      </c>
      <c r="F428" s="315" t="str">
        <f>E428</f>
        <v>Steel production</v>
      </c>
      <c r="G428" s="87" t="str">
        <f>G417</f>
        <v>US</v>
      </c>
      <c r="H428" s="213"/>
      <c r="I428" s="88">
        <f>I417</f>
        <v>1</v>
      </c>
      <c r="J428" s="191">
        <f>SUM(I428:I432)</f>
        <v>1</v>
      </c>
      <c r="K428" s="92">
        <f>'[1]EV proj_BAU'!R97</f>
        <v>1.1140000000000001</v>
      </c>
      <c r="L428" s="92">
        <f>'[1]EV proj_BAU'!S97</f>
        <v>1.1220000000000001</v>
      </c>
      <c r="M428" s="92">
        <f>'[1]EV proj_BAU'!T97</f>
        <v>1.083</v>
      </c>
      <c r="N428" s="262">
        <f>'[1]EV proj_BAU'!U97</f>
        <v>0</v>
      </c>
      <c r="O428" s="92">
        <f>'[1]EV proj_BAU'!V97</f>
        <v>1.1020000000000001</v>
      </c>
      <c r="P428" s="92">
        <f>'[1]EV proj_BAU'!W97</f>
        <v>1.0740000000000001</v>
      </c>
      <c r="Q428" s="92">
        <f>'[1]EV proj_BAU'!AF98</f>
        <v>1.429</v>
      </c>
      <c r="R428" s="92">
        <f>'[1]EV proj_BAU'!AJ97</f>
        <v>1.5971435402554128</v>
      </c>
      <c r="S428" s="92">
        <f>'[1]EV proj_BAU'!X97</f>
        <v>1.8520000000000001</v>
      </c>
      <c r="T428" s="92">
        <f>'[1]EV proj_BAU'!Y97</f>
        <v>1.873</v>
      </c>
      <c r="U428" s="92">
        <f>'[1]EV proj_BAU'!Z97</f>
        <v>1.788</v>
      </c>
      <c r="V428" s="262">
        <f>'[1]EV proj_BAU'!AA97</f>
        <v>0</v>
      </c>
      <c r="W428" s="92">
        <f>'[1]EV proj_BAU'!AB97</f>
        <v>1.8320000000000001</v>
      </c>
      <c r="X428" s="92">
        <f>'[1]EV proj_BAU'!AC97</f>
        <v>1.77</v>
      </c>
      <c r="Y428" s="92">
        <f>'[1]EV proj_BAU'!AG98</f>
        <v>2.4950000000000001</v>
      </c>
      <c r="Z428" s="92">
        <f>'[1]EV proj_BAU'!AK97</f>
        <v>2.4557607097284122</v>
      </c>
      <c r="AA428" s="334">
        <f>$I428*K$428</f>
        <v>1.1140000000000001</v>
      </c>
      <c r="AB428" s="258">
        <f t="shared" ref="AB428:AP432" si="306">$I428*L$428</f>
        <v>1.1220000000000001</v>
      </c>
      <c r="AC428" s="258">
        <f t="shared" si="306"/>
        <v>1.083</v>
      </c>
      <c r="AD428" s="333">
        <f t="shared" si="306"/>
        <v>0</v>
      </c>
      <c r="AE428" s="258">
        <f t="shared" si="306"/>
        <v>1.1020000000000001</v>
      </c>
      <c r="AF428" s="258">
        <f t="shared" si="306"/>
        <v>1.0740000000000001</v>
      </c>
      <c r="AG428" s="258">
        <f t="shared" si="306"/>
        <v>1.429</v>
      </c>
      <c r="AH428" s="258">
        <f t="shared" si="306"/>
        <v>1.5971435402554128</v>
      </c>
      <c r="AI428" s="258">
        <f t="shared" si="306"/>
        <v>1.8520000000000001</v>
      </c>
      <c r="AJ428" s="258">
        <f t="shared" si="306"/>
        <v>1.873</v>
      </c>
      <c r="AK428" s="258">
        <f t="shared" si="306"/>
        <v>1.788</v>
      </c>
      <c r="AL428" s="333">
        <f t="shared" si="306"/>
        <v>0</v>
      </c>
      <c r="AM428" s="258">
        <f t="shared" si="306"/>
        <v>1.8320000000000001</v>
      </c>
      <c r="AN428" s="258">
        <f t="shared" si="306"/>
        <v>1.77</v>
      </c>
      <c r="AO428" s="258">
        <f t="shared" si="306"/>
        <v>2.4950000000000001</v>
      </c>
      <c r="AP428" s="259">
        <f t="shared" si="306"/>
        <v>2.4557607097284122</v>
      </c>
      <c r="AQ428" s="36" t="s">
        <v>56</v>
      </c>
      <c r="AR428" s="98">
        <f>[1]Use!Z134</f>
        <v>1.4433497092009802</v>
      </c>
      <c r="AS428" s="21">
        <f>[1]Use!AA134</f>
        <v>18.519515795654815</v>
      </c>
      <c r="AT428" s="21">
        <f>[1]Use!AB134</f>
        <v>2.8534599909504953E-3</v>
      </c>
      <c r="AU428" s="21">
        <f>[1]Use!AC134</f>
        <v>0.35425566160941074</v>
      </c>
      <c r="AV428" s="21">
        <f>[1]Use!AD134</f>
        <v>0.1599418478157178</v>
      </c>
      <c r="AW428" s="21">
        <f>[1]Use!AE134</f>
        <v>6.6283988499342146E-4</v>
      </c>
      <c r="AX428" s="21">
        <f>[1]Use!AF134</f>
        <v>1.4688967775067938</v>
      </c>
      <c r="AY428" s="21">
        <f>[1]Use!AG134</f>
        <v>3.3356897839223922</v>
      </c>
      <c r="AZ428" s="21">
        <f>[1]Use!AH134</f>
        <v>1.7801484472389566</v>
      </c>
      <c r="BA428" s="21">
        <f>[1]Use!AI134</f>
        <v>5.826252545504839E-2</v>
      </c>
      <c r="BB428" s="21">
        <f>[1]Use!AJ134</f>
        <v>1.1967301586622753E-2</v>
      </c>
      <c r="BC428" s="21">
        <f>[1]Use!AK134</f>
        <v>0.22244021281695828</v>
      </c>
      <c r="BD428" s="21">
        <f>[1]Use!AL134</f>
        <v>4.2754146755689067E-5</v>
      </c>
      <c r="BE428" s="21">
        <f>[1]Use!AM134</f>
        <v>5.4329660282703265E-2</v>
      </c>
      <c r="BF428" s="21">
        <f>[1]Use!AN134</f>
        <v>3.7983389958286496E-3</v>
      </c>
      <c r="BG428" s="21">
        <f>[1]Use!AO134</f>
        <v>4.0801799382310256E-3</v>
      </c>
      <c r="BH428" s="21">
        <f>[1]Use!AP134</f>
        <v>3.3995909934367117E-7</v>
      </c>
      <c r="BI428" s="21">
        <f>[1]Use!AQ134</f>
        <v>4.124792532923055E-3</v>
      </c>
      <c r="BJ428" s="21">
        <f>[1]Use!AR134</f>
        <v>8.254017724511062</v>
      </c>
      <c r="BK428" s="306">
        <f>[1]Use!AS134</f>
        <v>1.6866469832068343E-2</v>
      </c>
    </row>
    <row r="429" spans="2:63" x14ac:dyDescent="0.2">
      <c r="B429" s="327"/>
      <c r="C429" s="147"/>
      <c r="D429" s="84"/>
      <c r="E429" s="84"/>
      <c r="F429" s="315"/>
      <c r="G429" s="87" t="str">
        <f t="shared" ref="G429:G437" si="307">G418</f>
        <v>CN</v>
      </c>
      <c r="H429" s="213"/>
      <c r="I429" s="88">
        <f t="shared" ref="I429:I437" si="308">I418</f>
        <v>0</v>
      </c>
      <c r="J429" s="191"/>
      <c r="K429" s="92"/>
      <c r="L429" s="92"/>
      <c r="M429" s="92"/>
      <c r="N429" s="262"/>
      <c r="O429" s="92"/>
      <c r="P429" s="92"/>
      <c r="Q429" s="92"/>
      <c r="R429" s="92"/>
      <c r="S429" s="92"/>
      <c r="T429" s="92"/>
      <c r="U429" s="92"/>
      <c r="V429" s="262"/>
      <c r="W429" s="92"/>
      <c r="X429" s="92"/>
      <c r="Y429" s="92"/>
      <c r="Z429" s="92"/>
      <c r="AA429" s="332">
        <f t="shared" ref="AA429:AA432" si="309">$I429*K$428</f>
        <v>0</v>
      </c>
      <c r="AB429" s="333">
        <f t="shared" si="306"/>
        <v>0</v>
      </c>
      <c r="AC429" s="333">
        <f t="shared" si="306"/>
        <v>0</v>
      </c>
      <c r="AD429" s="333">
        <f t="shared" si="306"/>
        <v>0</v>
      </c>
      <c r="AE429" s="333">
        <f t="shared" si="306"/>
        <v>0</v>
      </c>
      <c r="AF429" s="333">
        <f t="shared" si="306"/>
        <v>0</v>
      </c>
      <c r="AG429" s="333">
        <f t="shared" si="306"/>
        <v>0</v>
      </c>
      <c r="AH429" s="333">
        <f t="shared" si="306"/>
        <v>0</v>
      </c>
      <c r="AI429" s="333">
        <f t="shared" si="306"/>
        <v>0</v>
      </c>
      <c r="AJ429" s="333">
        <f t="shared" si="306"/>
        <v>0</v>
      </c>
      <c r="AK429" s="333">
        <f t="shared" si="306"/>
        <v>0</v>
      </c>
      <c r="AL429" s="333">
        <f t="shared" si="306"/>
        <v>0</v>
      </c>
      <c r="AM429" s="333">
        <f t="shared" si="306"/>
        <v>0</v>
      </c>
      <c r="AN429" s="333">
        <f t="shared" si="306"/>
        <v>0</v>
      </c>
      <c r="AO429" s="333">
        <f t="shared" si="306"/>
        <v>0</v>
      </c>
      <c r="AP429" s="337">
        <f t="shared" si="306"/>
        <v>0</v>
      </c>
      <c r="AQ429" s="36" t="s">
        <v>56</v>
      </c>
      <c r="AR429" s="98">
        <f>[1]Use!Z136</f>
        <v>0.27605882316397123</v>
      </c>
      <c r="AS429" s="21">
        <f>[1]Use!AA136</f>
        <v>3.6030092069084039</v>
      </c>
      <c r="AT429" s="21">
        <f>[1]Use!AB136</f>
        <v>5.1718025572139871E-4</v>
      </c>
      <c r="AU429" s="21">
        <f>[1]Use!AC136</f>
        <v>6.7570966816119724E-2</v>
      </c>
      <c r="AV429" s="21">
        <f>[1]Use!AD136</f>
        <v>2.9818560972889728E-2</v>
      </c>
      <c r="AW429" s="21">
        <f>[1]Use!AE136</f>
        <v>1.1786390762846005E-4</v>
      </c>
      <c r="AX429" s="21">
        <f>[1]Use!AF136</f>
        <v>0.28102238528682011</v>
      </c>
      <c r="AY429" s="21">
        <f>[1]Use!AG136</f>
        <v>0.62577378834457875</v>
      </c>
      <c r="AZ429" s="21">
        <f>[1]Use!AH136</f>
        <v>0.33266228719289886</v>
      </c>
      <c r="BA429" s="21">
        <f>[1]Use!AI136</f>
        <v>1.2075495784650806E-2</v>
      </c>
      <c r="BB429" s="21">
        <f>[1]Use!AJ136</f>
        <v>3.0351547770439986E-3</v>
      </c>
      <c r="BC429" s="21">
        <f>[1]Use!AK136</f>
        <v>4.1604040460560418E-2</v>
      </c>
      <c r="BD429" s="21">
        <f>[1]Use!AL136</f>
        <v>7.7153751877938272E-6</v>
      </c>
      <c r="BE429" s="21">
        <f>[1]Use!AM136</f>
        <v>1.0215468548179918E-2</v>
      </c>
      <c r="BF429" s="21">
        <f>[1]Use!AN136</f>
        <v>7.6752060032974159E-4</v>
      </c>
      <c r="BG429" s="21">
        <f>[1]Use!AO136</f>
        <v>8.2083774248250814E-4</v>
      </c>
      <c r="BH429" s="21">
        <f>[1]Use!AP136</f>
        <v>6.6863399807746473E-8</v>
      </c>
      <c r="BI429" s="21">
        <f>[1]Use!AQ136</f>
        <v>8.1073638578958989E-4</v>
      </c>
      <c r="BJ429" s="21">
        <f>[1]Use!AR136</f>
        <v>1.7453066522010117</v>
      </c>
      <c r="BK429" s="306">
        <f>[1]Use!AS136</f>
        <v>3.7191827039284079E-3</v>
      </c>
    </row>
    <row r="430" spans="2:63" x14ac:dyDescent="0.2">
      <c r="B430" s="327"/>
      <c r="C430" s="147"/>
      <c r="D430" s="84"/>
      <c r="E430" s="84"/>
      <c r="F430" s="315"/>
      <c r="G430" s="87" t="str">
        <f t="shared" si="307"/>
        <v>JP</v>
      </c>
      <c r="H430" s="213"/>
      <c r="I430" s="88">
        <f t="shared" si="308"/>
        <v>0</v>
      </c>
      <c r="J430" s="191"/>
      <c r="K430" s="92"/>
      <c r="L430" s="92"/>
      <c r="M430" s="92"/>
      <c r="N430" s="262"/>
      <c r="O430" s="92"/>
      <c r="P430" s="92"/>
      <c r="Q430" s="92"/>
      <c r="R430" s="92"/>
      <c r="S430" s="92"/>
      <c r="T430" s="92"/>
      <c r="U430" s="92"/>
      <c r="V430" s="262"/>
      <c r="W430" s="92"/>
      <c r="X430" s="92"/>
      <c r="Y430" s="92"/>
      <c r="Z430" s="92"/>
      <c r="AA430" s="332">
        <f t="shared" si="309"/>
        <v>0</v>
      </c>
      <c r="AB430" s="333">
        <f t="shared" si="306"/>
        <v>0</v>
      </c>
      <c r="AC430" s="333">
        <f t="shared" si="306"/>
        <v>0</v>
      </c>
      <c r="AD430" s="333">
        <f t="shared" si="306"/>
        <v>0</v>
      </c>
      <c r="AE430" s="333">
        <f t="shared" si="306"/>
        <v>0</v>
      </c>
      <c r="AF430" s="333">
        <f t="shared" si="306"/>
        <v>0</v>
      </c>
      <c r="AG430" s="333">
        <f t="shared" si="306"/>
        <v>0</v>
      </c>
      <c r="AH430" s="333">
        <f t="shared" si="306"/>
        <v>0</v>
      </c>
      <c r="AI430" s="333">
        <f t="shared" si="306"/>
        <v>0</v>
      </c>
      <c r="AJ430" s="333">
        <f t="shared" si="306"/>
        <v>0</v>
      </c>
      <c r="AK430" s="333">
        <f t="shared" si="306"/>
        <v>0</v>
      </c>
      <c r="AL430" s="333">
        <f t="shared" si="306"/>
        <v>0</v>
      </c>
      <c r="AM430" s="333">
        <f t="shared" si="306"/>
        <v>0</v>
      </c>
      <c r="AN430" s="333">
        <f t="shared" si="306"/>
        <v>0</v>
      </c>
      <c r="AO430" s="333">
        <f t="shared" si="306"/>
        <v>0</v>
      </c>
      <c r="AP430" s="337">
        <f t="shared" si="306"/>
        <v>0</v>
      </c>
      <c r="AQ430" s="36" t="s">
        <v>56</v>
      </c>
      <c r="AR430" s="98">
        <f>[1]Use!Z138</f>
        <v>1.4082974459094721</v>
      </c>
      <c r="AS430" s="21">
        <f>[1]Use!AA138</f>
        <v>17.970789980943749</v>
      </c>
      <c r="AT430" s="21">
        <f>[1]Use!AB138</f>
        <v>2.6571775857585833E-3</v>
      </c>
      <c r="AU430" s="21">
        <f>[1]Use!AC138</f>
        <v>0.34156237269082884</v>
      </c>
      <c r="AV430" s="21">
        <f>[1]Use!AD138</f>
        <v>0.15734216498998196</v>
      </c>
      <c r="AW430" s="21">
        <f>[1]Use!AE138</f>
        <v>6.0169264420693066E-4</v>
      </c>
      <c r="AX430" s="21">
        <f>[1]Use!AF138</f>
        <v>1.4336747771514593</v>
      </c>
      <c r="AY430" s="21">
        <f>[1]Use!AG138</f>
        <v>3.3351343912843086</v>
      </c>
      <c r="AZ430" s="21">
        <f>[1]Use!AH138</f>
        <v>1.7076199737256295</v>
      </c>
      <c r="BA430" s="21">
        <f>[1]Use!AI138</f>
        <v>5.0841960914278027E-2</v>
      </c>
      <c r="BB430" s="21">
        <f>[1]Use!AJ138</f>
        <v>1.277772268447315E-2</v>
      </c>
      <c r="BC430" s="21">
        <f>[1]Use!AK138</f>
        <v>0.21908748782032944</v>
      </c>
      <c r="BD430" s="21">
        <f>[1]Use!AL138</f>
        <v>3.8909485244019265E-5</v>
      </c>
      <c r="BE430" s="21">
        <f>[1]Use!AM138</f>
        <v>5.4407276839203995E-2</v>
      </c>
      <c r="BF430" s="21">
        <f>[1]Use!AN138</f>
        <v>3.7187844749616856E-3</v>
      </c>
      <c r="BG430" s="21">
        <f>[1]Use!AO138</f>
        <v>3.999048407145398E-3</v>
      </c>
      <c r="BH430" s="21">
        <f>[1]Use!AP138</f>
        <v>3.1493481707713662E-7</v>
      </c>
      <c r="BI430" s="21">
        <f>[1]Use!AQ138</f>
        <v>4.1390403830326205E-3</v>
      </c>
      <c r="BJ430" s="21">
        <f>[1]Use!AR138</f>
        <v>8.2848907565627297</v>
      </c>
      <c r="BK430" s="306">
        <f>[1]Use!AS138</f>
        <v>1.6108822899469296E-2</v>
      </c>
    </row>
    <row r="431" spans="2:63" x14ac:dyDescent="0.2">
      <c r="B431" s="327"/>
      <c r="C431" s="147"/>
      <c r="D431" s="84"/>
      <c r="E431" s="84"/>
      <c r="F431" s="315"/>
      <c r="G431" s="87" t="str">
        <f t="shared" si="307"/>
        <v>KR</v>
      </c>
      <c r="H431" s="213"/>
      <c r="I431" s="88">
        <f t="shared" si="308"/>
        <v>0</v>
      </c>
      <c r="J431" s="191"/>
      <c r="K431" s="92"/>
      <c r="L431" s="92"/>
      <c r="M431" s="92"/>
      <c r="N431" s="262"/>
      <c r="O431" s="92"/>
      <c r="P431" s="92"/>
      <c r="Q431" s="92"/>
      <c r="R431" s="92"/>
      <c r="S431" s="92"/>
      <c r="T431" s="92"/>
      <c r="U431" s="92"/>
      <c r="V431" s="262"/>
      <c r="W431" s="92"/>
      <c r="X431" s="92"/>
      <c r="Y431" s="92"/>
      <c r="Z431" s="92"/>
      <c r="AA431" s="334">
        <f t="shared" si="309"/>
        <v>0</v>
      </c>
      <c r="AB431" s="258">
        <f t="shared" si="306"/>
        <v>0</v>
      </c>
      <c r="AC431" s="258">
        <f t="shared" si="306"/>
        <v>0</v>
      </c>
      <c r="AD431" s="333">
        <f t="shared" si="306"/>
        <v>0</v>
      </c>
      <c r="AE431" s="258">
        <f t="shared" si="306"/>
        <v>0</v>
      </c>
      <c r="AF431" s="258">
        <f t="shared" si="306"/>
        <v>0</v>
      </c>
      <c r="AG431" s="258">
        <f t="shared" si="306"/>
        <v>0</v>
      </c>
      <c r="AH431" s="258">
        <f t="shared" si="306"/>
        <v>0</v>
      </c>
      <c r="AI431" s="258">
        <f t="shared" si="306"/>
        <v>0</v>
      </c>
      <c r="AJ431" s="258">
        <f t="shared" si="306"/>
        <v>0</v>
      </c>
      <c r="AK431" s="258">
        <f t="shared" si="306"/>
        <v>0</v>
      </c>
      <c r="AL431" s="333">
        <f t="shared" si="306"/>
        <v>0</v>
      </c>
      <c r="AM431" s="258">
        <f t="shared" si="306"/>
        <v>0</v>
      </c>
      <c r="AN431" s="258">
        <f t="shared" si="306"/>
        <v>0</v>
      </c>
      <c r="AO431" s="258">
        <f t="shared" si="306"/>
        <v>0</v>
      </c>
      <c r="AP431" s="259">
        <f t="shared" si="306"/>
        <v>0</v>
      </c>
      <c r="AQ431" s="36" t="s">
        <v>56</v>
      </c>
      <c r="AR431" s="98">
        <f>[1]Use!Z140</f>
        <v>1.4201718721646084</v>
      </c>
      <c r="AS431" s="21">
        <f>[1]Use!AA140</f>
        <v>18.704310370208631</v>
      </c>
      <c r="AT431" s="21">
        <f>[1]Use!AB140</f>
        <v>2.6667166155728791E-3</v>
      </c>
      <c r="AU431" s="21">
        <f>[1]Use!AC140</f>
        <v>0.34636691150853682</v>
      </c>
      <c r="AV431" s="21">
        <f>[1]Use!AD140</f>
        <v>0.15867855244995557</v>
      </c>
      <c r="AW431" s="21">
        <f>[1]Use!AE140</f>
        <v>6.5798220371060426E-4</v>
      </c>
      <c r="AX431" s="21">
        <f>[1]Use!AF140</f>
        <v>1.4445789056456593</v>
      </c>
      <c r="AY431" s="21">
        <f>[1]Use!AG140</f>
        <v>3.338165002991957</v>
      </c>
      <c r="AZ431" s="21">
        <f>[1]Use!AH140</f>
        <v>1.7821962453961575</v>
      </c>
      <c r="BA431" s="21">
        <f>[1]Use!AI140</f>
        <v>8.3482882066566275E-2</v>
      </c>
      <c r="BB431" s="21">
        <f>[1]Use!AJ140</f>
        <v>1.409165203187995E-2</v>
      </c>
      <c r="BC431" s="21">
        <f>[1]Use!AK140</f>
        <v>0.22100244415982145</v>
      </c>
      <c r="BD431" s="21">
        <f>[1]Use!AL140</f>
        <v>4.2831624298293424E-5</v>
      </c>
      <c r="BE431" s="21">
        <f>[1]Use!AM140</f>
        <v>5.4414403962456802E-2</v>
      </c>
      <c r="BF431" s="21">
        <f>[1]Use!AN140</f>
        <v>3.7943476813438932E-3</v>
      </c>
      <c r="BG431" s="21">
        <f>[1]Use!AO140</f>
        <v>4.0741141408653023E-3</v>
      </c>
      <c r="BH431" s="21">
        <f>[1]Use!AP140</f>
        <v>3.2431370173512306E-7</v>
      </c>
      <c r="BI431" s="21">
        <f>[1]Use!AQ140</f>
        <v>3.9850414065395572E-3</v>
      </c>
      <c r="BJ431" s="21">
        <f>[1]Use!AR140</f>
        <v>8.3190407452316109</v>
      </c>
      <c r="BK431" s="306">
        <f>[1]Use!AS140</f>
        <v>1.6521000548578735E-2</v>
      </c>
    </row>
    <row r="432" spans="2:63" x14ac:dyDescent="0.2">
      <c r="B432" s="327"/>
      <c r="C432" s="147"/>
      <c r="D432" s="84"/>
      <c r="E432" s="84"/>
      <c r="F432" s="315"/>
      <c r="G432" s="87" t="str">
        <f t="shared" si="307"/>
        <v>RER</v>
      </c>
      <c r="H432" s="213"/>
      <c r="I432" s="88">
        <f t="shared" si="308"/>
        <v>0</v>
      </c>
      <c r="J432" s="191"/>
      <c r="K432" s="92"/>
      <c r="L432" s="92"/>
      <c r="M432" s="92"/>
      <c r="N432" s="262"/>
      <c r="O432" s="92"/>
      <c r="P432" s="92"/>
      <c r="Q432" s="92"/>
      <c r="R432" s="92"/>
      <c r="S432" s="92"/>
      <c r="T432" s="92"/>
      <c r="U432" s="92"/>
      <c r="V432" s="262"/>
      <c r="W432" s="92"/>
      <c r="X432" s="92"/>
      <c r="Y432" s="92"/>
      <c r="Z432" s="92"/>
      <c r="AA432" s="334">
        <f t="shared" si="309"/>
        <v>0</v>
      </c>
      <c r="AB432" s="258">
        <f t="shared" si="306"/>
        <v>0</v>
      </c>
      <c r="AC432" s="258">
        <f t="shared" si="306"/>
        <v>0</v>
      </c>
      <c r="AD432" s="333">
        <f t="shared" si="306"/>
        <v>0</v>
      </c>
      <c r="AE432" s="258">
        <f t="shared" si="306"/>
        <v>0</v>
      </c>
      <c r="AF432" s="258">
        <f t="shared" si="306"/>
        <v>0</v>
      </c>
      <c r="AG432" s="258">
        <f t="shared" si="306"/>
        <v>0</v>
      </c>
      <c r="AH432" s="258">
        <f t="shared" si="306"/>
        <v>0</v>
      </c>
      <c r="AI432" s="258">
        <f t="shared" si="306"/>
        <v>0</v>
      </c>
      <c r="AJ432" s="258">
        <f t="shared" si="306"/>
        <v>0</v>
      </c>
      <c r="AK432" s="258">
        <f t="shared" si="306"/>
        <v>0</v>
      </c>
      <c r="AL432" s="333">
        <f t="shared" si="306"/>
        <v>0</v>
      </c>
      <c r="AM432" s="258">
        <f t="shared" si="306"/>
        <v>0</v>
      </c>
      <c r="AN432" s="258">
        <f t="shared" si="306"/>
        <v>0</v>
      </c>
      <c r="AO432" s="258">
        <f t="shared" si="306"/>
        <v>0</v>
      </c>
      <c r="AP432" s="259">
        <f t="shared" si="306"/>
        <v>0</v>
      </c>
      <c r="AQ432" s="36" t="s">
        <v>56</v>
      </c>
      <c r="AR432" s="98">
        <f>[1]Use!Z142</f>
        <v>1.3402872184773362</v>
      </c>
      <c r="AS432" s="21">
        <f>[1]Use!AA142</f>
        <v>18.508175072054375</v>
      </c>
      <c r="AT432" s="21">
        <f>[1]Use!AB142</f>
        <v>2.3416147610397699E-3</v>
      </c>
      <c r="AU432" s="21">
        <f>[1]Use!AC142</f>
        <v>0.33170629765740356</v>
      </c>
      <c r="AV432" s="21">
        <f>[1]Use!AD142</f>
        <v>0.15734342355913111</v>
      </c>
      <c r="AW432" s="21">
        <f>[1]Use!AE142</f>
        <v>6.6038086606086768E-4</v>
      </c>
      <c r="AX432" s="21">
        <f>[1]Use!AF142</f>
        <v>1.3621524317735538</v>
      </c>
      <c r="AY432" s="21">
        <f>[1]Use!AG142</f>
        <v>3.329961899697309</v>
      </c>
      <c r="AZ432" s="21">
        <f>[1]Use!AH142</f>
        <v>1.7786147268850983</v>
      </c>
      <c r="BA432" s="21">
        <f>[1]Use!AI142</f>
        <v>9.2104562626357564E-2</v>
      </c>
      <c r="BB432" s="21">
        <f>[1]Use!AJ142</f>
        <v>1.2630455181845558E-2</v>
      </c>
      <c r="BC432" s="21">
        <f>[1]Use!AK142</f>
        <v>0.21919282959744452</v>
      </c>
      <c r="BD432" s="21">
        <f>[1]Use!AL142</f>
        <v>3.7233256537590359E-5</v>
      </c>
      <c r="BE432" s="21">
        <f>[1]Use!AM142</f>
        <v>5.4053916042388211E-2</v>
      </c>
      <c r="BF432" s="21">
        <f>[1]Use!AN142</f>
        <v>3.2875728691440578E-3</v>
      </c>
      <c r="BG432" s="21">
        <f>[1]Use!AO142</f>
        <v>3.5584838227680038E-3</v>
      </c>
      <c r="BH432" s="21">
        <f>[1]Use!AP142</f>
        <v>3.0364619015952261E-7</v>
      </c>
      <c r="BI432" s="21">
        <f>[1]Use!AQ142</f>
        <v>3.4315336488607039E-3</v>
      </c>
      <c r="BJ432" s="21">
        <f>[1]Use!AR142</f>
        <v>7.9034322342944625</v>
      </c>
      <c r="BK432" s="306">
        <f>[1]Use!AS142</f>
        <v>1.6863531584005935E-2</v>
      </c>
    </row>
    <row r="433" spans="2:63" x14ac:dyDescent="0.2">
      <c r="B433" s="327"/>
      <c r="C433" s="147"/>
      <c r="D433" s="84" t="str">
        <f>'[1]EV proj_BAU'!K98</f>
        <v>Steel strap (kg)</v>
      </c>
      <c r="E433" s="84" t="str">
        <f>'[1]Unit factor_selected'!C73</f>
        <v>Sheet rolling, Steel</v>
      </c>
      <c r="F433" s="315" t="str">
        <f>'[1]Unit factor_selected'!D73</f>
        <v>market for sheet rolling, steel | sheet rolling, steel | Cutoff</v>
      </c>
      <c r="G433" s="87" t="str">
        <f t="shared" si="307"/>
        <v>US</v>
      </c>
      <c r="H433" s="213" t="str">
        <f>'[1]Unit factor_selected'!F74</f>
        <v>e568938d-4183-40c8-bb5d-1c21063653a4</v>
      </c>
      <c r="I433" s="88">
        <f t="shared" si="308"/>
        <v>1</v>
      </c>
      <c r="J433" s="191">
        <f>SUM(I433:I437)</f>
        <v>1</v>
      </c>
      <c r="K433" s="92">
        <f>K428</f>
        <v>1.1140000000000001</v>
      </c>
      <c r="L433" s="92">
        <f>L428</f>
        <v>1.1220000000000001</v>
      </c>
      <c r="M433" s="92">
        <f t="shared" ref="M433:R433" si="310">M428</f>
        <v>1.083</v>
      </c>
      <c r="N433" s="262">
        <f t="shared" si="310"/>
        <v>0</v>
      </c>
      <c r="O433" s="92">
        <f t="shared" si="310"/>
        <v>1.1020000000000001</v>
      </c>
      <c r="P433" s="92">
        <f t="shared" si="310"/>
        <v>1.0740000000000001</v>
      </c>
      <c r="Q433" s="92">
        <f t="shared" si="310"/>
        <v>1.429</v>
      </c>
      <c r="R433" s="92">
        <f t="shared" si="310"/>
        <v>1.5971435402554128</v>
      </c>
      <c r="S433" s="92">
        <f>S428</f>
        <v>1.8520000000000001</v>
      </c>
      <c r="T433" s="92">
        <f>T428</f>
        <v>1.873</v>
      </c>
      <c r="U433" s="92">
        <f t="shared" ref="U433:Z433" si="311">U428</f>
        <v>1.788</v>
      </c>
      <c r="V433" s="262">
        <f t="shared" si="311"/>
        <v>0</v>
      </c>
      <c r="W433" s="92">
        <f t="shared" si="311"/>
        <v>1.8320000000000001</v>
      </c>
      <c r="X433" s="92">
        <f t="shared" si="311"/>
        <v>1.77</v>
      </c>
      <c r="Y433" s="92">
        <f t="shared" si="311"/>
        <v>2.4950000000000001</v>
      </c>
      <c r="Z433" s="92">
        <f t="shared" si="311"/>
        <v>2.4557607097284122</v>
      </c>
      <c r="AA433" s="193">
        <f>$I433*K$433</f>
        <v>1.1140000000000001</v>
      </c>
      <c r="AB433" s="95">
        <f t="shared" ref="AB433:AP437" si="312">$I433*L$433</f>
        <v>1.1220000000000001</v>
      </c>
      <c r="AC433" s="95">
        <f t="shared" si="312"/>
        <v>1.083</v>
      </c>
      <c r="AD433" s="166">
        <f t="shared" si="312"/>
        <v>0</v>
      </c>
      <c r="AE433" s="95">
        <f t="shared" si="312"/>
        <v>1.1020000000000001</v>
      </c>
      <c r="AF433" s="95">
        <f t="shared" si="312"/>
        <v>1.0740000000000001</v>
      </c>
      <c r="AG433" s="95">
        <f t="shared" si="312"/>
        <v>1.429</v>
      </c>
      <c r="AH433" s="95">
        <f t="shared" si="312"/>
        <v>1.5971435402554128</v>
      </c>
      <c r="AI433" s="95">
        <f t="shared" si="312"/>
        <v>1.8520000000000001</v>
      </c>
      <c r="AJ433" s="95">
        <f t="shared" si="312"/>
        <v>1.873</v>
      </c>
      <c r="AK433" s="95">
        <f t="shared" si="312"/>
        <v>1.788</v>
      </c>
      <c r="AL433" s="166">
        <f t="shared" si="312"/>
        <v>0</v>
      </c>
      <c r="AM433" s="95">
        <f t="shared" si="312"/>
        <v>1.8320000000000001</v>
      </c>
      <c r="AN433" s="95">
        <f t="shared" si="312"/>
        <v>1.77</v>
      </c>
      <c r="AO433" s="95">
        <f t="shared" si="312"/>
        <v>2.4950000000000001</v>
      </c>
      <c r="AP433" s="167">
        <f t="shared" si="312"/>
        <v>2.4557607097284122</v>
      </c>
      <c r="AQ433" s="36" t="str">
        <f>VLOOKUP($H433,'[1]Unit factor_selected'!$F$3:$AC$346,'[1]Unit factor_selected'!H$1,FALSE)</f>
        <v>kg</v>
      </c>
      <c r="AR433" s="98">
        <f>VLOOKUP($H433,'[1]Unit factor_selected'!$F$3:$AC$346,'[1]Unit factor_selected'!J$1,FALSE)</f>
        <v>0.32517858664761301</v>
      </c>
      <c r="AS433" s="21">
        <f>VLOOKUP($H433,'[1]Unit factor_selected'!$F$3:$AC$346,'[1]Unit factor_selected'!K$1,FALSE)</f>
        <v>4.9973751674164104</v>
      </c>
      <c r="AT433" s="21">
        <f>VLOOKUP($H433,'[1]Unit factor_selected'!$F$3:$AC$346,'[1]Unit factor_selected'!L$1,FALSE)</f>
        <v>5.6968700293125499E-4</v>
      </c>
      <c r="AU433" s="21">
        <f>VLOOKUP($H433,'[1]Unit factor_selected'!$F$3:$AC$346,'[1]Unit factor_selected'!M$1,FALSE)</f>
        <v>9.0218056963274895E-2</v>
      </c>
      <c r="AV433" s="21">
        <f>VLOOKUP($H433,'[1]Unit factor_selected'!$F$3:$AC$346,'[1]Unit factor_selected'!N$1,FALSE)</f>
        <v>3.5293095688821899E-2</v>
      </c>
      <c r="AW433" s="21">
        <f>VLOOKUP($H433,'[1]Unit factor_selected'!$F$3:$AC$346,'[1]Unit factor_selected'!O$1,FALSE)</f>
        <v>1.4197097827555301E-4</v>
      </c>
      <c r="AX433" s="21">
        <f>VLOOKUP($H433,'[1]Unit factor_selected'!$F$3:$AC$346,'[1]Unit factor_selected'!P$1,FALSE)</f>
        <v>0.33083716939798102</v>
      </c>
      <c r="AY433" s="21">
        <f>VLOOKUP($H433,'[1]Unit factor_selected'!$F$3:$AC$346,'[1]Unit factor_selected'!Q$1,FALSE)</f>
        <v>0.22616026332622099</v>
      </c>
      <c r="AZ433" s="21">
        <f>VLOOKUP($H433,'[1]Unit factor_selected'!$F$3:$AC$346,'[1]Unit factor_selected'!R$1,FALSE)</f>
        <v>0.27825896217135998</v>
      </c>
      <c r="BA433" s="21">
        <f>VLOOKUP($H433,'[1]Unit factor_selected'!$F$3:$AC$346,'[1]Unit factor_selected'!S$1,FALSE)</f>
        <v>2.7638576736197899E-2</v>
      </c>
      <c r="BB433" s="21">
        <f>VLOOKUP($H433,'[1]Unit factor_selected'!$F$3:$AC$346,'[1]Unit factor_selected'!T$1,FALSE)</f>
        <v>3.8824322892263498E-3</v>
      </c>
      <c r="BC433" s="21">
        <f>VLOOKUP($H433,'[1]Unit factor_selected'!$F$3:$AC$346,'[1]Unit factor_selected'!U$1,FALSE)</f>
        <v>4.5495508580512101E-2</v>
      </c>
      <c r="BD433" s="21">
        <f>VLOOKUP($H433,'[1]Unit factor_selected'!$F$3:$AC$346,'[1]Unit factor_selected'!V$1,FALSE)</f>
        <v>9.5806926665427193E-6</v>
      </c>
      <c r="BE433" s="21">
        <f>VLOOKUP($H433,'[1]Unit factor_selected'!$F$3:$AC$346,'[1]Unit factor_selected'!W$1,FALSE)</f>
        <v>5.7907288085498696E-3</v>
      </c>
      <c r="BF433" s="21">
        <f>VLOOKUP($H433,'[1]Unit factor_selected'!$F$3:$AC$346,'[1]Unit factor_selected'!X$1,FALSE)</f>
        <v>7.1780454964693804E-4</v>
      </c>
      <c r="BG433" s="21">
        <f>VLOOKUP($H433,'[1]Unit factor_selected'!$F$3:$AC$346,'[1]Unit factor_selected'!Y$1,FALSE)</f>
        <v>7.6855487398380499E-4</v>
      </c>
      <c r="BH433" s="21">
        <f>VLOOKUP($H433,'[1]Unit factor_selected'!$F$3:$AC$346,'[1]Unit factor_selected'!Z$1,FALSE)</f>
        <v>9.26886014001379E-8</v>
      </c>
      <c r="BI433" s="21">
        <f>VLOOKUP($H433,'[1]Unit factor_selected'!$F$3:$AC$346,'[1]Unit factor_selected'!AA$1,FALSE)</f>
        <v>8.5677578564642503E-4</v>
      </c>
      <c r="BJ433" s="21">
        <f>VLOOKUP($H433,'[1]Unit factor_selected'!$F$3:$AC$346,'[1]Unit factor_selected'!AB$1,FALSE)</f>
        <v>0.52241542440337896</v>
      </c>
      <c r="BK433" s="306">
        <f>VLOOKUP($H433,'[1]Unit factor_selected'!$F$3:$AC$346,'[1]Unit factor_selected'!AC$1,FALSE)</f>
        <v>7.3399901148287301E-3</v>
      </c>
    </row>
    <row r="434" spans="2:63" x14ac:dyDescent="0.2">
      <c r="B434" s="327"/>
      <c r="C434" s="147"/>
      <c r="D434" s="84"/>
      <c r="E434" s="84"/>
      <c r="F434" s="315"/>
      <c r="G434" s="87" t="str">
        <f t="shared" si="307"/>
        <v>CN</v>
      </c>
      <c r="H434" s="213" t="str">
        <f>'[1]Unit factor_selected'!F79</f>
        <v>addba780-b9fc-4787-a203-197dd6c8f434</v>
      </c>
      <c r="I434" s="88">
        <f t="shared" si="308"/>
        <v>0</v>
      </c>
      <c r="J434" s="191"/>
      <c r="K434" s="92"/>
      <c r="L434" s="92"/>
      <c r="M434" s="92"/>
      <c r="N434" s="262"/>
      <c r="O434" s="92"/>
      <c r="P434" s="92"/>
      <c r="Q434" s="92"/>
      <c r="R434" s="92"/>
      <c r="S434" s="92"/>
      <c r="T434" s="92"/>
      <c r="U434" s="92"/>
      <c r="V434" s="262"/>
      <c r="W434" s="92"/>
      <c r="X434" s="92"/>
      <c r="Y434" s="92"/>
      <c r="Z434" s="92"/>
      <c r="AA434" s="165">
        <f t="shared" ref="AA434:AA437" si="313">$I434*K$433</f>
        <v>0</v>
      </c>
      <c r="AB434" s="166">
        <f t="shared" si="312"/>
        <v>0</v>
      </c>
      <c r="AC434" s="166">
        <f t="shared" si="312"/>
        <v>0</v>
      </c>
      <c r="AD434" s="166">
        <f t="shared" si="312"/>
        <v>0</v>
      </c>
      <c r="AE434" s="166">
        <f t="shared" si="312"/>
        <v>0</v>
      </c>
      <c r="AF434" s="166">
        <f t="shared" si="312"/>
        <v>0</v>
      </c>
      <c r="AG434" s="166">
        <f t="shared" si="312"/>
        <v>0</v>
      </c>
      <c r="AH434" s="166">
        <f t="shared" si="312"/>
        <v>0</v>
      </c>
      <c r="AI434" s="166">
        <f t="shared" si="312"/>
        <v>0</v>
      </c>
      <c r="AJ434" s="166">
        <f t="shared" si="312"/>
        <v>0</v>
      </c>
      <c r="AK434" s="166">
        <f t="shared" si="312"/>
        <v>0</v>
      </c>
      <c r="AL434" s="166">
        <f t="shared" si="312"/>
        <v>0</v>
      </c>
      <c r="AM434" s="166">
        <f t="shared" si="312"/>
        <v>0</v>
      </c>
      <c r="AN434" s="166">
        <f t="shared" si="312"/>
        <v>0</v>
      </c>
      <c r="AO434" s="166">
        <f t="shared" si="312"/>
        <v>0</v>
      </c>
      <c r="AP434" s="199">
        <f t="shared" si="312"/>
        <v>0</v>
      </c>
      <c r="AQ434" s="36" t="str">
        <f>VLOOKUP($H434,'[1]Unit factor_selected'!$F$3:$AC$346,'[1]Unit factor_selected'!H$1,FALSE)</f>
        <v>kg</v>
      </c>
      <c r="AR434" s="98">
        <f>VLOOKUP($H434,'[1]Unit factor_selected'!$F$3:$AC$346,'[1]Unit factor_selected'!J$1,FALSE)</f>
        <v>0.364509692130492</v>
      </c>
      <c r="AS434" s="21">
        <f>VLOOKUP($H434,'[1]Unit factor_selected'!$F$3:$AC$346,'[1]Unit factor_selected'!K$1,FALSE)</f>
        <v>4.9752355484479303</v>
      </c>
      <c r="AT434" s="21">
        <f>VLOOKUP($H434,'[1]Unit factor_selected'!$F$3:$AC$346,'[1]Unit factor_selected'!L$1,FALSE)</f>
        <v>5.56373530780511E-4</v>
      </c>
      <c r="AU434" s="21">
        <f>VLOOKUP($H434,'[1]Unit factor_selected'!$F$3:$AC$346,'[1]Unit factor_selected'!M$1,FALSE)</f>
        <v>9.0847610019066397E-2</v>
      </c>
      <c r="AV434" s="21">
        <f>VLOOKUP($H434,'[1]Unit factor_selected'!$F$3:$AC$346,'[1]Unit factor_selected'!N$1,FALSE)</f>
        <v>3.5210031347720397E-2</v>
      </c>
      <c r="AW434" s="21">
        <f>VLOOKUP($H434,'[1]Unit factor_selected'!$F$3:$AC$346,'[1]Unit factor_selected'!O$1,FALSE)</f>
        <v>1.0269221375607E-4</v>
      </c>
      <c r="AX434" s="21">
        <f>VLOOKUP($H434,'[1]Unit factor_selected'!$F$3:$AC$346,'[1]Unit factor_selected'!P$1,FALSE)</f>
        <v>0.37267930809320299</v>
      </c>
      <c r="AY434" s="21">
        <f>VLOOKUP($H434,'[1]Unit factor_selected'!$F$3:$AC$346,'[1]Unit factor_selected'!Q$1,FALSE)</f>
        <v>0.226235721903876</v>
      </c>
      <c r="AZ434" s="21">
        <f>VLOOKUP($H434,'[1]Unit factor_selected'!$F$3:$AC$346,'[1]Unit factor_selected'!R$1,FALSE)</f>
        <v>0.25657212326611201</v>
      </c>
      <c r="BA434" s="21">
        <f>VLOOKUP($H434,'[1]Unit factor_selected'!$F$3:$AC$346,'[1]Unit factor_selected'!S$1,FALSE)</f>
        <v>2.36865685346602E-2</v>
      </c>
      <c r="BB434" s="21">
        <f>VLOOKUP($H434,'[1]Unit factor_selected'!$F$3:$AC$346,'[1]Unit factor_selected'!T$1,FALSE)</f>
        <v>3.5871442056010301E-3</v>
      </c>
      <c r="BC434" s="21">
        <f>VLOOKUP($H434,'[1]Unit factor_selected'!$F$3:$AC$346,'[1]Unit factor_selected'!U$1,FALSE)</f>
        <v>4.5310029847577801E-2</v>
      </c>
      <c r="BD434" s="21">
        <f>VLOOKUP($H434,'[1]Unit factor_selected'!$F$3:$AC$346,'[1]Unit factor_selected'!V$1,FALSE)</f>
        <v>6.9755081505162103E-6</v>
      </c>
      <c r="BE434" s="21">
        <f>VLOOKUP($H434,'[1]Unit factor_selected'!$F$3:$AC$346,'[1]Unit factor_selected'!W$1,FALSE)</f>
        <v>5.7977408698177101E-3</v>
      </c>
      <c r="BF434" s="21">
        <f>VLOOKUP($H434,'[1]Unit factor_selected'!$F$3:$AC$346,'[1]Unit factor_selected'!X$1,FALSE)</f>
        <v>9.9431838420254793E-4</v>
      </c>
      <c r="BG434" s="21">
        <f>VLOOKUP($H434,'[1]Unit factor_selected'!$F$3:$AC$346,'[1]Unit factor_selected'!Y$1,FALSE)</f>
        <v>1.04372691149472E-3</v>
      </c>
      <c r="BH434" s="21">
        <f>VLOOKUP($H434,'[1]Unit factor_selected'!$F$3:$AC$346,'[1]Unit factor_selected'!Z$1,FALSE)</f>
        <v>8.7364520784707199E-8</v>
      </c>
      <c r="BI434" s="21">
        <f>VLOOKUP($H434,'[1]Unit factor_selected'!$F$3:$AC$346,'[1]Unit factor_selected'!AA$1,FALSE)</f>
        <v>1.0896124486335301E-3</v>
      </c>
      <c r="BJ434" s="21">
        <f>VLOOKUP($H434,'[1]Unit factor_selected'!$F$3:$AC$346,'[1]Unit factor_selected'!AB$1,FALSE)</f>
        <v>0.57871100872304404</v>
      </c>
      <c r="BK434" s="306">
        <f>VLOOKUP($H434,'[1]Unit factor_selected'!$F$3:$AC$346,'[1]Unit factor_selected'!AC$1,FALSE)</f>
        <v>6.8763587689246097E-3</v>
      </c>
    </row>
    <row r="435" spans="2:63" x14ac:dyDescent="0.2">
      <c r="B435" s="327"/>
      <c r="C435" s="147"/>
      <c r="D435" s="84"/>
      <c r="E435" s="84"/>
      <c r="F435" s="315"/>
      <c r="G435" s="87" t="str">
        <f t="shared" si="307"/>
        <v>JP</v>
      </c>
      <c r="H435" s="213" t="str">
        <f>'[1]Unit factor_selected'!F78</f>
        <v>2d9152d1-9677-4fe5-a41e-8178e552738f</v>
      </c>
      <c r="I435" s="88">
        <f t="shared" si="308"/>
        <v>0</v>
      </c>
      <c r="J435" s="191"/>
      <c r="K435" s="92"/>
      <c r="L435" s="92"/>
      <c r="M435" s="92"/>
      <c r="N435" s="262"/>
      <c r="O435" s="92"/>
      <c r="P435" s="92"/>
      <c r="Q435" s="92"/>
      <c r="R435" s="92"/>
      <c r="S435" s="92"/>
      <c r="T435" s="92"/>
      <c r="U435" s="92"/>
      <c r="V435" s="262"/>
      <c r="W435" s="92"/>
      <c r="X435" s="92"/>
      <c r="Y435" s="92"/>
      <c r="Z435" s="92"/>
      <c r="AA435" s="165">
        <f t="shared" si="313"/>
        <v>0</v>
      </c>
      <c r="AB435" s="166">
        <f t="shared" si="312"/>
        <v>0</v>
      </c>
      <c r="AC435" s="166">
        <f t="shared" si="312"/>
        <v>0</v>
      </c>
      <c r="AD435" s="166">
        <f t="shared" si="312"/>
        <v>0</v>
      </c>
      <c r="AE435" s="166">
        <f t="shared" si="312"/>
        <v>0</v>
      </c>
      <c r="AF435" s="166">
        <f t="shared" si="312"/>
        <v>0</v>
      </c>
      <c r="AG435" s="166">
        <f t="shared" si="312"/>
        <v>0</v>
      </c>
      <c r="AH435" s="166">
        <f t="shared" si="312"/>
        <v>0</v>
      </c>
      <c r="AI435" s="166">
        <f t="shared" si="312"/>
        <v>0</v>
      </c>
      <c r="AJ435" s="166">
        <f t="shared" si="312"/>
        <v>0</v>
      </c>
      <c r="AK435" s="166">
        <f t="shared" si="312"/>
        <v>0</v>
      </c>
      <c r="AL435" s="166">
        <f t="shared" si="312"/>
        <v>0</v>
      </c>
      <c r="AM435" s="166">
        <f t="shared" si="312"/>
        <v>0</v>
      </c>
      <c r="AN435" s="166">
        <f t="shared" si="312"/>
        <v>0</v>
      </c>
      <c r="AO435" s="166">
        <f t="shared" si="312"/>
        <v>0</v>
      </c>
      <c r="AP435" s="199">
        <f t="shared" si="312"/>
        <v>0</v>
      </c>
      <c r="AQ435" s="36" t="str">
        <f>VLOOKUP($H435,'[1]Unit factor_selected'!$F$3:$AC$346,'[1]Unit factor_selected'!H$1,FALSE)</f>
        <v>kg</v>
      </c>
      <c r="AR435" s="98">
        <f>VLOOKUP($H435,'[1]Unit factor_selected'!$F$3:$AC$346,'[1]Unit factor_selected'!J$1,FALSE)</f>
        <v>0.30276592347077402</v>
      </c>
      <c r="AS435" s="21">
        <f>VLOOKUP($H435,'[1]Unit factor_selected'!$F$3:$AC$346,'[1]Unit factor_selected'!K$1,FALSE)</f>
        <v>4.6669081505468002</v>
      </c>
      <c r="AT435" s="21">
        <f>VLOOKUP($H435,'[1]Unit factor_selected'!$F$3:$AC$346,'[1]Unit factor_selected'!L$1,FALSE)</f>
        <v>4.3829051313803102E-4</v>
      </c>
      <c r="AU435" s="21">
        <f>VLOOKUP($H435,'[1]Unit factor_selected'!$F$3:$AC$346,'[1]Unit factor_selected'!M$1,FALSE)</f>
        <v>8.2511114194521201E-2</v>
      </c>
      <c r="AV435" s="21">
        <f>VLOOKUP($H435,'[1]Unit factor_selected'!$F$3:$AC$346,'[1]Unit factor_selected'!N$1,FALSE)</f>
        <v>3.4717045945352201E-2</v>
      </c>
      <c r="AW435" s="21">
        <f>VLOOKUP($H435,'[1]Unit factor_selected'!$F$3:$AC$346,'[1]Unit factor_selected'!O$1,FALSE)</f>
        <v>9.6218471059634597E-5</v>
      </c>
      <c r="AX435" s="21">
        <f>VLOOKUP($H435,'[1]Unit factor_selected'!$F$3:$AC$346,'[1]Unit factor_selected'!P$1,FALSE)</f>
        <v>0.30816314731904398</v>
      </c>
      <c r="AY435" s="21">
        <f>VLOOKUP($H435,'[1]Unit factor_selected'!$F$3:$AC$346,'[1]Unit factor_selected'!Q$1,FALSE)</f>
        <v>0.22467856069818501</v>
      </c>
      <c r="AZ435" s="21">
        <f>VLOOKUP($H435,'[1]Unit factor_selected'!$F$3:$AC$346,'[1]Unit factor_selected'!R$1,FALSE)</f>
        <v>0.222653549891111</v>
      </c>
      <c r="BA435" s="21">
        <f>VLOOKUP($H435,'[1]Unit factor_selected'!$F$3:$AC$346,'[1]Unit factor_selected'!S$1,FALSE)</f>
        <v>2.2165178331481399E-2</v>
      </c>
      <c r="BB435" s="21">
        <f>VLOOKUP($H435,'[1]Unit factor_selected'!$F$3:$AC$346,'[1]Unit factor_selected'!T$1,FALSE)</f>
        <v>4.44687277271441E-3</v>
      </c>
      <c r="BC435" s="21">
        <f>VLOOKUP($H435,'[1]Unit factor_selected'!$F$3:$AC$346,'[1]Unit factor_selected'!U$1,FALSE)</f>
        <v>4.4611930314643403E-2</v>
      </c>
      <c r="BD435" s="21">
        <f>VLOOKUP($H435,'[1]Unit factor_selected'!$F$3:$AC$346,'[1]Unit factor_selected'!V$1,FALSE)</f>
        <v>6.6875043829724598E-6</v>
      </c>
      <c r="BE435" s="21">
        <f>VLOOKUP($H435,'[1]Unit factor_selected'!$F$3:$AC$346,'[1]Unit factor_selected'!W$1,FALSE)</f>
        <v>5.8276142606247597E-3</v>
      </c>
      <c r="BF435" s="21">
        <f>VLOOKUP($H435,'[1]Unit factor_selected'!$F$3:$AC$346,'[1]Unit factor_selected'!X$1,FALSE)</f>
        <v>7.5130095236925203E-4</v>
      </c>
      <c r="BG435" s="21">
        <f>VLOOKUP($H435,'[1]Unit factor_selected'!$F$3:$AC$346,'[1]Unit factor_selected'!Y$1,FALSE)</f>
        <v>8.0248571752236403E-4</v>
      </c>
      <c r="BH435" s="21">
        <f>VLOOKUP($H435,'[1]Unit factor_selected'!$F$3:$AC$346,'[1]Unit factor_selected'!Z$1,FALSE)</f>
        <v>7.8425626531349495E-8</v>
      </c>
      <c r="BI435" s="21">
        <f>VLOOKUP($H435,'[1]Unit factor_selected'!$F$3:$AC$346,'[1]Unit factor_selected'!AA$1,FALSE)</f>
        <v>8.9398290102584799E-4</v>
      </c>
      <c r="BJ435" s="21">
        <f>VLOOKUP($H435,'[1]Unit factor_selected'!$F$3:$AC$346,'[1]Unit factor_selected'!AB$1,FALSE)</f>
        <v>0.54764577347732002</v>
      </c>
      <c r="BK435" s="306">
        <f>VLOOKUP($H435,'[1]Unit factor_selected'!$F$3:$AC$346,'[1]Unit factor_selected'!AC$1,FALSE)</f>
        <v>6.7846917589752097E-3</v>
      </c>
    </row>
    <row r="436" spans="2:63" x14ac:dyDescent="0.2">
      <c r="B436" s="327"/>
      <c r="C436" s="147"/>
      <c r="D436" s="84"/>
      <c r="E436" s="84"/>
      <c r="F436" s="315"/>
      <c r="G436" s="87" t="str">
        <f t="shared" si="307"/>
        <v>KR</v>
      </c>
      <c r="H436" s="213" t="str">
        <f>'[1]Unit factor_selected'!F77</f>
        <v>fcf8af35-0c84-4c14-84b8-4590cd714fb3</v>
      </c>
      <c r="I436" s="88">
        <f t="shared" si="308"/>
        <v>0</v>
      </c>
      <c r="J436" s="191"/>
      <c r="K436" s="92"/>
      <c r="L436" s="92"/>
      <c r="M436" s="92"/>
      <c r="N436" s="262"/>
      <c r="O436" s="92"/>
      <c r="P436" s="92"/>
      <c r="Q436" s="92"/>
      <c r="R436" s="92"/>
      <c r="S436" s="92"/>
      <c r="T436" s="92"/>
      <c r="U436" s="92"/>
      <c r="V436" s="262"/>
      <c r="W436" s="92"/>
      <c r="X436" s="92"/>
      <c r="Y436" s="92"/>
      <c r="Z436" s="92"/>
      <c r="AA436" s="193">
        <f t="shared" si="313"/>
        <v>0</v>
      </c>
      <c r="AB436" s="95">
        <f t="shared" si="312"/>
        <v>0</v>
      </c>
      <c r="AC436" s="95">
        <f t="shared" si="312"/>
        <v>0</v>
      </c>
      <c r="AD436" s="166">
        <f t="shared" si="312"/>
        <v>0</v>
      </c>
      <c r="AE436" s="95">
        <f t="shared" si="312"/>
        <v>0</v>
      </c>
      <c r="AF436" s="95">
        <f t="shared" si="312"/>
        <v>0</v>
      </c>
      <c r="AG436" s="95">
        <f t="shared" si="312"/>
        <v>0</v>
      </c>
      <c r="AH436" s="95">
        <f t="shared" si="312"/>
        <v>0</v>
      </c>
      <c r="AI436" s="95">
        <f t="shared" si="312"/>
        <v>0</v>
      </c>
      <c r="AJ436" s="95">
        <f t="shared" si="312"/>
        <v>0</v>
      </c>
      <c r="AK436" s="95">
        <f t="shared" si="312"/>
        <v>0</v>
      </c>
      <c r="AL436" s="166">
        <f t="shared" si="312"/>
        <v>0</v>
      </c>
      <c r="AM436" s="95">
        <f t="shared" si="312"/>
        <v>0</v>
      </c>
      <c r="AN436" s="95">
        <f t="shared" si="312"/>
        <v>0</v>
      </c>
      <c r="AO436" s="95">
        <f t="shared" si="312"/>
        <v>0</v>
      </c>
      <c r="AP436" s="167">
        <f t="shared" si="312"/>
        <v>0</v>
      </c>
      <c r="AQ436" s="36" t="str">
        <f>VLOOKUP($H436,'[1]Unit factor_selected'!$F$3:$AC$346,'[1]Unit factor_selected'!H$1,FALSE)</f>
        <v>kg</v>
      </c>
      <c r="AR436" s="98">
        <f>VLOOKUP($H436,'[1]Unit factor_selected'!$F$3:$AC$346,'[1]Unit factor_selected'!J$1,FALSE)</f>
        <v>0.31049573339943698</v>
      </c>
      <c r="AS436" s="21">
        <f>VLOOKUP($H436,'[1]Unit factor_selected'!$F$3:$AC$346,'[1]Unit factor_selected'!K$1,FALSE)</f>
        <v>5.1970666716672298</v>
      </c>
      <c r="AT436" s="21">
        <f>VLOOKUP($H436,'[1]Unit factor_selected'!$F$3:$AC$346,'[1]Unit factor_selected'!L$1,FALSE)</f>
        <v>4.43276492295374E-4</v>
      </c>
      <c r="AU436" s="21">
        <f>VLOOKUP($H436,'[1]Unit factor_selected'!$F$3:$AC$346,'[1]Unit factor_selected'!M$1,FALSE)</f>
        <v>8.5733133671727801E-2</v>
      </c>
      <c r="AV436" s="21">
        <f>VLOOKUP($H436,'[1]Unit factor_selected'!$F$3:$AC$346,'[1]Unit factor_selected'!N$1,FALSE)</f>
        <v>3.5709974078121501E-2</v>
      </c>
      <c r="AW436" s="21">
        <f>VLOOKUP($H436,'[1]Unit factor_selected'!$F$3:$AC$346,'[1]Unit factor_selected'!O$1,FALSE)</f>
        <v>1.38061965735526E-4</v>
      </c>
      <c r="AX436" s="21">
        <f>VLOOKUP($H436,'[1]Unit factor_selected'!$F$3:$AC$346,'[1]Unit factor_selected'!P$1,FALSE)</f>
        <v>0.31516912934330898</v>
      </c>
      <c r="AY436" s="21">
        <f>VLOOKUP($H436,'[1]Unit factor_selected'!$F$3:$AC$346,'[1]Unit factor_selected'!Q$1,FALSE)</f>
        <v>0.22687837226886801</v>
      </c>
      <c r="AZ436" s="21">
        <f>VLOOKUP($H436,'[1]Unit factor_selected'!$F$3:$AC$346,'[1]Unit factor_selected'!R$1,FALSE)</f>
        <v>0.277685299126951</v>
      </c>
      <c r="BA436" s="21">
        <f>VLOOKUP($H436,'[1]Unit factor_selected'!$F$3:$AC$346,'[1]Unit factor_selected'!S$1,FALSE)</f>
        <v>4.6436901531995901E-2</v>
      </c>
      <c r="BB436" s="21">
        <f>VLOOKUP($H436,'[1]Unit factor_selected'!$F$3:$AC$346,'[1]Unit factor_selected'!T$1,FALSE)</f>
        <v>5.3589121143586202E-3</v>
      </c>
      <c r="BC436" s="21">
        <f>VLOOKUP($H436,'[1]Unit factor_selected'!$F$3:$AC$346,'[1]Unit factor_selected'!U$1,FALSE)</f>
        <v>4.6024762719131002E-2</v>
      </c>
      <c r="BD436" s="21">
        <f>VLOOKUP($H436,'[1]Unit factor_selected'!$F$3:$AC$346,'[1]Unit factor_selected'!V$1,FALSE)</f>
        <v>9.5963926727687695E-6</v>
      </c>
      <c r="BE436" s="21">
        <f>VLOOKUP($H436,'[1]Unit factor_selected'!$F$3:$AC$346,'[1]Unit factor_selected'!W$1,FALSE)</f>
        <v>5.8308624673688702E-3</v>
      </c>
      <c r="BF436" s="21">
        <f>VLOOKUP($H436,'[1]Unit factor_selected'!$F$3:$AC$346,'[1]Unit factor_selected'!X$1,FALSE)</f>
        <v>7.9948450089786501E-4</v>
      </c>
      <c r="BG436" s="21">
        <f>VLOOKUP($H436,'[1]Unit factor_selected'!$F$3:$AC$346,'[1]Unit factor_selected'!Y$1,FALSE)</f>
        <v>8.5017702285226297E-4</v>
      </c>
      <c r="BH436" s="21">
        <f>VLOOKUP($H436,'[1]Unit factor_selected'!$F$3:$AC$346,'[1]Unit factor_selected'!Z$1,FALSE)</f>
        <v>8.4724514877162197E-8</v>
      </c>
      <c r="BI436" s="21">
        <f>VLOOKUP($H436,'[1]Unit factor_selected'!$F$3:$AC$346,'[1]Unit factor_selected'!AA$1,FALSE)</f>
        <v>7.73963965409951E-4</v>
      </c>
      <c r="BJ436" s="21">
        <f>VLOOKUP($H436,'[1]Unit factor_selected'!$F$3:$AC$346,'[1]Unit factor_selected'!AB$1,FALSE)</f>
        <v>0.55787991229790901</v>
      </c>
      <c r="BK436" s="306">
        <f>VLOOKUP($H436,'[1]Unit factor_selected'!$F$3:$AC$346,'[1]Unit factor_selected'!AC$1,FALSE)</f>
        <v>7.0900761615572397E-3</v>
      </c>
    </row>
    <row r="437" spans="2:63" x14ac:dyDescent="0.2">
      <c r="B437" s="327"/>
      <c r="C437" s="147"/>
      <c r="D437" s="100"/>
      <c r="E437" s="100"/>
      <c r="F437" s="319"/>
      <c r="G437" s="102" t="str">
        <f t="shared" si="307"/>
        <v>RER</v>
      </c>
      <c r="H437" s="264" t="str">
        <f>'[1]Unit factor_selected'!F80</f>
        <v>8a640214-1d3d-3749-ad0d-b75426139458</v>
      </c>
      <c r="I437" s="104">
        <f t="shared" si="308"/>
        <v>0</v>
      </c>
      <c r="J437" s="195"/>
      <c r="K437" s="108"/>
      <c r="L437" s="108"/>
      <c r="M437" s="108"/>
      <c r="N437" s="310"/>
      <c r="O437" s="108"/>
      <c r="P437" s="108"/>
      <c r="Q437" s="108"/>
      <c r="R437" s="108"/>
      <c r="S437" s="108"/>
      <c r="T437" s="108"/>
      <c r="U437" s="108"/>
      <c r="V437" s="310"/>
      <c r="W437" s="108"/>
      <c r="X437" s="108"/>
      <c r="Y437" s="108"/>
      <c r="Z437" s="108"/>
      <c r="AA437" s="197">
        <f t="shared" si="313"/>
        <v>0</v>
      </c>
      <c r="AB437" s="58">
        <f t="shared" si="312"/>
        <v>0</v>
      </c>
      <c r="AC437" s="58">
        <f t="shared" si="312"/>
        <v>0</v>
      </c>
      <c r="AD437" s="177">
        <f t="shared" si="312"/>
        <v>0</v>
      </c>
      <c r="AE437" s="58">
        <f t="shared" si="312"/>
        <v>0</v>
      </c>
      <c r="AF437" s="58">
        <f t="shared" si="312"/>
        <v>0</v>
      </c>
      <c r="AG437" s="58">
        <f t="shared" si="312"/>
        <v>0</v>
      </c>
      <c r="AH437" s="58">
        <f t="shared" si="312"/>
        <v>0</v>
      </c>
      <c r="AI437" s="58">
        <f t="shared" si="312"/>
        <v>0</v>
      </c>
      <c r="AJ437" s="58">
        <f t="shared" si="312"/>
        <v>0</v>
      </c>
      <c r="AK437" s="58">
        <f t="shared" si="312"/>
        <v>0</v>
      </c>
      <c r="AL437" s="177">
        <f t="shared" si="312"/>
        <v>0</v>
      </c>
      <c r="AM437" s="58">
        <f t="shared" si="312"/>
        <v>0</v>
      </c>
      <c r="AN437" s="58">
        <f t="shared" si="312"/>
        <v>0</v>
      </c>
      <c r="AO437" s="58">
        <f t="shared" si="312"/>
        <v>0</v>
      </c>
      <c r="AP437" s="178">
        <f t="shared" si="312"/>
        <v>0</v>
      </c>
      <c r="AQ437" s="56" t="str">
        <f>VLOOKUP($H437,'[1]Unit factor_selected'!$F$3:$AC$346,'[1]Unit factor_selected'!H$1,FALSE)</f>
        <v>kg</v>
      </c>
      <c r="AR437" s="98">
        <f>VLOOKUP($H437,'[1]Unit factor_selected'!$F$3:$AC$346,'[1]Unit factor_selected'!J$1,FALSE)</f>
        <v>0.28322420909756502</v>
      </c>
      <c r="AS437" s="21">
        <f>VLOOKUP($H437,'[1]Unit factor_selected'!$F$3:$AC$346,'[1]Unit factor_selected'!K$1,FALSE)</f>
        <v>5.12576196606107</v>
      </c>
      <c r="AT437" s="21">
        <f>VLOOKUP($H437,'[1]Unit factor_selected'!$F$3:$AC$346,'[1]Unit factor_selected'!L$1,FALSE)</f>
        <v>3.7135053041454502E-4</v>
      </c>
      <c r="AU437" s="21">
        <f>VLOOKUP($H437,'[1]Unit factor_selected'!$F$3:$AC$346,'[1]Unit factor_selected'!M$1,FALSE)</f>
        <v>8.1336240486334394E-2</v>
      </c>
      <c r="AV437" s="21">
        <f>VLOOKUP($H437,'[1]Unit factor_selected'!$F$3:$AC$346,'[1]Unit factor_selected'!N$1,FALSE)</f>
        <v>3.4611954809068202E-2</v>
      </c>
      <c r="AW437" s="21">
        <f>VLOOKUP($H437,'[1]Unit factor_selected'!$F$3:$AC$346,'[1]Unit factor_selected'!O$1,FALSE)</f>
        <v>1.25329673215065E-4</v>
      </c>
      <c r="AX437" s="21">
        <f>VLOOKUP($H437,'[1]Unit factor_selected'!$F$3:$AC$346,'[1]Unit factor_selected'!P$1,FALSE)</f>
        <v>0.28759994206573603</v>
      </c>
      <c r="AY437" s="21">
        <f>VLOOKUP($H437,'[1]Unit factor_selected'!$F$3:$AC$346,'[1]Unit factor_selected'!Q$1,FALSE)</f>
        <v>0.22206718791938801</v>
      </c>
      <c r="AZ437" s="21">
        <f>VLOOKUP($H437,'[1]Unit factor_selected'!$F$3:$AC$346,'[1]Unit factor_selected'!R$1,FALSE)</f>
        <v>0.23660501091022301</v>
      </c>
      <c r="BA437" s="21">
        <f>VLOOKUP($H437,'[1]Unit factor_selected'!$F$3:$AC$346,'[1]Unit factor_selected'!S$1,FALSE)</f>
        <v>4.4363860764684099E-2</v>
      </c>
      <c r="BB437" s="21">
        <f>VLOOKUP($H437,'[1]Unit factor_selected'!$F$3:$AC$346,'[1]Unit factor_selected'!T$1,FALSE)</f>
        <v>4.6599560894874303E-3</v>
      </c>
      <c r="BC437" s="21">
        <f>VLOOKUP($H437,'[1]Unit factor_selected'!$F$3:$AC$346,'[1]Unit factor_selected'!U$1,FALSE)</f>
        <v>4.4637488033807099E-2</v>
      </c>
      <c r="BD437" s="21">
        <f>VLOOKUP($H437,'[1]Unit factor_selected'!$F$3:$AC$346,'[1]Unit factor_selected'!V$1,FALSE)</f>
        <v>8.6355592966264492E-6</v>
      </c>
      <c r="BE437" s="21">
        <f>VLOOKUP($H437,'[1]Unit factor_selected'!$F$3:$AC$346,'[1]Unit factor_selected'!W$1,FALSE)</f>
        <v>5.7602658374953999E-3</v>
      </c>
      <c r="BF437" s="21">
        <f>VLOOKUP($H437,'[1]Unit factor_selected'!$F$3:$AC$346,'[1]Unit factor_selected'!X$1,FALSE)</f>
        <v>6.0171620906710398E-4</v>
      </c>
      <c r="BG437" s="21">
        <f>VLOOKUP($H437,'[1]Unit factor_selected'!$F$3:$AC$346,'[1]Unit factor_selected'!Y$1,FALSE)</f>
        <v>6.5042718317014699E-4</v>
      </c>
      <c r="BH437" s="21">
        <f>VLOOKUP($H437,'[1]Unit factor_selected'!$F$3:$AC$346,'[1]Unit factor_selected'!Z$1,FALSE)</f>
        <v>8.3923022817116899E-8</v>
      </c>
      <c r="BI437" s="21">
        <f>VLOOKUP($H437,'[1]Unit factor_selected'!$F$3:$AC$346,'[1]Unit factor_selected'!AA$1,FALSE)</f>
        <v>6.2863419807793197E-4</v>
      </c>
      <c r="BJ437" s="21">
        <f>VLOOKUP($H437,'[1]Unit factor_selected'!$F$3:$AC$346,'[1]Unit factor_selected'!AB$1,FALSE)</f>
        <v>0.4448905183138</v>
      </c>
      <c r="BK437" s="306">
        <f>VLOOKUP($H437,'[1]Unit factor_selected'!$F$3:$AC$346,'[1]Unit factor_selected'!AC$1,FALSE)</f>
        <v>7.6808328419806201E-3</v>
      </c>
    </row>
    <row r="438" spans="2:63" x14ac:dyDescent="0.2">
      <c r="B438" s="327"/>
      <c r="C438" s="147"/>
      <c r="D438" s="62" t="str">
        <f>'[1]EV proj_BAU'!K99</f>
        <v>Cu module interconnects (kg)</v>
      </c>
      <c r="E438" s="62" t="str">
        <f>E401</f>
        <v>Cu production</v>
      </c>
      <c r="F438" s="312" t="str">
        <f>F401</f>
        <v>Cu production</v>
      </c>
      <c r="G438" s="66" t="str">
        <f>G401</f>
        <v>US</v>
      </c>
      <c r="I438" s="120">
        <f>I391</f>
        <v>1</v>
      </c>
      <c r="J438" s="191">
        <f>SUM(I438:I442)</f>
        <v>1</v>
      </c>
      <c r="K438" s="188">
        <f>'[1]EV proj_BAU'!R99</f>
        <v>0.84</v>
      </c>
      <c r="L438" s="72">
        <f>'[1]EV proj_BAU'!S99</f>
        <v>0.84</v>
      </c>
      <c r="M438" s="72">
        <f>'[1]EV proj_BAU'!T99</f>
        <v>0.86099999999999999</v>
      </c>
      <c r="N438" s="288">
        <f>'[1]EV proj_BAU'!U99</f>
        <v>0</v>
      </c>
      <c r="O438" s="72">
        <f>'[1]EV proj_BAU'!V99</f>
        <v>0.84</v>
      </c>
      <c r="P438" s="72">
        <f>'[1]EV proj_BAU'!W99</f>
        <v>0.86099999999999999</v>
      </c>
      <c r="Q438" s="72">
        <f>'[1]EV proj_BAU'!AF100</f>
        <v>0.81600000000000006</v>
      </c>
      <c r="R438" s="72">
        <f>'[1]EV proj_BAU'!AJ99</f>
        <v>0.70370466004582721</v>
      </c>
      <c r="S438" s="72">
        <f>'[1]EV proj_BAU'!X99</f>
        <v>1.3859999999999999</v>
      </c>
      <c r="T438" s="72">
        <f>'[1]EV proj_BAU'!Y99</f>
        <v>1.3859999999999999</v>
      </c>
      <c r="U438" s="72">
        <f>'[1]EV proj_BAU'!Z99</f>
        <v>1.407</v>
      </c>
      <c r="V438" s="288">
        <f>'[1]EV proj_BAU'!AA99</f>
        <v>0</v>
      </c>
      <c r="W438" s="72">
        <f>'[1]EV proj_BAU'!AB99</f>
        <v>1.3859999999999999</v>
      </c>
      <c r="X438" s="72">
        <f>'[1]EV proj_BAU'!AC99</f>
        <v>1.407</v>
      </c>
      <c r="Y438" s="72">
        <f>'[1]EV proj_BAU'!AG100</f>
        <v>0.81600000000000006</v>
      </c>
      <c r="Z438" s="72">
        <f>'[1]EV proj_BAU'!AK99</f>
        <v>0.70370466004582721</v>
      </c>
      <c r="AA438" s="193">
        <f>$I438*K$438</f>
        <v>0.84</v>
      </c>
      <c r="AB438" s="95">
        <f t="shared" ref="AB438:AP442" si="314">$I438*L$438</f>
        <v>0.84</v>
      </c>
      <c r="AC438" s="95">
        <f t="shared" si="314"/>
        <v>0.86099999999999999</v>
      </c>
      <c r="AD438" s="166">
        <f t="shared" si="314"/>
        <v>0</v>
      </c>
      <c r="AE438" s="95">
        <f t="shared" si="314"/>
        <v>0.84</v>
      </c>
      <c r="AF438" s="95">
        <f t="shared" si="314"/>
        <v>0.86099999999999999</v>
      </c>
      <c r="AG438" s="95">
        <f t="shared" si="314"/>
        <v>0.81600000000000006</v>
      </c>
      <c r="AH438" s="95">
        <f t="shared" si="314"/>
        <v>0.70370466004582721</v>
      </c>
      <c r="AI438" s="95">
        <f t="shared" si="314"/>
        <v>1.3859999999999999</v>
      </c>
      <c r="AJ438" s="95">
        <f t="shared" si="314"/>
        <v>1.3859999999999999</v>
      </c>
      <c r="AK438" s="95">
        <f t="shared" si="314"/>
        <v>1.407</v>
      </c>
      <c r="AL438" s="166">
        <f t="shared" si="314"/>
        <v>0</v>
      </c>
      <c r="AM438" s="95">
        <f t="shared" si="314"/>
        <v>1.3859999999999999</v>
      </c>
      <c r="AN438" s="95">
        <f t="shared" si="314"/>
        <v>1.407</v>
      </c>
      <c r="AO438" s="95">
        <f t="shared" si="314"/>
        <v>0.81600000000000006</v>
      </c>
      <c r="AP438" s="167">
        <f t="shared" si="314"/>
        <v>0.70370466004582721</v>
      </c>
      <c r="AQ438" s="40" t="s">
        <v>56</v>
      </c>
      <c r="AR438" s="79">
        <f>AR401</f>
        <v>5.0922583397020267</v>
      </c>
      <c r="AS438" s="82">
        <f t="shared" ref="AS438:BK442" si="315">AS401</f>
        <v>90.824093349205853</v>
      </c>
      <c r="AT438" s="82">
        <f t="shared" si="315"/>
        <v>2.977032438458313E-2</v>
      </c>
      <c r="AU438" s="82">
        <f t="shared" si="315"/>
        <v>1.3337897697054748</v>
      </c>
      <c r="AV438" s="82">
        <f t="shared" si="315"/>
        <v>30.8045345123268</v>
      </c>
      <c r="AW438" s="82">
        <f t="shared" si="315"/>
        <v>3.6996176023587748E-2</v>
      </c>
      <c r="AX438" s="82">
        <f t="shared" si="315"/>
        <v>5.1771499306742399</v>
      </c>
      <c r="AY438" s="82">
        <f t="shared" si="315"/>
        <v>3.0054434287447993</v>
      </c>
      <c r="AZ438" s="82">
        <f t="shared" si="315"/>
        <v>382.62612981146367</v>
      </c>
      <c r="BA438" s="82">
        <f t="shared" si="315"/>
        <v>0.54167545301316611</v>
      </c>
      <c r="BB438" s="82">
        <f t="shared" si="315"/>
        <v>-0.58247726174305914</v>
      </c>
      <c r="BC438" s="82">
        <f t="shared" si="315"/>
        <v>38.362136251949273</v>
      </c>
      <c r="BD438" s="82">
        <f t="shared" si="315"/>
        <v>6.2614512796955611E-4</v>
      </c>
      <c r="BE438" s="82">
        <f t="shared" si="315"/>
        <v>1.4010288099807713</v>
      </c>
      <c r="BF438" s="82">
        <f t="shared" si="315"/>
        <v>5.098827229293746E-2</v>
      </c>
      <c r="BG438" s="82">
        <f t="shared" si="315"/>
        <v>5.1948539827560467E-2</v>
      </c>
      <c r="BH438" s="82">
        <f t="shared" si="315"/>
        <v>6.9807153893921938E-6</v>
      </c>
      <c r="BI438" s="82">
        <f t="shared" si="315"/>
        <v>6.4005562548869965E-2</v>
      </c>
      <c r="BJ438" s="82">
        <f t="shared" si="315"/>
        <v>373.60790282919533</v>
      </c>
      <c r="BK438" s="302">
        <f t="shared" si="315"/>
        <v>0.17291045353787104</v>
      </c>
    </row>
    <row r="439" spans="2:63" x14ac:dyDescent="0.2">
      <c r="B439" s="327"/>
      <c r="C439" s="147"/>
      <c r="D439" s="84"/>
      <c r="E439" s="84"/>
      <c r="F439" s="315"/>
      <c r="G439" s="87" t="str">
        <f>G402</f>
        <v>CN</v>
      </c>
      <c r="I439" s="126">
        <f t="shared" ref="I439:I442" si="316">I392</f>
        <v>0</v>
      </c>
      <c r="J439" s="191"/>
      <c r="K439" s="192"/>
      <c r="L439" s="92"/>
      <c r="M439" s="92"/>
      <c r="N439" s="262"/>
      <c r="O439" s="92"/>
      <c r="P439" s="92"/>
      <c r="Q439" s="92"/>
      <c r="R439" s="92"/>
      <c r="S439" s="92"/>
      <c r="T439" s="92"/>
      <c r="U439" s="92"/>
      <c r="V439" s="262"/>
      <c r="W439" s="92"/>
      <c r="X439" s="92"/>
      <c r="Y439" s="92"/>
      <c r="Z439" s="92"/>
      <c r="AA439" s="165">
        <f t="shared" ref="AA439:AA442" si="317">$I439*K$438</f>
        <v>0</v>
      </c>
      <c r="AB439" s="166">
        <f t="shared" si="314"/>
        <v>0</v>
      </c>
      <c r="AC439" s="166">
        <f t="shared" si="314"/>
        <v>0</v>
      </c>
      <c r="AD439" s="166">
        <f t="shared" si="314"/>
        <v>0</v>
      </c>
      <c r="AE439" s="166">
        <f t="shared" si="314"/>
        <v>0</v>
      </c>
      <c r="AF439" s="166">
        <f t="shared" si="314"/>
        <v>0</v>
      </c>
      <c r="AG439" s="166">
        <f t="shared" si="314"/>
        <v>0</v>
      </c>
      <c r="AH439" s="166">
        <f t="shared" si="314"/>
        <v>0</v>
      </c>
      <c r="AI439" s="166">
        <f t="shared" si="314"/>
        <v>0</v>
      </c>
      <c r="AJ439" s="166">
        <f t="shared" si="314"/>
        <v>0</v>
      </c>
      <c r="AK439" s="166">
        <f t="shared" si="314"/>
        <v>0</v>
      </c>
      <c r="AL439" s="166">
        <f t="shared" si="314"/>
        <v>0</v>
      </c>
      <c r="AM439" s="166">
        <f t="shared" si="314"/>
        <v>0</v>
      </c>
      <c r="AN439" s="166">
        <f t="shared" si="314"/>
        <v>0</v>
      </c>
      <c r="AO439" s="166">
        <f t="shared" si="314"/>
        <v>0</v>
      </c>
      <c r="AP439" s="199">
        <f t="shared" si="314"/>
        <v>0</v>
      </c>
      <c r="AQ439" s="36" t="s">
        <v>56</v>
      </c>
      <c r="AR439" s="98">
        <f t="shared" ref="AR439:BG442" si="318">AR402</f>
        <v>7.3654888035755146</v>
      </c>
      <c r="AS439" s="21">
        <f t="shared" si="318"/>
        <v>117.22308830683109</v>
      </c>
      <c r="AT439" s="21">
        <f t="shared" si="318"/>
        <v>3.8016572187863862E-2</v>
      </c>
      <c r="AU439" s="21">
        <f t="shared" si="318"/>
        <v>1.7780797673434177</v>
      </c>
      <c r="AV439" s="21">
        <f t="shared" si="318"/>
        <v>40.859765968229574</v>
      </c>
      <c r="AW439" s="21">
        <f t="shared" si="318"/>
        <v>4.8385001764827844E-2</v>
      </c>
      <c r="AX439" s="21">
        <f t="shared" si="318"/>
        <v>7.5228220644296089</v>
      </c>
      <c r="AY439" s="21">
        <f t="shared" si="318"/>
        <v>3.9261519592022607</v>
      </c>
      <c r="AZ439" s="21">
        <f t="shared" si="318"/>
        <v>501.11919973936182</v>
      </c>
      <c r="BA439" s="21">
        <f t="shared" si="318"/>
        <v>0.69429350993983174</v>
      </c>
      <c r="BB439" s="21">
        <f t="shared" si="318"/>
        <v>-0.77585266984058199</v>
      </c>
      <c r="BC439" s="21">
        <f t="shared" si="318"/>
        <v>50.833604457948745</v>
      </c>
      <c r="BD439" s="21">
        <f t="shared" si="318"/>
        <v>7.7722860778172982E-4</v>
      </c>
      <c r="BE439" s="21">
        <f t="shared" si="318"/>
        <v>1.8248976665022378</v>
      </c>
      <c r="BF439" s="21">
        <f t="shared" si="318"/>
        <v>7.1420970012888288E-2</v>
      </c>
      <c r="BG439" s="21">
        <f t="shared" si="318"/>
        <v>7.265846256470318E-2</v>
      </c>
      <c r="BH439" s="21">
        <f t="shared" si="315"/>
        <v>9.1091489879653487E-6</v>
      </c>
      <c r="BI439" s="21">
        <f t="shared" si="315"/>
        <v>8.5747501914575933E-2</v>
      </c>
      <c r="BJ439" s="21">
        <f t="shared" si="315"/>
        <v>405.60810608378694</v>
      </c>
      <c r="BK439" s="306">
        <f t="shared" si="315"/>
        <v>0.21729841519628454</v>
      </c>
    </row>
    <row r="440" spans="2:63" x14ac:dyDescent="0.2">
      <c r="B440" s="327"/>
      <c r="C440" s="147"/>
      <c r="D440" s="84"/>
      <c r="E440" s="84"/>
      <c r="F440" s="315"/>
      <c r="G440" s="87" t="str">
        <f>G403</f>
        <v>JP</v>
      </c>
      <c r="I440" s="126">
        <f t="shared" si="316"/>
        <v>0</v>
      </c>
      <c r="J440" s="191"/>
      <c r="K440" s="192"/>
      <c r="L440" s="92"/>
      <c r="M440" s="92"/>
      <c r="N440" s="262"/>
      <c r="O440" s="92"/>
      <c r="P440" s="92"/>
      <c r="Q440" s="92"/>
      <c r="R440" s="92"/>
      <c r="S440" s="92"/>
      <c r="T440" s="92"/>
      <c r="U440" s="92"/>
      <c r="V440" s="262"/>
      <c r="W440" s="92"/>
      <c r="X440" s="92"/>
      <c r="Y440" s="92"/>
      <c r="Z440" s="92"/>
      <c r="AA440" s="165">
        <f t="shared" si="317"/>
        <v>0</v>
      </c>
      <c r="AB440" s="166">
        <f t="shared" si="314"/>
        <v>0</v>
      </c>
      <c r="AC440" s="166">
        <f t="shared" si="314"/>
        <v>0</v>
      </c>
      <c r="AD440" s="166">
        <f t="shared" si="314"/>
        <v>0</v>
      </c>
      <c r="AE440" s="166">
        <f t="shared" si="314"/>
        <v>0</v>
      </c>
      <c r="AF440" s="166">
        <f t="shared" si="314"/>
        <v>0</v>
      </c>
      <c r="AG440" s="166">
        <f t="shared" si="314"/>
        <v>0</v>
      </c>
      <c r="AH440" s="166">
        <f t="shared" si="314"/>
        <v>0</v>
      </c>
      <c r="AI440" s="166">
        <f t="shared" si="314"/>
        <v>0</v>
      </c>
      <c r="AJ440" s="166">
        <f t="shared" si="314"/>
        <v>0</v>
      </c>
      <c r="AK440" s="166">
        <f t="shared" si="314"/>
        <v>0</v>
      </c>
      <c r="AL440" s="166">
        <f t="shared" si="314"/>
        <v>0</v>
      </c>
      <c r="AM440" s="166">
        <f t="shared" si="314"/>
        <v>0</v>
      </c>
      <c r="AN440" s="166">
        <f t="shared" si="314"/>
        <v>0</v>
      </c>
      <c r="AO440" s="166">
        <f t="shared" si="314"/>
        <v>0</v>
      </c>
      <c r="AP440" s="199">
        <f t="shared" si="314"/>
        <v>0</v>
      </c>
      <c r="AQ440" s="36" t="s">
        <v>56</v>
      </c>
      <c r="AR440" s="98">
        <f t="shared" si="318"/>
        <v>6.2375972575229701</v>
      </c>
      <c r="AS440" s="21">
        <f t="shared" si="315"/>
        <v>111.78173965308275</v>
      </c>
      <c r="AT440" s="21">
        <f t="shared" si="315"/>
        <v>3.5820658656368645E-2</v>
      </c>
      <c r="AU440" s="21">
        <f t="shared" si="315"/>
        <v>1.626054674307911</v>
      </c>
      <c r="AV440" s="21">
        <f t="shared" si="315"/>
        <v>40.855897500696138</v>
      </c>
      <c r="AW440" s="21">
        <f t="shared" si="315"/>
        <v>4.8268026180155639E-2</v>
      </c>
      <c r="AX440" s="21">
        <f t="shared" si="315"/>
        <v>6.3446548356363008</v>
      </c>
      <c r="AY440" s="21">
        <f t="shared" si="315"/>
        <v>3.9009429217922507</v>
      </c>
      <c r="AZ440" s="21">
        <f t="shared" si="315"/>
        <v>500.85196893923097</v>
      </c>
      <c r="BA440" s="21">
        <f t="shared" si="315"/>
        <v>0.66956317808995158</v>
      </c>
      <c r="BB440" s="21">
        <f t="shared" si="315"/>
        <v>-0.75951416957395546</v>
      </c>
      <c r="BC440" s="21">
        <f t="shared" si="315"/>
        <v>50.8280289963472</v>
      </c>
      <c r="BD440" s="21">
        <f t="shared" si="315"/>
        <v>7.7220040170677062E-4</v>
      </c>
      <c r="BE440" s="21">
        <f t="shared" si="315"/>
        <v>1.825475162128255</v>
      </c>
      <c r="BF440" s="21">
        <f t="shared" si="315"/>
        <v>6.6892096468225887E-2</v>
      </c>
      <c r="BG440" s="21">
        <f t="shared" si="315"/>
        <v>6.8163399536336156E-2</v>
      </c>
      <c r="BH440" s="21">
        <f t="shared" si="315"/>
        <v>8.9475051254430153E-6</v>
      </c>
      <c r="BI440" s="21">
        <f t="shared" si="315"/>
        <v>8.2132674930023963E-2</v>
      </c>
      <c r="BJ440" s="21">
        <f t="shared" si="315"/>
        <v>405.03869564936241</v>
      </c>
      <c r="BK440" s="306">
        <f t="shared" si="315"/>
        <v>0.21570195597569608</v>
      </c>
    </row>
    <row r="441" spans="2:63" x14ac:dyDescent="0.2">
      <c r="B441" s="327"/>
      <c r="C441" s="147"/>
      <c r="D441" s="84"/>
      <c r="E441" s="84"/>
      <c r="F441" s="315"/>
      <c r="G441" s="87" t="str">
        <f>G404</f>
        <v>KR</v>
      </c>
      <c r="I441" s="126">
        <f t="shared" si="316"/>
        <v>0</v>
      </c>
      <c r="J441" s="191"/>
      <c r="K441" s="192"/>
      <c r="L441" s="92"/>
      <c r="M441" s="92"/>
      <c r="N441" s="262"/>
      <c r="O441" s="92"/>
      <c r="P441" s="92"/>
      <c r="Q441" s="92"/>
      <c r="R441" s="92"/>
      <c r="S441" s="92"/>
      <c r="T441" s="92"/>
      <c r="U441" s="92"/>
      <c r="V441" s="262"/>
      <c r="W441" s="92"/>
      <c r="X441" s="92"/>
      <c r="Y441" s="92"/>
      <c r="Z441" s="92"/>
      <c r="AA441" s="193">
        <f t="shared" si="317"/>
        <v>0</v>
      </c>
      <c r="AB441" s="95">
        <f t="shared" si="314"/>
        <v>0</v>
      </c>
      <c r="AC441" s="95">
        <f t="shared" si="314"/>
        <v>0</v>
      </c>
      <c r="AD441" s="166">
        <f t="shared" si="314"/>
        <v>0</v>
      </c>
      <c r="AE441" s="95">
        <f t="shared" si="314"/>
        <v>0</v>
      </c>
      <c r="AF441" s="95">
        <f t="shared" si="314"/>
        <v>0</v>
      </c>
      <c r="AG441" s="95">
        <f t="shared" si="314"/>
        <v>0</v>
      </c>
      <c r="AH441" s="95">
        <f t="shared" si="314"/>
        <v>0</v>
      </c>
      <c r="AI441" s="95">
        <f t="shared" si="314"/>
        <v>0</v>
      </c>
      <c r="AJ441" s="95">
        <f t="shared" si="314"/>
        <v>0</v>
      </c>
      <c r="AK441" s="95">
        <f t="shared" si="314"/>
        <v>0</v>
      </c>
      <c r="AL441" s="166">
        <f t="shared" si="314"/>
        <v>0</v>
      </c>
      <c r="AM441" s="95">
        <f t="shared" si="314"/>
        <v>0</v>
      </c>
      <c r="AN441" s="95">
        <f t="shared" si="314"/>
        <v>0</v>
      </c>
      <c r="AO441" s="95">
        <f t="shared" si="314"/>
        <v>0</v>
      </c>
      <c r="AP441" s="167">
        <f t="shared" si="314"/>
        <v>0</v>
      </c>
      <c r="AQ441" s="36" t="s">
        <v>56</v>
      </c>
      <c r="AR441" s="98">
        <f t="shared" si="318"/>
        <v>6.3730959225200818</v>
      </c>
      <c r="AS441" s="21">
        <f t="shared" si="315"/>
        <v>121.5532213646252</v>
      </c>
      <c r="AT441" s="21">
        <f t="shared" si="315"/>
        <v>3.5903641365220562E-2</v>
      </c>
      <c r="AU441" s="21">
        <f t="shared" si="315"/>
        <v>1.6840480980513231</v>
      </c>
      <c r="AV441" s="21">
        <f t="shared" si="315"/>
        <v>40.874406786755856</v>
      </c>
      <c r="AW441" s="21">
        <f t="shared" si="315"/>
        <v>4.9053120123629036E-2</v>
      </c>
      <c r="AX441" s="21">
        <f t="shared" si="315"/>
        <v>6.4663912383842321</v>
      </c>
      <c r="AY441" s="21">
        <f t="shared" si="315"/>
        <v>3.9420585820765028</v>
      </c>
      <c r="AZ441" s="21">
        <f t="shared" si="315"/>
        <v>501.8836933508303</v>
      </c>
      <c r="BA441" s="21">
        <f t="shared" si="315"/>
        <v>1.1240447760453427</v>
      </c>
      <c r="BB441" s="21">
        <f t="shared" si="315"/>
        <v>-0.74246054109872484</v>
      </c>
      <c r="BC441" s="21">
        <f t="shared" si="315"/>
        <v>50.854385609760712</v>
      </c>
      <c r="BD441" s="21">
        <f t="shared" si="315"/>
        <v>8.2674196519323597E-4</v>
      </c>
      <c r="BE441" s="21">
        <f t="shared" si="315"/>
        <v>1.8255275253111489</v>
      </c>
      <c r="BF441" s="21">
        <f t="shared" si="315"/>
        <v>6.7782053139661069E-2</v>
      </c>
      <c r="BG441" s="21">
        <f t="shared" si="315"/>
        <v>6.9043807070950924E-2</v>
      </c>
      <c r="BH441" s="21">
        <f t="shared" si="315"/>
        <v>9.0623441870345072E-6</v>
      </c>
      <c r="BI441" s="21">
        <f t="shared" si="315"/>
        <v>7.9843163399705541E-2</v>
      </c>
      <c r="BJ441" s="21">
        <f t="shared" si="315"/>
        <v>405.22453107547716</v>
      </c>
      <c r="BK441" s="306">
        <f t="shared" si="315"/>
        <v>0.22140663370643099</v>
      </c>
    </row>
    <row r="442" spans="2:63" x14ac:dyDescent="0.2">
      <c r="B442" s="327"/>
      <c r="C442" s="147"/>
      <c r="D442" s="84"/>
      <c r="E442" s="84"/>
      <c r="F442" s="315"/>
      <c r="G442" s="87" t="str">
        <f>G405</f>
        <v>RER</v>
      </c>
      <c r="I442" s="126">
        <f t="shared" si="316"/>
        <v>0</v>
      </c>
      <c r="J442" s="191"/>
      <c r="K442" s="192"/>
      <c r="L442" s="92"/>
      <c r="M442" s="92"/>
      <c r="N442" s="262"/>
      <c r="O442" s="92"/>
      <c r="P442" s="92"/>
      <c r="Q442" s="92"/>
      <c r="R442" s="92"/>
      <c r="S442" s="92"/>
      <c r="T442" s="92"/>
      <c r="U442" s="92"/>
      <c r="V442" s="262"/>
      <c r="W442" s="92"/>
      <c r="X442" s="92"/>
      <c r="Y442" s="92"/>
      <c r="Z442" s="92"/>
      <c r="AA442" s="193">
        <f t="shared" si="317"/>
        <v>0</v>
      </c>
      <c r="AB442" s="95">
        <f t="shared" si="314"/>
        <v>0</v>
      </c>
      <c r="AC442" s="95">
        <f t="shared" si="314"/>
        <v>0</v>
      </c>
      <c r="AD442" s="166">
        <f t="shared" si="314"/>
        <v>0</v>
      </c>
      <c r="AE442" s="95">
        <f t="shared" si="314"/>
        <v>0</v>
      </c>
      <c r="AF442" s="95">
        <f t="shared" si="314"/>
        <v>0</v>
      </c>
      <c r="AG442" s="95">
        <f t="shared" si="314"/>
        <v>0</v>
      </c>
      <c r="AH442" s="95">
        <f t="shared" si="314"/>
        <v>0</v>
      </c>
      <c r="AI442" s="95">
        <f t="shared" si="314"/>
        <v>0</v>
      </c>
      <c r="AJ442" s="95">
        <f t="shared" si="314"/>
        <v>0</v>
      </c>
      <c r="AK442" s="95">
        <f t="shared" si="314"/>
        <v>0</v>
      </c>
      <c r="AL442" s="166">
        <f t="shared" si="314"/>
        <v>0</v>
      </c>
      <c r="AM442" s="95">
        <f t="shared" si="314"/>
        <v>0</v>
      </c>
      <c r="AN442" s="95">
        <f t="shared" si="314"/>
        <v>0</v>
      </c>
      <c r="AO442" s="95">
        <f t="shared" si="314"/>
        <v>0</v>
      </c>
      <c r="AP442" s="167">
        <f t="shared" si="314"/>
        <v>0</v>
      </c>
      <c r="AQ442" s="36" t="s">
        <v>56</v>
      </c>
      <c r="AR442" s="98">
        <f t="shared" si="318"/>
        <v>5.4321621673938809</v>
      </c>
      <c r="AS442" s="21">
        <f t="shared" si="315"/>
        <v>113.45681343382606</v>
      </c>
      <c r="AT442" s="21">
        <f t="shared" si="315"/>
        <v>3.4105822229975866E-2</v>
      </c>
      <c r="AU442" s="21">
        <f t="shared" si="315"/>
        <v>1.4423996190024011</v>
      </c>
      <c r="AV442" s="21">
        <f t="shared" si="315"/>
        <v>40.856226171038109</v>
      </c>
      <c r="AW442" s="21">
        <f t="shared" si="315"/>
        <v>4.879432288099593E-2</v>
      </c>
      <c r="AX442" s="21">
        <f t="shared" si="315"/>
        <v>5.5190236755931812</v>
      </c>
      <c r="AY442" s="21">
        <f t="shared" si="315"/>
        <v>3.9103744355276904</v>
      </c>
      <c r="AZ442" s="21">
        <f t="shared" si="315"/>
        <v>501.2406535004892</v>
      </c>
      <c r="BA442" s="21">
        <f t="shared" si="315"/>
        <v>1.1049479640125819</v>
      </c>
      <c r="BB442" s="21">
        <f t="shared" si="315"/>
        <v>-0.75558667846006899</v>
      </c>
      <c r="BC442" s="21">
        <f t="shared" si="315"/>
        <v>50.830358237911263</v>
      </c>
      <c r="BD442" s="21">
        <f t="shared" si="315"/>
        <v>8.0976657058066449E-4</v>
      </c>
      <c r="BE442" s="21">
        <f t="shared" si="315"/>
        <v>1.825081061688492</v>
      </c>
      <c r="BF442" s="21">
        <f t="shared" si="315"/>
        <v>6.366401651105956E-2</v>
      </c>
      <c r="BG442" s="21">
        <f t="shared" si="315"/>
        <v>6.4893851216083098E-2</v>
      </c>
      <c r="BH442" s="21">
        <f t="shared" si="315"/>
        <v>9.0089951989619179E-6</v>
      </c>
      <c r="BI442" s="21">
        <f t="shared" si="315"/>
        <v>7.6346642716281873E-2</v>
      </c>
      <c r="BJ442" s="21">
        <f t="shared" si="315"/>
        <v>404.82963323913026</v>
      </c>
      <c r="BK442" s="306">
        <f t="shared" si="315"/>
        <v>0.23291840590104568</v>
      </c>
    </row>
    <row r="443" spans="2:63" x14ac:dyDescent="0.2">
      <c r="B443" s="327"/>
      <c r="C443" s="147"/>
      <c r="D443" s="84"/>
      <c r="E443" s="87" t="str">
        <f>E406</f>
        <v>wire drawing, Cu</v>
      </c>
      <c r="F443" s="328" t="str">
        <f>F406</f>
        <v>market for wire drawing, copper | wire drawing, copper | Cutoff</v>
      </c>
      <c r="G443" s="102" t="str">
        <f>G406</f>
        <v>GLO</v>
      </c>
      <c r="H443" s="103" t="str">
        <f>H406</f>
        <v>8b87e972-361d-3f04-a599-7463aa97b028</v>
      </c>
      <c r="I443" s="104">
        <v>1</v>
      </c>
      <c r="J443" s="322">
        <f t="shared" si="204"/>
        <v>1</v>
      </c>
      <c r="K443" s="217">
        <f>K438</f>
        <v>0.84</v>
      </c>
      <c r="L443" s="135">
        <f>L438</f>
        <v>0.84</v>
      </c>
      <c r="M443" s="135">
        <f t="shared" ref="M443:R443" si="319">M438</f>
        <v>0.86099999999999999</v>
      </c>
      <c r="N443" s="266">
        <f t="shared" si="319"/>
        <v>0</v>
      </c>
      <c r="O443" s="135">
        <f t="shared" si="319"/>
        <v>0.84</v>
      </c>
      <c r="P443" s="135">
        <f t="shared" si="319"/>
        <v>0.86099999999999999</v>
      </c>
      <c r="Q443" s="135">
        <f t="shared" si="319"/>
        <v>0.81600000000000006</v>
      </c>
      <c r="R443" s="135">
        <f t="shared" si="319"/>
        <v>0.70370466004582721</v>
      </c>
      <c r="S443" s="135">
        <f>S438</f>
        <v>1.3859999999999999</v>
      </c>
      <c r="T443" s="135">
        <f>T438</f>
        <v>1.3859999999999999</v>
      </c>
      <c r="U443" s="135">
        <f t="shared" ref="U443:Y443" si="320">U438</f>
        <v>1.407</v>
      </c>
      <c r="V443" s="266">
        <f t="shared" si="320"/>
        <v>0</v>
      </c>
      <c r="W443" s="135">
        <f t="shared" si="320"/>
        <v>1.3859999999999999</v>
      </c>
      <c r="X443" s="135">
        <f t="shared" si="320"/>
        <v>1.407</v>
      </c>
      <c r="Y443" s="135">
        <f t="shared" si="320"/>
        <v>0.81600000000000006</v>
      </c>
      <c r="Z443" s="185">
        <f>Z438</f>
        <v>0.70370466004582721</v>
      </c>
      <c r="AA443" s="197">
        <f t="shared" si="206"/>
        <v>0.84</v>
      </c>
      <c r="AB443" s="58">
        <f t="shared" si="206"/>
        <v>0.84</v>
      </c>
      <c r="AC443" s="58">
        <f t="shared" si="206"/>
        <v>0.86099999999999999</v>
      </c>
      <c r="AD443" s="177">
        <f t="shared" si="206"/>
        <v>0</v>
      </c>
      <c r="AE443" s="58">
        <f t="shared" si="206"/>
        <v>0.84</v>
      </c>
      <c r="AF443" s="58">
        <f t="shared" si="206"/>
        <v>0.86099999999999999</v>
      </c>
      <c r="AG443" s="58">
        <f t="shared" si="206"/>
        <v>0.81600000000000006</v>
      </c>
      <c r="AH443" s="58">
        <f t="shared" si="206"/>
        <v>0.70370466004582721</v>
      </c>
      <c r="AI443" s="58">
        <f t="shared" si="206"/>
        <v>1.3859999999999999</v>
      </c>
      <c r="AJ443" s="58">
        <f t="shared" si="206"/>
        <v>1.3859999999999999</v>
      </c>
      <c r="AK443" s="58">
        <f t="shared" si="206"/>
        <v>1.407</v>
      </c>
      <c r="AL443" s="177">
        <f t="shared" si="206"/>
        <v>0</v>
      </c>
      <c r="AM443" s="58">
        <f t="shared" si="206"/>
        <v>1.3859999999999999</v>
      </c>
      <c r="AN443" s="58">
        <f t="shared" si="206"/>
        <v>1.407</v>
      </c>
      <c r="AO443" s="58">
        <f t="shared" si="206"/>
        <v>0.81600000000000006</v>
      </c>
      <c r="AP443" s="58">
        <f t="shared" si="206"/>
        <v>0.70370466004582721</v>
      </c>
      <c r="AQ443" s="179" t="str">
        <f>VLOOKUP($H443,'[1]Unit factor_selected'!$F$3:$AC$346,'[1]Unit factor_selected'!H$1,FALSE)</f>
        <v>kg</v>
      </c>
      <c r="AR443" s="114">
        <f>VLOOKUP($H443,'[1]Unit factor_selected'!$F$3:$AC$346,'[1]Unit factor_selected'!J$1,FALSE)</f>
        <v>0.61442005306894698</v>
      </c>
      <c r="AS443" s="115">
        <f>VLOOKUP($H443,'[1]Unit factor_selected'!$F$3:$AC$346,'[1]Unit factor_selected'!K$1,FALSE)</f>
        <v>10.6521184153618</v>
      </c>
      <c r="AT443" s="116">
        <f>VLOOKUP($H443,'[1]Unit factor_selected'!$F$3:$AC$346,'[1]Unit factor_selected'!L$1,FALSE)</f>
        <v>4.95836655108234E-3</v>
      </c>
      <c r="AU443" s="117">
        <f>VLOOKUP($H443,'[1]Unit factor_selected'!$F$3:$AC$346,'[1]Unit factor_selected'!M$1,FALSE)</f>
        <v>0.163305782499366</v>
      </c>
      <c r="AV443" s="116">
        <f>VLOOKUP($H443,'[1]Unit factor_selected'!$F$3:$AC$346,'[1]Unit factor_selected'!N$1,FALSE)</f>
        <v>1.4579528224171101</v>
      </c>
      <c r="AW443" s="116">
        <f>VLOOKUP($H443,'[1]Unit factor_selected'!$F$3:$AC$346,'[1]Unit factor_selected'!O$1,FALSE)</f>
        <v>1.8663171965840699E-3</v>
      </c>
      <c r="AX443" s="117">
        <f>VLOOKUP($H443,'[1]Unit factor_selected'!$F$3:$AC$346,'[1]Unit factor_selected'!P$1,FALSE)</f>
        <v>0.62716585468762298</v>
      </c>
      <c r="AY443" s="116">
        <f>VLOOKUP($H443,'[1]Unit factor_selected'!$F$3:$AC$346,'[1]Unit factor_selected'!Q$1,FALSE)</f>
        <v>0.17138765364362299</v>
      </c>
      <c r="AZ443" s="117">
        <f>VLOOKUP($H443,'[1]Unit factor_selected'!$F$3:$AC$346,'[1]Unit factor_selected'!R$1,FALSE)</f>
        <v>21.826202280233801</v>
      </c>
      <c r="BA443" s="116">
        <f>VLOOKUP($H443,'[1]Unit factor_selected'!$F$3:$AC$346,'[1]Unit factor_selected'!S$1,FALSE)</f>
        <v>7.5163966145044198E-2</v>
      </c>
      <c r="BB443" s="116">
        <f>VLOOKUP($H443,'[1]Unit factor_selected'!$F$3:$AC$346,'[1]Unit factor_selected'!T$1,FALSE)</f>
        <v>-1.8371461161165701E-2</v>
      </c>
      <c r="BC443" s="116">
        <f>VLOOKUP($H443,'[1]Unit factor_selected'!$F$3:$AC$346,'[1]Unit factor_selected'!U$1,FALSE)</f>
        <v>1.86620347730887</v>
      </c>
      <c r="BD443" s="116">
        <f>VLOOKUP($H443,'[1]Unit factor_selected'!$F$3:$AC$346,'[1]Unit factor_selected'!V$1,FALSE)</f>
        <v>5.2414456439178002E-5</v>
      </c>
      <c r="BE443" s="116">
        <f>VLOOKUP($H443,'[1]Unit factor_selected'!$F$3:$AC$346,'[1]Unit factor_selected'!W$1,FALSE)</f>
        <v>6.5647814770052701E-2</v>
      </c>
      <c r="BF443" s="116">
        <f>VLOOKUP($H443,'[1]Unit factor_selected'!$F$3:$AC$346,'[1]Unit factor_selected'!X$1,FALSE)</f>
        <v>3.24305387481245E-3</v>
      </c>
      <c r="BG443" s="116">
        <f>VLOOKUP($H443,'[1]Unit factor_selected'!$F$3:$AC$346,'[1]Unit factor_selected'!Y$1,FALSE)</f>
        <v>3.3951211453364999E-3</v>
      </c>
      <c r="BH443" s="116">
        <f>VLOOKUP($H443,'[1]Unit factor_selected'!$F$3:$AC$346,'[1]Unit factor_selected'!Z$1,FALSE)</f>
        <v>4.7120904771295899E-7</v>
      </c>
      <c r="BI443" s="116">
        <f>VLOOKUP($H443,'[1]Unit factor_selected'!$F$3:$AC$346,'[1]Unit factor_selected'!AA$1,FALSE)</f>
        <v>1.42398589123318E-2</v>
      </c>
      <c r="BJ443" s="117">
        <f>VLOOKUP($H443,'[1]Unit factor_selected'!$F$3:$AC$346,'[1]Unit factor_selected'!AB$1,FALSE)</f>
        <v>132.508065054231</v>
      </c>
      <c r="BK443" s="118">
        <f>VLOOKUP($H443,'[1]Unit factor_selected'!$F$3:$AC$346,'[1]Unit factor_selected'!AC$1,FALSE)</f>
        <v>1.50171002256753E-2</v>
      </c>
    </row>
    <row r="444" spans="2:63" x14ac:dyDescent="0.2">
      <c r="B444" s="327"/>
      <c r="C444" s="147"/>
      <c r="D444" s="62" t="str">
        <f>'[1]EV proj_BAU'!K100</f>
        <v>BMS (kg)</v>
      </c>
      <c r="E444" s="311" t="str">
        <f>'[1]Unit factor_selected'!C11</f>
        <v>BMS-integrated circuit</v>
      </c>
      <c r="F444" s="338" t="str">
        <f>'[1]Unit factor_selected'!D11</f>
        <v>market for integrated circuit, logic type | integrated circuit, logic type | Cutoff</v>
      </c>
      <c r="G444" s="87" t="str">
        <f>'[1]Unit factor_selected'!E11</f>
        <v>GLO</v>
      </c>
      <c r="H444" s="150" t="str">
        <f>'[1]Unit factor_selected'!F11</f>
        <v>33474b84-6787-3f02-afdc-5cb123ab2295</v>
      </c>
      <c r="I444" s="88">
        <v>1</v>
      </c>
      <c r="J444" s="120">
        <f t="shared" si="204"/>
        <v>1</v>
      </c>
      <c r="K444" s="198">
        <f>'[1]EV proj_BAU'!R$100*10%</f>
        <v>0.36000000000000004</v>
      </c>
      <c r="L444" s="123">
        <f>'[1]EV proj_BAU'!S$100*10%</f>
        <v>0.36000000000000004</v>
      </c>
      <c r="M444" s="123">
        <f>'[1]EV proj_BAU'!T$100*10%</f>
        <v>0.36000000000000004</v>
      </c>
      <c r="N444" s="123">
        <f>'[1]EV proj_BAU'!U$100*10%</f>
        <v>0.31000000000000005</v>
      </c>
      <c r="O444" s="123">
        <f>'[1]EV proj_BAU'!V$100*10%</f>
        <v>0.36000000000000004</v>
      </c>
      <c r="P444" s="123">
        <f>'[1]EV proj_BAU'!W$100*10%</f>
        <v>0.36000000000000004</v>
      </c>
      <c r="Q444" s="123">
        <f>'[1]EV proj_BAU'!AF$101*10%</f>
        <v>0.4</v>
      </c>
      <c r="R444" s="123">
        <f>'[1]EV proj_BAU'!AJ$100*10%</f>
        <v>0.4</v>
      </c>
      <c r="S444" s="123">
        <f>'[1]EV proj_BAU'!X$100*10%</f>
        <v>0.36000000000000004</v>
      </c>
      <c r="T444" s="123">
        <f>'[1]EV proj_BAU'!Y$100*10%</f>
        <v>0.36000000000000004</v>
      </c>
      <c r="U444" s="123">
        <f>'[1]EV proj_BAU'!Z$100*10%</f>
        <v>0.36000000000000004</v>
      </c>
      <c r="V444" s="123">
        <f>'[1]EV proj_BAU'!AA$100*10%</f>
        <v>0.31000000000000005</v>
      </c>
      <c r="W444" s="123">
        <f>'[1]EV proj_BAU'!AB$100*10%</f>
        <v>0.36000000000000004</v>
      </c>
      <c r="X444" s="123">
        <f>'[1]EV proj_BAU'!AC$100*10%</f>
        <v>0.36000000000000004</v>
      </c>
      <c r="Y444" s="123">
        <f>'[1]EV proj_BAU'!AG$101*10%</f>
        <v>0.4</v>
      </c>
      <c r="Z444" s="183">
        <f>'[1]EV proj_BAU'!AK$100*10%</f>
        <v>0.4</v>
      </c>
      <c r="AA444" s="189">
        <f t="shared" si="206"/>
        <v>0.36000000000000004</v>
      </c>
      <c r="AB444" s="76">
        <f t="shared" si="206"/>
        <v>0.36000000000000004</v>
      </c>
      <c r="AC444" s="76">
        <f t="shared" si="206"/>
        <v>0.36000000000000004</v>
      </c>
      <c r="AD444" s="76">
        <f t="shared" si="206"/>
        <v>0.31000000000000005</v>
      </c>
      <c r="AE444" s="76">
        <f t="shared" si="206"/>
        <v>0.36000000000000004</v>
      </c>
      <c r="AF444" s="76">
        <f t="shared" si="206"/>
        <v>0.36000000000000004</v>
      </c>
      <c r="AG444" s="76">
        <f t="shared" si="206"/>
        <v>0.4</v>
      </c>
      <c r="AH444" s="76">
        <f t="shared" si="206"/>
        <v>0.4</v>
      </c>
      <c r="AI444" s="76">
        <f t="shared" si="206"/>
        <v>0.36000000000000004</v>
      </c>
      <c r="AJ444" s="76">
        <f t="shared" si="206"/>
        <v>0.36000000000000004</v>
      </c>
      <c r="AK444" s="76">
        <f t="shared" si="206"/>
        <v>0.36000000000000004</v>
      </c>
      <c r="AL444" s="76">
        <f t="shared" si="206"/>
        <v>0.31000000000000005</v>
      </c>
      <c r="AM444" s="76">
        <f t="shared" si="206"/>
        <v>0.36000000000000004</v>
      </c>
      <c r="AN444" s="76">
        <f t="shared" si="206"/>
        <v>0.36000000000000004</v>
      </c>
      <c r="AO444" s="76">
        <f t="shared" si="206"/>
        <v>0.4</v>
      </c>
      <c r="AP444" s="156">
        <f t="shared" si="206"/>
        <v>0.4</v>
      </c>
      <c r="AQ444" s="78" t="str">
        <f>VLOOKUP($H444,'[1]Unit factor_selected'!$F$3:$AC$346,'[1]Unit factor_selected'!H$1,FALSE)</f>
        <v>kg</v>
      </c>
      <c r="AR444" s="98">
        <f>VLOOKUP($H444,'[1]Unit factor_selected'!$F$3:$AC$346,'[1]Unit factor_selected'!J$1,FALSE)</f>
        <v>1347.0120907674</v>
      </c>
      <c r="AS444" s="2">
        <f>VLOOKUP($H444,'[1]Unit factor_selected'!$F$3:$AC$346,'[1]Unit factor_selected'!K$1,FALSE)</f>
        <v>22565.510617739801</v>
      </c>
      <c r="AT444" s="22">
        <f>VLOOKUP($H444,'[1]Unit factor_selected'!$F$3:$AC$346,'[1]Unit factor_selected'!L$1,FALSE)</f>
        <v>3.0246071863382502</v>
      </c>
      <c r="AU444" s="21">
        <f>VLOOKUP($H444,'[1]Unit factor_selected'!$F$3:$AC$346,'[1]Unit factor_selected'!M$1,FALSE)</f>
        <v>364.56338646925201</v>
      </c>
      <c r="AV444" s="22">
        <f>VLOOKUP($H444,'[1]Unit factor_selected'!$F$3:$AC$346,'[1]Unit factor_selected'!N$1,FALSE)</f>
        <v>1140.99200810713</v>
      </c>
      <c r="AW444" s="22">
        <f>VLOOKUP($H444,'[1]Unit factor_selected'!$F$3:$AC$346,'[1]Unit factor_selected'!O$1,FALSE)</f>
        <v>2.3098055713610002</v>
      </c>
      <c r="AX444" s="21">
        <f>VLOOKUP($H444,'[1]Unit factor_selected'!$F$3:$AC$346,'[1]Unit factor_selected'!P$1,FALSE)</f>
        <v>1370.44513501817</v>
      </c>
      <c r="AY444" s="22">
        <f>VLOOKUP($H444,'[1]Unit factor_selected'!$F$3:$AC$346,'[1]Unit factor_selected'!Q$1,FALSE)</f>
        <v>105.339401063534</v>
      </c>
      <c r="AZ444" s="21">
        <f>VLOOKUP($H444,'[1]Unit factor_selected'!$F$3:$AC$346,'[1]Unit factor_selected'!R$1,FALSE)</f>
        <v>17786.376818704801</v>
      </c>
      <c r="BA444" s="22">
        <f>VLOOKUP($H444,'[1]Unit factor_selected'!$F$3:$AC$346,'[1]Unit factor_selected'!S$1,FALSE)</f>
        <v>176.44519112232501</v>
      </c>
      <c r="BB444" s="22">
        <f>VLOOKUP($H444,'[1]Unit factor_selected'!$F$3:$AC$346,'[1]Unit factor_selected'!T$1,FALSE)</f>
        <v>26.791686567790801</v>
      </c>
      <c r="BC444" s="22">
        <f>VLOOKUP($H444,'[1]Unit factor_selected'!$F$3:$AC$346,'[1]Unit factor_selected'!U$1,FALSE)</f>
        <v>1505.1154312794999</v>
      </c>
      <c r="BD444" s="22">
        <f>VLOOKUP($H444,'[1]Unit factor_selected'!$F$3:$AC$346,'[1]Unit factor_selected'!V$1,FALSE)</f>
        <v>8.1381598930311994E-2</v>
      </c>
      <c r="BE444" s="22">
        <f>VLOOKUP($H444,'[1]Unit factor_selected'!$F$3:$AC$346,'[1]Unit factor_selected'!W$1,FALSE)</f>
        <v>58.347205459351699</v>
      </c>
      <c r="BF444" s="22">
        <f>VLOOKUP($H444,'[1]Unit factor_selected'!$F$3:$AC$346,'[1]Unit factor_selected'!X$1,FALSE)</f>
        <v>4.3538523476705002</v>
      </c>
      <c r="BG444" s="22">
        <f>VLOOKUP($H444,'[1]Unit factor_selected'!$F$3:$AC$346,'[1]Unit factor_selected'!Y$1,FALSE)</f>
        <v>4.4204093334601096</v>
      </c>
      <c r="BH444" s="22">
        <f>VLOOKUP($H444,'[1]Unit factor_selected'!$F$3:$AC$346,'[1]Unit factor_selected'!Z$1,FALSE)</f>
        <v>8.1101691870653903E-4</v>
      </c>
      <c r="BI444" s="22">
        <f>VLOOKUP($H444,'[1]Unit factor_selected'!$F$3:$AC$346,'[1]Unit factor_selected'!AA$1,FALSE)</f>
        <v>5.5029829899571796</v>
      </c>
      <c r="BJ444" s="21">
        <f>VLOOKUP($H444,'[1]Unit factor_selected'!$F$3:$AC$346,'[1]Unit factor_selected'!AB$1,FALSE)</f>
        <v>4401.0397825830096</v>
      </c>
      <c r="BK444" s="99">
        <f>VLOOKUP($H444,'[1]Unit factor_selected'!$F$3:$AC$346,'[1]Unit factor_selected'!AC$1,FALSE)</f>
        <v>14.4547021058663</v>
      </c>
    </row>
    <row r="445" spans="2:63" x14ac:dyDescent="0.2">
      <c r="B445" s="327"/>
      <c r="C445" s="147"/>
      <c r="D445" s="84"/>
      <c r="E445" s="238" t="s">
        <v>82</v>
      </c>
      <c r="F445" s="339" t="str">
        <f>F334</f>
        <v>Cu production</v>
      </c>
      <c r="G445" s="87" t="str">
        <f>G334</f>
        <v>US</v>
      </c>
      <c r="H445" s="161"/>
      <c r="I445" s="88">
        <v>1</v>
      </c>
      <c r="J445" s="126">
        <f t="shared" si="204"/>
        <v>1</v>
      </c>
      <c r="K445" s="214">
        <f>'[1]EV proj_BAU'!R$100*50%</f>
        <v>1.8</v>
      </c>
      <c r="L445" s="129">
        <f>'[1]EV proj_BAU'!S$100*50%</f>
        <v>1.8</v>
      </c>
      <c r="M445" s="129">
        <f>'[1]EV proj_BAU'!T$100*50%</f>
        <v>1.8</v>
      </c>
      <c r="N445" s="129">
        <f>'[1]EV proj_BAU'!U$100*50%</f>
        <v>1.55</v>
      </c>
      <c r="O445" s="129">
        <f>'[1]EV proj_BAU'!V$100*50%</f>
        <v>1.8</v>
      </c>
      <c r="P445" s="129">
        <f>'[1]EV proj_BAU'!W$100*50%</f>
        <v>1.8</v>
      </c>
      <c r="Q445" s="129">
        <f>'[1]EV proj_BAU'!AF$101*50%</f>
        <v>2</v>
      </c>
      <c r="R445" s="129">
        <f>'[1]EV proj_BAU'!AJ$100*50%</f>
        <v>2</v>
      </c>
      <c r="S445" s="129">
        <f>'[1]EV proj_BAU'!X$100*50%</f>
        <v>1.8</v>
      </c>
      <c r="T445" s="129">
        <f>'[1]EV proj_BAU'!Y$100*50%</f>
        <v>1.8</v>
      </c>
      <c r="U445" s="129">
        <f>'[1]EV proj_BAU'!Z$100*50%</f>
        <v>1.8</v>
      </c>
      <c r="V445" s="129">
        <f>'[1]EV proj_BAU'!AA$100*50%</f>
        <v>1.55</v>
      </c>
      <c r="W445" s="129">
        <f>'[1]EV proj_BAU'!AB$100*50%</f>
        <v>1.8</v>
      </c>
      <c r="X445" s="129">
        <f>'[1]EV proj_BAU'!AC$100*50%</f>
        <v>1.8</v>
      </c>
      <c r="Y445" s="129">
        <f>'[1]EV proj_BAU'!AG$101*50%</f>
        <v>2</v>
      </c>
      <c r="Z445" s="184">
        <f>'[1]EV proj_BAU'!AK$100*50%</f>
        <v>2</v>
      </c>
      <c r="AA445" s="193">
        <f t="shared" ref="AA445:AP450" si="321">$I445*K445</f>
        <v>1.8</v>
      </c>
      <c r="AB445" s="95">
        <f t="shared" si="321"/>
        <v>1.8</v>
      </c>
      <c r="AC445" s="95">
        <f t="shared" si="321"/>
        <v>1.8</v>
      </c>
      <c r="AD445" s="95">
        <f t="shared" si="321"/>
        <v>1.55</v>
      </c>
      <c r="AE445" s="95">
        <f t="shared" si="321"/>
        <v>1.8</v>
      </c>
      <c r="AF445" s="95">
        <f t="shared" si="321"/>
        <v>1.8</v>
      </c>
      <c r="AG445" s="95">
        <f t="shared" si="321"/>
        <v>2</v>
      </c>
      <c r="AH445" s="95">
        <f t="shared" si="321"/>
        <v>2</v>
      </c>
      <c r="AI445" s="95">
        <f t="shared" si="321"/>
        <v>1.8</v>
      </c>
      <c r="AJ445" s="95">
        <f t="shared" si="321"/>
        <v>1.8</v>
      </c>
      <c r="AK445" s="95">
        <f t="shared" si="321"/>
        <v>1.8</v>
      </c>
      <c r="AL445" s="95">
        <f t="shared" si="321"/>
        <v>1.55</v>
      </c>
      <c r="AM445" s="95">
        <f t="shared" si="321"/>
        <v>1.8</v>
      </c>
      <c r="AN445" s="95">
        <f t="shared" si="321"/>
        <v>1.8</v>
      </c>
      <c r="AO445" s="95">
        <f t="shared" si="321"/>
        <v>2</v>
      </c>
      <c r="AP445" s="167">
        <f t="shared" si="321"/>
        <v>2</v>
      </c>
      <c r="AQ445" s="97" t="s">
        <v>56</v>
      </c>
      <c r="AR445" s="98">
        <f t="shared" ref="AR445:BK445" si="322">AR391</f>
        <v>5.0922583397020267</v>
      </c>
      <c r="AS445" s="2">
        <f t="shared" si="322"/>
        <v>90.824093349205853</v>
      </c>
      <c r="AT445" s="22">
        <f t="shared" si="322"/>
        <v>2.977032438458313E-2</v>
      </c>
      <c r="AU445" s="21">
        <f t="shared" si="322"/>
        <v>1.3337897697054748</v>
      </c>
      <c r="AV445" s="22">
        <f t="shared" si="322"/>
        <v>30.8045345123268</v>
      </c>
      <c r="AW445" s="22">
        <f t="shared" si="322"/>
        <v>3.6996176023587748E-2</v>
      </c>
      <c r="AX445" s="21">
        <f t="shared" si="322"/>
        <v>5.1771499306742399</v>
      </c>
      <c r="AY445" s="22">
        <f t="shared" si="322"/>
        <v>3.0054434287447993</v>
      </c>
      <c r="AZ445" s="21">
        <f t="shared" si="322"/>
        <v>382.62612981146367</v>
      </c>
      <c r="BA445" s="22">
        <f t="shared" si="322"/>
        <v>0.54167545301316611</v>
      </c>
      <c r="BB445" s="22">
        <f t="shared" si="322"/>
        <v>-0.58247726174305914</v>
      </c>
      <c r="BC445" s="22">
        <f t="shared" si="322"/>
        <v>38.362136251949273</v>
      </c>
      <c r="BD445" s="22">
        <f t="shared" si="322"/>
        <v>6.2614512796955611E-4</v>
      </c>
      <c r="BE445" s="22">
        <f t="shared" si="322"/>
        <v>1.4010288099807713</v>
      </c>
      <c r="BF445" s="22">
        <f t="shared" si="322"/>
        <v>5.098827229293746E-2</v>
      </c>
      <c r="BG445" s="22">
        <f t="shared" si="322"/>
        <v>5.1948539827560467E-2</v>
      </c>
      <c r="BH445" s="22">
        <f t="shared" si="322"/>
        <v>6.9807153893921938E-6</v>
      </c>
      <c r="BI445" s="22">
        <f t="shared" si="322"/>
        <v>6.4005562548869965E-2</v>
      </c>
      <c r="BJ445" s="21">
        <f t="shared" si="322"/>
        <v>373.60790282919533</v>
      </c>
      <c r="BK445" s="99">
        <f t="shared" si="322"/>
        <v>0.17291045353787104</v>
      </c>
    </row>
    <row r="446" spans="2:63" x14ac:dyDescent="0.2">
      <c r="B446" s="327"/>
      <c r="C446" s="147"/>
      <c r="D446" s="84"/>
      <c r="E446" s="238" t="str">
        <f>'[1]Unit factor_selected'!C12</f>
        <v>BMS-chromium steel 18/8</v>
      </c>
      <c r="F446" s="339" t="str">
        <f>'[1]Unit factor_selected'!D12</f>
        <v>market for steel, chromium steel 18/8, hot rolled | steel, chromium steel 18/8, hot rolled | Cutoff</v>
      </c>
      <c r="G446" s="87" t="str">
        <f>'[1]Unit factor_selected'!E12</f>
        <v>GLO</v>
      </c>
      <c r="H446" s="161" t="str">
        <f>'[1]Unit factor_selected'!F12</f>
        <v>52ff62b8-76c0-3eaa-ab82-69f928c906dc</v>
      </c>
      <c r="I446" s="88">
        <v>1</v>
      </c>
      <c r="J446" s="126">
        <f t="shared" si="204"/>
        <v>1</v>
      </c>
      <c r="K446" s="214">
        <f>'[1]EV proj_BAU'!R$100*40%</f>
        <v>1.4400000000000002</v>
      </c>
      <c r="L446" s="129">
        <f>'[1]EV proj_BAU'!S$100*40%</f>
        <v>1.4400000000000002</v>
      </c>
      <c r="M446" s="129">
        <f>'[1]EV proj_BAU'!T$100*40%</f>
        <v>1.4400000000000002</v>
      </c>
      <c r="N446" s="129">
        <f>'[1]EV proj_BAU'!U$100*40%</f>
        <v>1.2400000000000002</v>
      </c>
      <c r="O446" s="129">
        <f>'[1]EV proj_BAU'!V$100*40%</f>
        <v>1.4400000000000002</v>
      </c>
      <c r="P446" s="129">
        <f>'[1]EV proj_BAU'!W$100*40%</f>
        <v>1.4400000000000002</v>
      </c>
      <c r="Q446" s="129">
        <f>'[1]EV proj_BAU'!AF$101*40%</f>
        <v>1.6</v>
      </c>
      <c r="R446" s="129">
        <f>'[1]EV proj_BAU'!AJ$100*40%</f>
        <v>1.6</v>
      </c>
      <c r="S446" s="129">
        <f>'[1]EV proj_BAU'!X$100*40%</f>
        <v>1.4400000000000002</v>
      </c>
      <c r="T446" s="129">
        <f>'[1]EV proj_BAU'!Y$100*40%</f>
        <v>1.4400000000000002</v>
      </c>
      <c r="U446" s="129">
        <f>'[1]EV proj_BAU'!Z$100*40%</f>
        <v>1.4400000000000002</v>
      </c>
      <c r="V446" s="129">
        <f>'[1]EV proj_BAU'!AA$100*40%</f>
        <v>1.2400000000000002</v>
      </c>
      <c r="W446" s="129">
        <f>'[1]EV proj_BAU'!AB$100*40%</f>
        <v>1.4400000000000002</v>
      </c>
      <c r="X446" s="129">
        <f>'[1]EV proj_BAU'!AC$100*40%</f>
        <v>1.4400000000000002</v>
      </c>
      <c r="Y446" s="129">
        <f>'[1]EV proj_BAU'!AG$101*40%</f>
        <v>1.6</v>
      </c>
      <c r="Z446" s="184">
        <f>'[1]EV proj_BAU'!AK$100*40%</f>
        <v>1.6</v>
      </c>
      <c r="AA446" s="193">
        <f t="shared" si="321"/>
        <v>1.4400000000000002</v>
      </c>
      <c r="AB446" s="95">
        <f t="shared" si="321"/>
        <v>1.4400000000000002</v>
      </c>
      <c r="AC446" s="95">
        <f t="shared" si="321"/>
        <v>1.4400000000000002</v>
      </c>
      <c r="AD446" s="95">
        <f t="shared" si="321"/>
        <v>1.2400000000000002</v>
      </c>
      <c r="AE446" s="95">
        <f t="shared" si="321"/>
        <v>1.4400000000000002</v>
      </c>
      <c r="AF446" s="95">
        <f t="shared" si="321"/>
        <v>1.4400000000000002</v>
      </c>
      <c r="AG446" s="95">
        <f t="shared" si="321"/>
        <v>1.6</v>
      </c>
      <c r="AH446" s="95">
        <f t="shared" si="321"/>
        <v>1.6</v>
      </c>
      <c r="AI446" s="95">
        <f t="shared" si="321"/>
        <v>1.4400000000000002</v>
      </c>
      <c r="AJ446" s="95">
        <f t="shared" si="321"/>
        <v>1.4400000000000002</v>
      </c>
      <c r="AK446" s="95">
        <f t="shared" si="321"/>
        <v>1.4400000000000002</v>
      </c>
      <c r="AL446" s="95">
        <f t="shared" si="321"/>
        <v>1.2400000000000002</v>
      </c>
      <c r="AM446" s="95">
        <f t="shared" si="321"/>
        <v>1.4400000000000002</v>
      </c>
      <c r="AN446" s="95">
        <f t="shared" si="321"/>
        <v>1.4400000000000002</v>
      </c>
      <c r="AO446" s="95">
        <f t="shared" si="321"/>
        <v>1.6</v>
      </c>
      <c r="AP446" s="167">
        <f t="shared" si="321"/>
        <v>1.6</v>
      </c>
      <c r="AQ446" s="97" t="str">
        <f>VLOOKUP($H446,'[1]Unit factor_selected'!$F$3:$AC$346,'[1]Unit factor_selected'!H$1,FALSE)</f>
        <v>kg</v>
      </c>
      <c r="AR446" s="98">
        <f>VLOOKUP($H446,'[1]Unit factor_selected'!$F$3:$AC$346,'[1]Unit factor_selected'!J$1,FALSE)</f>
        <v>4.8071508432884302</v>
      </c>
      <c r="AS446" s="2">
        <f>VLOOKUP($H446,'[1]Unit factor_selected'!$F$3:$AC$346,'[1]Unit factor_selected'!K$1,FALSE)</f>
        <v>73.540498756962705</v>
      </c>
      <c r="AT446" s="22">
        <f>VLOOKUP($H446,'[1]Unit factor_selected'!$F$3:$AC$346,'[1]Unit factor_selected'!L$1,FALSE)</f>
        <v>1.7805838586833499E-2</v>
      </c>
      <c r="AU446" s="21">
        <f>VLOOKUP($H446,'[1]Unit factor_selected'!$F$3:$AC$346,'[1]Unit factor_selected'!M$1,FALSE)</f>
        <v>1.1817273928972001</v>
      </c>
      <c r="AV446" s="22">
        <f>VLOOKUP($H446,'[1]Unit factor_selected'!$F$3:$AC$346,'[1]Unit factor_selected'!N$1,FALSE)</f>
        <v>0.44162190320706801</v>
      </c>
      <c r="AW446" s="22">
        <f>VLOOKUP($H446,'[1]Unit factor_selected'!$F$3:$AC$346,'[1]Unit factor_selected'!O$1,FALSE)</f>
        <v>1.59436637325299E-3</v>
      </c>
      <c r="AX446" s="21">
        <f>VLOOKUP($H446,'[1]Unit factor_selected'!$F$3:$AC$346,'[1]Unit factor_selected'!P$1,FALSE)</f>
        <v>4.8817538680278698</v>
      </c>
      <c r="AY446" s="22">
        <f>VLOOKUP($H446,'[1]Unit factor_selected'!$F$3:$AC$346,'[1]Unit factor_selected'!Q$1,FALSE)</f>
        <v>8.6383193785094807</v>
      </c>
      <c r="AZ446" s="21">
        <f>VLOOKUP($H446,'[1]Unit factor_selected'!$F$3:$AC$346,'[1]Unit factor_selected'!R$1,FALSE)</f>
        <v>7.1029671300054797</v>
      </c>
      <c r="BA446" s="22">
        <f>VLOOKUP($H446,'[1]Unit factor_selected'!$F$3:$AC$346,'[1]Unit factor_selected'!S$1,FALSE)</f>
        <v>0.299159351643209</v>
      </c>
      <c r="BB446" s="22">
        <f>VLOOKUP($H446,'[1]Unit factor_selected'!$F$3:$AC$346,'[1]Unit factor_selected'!T$1,FALSE)</f>
        <v>0.11176647504762501</v>
      </c>
      <c r="BC446" s="22">
        <f>VLOOKUP($H446,'[1]Unit factor_selected'!$F$3:$AC$346,'[1]Unit factor_selected'!U$1,FALSE)</f>
        <v>0.64593672060123497</v>
      </c>
      <c r="BD446" s="22">
        <f>VLOOKUP($H446,'[1]Unit factor_selected'!$F$3:$AC$346,'[1]Unit factor_selected'!V$1,FALSE)</f>
        <v>1.3537034511624201E-4</v>
      </c>
      <c r="BE446" s="22">
        <f>VLOOKUP($H446,'[1]Unit factor_selected'!$F$3:$AC$346,'[1]Unit factor_selected'!W$1,FALSE)</f>
        <v>0.47217095639481199</v>
      </c>
      <c r="BF446" s="22">
        <f>VLOOKUP($H446,'[1]Unit factor_selected'!$F$3:$AC$346,'[1]Unit factor_selected'!X$1,FALSE)</f>
        <v>1.1544561192465099E-2</v>
      </c>
      <c r="BG446" s="22">
        <f>VLOOKUP($H446,'[1]Unit factor_selected'!$F$3:$AC$346,'[1]Unit factor_selected'!Y$1,FALSE)</f>
        <v>1.19538948151046E-2</v>
      </c>
      <c r="BH446" s="22">
        <f>VLOOKUP($H446,'[1]Unit factor_selected'!$F$3:$AC$346,'[1]Unit factor_selected'!Z$1,FALSE)</f>
        <v>1.5239200808818999E-6</v>
      </c>
      <c r="BI446" s="22">
        <f>VLOOKUP($H446,'[1]Unit factor_selected'!$F$3:$AC$346,'[1]Unit factor_selected'!AA$1,FALSE)</f>
        <v>1.79938317914239E-2</v>
      </c>
      <c r="BJ446" s="21">
        <f>VLOOKUP($H446,'[1]Unit factor_selected'!$F$3:$AC$346,'[1]Unit factor_selected'!AB$1,FALSE)</f>
        <v>159.54026416044999</v>
      </c>
      <c r="BK446" s="99">
        <f>VLOOKUP($H446,'[1]Unit factor_selected'!$F$3:$AC$346,'[1]Unit factor_selected'!AC$1,FALSE)</f>
        <v>5.2284483411487503E-2</v>
      </c>
    </row>
    <row r="447" spans="2:63" x14ac:dyDescent="0.2">
      <c r="B447" s="327"/>
      <c r="C447" s="147"/>
      <c r="D447" s="84"/>
      <c r="E447" s="238" t="str">
        <f>E443</f>
        <v>wire drawing, Cu</v>
      </c>
      <c r="F447" s="125" t="str">
        <f>F443</f>
        <v>market for wire drawing, copper | wire drawing, copper | Cutoff</v>
      </c>
      <c r="G447" s="87" t="str">
        <f>G443</f>
        <v>GLO</v>
      </c>
      <c r="H447" s="35" t="str">
        <f>H443</f>
        <v>8b87e972-361d-3f04-a599-7463aa97b028</v>
      </c>
      <c r="I447" s="88">
        <v>1</v>
      </c>
      <c r="J447" s="126">
        <f t="shared" si="204"/>
        <v>1</v>
      </c>
      <c r="K447" s="214">
        <f>K444</f>
        <v>0.36000000000000004</v>
      </c>
      <c r="L447" s="129">
        <f>L444</f>
        <v>0.36000000000000004</v>
      </c>
      <c r="M447" s="129">
        <f t="shared" ref="M447:Z447" si="323">M444</f>
        <v>0.36000000000000004</v>
      </c>
      <c r="N447" s="129">
        <f t="shared" si="323"/>
        <v>0.31000000000000005</v>
      </c>
      <c r="O447" s="129">
        <f t="shared" si="323"/>
        <v>0.36000000000000004</v>
      </c>
      <c r="P447" s="129">
        <f t="shared" si="323"/>
        <v>0.36000000000000004</v>
      </c>
      <c r="Q447" s="129">
        <f t="shared" si="323"/>
        <v>0.4</v>
      </c>
      <c r="R447" s="129">
        <f t="shared" si="323"/>
        <v>0.4</v>
      </c>
      <c r="S447" s="129">
        <f t="shared" si="323"/>
        <v>0.36000000000000004</v>
      </c>
      <c r="T447" s="129">
        <f t="shared" si="323"/>
        <v>0.36000000000000004</v>
      </c>
      <c r="U447" s="129">
        <f t="shared" si="323"/>
        <v>0.36000000000000004</v>
      </c>
      <c r="V447" s="129">
        <f t="shared" si="323"/>
        <v>0.31000000000000005</v>
      </c>
      <c r="W447" s="129">
        <f t="shared" si="323"/>
        <v>0.36000000000000004</v>
      </c>
      <c r="X447" s="129">
        <f t="shared" si="323"/>
        <v>0.36000000000000004</v>
      </c>
      <c r="Y447" s="129">
        <f t="shared" si="323"/>
        <v>0.4</v>
      </c>
      <c r="Z447" s="184">
        <f t="shared" si="323"/>
        <v>0.4</v>
      </c>
      <c r="AA447" s="193">
        <f t="shared" si="321"/>
        <v>0.36000000000000004</v>
      </c>
      <c r="AB447" s="95">
        <f t="shared" si="321"/>
        <v>0.36000000000000004</v>
      </c>
      <c r="AC447" s="95">
        <f t="shared" si="321"/>
        <v>0.36000000000000004</v>
      </c>
      <c r="AD447" s="95">
        <f t="shared" si="321"/>
        <v>0.31000000000000005</v>
      </c>
      <c r="AE447" s="95">
        <f t="shared" si="321"/>
        <v>0.36000000000000004</v>
      </c>
      <c r="AF447" s="95">
        <f t="shared" si="321"/>
        <v>0.36000000000000004</v>
      </c>
      <c r="AG447" s="95">
        <f t="shared" si="321"/>
        <v>0.4</v>
      </c>
      <c r="AH447" s="95">
        <f t="shared" si="321"/>
        <v>0.4</v>
      </c>
      <c r="AI447" s="95">
        <f t="shared" si="321"/>
        <v>0.36000000000000004</v>
      </c>
      <c r="AJ447" s="95">
        <f t="shared" si="321"/>
        <v>0.36000000000000004</v>
      </c>
      <c r="AK447" s="95">
        <f t="shared" si="321"/>
        <v>0.36000000000000004</v>
      </c>
      <c r="AL447" s="95">
        <f t="shared" si="321"/>
        <v>0.31000000000000005</v>
      </c>
      <c r="AM447" s="95">
        <f t="shared" si="321"/>
        <v>0.36000000000000004</v>
      </c>
      <c r="AN447" s="95">
        <f t="shared" si="321"/>
        <v>0.36000000000000004</v>
      </c>
      <c r="AO447" s="95">
        <f t="shared" si="321"/>
        <v>0.4</v>
      </c>
      <c r="AP447" s="167">
        <f t="shared" si="321"/>
        <v>0.4</v>
      </c>
      <c r="AQ447" s="97" t="str">
        <f>VLOOKUP($H447,'[1]Unit factor_selected'!$F$3:$AC$346,'[1]Unit factor_selected'!H$1,FALSE)</f>
        <v>kg</v>
      </c>
      <c r="AR447" s="98">
        <f>VLOOKUP($H447,'[1]Unit factor_selected'!$F$3:$AC$346,'[1]Unit factor_selected'!J$1,FALSE)</f>
        <v>0.61442005306894698</v>
      </c>
      <c r="AS447" s="2">
        <f>VLOOKUP($H447,'[1]Unit factor_selected'!$F$3:$AC$346,'[1]Unit factor_selected'!K$1,FALSE)</f>
        <v>10.6521184153618</v>
      </c>
      <c r="AT447" s="22">
        <f>VLOOKUP($H447,'[1]Unit factor_selected'!$F$3:$AC$346,'[1]Unit factor_selected'!L$1,FALSE)</f>
        <v>4.95836655108234E-3</v>
      </c>
      <c r="AU447" s="21">
        <f>VLOOKUP($H447,'[1]Unit factor_selected'!$F$3:$AC$346,'[1]Unit factor_selected'!M$1,FALSE)</f>
        <v>0.163305782499366</v>
      </c>
      <c r="AV447" s="22">
        <f>VLOOKUP($H447,'[1]Unit factor_selected'!$F$3:$AC$346,'[1]Unit factor_selected'!N$1,FALSE)</f>
        <v>1.4579528224171101</v>
      </c>
      <c r="AW447" s="22">
        <f>VLOOKUP($H447,'[1]Unit factor_selected'!$F$3:$AC$346,'[1]Unit factor_selected'!O$1,FALSE)</f>
        <v>1.8663171965840699E-3</v>
      </c>
      <c r="AX447" s="21">
        <f>VLOOKUP($H447,'[1]Unit factor_selected'!$F$3:$AC$346,'[1]Unit factor_selected'!P$1,FALSE)</f>
        <v>0.62716585468762298</v>
      </c>
      <c r="AY447" s="22">
        <f>VLOOKUP($H447,'[1]Unit factor_selected'!$F$3:$AC$346,'[1]Unit factor_selected'!Q$1,FALSE)</f>
        <v>0.17138765364362299</v>
      </c>
      <c r="AZ447" s="21">
        <f>VLOOKUP($H447,'[1]Unit factor_selected'!$F$3:$AC$346,'[1]Unit factor_selected'!R$1,FALSE)</f>
        <v>21.826202280233801</v>
      </c>
      <c r="BA447" s="22">
        <f>VLOOKUP($H447,'[1]Unit factor_selected'!$F$3:$AC$346,'[1]Unit factor_selected'!S$1,FALSE)</f>
        <v>7.5163966145044198E-2</v>
      </c>
      <c r="BB447" s="22">
        <f>VLOOKUP($H447,'[1]Unit factor_selected'!$F$3:$AC$346,'[1]Unit factor_selected'!T$1,FALSE)</f>
        <v>-1.8371461161165701E-2</v>
      </c>
      <c r="BC447" s="22">
        <f>VLOOKUP($H447,'[1]Unit factor_selected'!$F$3:$AC$346,'[1]Unit factor_selected'!U$1,FALSE)</f>
        <v>1.86620347730887</v>
      </c>
      <c r="BD447" s="22">
        <f>VLOOKUP($H447,'[1]Unit factor_selected'!$F$3:$AC$346,'[1]Unit factor_selected'!V$1,FALSE)</f>
        <v>5.2414456439178002E-5</v>
      </c>
      <c r="BE447" s="22">
        <f>VLOOKUP($H447,'[1]Unit factor_selected'!$F$3:$AC$346,'[1]Unit factor_selected'!W$1,FALSE)</f>
        <v>6.5647814770052701E-2</v>
      </c>
      <c r="BF447" s="22">
        <f>VLOOKUP($H447,'[1]Unit factor_selected'!$F$3:$AC$346,'[1]Unit factor_selected'!X$1,FALSE)</f>
        <v>3.24305387481245E-3</v>
      </c>
      <c r="BG447" s="22">
        <f>VLOOKUP($H447,'[1]Unit factor_selected'!$F$3:$AC$346,'[1]Unit factor_selected'!Y$1,FALSE)</f>
        <v>3.3951211453364999E-3</v>
      </c>
      <c r="BH447" s="22">
        <f>VLOOKUP($H447,'[1]Unit factor_selected'!$F$3:$AC$346,'[1]Unit factor_selected'!Z$1,FALSE)</f>
        <v>4.7120904771295899E-7</v>
      </c>
      <c r="BI447" s="22">
        <f>VLOOKUP($H447,'[1]Unit factor_selected'!$F$3:$AC$346,'[1]Unit factor_selected'!AA$1,FALSE)</f>
        <v>1.42398589123318E-2</v>
      </c>
      <c r="BJ447" s="21">
        <f>VLOOKUP($H447,'[1]Unit factor_selected'!$F$3:$AC$346,'[1]Unit factor_selected'!AB$1,FALSE)</f>
        <v>132.508065054231</v>
      </c>
      <c r="BK447" s="99">
        <f>VLOOKUP($H447,'[1]Unit factor_selected'!$F$3:$AC$346,'[1]Unit factor_selected'!AC$1,FALSE)</f>
        <v>1.50171002256753E-2</v>
      </c>
    </row>
    <row r="448" spans="2:63" x14ac:dyDescent="0.2">
      <c r="B448" s="327"/>
      <c r="C448" s="147"/>
      <c r="D448" s="100"/>
      <c r="E448" s="239" t="str">
        <f>'[1]Unit factor_selected'!C14</f>
        <v>Sheet rolling, Chromium steel</v>
      </c>
      <c r="F448" s="131" t="str">
        <f>'[1]Unit factor_selected'!D14</f>
        <v>market for sheet rolling, chromium steel | sheet rolling, chromium steel | Cutoff</v>
      </c>
      <c r="G448" s="102" t="str">
        <f>'[1]Unit factor_selected'!E14</f>
        <v>GLO</v>
      </c>
      <c r="H448" s="103" t="str">
        <f>'[1]Unit factor_selected'!F14</f>
        <v>e55780c1-ce65-3587-90da-4ab2156cb410</v>
      </c>
      <c r="I448" s="104">
        <v>1</v>
      </c>
      <c r="J448" s="132">
        <f t="shared" si="204"/>
        <v>1</v>
      </c>
      <c r="K448" s="217">
        <f>K446</f>
        <v>1.4400000000000002</v>
      </c>
      <c r="L448" s="135">
        <f>L446</f>
        <v>1.4400000000000002</v>
      </c>
      <c r="M448" s="135">
        <f t="shared" ref="M448:Z448" si="324">M446</f>
        <v>1.4400000000000002</v>
      </c>
      <c r="N448" s="135">
        <f t="shared" si="324"/>
        <v>1.2400000000000002</v>
      </c>
      <c r="O448" s="135">
        <f t="shared" si="324"/>
        <v>1.4400000000000002</v>
      </c>
      <c r="P448" s="135">
        <f t="shared" si="324"/>
        <v>1.4400000000000002</v>
      </c>
      <c r="Q448" s="135">
        <f t="shared" si="324"/>
        <v>1.6</v>
      </c>
      <c r="R448" s="135">
        <f t="shared" si="324"/>
        <v>1.6</v>
      </c>
      <c r="S448" s="135">
        <f t="shared" si="324"/>
        <v>1.4400000000000002</v>
      </c>
      <c r="T448" s="135">
        <f t="shared" si="324"/>
        <v>1.4400000000000002</v>
      </c>
      <c r="U448" s="135">
        <f t="shared" si="324"/>
        <v>1.4400000000000002</v>
      </c>
      <c r="V448" s="135">
        <f t="shared" si="324"/>
        <v>1.2400000000000002</v>
      </c>
      <c r="W448" s="135">
        <f t="shared" si="324"/>
        <v>1.4400000000000002</v>
      </c>
      <c r="X448" s="135">
        <f t="shared" si="324"/>
        <v>1.4400000000000002</v>
      </c>
      <c r="Y448" s="135">
        <f t="shared" si="324"/>
        <v>1.6</v>
      </c>
      <c r="Z448" s="185">
        <f t="shared" si="324"/>
        <v>1.6</v>
      </c>
      <c r="AA448" s="197">
        <f t="shared" si="321"/>
        <v>1.4400000000000002</v>
      </c>
      <c r="AB448" s="58">
        <f t="shared" si="321"/>
        <v>1.4400000000000002</v>
      </c>
      <c r="AC448" s="58">
        <f t="shared" si="321"/>
        <v>1.4400000000000002</v>
      </c>
      <c r="AD448" s="58">
        <f t="shared" si="321"/>
        <v>1.2400000000000002</v>
      </c>
      <c r="AE448" s="58">
        <f t="shared" si="321"/>
        <v>1.4400000000000002</v>
      </c>
      <c r="AF448" s="58">
        <f t="shared" si="321"/>
        <v>1.4400000000000002</v>
      </c>
      <c r="AG448" s="58">
        <f t="shared" si="321"/>
        <v>1.6</v>
      </c>
      <c r="AH448" s="58">
        <f t="shared" si="321"/>
        <v>1.6</v>
      </c>
      <c r="AI448" s="58">
        <f t="shared" si="321"/>
        <v>1.4400000000000002</v>
      </c>
      <c r="AJ448" s="58">
        <f t="shared" si="321"/>
        <v>1.4400000000000002</v>
      </c>
      <c r="AK448" s="58">
        <f t="shared" si="321"/>
        <v>1.4400000000000002</v>
      </c>
      <c r="AL448" s="58">
        <f t="shared" si="321"/>
        <v>1.2400000000000002</v>
      </c>
      <c r="AM448" s="58">
        <f t="shared" si="321"/>
        <v>1.4400000000000002</v>
      </c>
      <c r="AN448" s="58">
        <f t="shared" si="321"/>
        <v>1.4400000000000002</v>
      </c>
      <c r="AO448" s="58">
        <f t="shared" si="321"/>
        <v>1.6</v>
      </c>
      <c r="AP448" s="178">
        <f t="shared" si="321"/>
        <v>1.6</v>
      </c>
      <c r="AQ448" s="113" t="str">
        <f>VLOOKUP($H448,'[1]Unit factor_selected'!$F$3:$AC$346,'[1]Unit factor_selected'!H$1,FALSE)</f>
        <v>kg</v>
      </c>
      <c r="AR448" s="114">
        <f>VLOOKUP($H448,'[1]Unit factor_selected'!$F$3:$AC$346,'[1]Unit factor_selected'!J$1,FALSE)</f>
        <v>0.545103027461039</v>
      </c>
      <c r="AS448" s="115">
        <f>VLOOKUP($H448,'[1]Unit factor_selected'!$F$3:$AC$346,'[1]Unit factor_selected'!K$1,FALSE)</f>
        <v>9.4776186497566002</v>
      </c>
      <c r="AT448" s="116">
        <f>VLOOKUP($H448,'[1]Unit factor_selected'!$F$3:$AC$346,'[1]Unit factor_selected'!L$1,FALSE)</f>
        <v>1.5124981607738299E-3</v>
      </c>
      <c r="AU448" s="117">
        <f>VLOOKUP($H448,'[1]Unit factor_selected'!$F$3:$AC$346,'[1]Unit factor_selected'!M$1,FALSE)</f>
        <v>0.146966295223388</v>
      </c>
      <c r="AV448" s="116">
        <f>VLOOKUP($H448,'[1]Unit factor_selected'!$F$3:$AC$346,'[1]Unit factor_selected'!N$1,FALSE)</f>
        <v>5.4778440937385202E-2</v>
      </c>
      <c r="AW448" s="116">
        <f>VLOOKUP($H448,'[1]Unit factor_selected'!$F$3:$AC$346,'[1]Unit factor_selected'!O$1,FALSE)</f>
        <v>2.1254716850157001E-4</v>
      </c>
      <c r="AX448" s="117">
        <f>VLOOKUP($H448,'[1]Unit factor_selected'!$F$3:$AC$346,'[1]Unit factor_selected'!P$1,FALSE)</f>
        <v>0.55431709253242301</v>
      </c>
      <c r="AY448" s="116">
        <f>VLOOKUP($H448,'[1]Unit factor_selected'!$F$3:$AC$346,'[1]Unit factor_selected'!Q$1,FALSE)</f>
        <v>0.57660396210823595</v>
      </c>
      <c r="AZ448" s="117">
        <f>VLOOKUP($H448,'[1]Unit factor_selected'!$F$3:$AC$346,'[1]Unit factor_selected'!R$1,FALSE)</f>
        <v>0.67354128922270096</v>
      </c>
      <c r="BA448" s="116">
        <f>VLOOKUP($H448,'[1]Unit factor_selected'!$F$3:$AC$346,'[1]Unit factor_selected'!S$1,FALSE)</f>
        <v>6.8551193034549901E-2</v>
      </c>
      <c r="BB448" s="116">
        <f>VLOOKUP($H448,'[1]Unit factor_selected'!$F$3:$AC$346,'[1]Unit factor_selected'!T$1,FALSE)</f>
        <v>9.9872184428366293E-3</v>
      </c>
      <c r="BC448" s="116">
        <f>VLOOKUP($H448,'[1]Unit factor_selected'!$F$3:$AC$346,'[1]Unit factor_selected'!U$1,FALSE)</f>
        <v>7.3521125775665996E-2</v>
      </c>
      <c r="BD448" s="116">
        <f>VLOOKUP($H448,'[1]Unit factor_selected'!$F$3:$AC$346,'[1]Unit factor_selected'!V$1,FALSE)</f>
        <v>1.7372687727484501E-5</v>
      </c>
      <c r="BE448" s="116">
        <f>VLOOKUP($H448,'[1]Unit factor_selected'!$F$3:$AC$346,'[1]Unit factor_selected'!W$1,FALSE)</f>
        <v>2.49069425751926E-2</v>
      </c>
      <c r="BF448" s="116">
        <f>VLOOKUP($H448,'[1]Unit factor_selected'!$F$3:$AC$346,'[1]Unit factor_selected'!X$1,FALSE)</f>
        <v>1.3128938713392001E-3</v>
      </c>
      <c r="BG448" s="116">
        <f>VLOOKUP($H448,'[1]Unit factor_selected'!$F$3:$AC$346,'[1]Unit factor_selected'!Y$1,FALSE)</f>
        <v>1.36787555751324E-3</v>
      </c>
      <c r="BH448" s="116">
        <f>VLOOKUP($H448,'[1]Unit factor_selected'!$F$3:$AC$346,'[1]Unit factor_selected'!Z$1,FALSE)</f>
        <v>5.0888659771420801E-7</v>
      </c>
      <c r="BI448" s="116">
        <f>VLOOKUP($H448,'[1]Unit factor_selected'!$F$3:$AC$346,'[1]Unit factor_selected'!AA$1,FALSE)</f>
        <v>1.9518720691598199E-3</v>
      </c>
      <c r="BJ448" s="117">
        <f>VLOOKUP($H448,'[1]Unit factor_selected'!$F$3:$AC$346,'[1]Unit factor_selected'!AB$1,FALSE)</f>
        <v>8.9240082704405896</v>
      </c>
      <c r="BK448" s="118">
        <f>VLOOKUP($H448,'[1]Unit factor_selected'!$F$3:$AC$346,'[1]Unit factor_selected'!AC$1,FALSE)</f>
        <v>1.1001984974311201E-2</v>
      </c>
    </row>
    <row r="449" spans="2:63" x14ac:dyDescent="0.2">
      <c r="B449" s="327"/>
      <c r="C449" s="147"/>
      <c r="D449" s="87" t="str">
        <f>'[1]EV proj_BAU'!K101</f>
        <v>Coolant EG (kg)</v>
      </c>
      <c r="E449" s="238" t="str">
        <f>'[1]Unit factor_selected'!C9</f>
        <v>EG</v>
      </c>
      <c r="F449" s="125" t="str">
        <f>'[1]Unit factor_selected'!D9</f>
        <v>market for ethylene glycol | ethylene glycol | Cutoff</v>
      </c>
      <c r="G449" s="87" t="str">
        <f>'[1]Unit factor_selected'!E9</f>
        <v>GLO</v>
      </c>
      <c r="H449" s="35" t="str">
        <f>'[1]Unit factor_selected'!F9</f>
        <v>ba4cf14e-4c99-31c9-8043-65b57dacd773</v>
      </c>
      <c r="I449" s="88">
        <v>1</v>
      </c>
      <c r="J449" s="126">
        <f t="shared" si="204"/>
        <v>1</v>
      </c>
      <c r="K449" s="214">
        <f>'[1]EV proj_BAU'!R101</f>
        <v>5.5650000000000004</v>
      </c>
      <c r="L449" s="129">
        <f>'[1]EV proj_BAU'!S101</f>
        <v>5.43</v>
      </c>
      <c r="M449" s="129">
        <f>'[1]EV proj_BAU'!T101</f>
        <v>5.8150000000000004</v>
      </c>
      <c r="N449" s="129">
        <f>'[1]EV proj_BAU'!U101</f>
        <v>1.135</v>
      </c>
      <c r="O449" s="129">
        <f>'[1]EV proj_BAU'!V101</f>
        <v>5.4950000000000001</v>
      </c>
      <c r="P449" s="129">
        <f>'[1]EV proj_BAU'!W101</f>
        <v>5.875</v>
      </c>
      <c r="Q449" s="129">
        <f>'[1]EV proj_BAU'!AF102</f>
        <v>3.585</v>
      </c>
      <c r="R449" s="129">
        <f>'[1]EV proj_BAU'!AJ101</f>
        <v>9.3858833581094494</v>
      </c>
      <c r="S449" s="129">
        <f>'[1]EV proj_BAU'!X101</f>
        <v>5.31</v>
      </c>
      <c r="T449" s="129">
        <f>'[1]EV proj_BAU'!Y101</f>
        <v>5.19</v>
      </c>
      <c r="U449" s="129">
        <f>'[1]EV proj_BAU'!Z101</f>
        <v>5.5250000000000004</v>
      </c>
      <c r="V449" s="129">
        <f>'[1]EV proj_BAU'!AA101</f>
        <v>1.74</v>
      </c>
      <c r="W449" s="129">
        <f>'[1]EV proj_BAU'!AB101</f>
        <v>5.24</v>
      </c>
      <c r="X449" s="129">
        <f>'[1]EV proj_BAU'!AC101</f>
        <v>5.5750000000000002</v>
      </c>
      <c r="Y449" s="129">
        <f>'[1]EV proj_BAU'!AG102</f>
        <v>4.76</v>
      </c>
      <c r="Z449" s="184">
        <f>'[1]EV proj_BAU'!AK101</f>
        <v>10.925179187180349</v>
      </c>
      <c r="AA449" s="193">
        <f t="shared" si="321"/>
        <v>5.5650000000000004</v>
      </c>
      <c r="AB449" s="95">
        <f t="shared" si="321"/>
        <v>5.43</v>
      </c>
      <c r="AC449" s="95">
        <f t="shared" si="321"/>
        <v>5.8150000000000004</v>
      </c>
      <c r="AD449" s="95">
        <f t="shared" si="321"/>
        <v>1.135</v>
      </c>
      <c r="AE449" s="95">
        <f t="shared" si="321"/>
        <v>5.4950000000000001</v>
      </c>
      <c r="AF449" s="95">
        <f t="shared" si="321"/>
        <v>5.875</v>
      </c>
      <c r="AG449" s="95">
        <f t="shared" si="321"/>
        <v>3.585</v>
      </c>
      <c r="AH449" s="95">
        <f t="shared" si="321"/>
        <v>9.3858833581094494</v>
      </c>
      <c r="AI449" s="95">
        <f t="shared" si="321"/>
        <v>5.31</v>
      </c>
      <c r="AJ449" s="95">
        <f t="shared" si="321"/>
        <v>5.19</v>
      </c>
      <c r="AK449" s="95">
        <f t="shared" si="321"/>
        <v>5.5250000000000004</v>
      </c>
      <c r="AL449" s="95">
        <f t="shared" si="321"/>
        <v>1.74</v>
      </c>
      <c r="AM449" s="95">
        <f t="shared" si="321"/>
        <v>5.24</v>
      </c>
      <c r="AN449" s="95">
        <f t="shared" si="321"/>
        <v>5.5750000000000002</v>
      </c>
      <c r="AO449" s="95">
        <f t="shared" si="321"/>
        <v>4.76</v>
      </c>
      <c r="AP449" s="167">
        <f t="shared" si="321"/>
        <v>10.925179187180349</v>
      </c>
      <c r="AQ449" s="97" t="str">
        <f>VLOOKUP($H449,'[1]Unit factor_selected'!$F$3:$AC$346,'[1]Unit factor_selected'!H$1,FALSE)</f>
        <v>kg</v>
      </c>
      <c r="AR449" s="98">
        <f>VLOOKUP($H449,'[1]Unit factor_selected'!$F$3:$AC$346,'[1]Unit factor_selected'!J$1,FALSE)</f>
        <v>1.8948416320000001</v>
      </c>
      <c r="AS449" s="2">
        <f>VLOOKUP($H449,'[1]Unit factor_selected'!$F$3:$AC$346,'[1]Unit factor_selected'!K$1,FALSE)</f>
        <v>53.886184780000001</v>
      </c>
      <c r="AT449" s="22">
        <f>VLOOKUP($H449,'[1]Unit factor_selected'!$F$3:$AC$346,'[1]Unit factor_selected'!L$1,FALSE)</f>
        <v>2.5925509999999998E-3</v>
      </c>
      <c r="AU449" s="21">
        <f>VLOOKUP($H449,'[1]Unit factor_selected'!$F$3:$AC$346,'[1]Unit factor_selected'!M$1,FALSE)</f>
        <v>1.074684982</v>
      </c>
      <c r="AV449" s="22">
        <f>VLOOKUP($H449,'[1]Unit factor_selected'!$F$3:$AC$346,'[1]Unit factor_selected'!N$1,FALSE)</f>
        <v>7.9779894000000004E-2</v>
      </c>
      <c r="AW449" s="22">
        <f>VLOOKUP($H449,'[1]Unit factor_selected'!$F$3:$AC$346,'[1]Unit factor_selected'!O$1,FALSE)</f>
        <v>4.78398E-4</v>
      </c>
      <c r="AX449" s="21">
        <f>VLOOKUP($H449,'[1]Unit factor_selected'!$F$3:$AC$346,'[1]Unit factor_selected'!P$1,FALSE)</f>
        <v>1.9421500739999999</v>
      </c>
      <c r="AY449" s="22">
        <f>VLOOKUP($H449,'[1]Unit factor_selected'!$F$3:$AC$346,'[1]Unit factor_selected'!Q$1,FALSE)</f>
        <v>9.1950556000000003E-2</v>
      </c>
      <c r="AZ449" s="21">
        <f>VLOOKUP($H449,'[1]Unit factor_selected'!$F$3:$AC$346,'[1]Unit factor_selected'!R$1,FALSE)</f>
        <v>1.565544831</v>
      </c>
      <c r="BA449" s="22">
        <f>VLOOKUP($H449,'[1]Unit factor_selected'!$F$3:$AC$346,'[1]Unit factor_selected'!S$1,FALSE)</f>
        <v>0.106203255</v>
      </c>
      <c r="BB449" s="22">
        <f>VLOOKUP($H449,'[1]Unit factor_selected'!$F$3:$AC$346,'[1]Unit factor_selected'!T$1,FALSE)</f>
        <v>1.4368275999999999E-2</v>
      </c>
      <c r="BC449" s="22">
        <f>VLOOKUP($H449,'[1]Unit factor_selected'!$F$3:$AC$346,'[1]Unit factor_selected'!U$1,FALSE)</f>
        <v>0.10434969500000001</v>
      </c>
      <c r="BD449" s="22">
        <f>VLOOKUP($H449,'[1]Unit factor_selected'!$F$3:$AC$346,'[1]Unit factor_selected'!V$1,FALSE)</f>
        <v>3.3500000000000001E-5</v>
      </c>
      <c r="BE449" s="22">
        <f>VLOOKUP($H449,'[1]Unit factor_selected'!$F$3:$AC$346,'[1]Unit factor_selected'!W$1,FALSE)</f>
        <v>5.5747920000000003E-3</v>
      </c>
      <c r="BF449" s="22">
        <f>VLOOKUP($H449,'[1]Unit factor_selected'!$F$3:$AC$346,'[1]Unit factor_selected'!X$1,FALSE)</f>
        <v>4.0019629999999999E-3</v>
      </c>
      <c r="BG449" s="22">
        <f>VLOOKUP($H449,'[1]Unit factor_selected'!$F$3:$AC$346,'[1]Unit factor_selected'!Y$1,FALSE)</f>
        <v>4.2247140000000001E-3</v>
      </c>
      <c r="BH449" s="22">
        <f>VLOOKUP($H449,'[1]Unit factor_selected'!$F$3:$AC$346,'[1]Unit factor_selected'!Z$1,FALSE)</f>
        <v>3.8700000000000001E-7</v>
      </c>
      <c r="BI449" s="22">
        <f>VLOOKUP($H449,'[1]Unit factor_selected'!$F$3:$AC$346,'[1]Unit factor_selected'!AA$1,FALSE)</f>
        <v>5.3642519999999999E-3</v>
      </c>
      <c r="BJ449" s="21">
        <f>VLOOKUP($H449,'[1]Unit factor_selected'!$F$3:$AC$346,'[1]Unit factor_selected'!AB$1,FALSE)</f>
        <v>6.1921289670000004</v>
      </c>
      <c r="BK449" s="99">
        <f>VLOOKUP($H449,'[1]Unit factor_selected'!$F$3:$AC$346,'[1]Unit factor_selected'!AC$1,FALSE)</f>
        <v>2.6537207E-2</v>
      </c>
    </row>
    <row r="450" spans="2:63" x14ac:dyDescent="0.2">
      <c r="B450" s="327"/>
      <c r="C450" s="147"/>
      <c r="D450" s="87" t="str">
        <f>'[1]EV proj_BAU'!K102</f>
        <v>Coolant deionised water (kg)</v>
      </c>
      <c r="E450" s="238" t="str">
        <f>'[1]Unit factor_selected'!C10</f>
        <v>DI water</v>
      </c>
      <c r="F450" s="125" t="str">
        <f>'[1]Unit factor_selected'!D10</f>
        <v>market for water, deionised | water, deionised | Cutoff</v>
      </c>
      <c r="G450" s="87" t="str">
        <f>'[1]Unit factor_selected'!E10</f>
        <v>RoW</v>
      </c>
      <c r="H450" s="35" t="str">
        <f>'[1]Unit factor_selected'!F10</f>
        <v>c6442abc-d373-4312-81f6-0ff420417cf0</v>
      </c>
      <c r="I450" s="88">
        <v>1</v>
      </c>
      <c r="J450" s="126">
        <f>I450</f>
        <v>1</v>
      </c>
      <c r="K450" s="214">
        <f>'[1]EV proj_BAU'!R102</f>
        <v>5.5650000000000004</v>
      </c>
      <c r="L450" s="129">
        <f>'[1]EV proj_BAU'!S102</f>
        <v>5.43</v>
      </c>
      <c r="M450" s="129">
        <f>'[1]EV proj_BAU'!T102</f>
        <v>5.8150000000000004</v>
      </c>
      <c r="N450" s="129">
        <f>'[1]EV proj_BAU'!U102</f>
        <v>1.135</v>
      </c>
      <c r="O450" s="129">
        <f>'[1]EV proj_BAU'!V102</f>
        <v>5.4950000000000001</v>
      </c>
      <c r="P450" s="129">
        <f>'[1]EV proj_BAU'!W102</f>
        <v>5.875</v>
      </c>
      <c r="Q450" s="129">
        <f>'[1]EV proj_BAU'!AF103</f>
        <v>3.585</v>
      </c>
      <c r="R450" s="129">
        <f>'[1]EV proj_BAU'!AJ102</f>
        <v>9.3858833581094494</v>
      </c>
      <c r="S450" s="129">
        <f>'[1]EV proj_BAU'!X102</f>
        <v>5.31</v>
      </c>
      <c r="T450" s="129">
        <f>'[1]EV proj_BAU'!Y102</f>
        <v>5.19</v>
      </c>
      <c r="U450" s="129">
        <f>'[1]EV proj_BAU'!Z102</f>
        <v>5.5250000000000004</v>
      </c>
      <c r="V450" s="129">
        <f>'[1]EV proj_BAU'!AA102</f>
        <v>1.74</v>
      </c>
      <c r="W450" s="129">
        <f>'[1]EV proj_BAU'!AB102</f>
        <v>5.24</v>
      </c>
      <c r="X450" s="129">
        <f>'[1]EV proj_BAU'!AC102</f>
        <v>5.5750000000000002</v>
      </c>
      <c r="Y450" s="129">
        <f>'[1]EV proj_BAU'!AG103</f>
        <v>4.76</v>
      </c>
      <c r="Z450" s="184">
        <f>'[1]EV proj_BAU'!AK102</f>
        <v>10.925179187180349</v>
      </c>
      <c r="AA450" s="193">
        <f t="shared" si="321"/>
        <v>5.5650000000000004</v>
      </c>
      <c r="AB450" s="95">
        <f t="shared" si="321"/>
        <v>5.43</v>
      </c>
      <c r="AC450" s="95">
        <f t="shared" si="321"/>
        <v>5.8150000000000004</v>
      </c>
      <c r="AD450" s="95">
        <f t="shared" si="321"/>
        <v>1.135</v>
      </c>
      <c r="AE450" s="95">
        <f t="shared" si="321"/>
        <v>5.4950000000000001</v>
      </c>
      <c r="AF450" s="95">
        <f t="shared" si="321"/>
        <v>5.875</v>
      </c>
      <c r="AG450" s="95">
        <f t="shared" si="321"/>
        <v>3.585</v>
      </c>
      <c r="AH450" s="95">
        <f t="shared" si="321"/>
        <v>9.3858833581094494</v>
      </c>
      <c r="AI450" s="95">
        <f t="shared" si="321"/>
        <v>5.31</v>
      </c>
      <c r="AJ450" s="95">
        <f t="shared" si="321"/>
        <v>5.19</v>
      </c>
      <c r="AK450" s="95">
        <f t="shared" si="321"/>
        <v>5.5250000000000004</v>
      </c>
      <c r="AL450" s="95">
        <f t="shared" si="321"/>
        <v>1.74</v>
      </c>
      <c r="AM450" s="95">
        <f t="shared" si="321"/>
        <v>5.24</v>
      </c>
      <c r="AN450" s="95">
        <f t="shared" si="321"/>
        <v>5.5750000000000002</v>
      </c>
      <c r="AO450" s="95">
        <f t="shared" si="321"/>
        <v>4.76</v>
      </c>
      <c r="AP450" s="167">
        <f t="shared" si="321"/>
        <v>10.925179187180349</v>
      </c>
      <c r="AQ450" s="97" t="str">
        <f>VLOOKUP($H450,'[1]Unit factor_selected'!$F$3:$AC$346,'[1]Unit factor_selected'!H$1,FALSE)</f>
        <v>kg</v>
      </c>
      <c r="AR450" s="98">
        <f>VLOOKUP($H450,'[1]Unit factor_selected'!$F$3:$AC$346,'[1]Unit factor_selected'!J$1,FALSE)</f>
        <v>4.2571267622259698E-4</v>
      </c>
      <c r="AS450" s="2">
        <f>VLOOKUP($H450,'[1]Unit factor_selected'!$F$3:$AC$346,'[1]Unit factor_selected'!K$1,FALSE)</f>
        <v>6.48946195686919E-3</v>
      </c>
      <c r="AT450" s="22">
        <f>VLOOKUP($H450,'[1]Unit factor_selected'!$F$3:$AC$346,'[1]Unit factor_selected'!L$1,FALSE)</f>
        <v>1.1092698812973899E-6</v>
      </c>
      <c r="AU450" s="21">
        <f>VLOOKUP($H450,'[1]Unit factor_selected'!$F$3:$AC$346,'[1]Unit factor_selected'!M$1,FALSE)</f>
        <v>1.1394992723131999E-4</v>
      </c>
      <c r="AV450" s="22">
        <f>VLOOKUP($H450,'[1]Unit factor_selected'!$F$3:$AC$346,'[1]Unit factor_selected'!N$1,FALSE)</f>
        <v>6.8365704307875896E-5</v>
      </c>
      <c r="AW450" s="22">
        <f>VLOOKUP($H450,'[1]Unit factor_selected'!$F$3:$AC$346,'[1]Unit factor_selected'!O$1,FALSE)</f>
        <v>1.79906171520512E-7</v>
      </c>
      <c r="AX450" s="21">
        <f>VLOOKUP($H450,'[1]Unit factor_selected'!$F$3:$AC$346,'[1]Unit factor_selected'!P$1,FALSE)</f>
        <v>4.3952804719695003E-4</v>
      </c>
      <c r="AY450" s="22">
        <f>VLOOKUP($H450,'[1]Unit factor_selected'!$F$3:$AC$346,'[1]Unit factor_selected'!Q$1,FALSE)</f>
        <v>5.6737364103710597E-5</v>
      </c>
      <c r="AZ450" s="21">
        <f>VLOOKUP($H450,'[1]Unit factor_selected'!$F$3:$AC$346,'[1]Unit factor_selected'!R$1,FALSE)</f>
        <v>1.32970873139239E-3</v>
      </c>
      <c r="BA450" s="22">
        <f>VLOOKUP($H450,'[1]Unit factor_selected'!$F$3:$AC$346,'[1]Unit factor_selected'!S$1,FALSE)</f>
        <v>3.4760267200734201E-5</v>
      </c>
      <c r="BB450" s="22">
        <f>VLOOKUP($H450,'[1]Unit factor_selected'!$F$3:$AC$346,'[1]Unit factor_selected'!T$1,FALSE)</f>
        <v>6.0564198406425102E-6</v>
      </c>
      <c r="BC450" s="22">
        <f>VLOOKUP($H450,'[1]Unit factor_selected'!$F$3:$AC$346,'[1]Unit factor_selected'!U$1,FALSE)</f>
        <v>8.9477717413739794E-5</v>
      </c>
      <c r="BD450" s="22">
        <f>VLOOKUP($H450,'[1]Unit factor_selected'!$F$3:$AC$346,'[1]Unit factor_selected'!V$1,FALSE)</f>
        <v>1.88087359738585E-8</v>
      </c>
      <c r="BE450" s="22">
        <f>VLOOKUP($H450,'[1]Unit factor_selected'!$F$3:$AC$346,'[1]Unit factor_selected'!W$1,FALSE)</f>
        <v>5.7983271368639196E-6</v>
      </c>
      <c r="BF450" s="22">
        <f>VLOOKUP($H450,'[1]Unit factor_selected'!$F$3:$AC$346,'[1]Unit factor_selected'!X$1,FALSE)</f>
        <v>9.5218533275460801E-7</v>
      </c>
      <c r="BG450" s="22">
        <f>VLOOKUP($H450,'[1]Unit factor_selected'!$F$3:$AC$346,'[1]Unit factor_selected'!Y$1,FALSE)</f>
        <v>9.6996271758255304E-7</v>
      </c>
      <c r="BH450" s="22">
        <f>VLOOKUP($H450,'[1]Unit factor_selected'!$F$3:$AC$346,'[1]Unit factor_selected'!Z$1,FALSE)</f>
        <v>4.4396307719268001E-10</v>
      </c>
      <c r="BI450" s="22">
        <f>VLOOKUP($H450,'[1]Unit factor_selected'!$F$3:$AC$346,'[1]Unit factor_selected'!AA$1,FALSE)</f>
        <v>2.6411763411821301E-6</v>
      </c>
      <c r="BJ450" s="21">
        <f>VLOOKUP($H450,'[1]Unit factor_selected'!$F$3:$AC$346,'[1]Unit factor_selected'!AB$1,FALSE)</f>
        <v>6.8588525265123003E-3</v>
      </c>
      <c r="BK450" s="99">
        <f>VLOOKUP($H450,'[1]Unit factor_selected'!$F$3:$AC$346,'[1]Unit factor_selected'!AC$1,FALSE)</f>
        <v>1.0462828172138599E-3</v>
      </c>
    </row>
    <row r="451" spans="2:63" x14ac:dyDescent="0.2">
      <c r="B451" s="327"/>
      <c r="C451" s="147"/>
      <c r="D451" s="62" t="str">
        <f>'[1]EV proj_BAU'!K104</f>
        <v>Pack terminal 75% Cu + 25% Ceramic (kg)</v>
      </c>
      <c r="E451" s="62" t="str">
        <f>E391</f>
        <v>Cu production</v>
      </c>
      <c r="F451" s="312" t="str">
        <f>F391</f>
        <v>Cu production</v>
      </c>
      <c r="G451" s="66" t="str">
        <f>G438</f>
        <v>US</v>
      </c>
      <c r="H451" s="67"/>
      <c r="I451" s="120">
        <f>I391</f>
        <v>1</v>
      </c>
      <c r="J451" s="271">
        <f>SUM(I451:I455)</f>
        <v>1</v>
      </c>
      <c r="K451" s="72">
        <f>'[1]EV proj_BAU'!R104</f>
        <v>7.6999999999999999E-2</v>
      </c>
      <c r="L451" s="72">
        <f>'[1]EV proj_BAU'!S104</f>
        <v>7.5999999999999998E-2</v>
      </c>
      <c r="M451" s="72">
        <f>'[1]EV proj_BAU'!T104</f>
        <v>7.8E-2</v>
      </c>
      <c r="N451" s="72">
        <f>'[1]EV proj_BAU'!U104</f>
        <v>1.4750000000000001</v>
      </c>
      <c r="O451" s="72">
        <f>'[1]EV proj_BAU'!V104</f>
        <v>7.6999999999999999E-2</v>
      </c>
      <c r="P451" s="72">
        <f>'[1]EV proj_BAU'!W104</f>
        <v>7.9000000000000001E-2</v>
      </c>
      <c r="Q451" s="72">
        <f>'[1]EV proj_BAU'!AF105</f>
        <v>0.19319999999999998</v>
      </c>
      <c r="R451" s="72">
        <f>'[1]EV proj_BAU'!AJ104</f>
        <v>0.28722639185543974</v>
      </c>
      <c r="S451" s="72">
        <f>'[1]EV proj_BAU'!X104</f>
        <v>0.126</v>
      </c>
      <c r="T451" s="72">
        <f>'[1]EV proj_BAU'!Y104</f>
        <v>0.125</v>
      </c>
      <c r="U451" s="72">
        <f>'[1]EV proj_BAU'!Z104</f>
        <v>0.128</v>
      </c>
      <c r="V451" s="72">
        <f>'[1]EV proj_BAU'!AA104</f>
        <v>1.4750000000000001</v>
      </c>
      <c r="W451" s="72">
        <f>'[1]EV proj_BAU'!AB104</f>
        <v>0.126</v>
      </c>
      <c r="X451" s="72">
        <f>'[1]EV proj_BAU'!AC104</f>
        <v>0.128</v>
      </c>
      <c r="Y451" s="72">
        <f>'[1]EV proj_BAU'!AG105</f>
        <v>0.19319999999999998</v>
      </c>
      <c r="Z451" s="72">
        <f>'[1]EV proj_BAU'!AK104</f>
        <v>0.28722639185543974</v>
      </c>
      <c r="AA451" s="189">
        <f>$I451*K$451</f>
        <v>7.6999999999999999E-2</v>
      </c>
      <c r="AB451" s="76">
        <f t="shared" ref="AB451:AP455" si="325">$I451*L$451</f>
        <v>7.5999999999999998E-2</v>
      </c>
      <c r="AC451" s="76">
        <f t="shared" si="325"/>
        <v>7.8E-2</v>
      </c>
      <c r="AD451" s="76">
        <f t="shared" si="325"/>
        <v>1.4750000000000001</v>
      </c>
      <c r="AE451" s="76">
        <f t="shared" si="325"/>
        <v>7.6999999999999999E-2</v>
      </c>
      <c r="AF451" s="76">
        <f t="shared" si="325"/>
        <v>7.9000000000000001E-2</v>
      </c>
      <c r="AG451" s="76">
        <f t="shared" si="325"/>
        <v>0.19319999999999998</v>
      </c>
      <c r="AH451" s="76">
        <f t="shared" si="325"/>
        <v>0.28722639185543974</v>
      </c>
      <c r="AI451" s="76">
        <f t="shared" si="325"/>
        <v>0.126</v>
      </c>
      <c r="AJ451" s="76">
        <f t="shared" si="325"/>
        <v>0.125</v>
      </c>
      <c r="AK451" s="76">
        <f t="shared" si="325"/>
        <v>0.128</v>
      </c>
      <c r="AL451" s="76">
        <f t="shared" si="325"/>
        <v>1.4750000000000001</v>
      </c>
      <c r="AM451" s="76">
        <f t="shared" si="325"/>
        <v>0.126</v>
      </c>
      <c r="AN451" s="76">
        <f t="shared" si="325"/>
        <v>0.128</v>
      </c>
      <c r="AO451" s="76">
        <f t="shared" si="325"/>
        <v>0.19319999999999998</v>
      </c>
      <c r="AP451" s="76">
        <f t="shared" si="325"/>
        <v>0.28722639185543974</v>
      </c>
      <c r="AQ451" s="37" t="s">
        <v>56</v>
      </c>
      <c r="AR451" s="79">
        <f>AR391</f>
        <v>5.0922583397020267</v>
      </c>
      <c r="AS451" s="82">
        <f t="shared" ref="AS451:BK455" si="326">AS391</f>
        <v>90.824093349205853</v>
      </c>
      <c r="AT451" s="82">
        <f t="shared" si="326"/>
        <v>2.977032438458313E-2</v>
      </c>
      <c r="AU451" s="82">
        <f t="shared" si="326"/>
        <v>1.3337897697054748</v>
      </c>
      <c r="AV451" s="82">
        <f t="shared" si="326"/>
        <v>30.8045345123268</v>
      </c>
      <c r="AW451" s="82">
        <f t="shared" si="326"/>
        <v>3.6996176023587748E-2</v>
      </c>
      <c r="AX451" s="82">
        <f t="shared" si="326"/>
        <v>5.1771499306742399</v>
      </c>
      <c r="AY451" s="82">
        <f t="shared" si="326"/>
        <v>3.0054434287447993</v>
      </c>
      <c r="AZ451" s="82">
        <f t="shared" si="326"/>
        <v>382.62612981146367</v>
      </c>
      <c r="BA451" s="82">
        <f t="shared" si="326"/>
        <v>0.54167545301316611</v>
      </c>
      <c r="BB451" s="82">
        <f t="shared" si="326"/>
        <v>-0.58247726174305914</v>
      </c>
      <c r="BC451" s="82">
        <f t="shared" si="326"/>
        <v>38.362136251949273</v>
      </c>
      <c r="BD451" s="82">
        <f t="shared" si="326"/>
        <v>6.2614512796955611E-4</v>
      </c>
      <c r="BE451" s="82">
        <f t="shared" si="326"/>
        <v>1.4010288099807713</v>
      </c>
      <c r="BF451" s="82">
        <f t="shared" si="326"/>
        <v>5.098827229293746E-2</v>
      </c>
      <c r="BG451" s="82">
        <f t="shared" si="326"/>
        <v>5.1948539827560467E-2</v>
      </c>
      <c r="BH451" s="82">
        <f t="shared" si="326"/>
        <v>6.9807153893921938E-6</v>
      </c>
      <c r="BI451" s="82">
        <f t="shared" si="326"/>
        <v>6.4005562548869965E-2</v>
      </c>
      <c r="BJ451" s="82">
        <f t="shared" si="326"/>
        <v>373.60790282919533</v>
      </c>
      <c r="BK451" s="302">
        <f t="shared" si="326"/>
        <v>0.17291045353787104</v>
      </c>
    </row>
    <row r="452" spans="2:63" x14ac:dyDescent="0.2">
      <c r="B452" s="327"/>
      <c r="C452" s="147"/>
      <c r="D452" s="84"/>
      <c r="E452" s="84"/>
      <c r="F452" s="315"/>
      <c r="G452" s="87" t="str">
        <f>G439</f>
        <v>CN</v>
      </c>
      <c r="I452" s="126">
        <f t="shared" ref="I452:I460" si="327">I392</f>
        <v>0</v>
      </c>
      <c r="J452" s="275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165">
        <f t="shared" ref="AA452:AA455" si="328">$I452*K$451</f>
        <v>0</v>
      </c>
      <c r="AB452" s="166">
        <f t="shared" si="325"/>
        <v>0</v>
      </c>
      <c r="AC452" s="166">
        <f t="shared" si="325"/>
        <v>0</v>
      </c>
      <c r="AD452" s="166">
        <f t="shared" si="325"/>
        <v>0</v>
      </c>
      <c r="AE452" s="166">
        <f t="shared" si="325"/>
        <v>0</v>
      </c>
      <c r="AF452" s="166">
        <f t="shared" si="325"/>
        <v>0</v>
      </c>
      <c r="AG452" s="166">
        <f t="shared" si="325"/>
        <v>0</v>
      </c>
      <c r="AH452" s="166">
        <f t="shared" si="325"/>
        <v>0</v>
      </c>
      <c r="AI452" s="166">
        <f t="shared" si="325"/>
        <v>0</v>
      </c>
      <c r="AJ452" s="166">
        <f t="shared" si="325"/>
        <v>0</v>
      </c>
      <c r="AK452" s="166">
        <f t="shared" si="325"/>
        <v>0</v>
      </c>
      <c r="AL452" s="166">
        <f t="shared" si="325"/>
        <v>0</v>
      </c>
      <c r="AM452" s="166">
        <f t="shared" si="325"/>
        <v>0</v>
      </c>
      <c r="AN452" s="166">
        <f t="shared" si="325"/>
        <v>0</v>
      </c>
      <c r="AO452" s="166">
        <f t="shared" si="325"/>
        <v>0</v>
      </c>
      <c r="AP452" s="166">
        <f t="shared" si="325"/>
        <v>0</v>
      </c>
      <c r="AQ452" s="45" t="s">
        <v>56</v>
      </c>
      <c r="AR452" s="98">
        <f t="shared" ref="AR452:BG455" si="329">AR392</f>
        <v>7.3654888035755146</v>
      </c>
      <c r="AS452" s="21">
        <f t="shared" si="329"/>
        <v>117.22308830683109</v>
      </c>
      <c r="AT452" s="21">
        <f t="shared" si="329"/>
        <v>3.8016572187863862E-2</v>
      </c>
      <c r="AU452" s="21">
        <f t="shared" si="329"/>
        <v>1.7780797673434177</v>
      </c>
      <c r="AV452" s="21">
        <f t="shared" si="329"/>
        <v>40.859765968229574</v>
      </c>
      <c r="AW452" s="21">
        <f t="shared" si="329"/>
        <v>4.8385001764827844E-2</v>
      </c>
      <c r="AX452" s="21">
        <f t="shared" si="329"/>
        <v>7.5228220644296089</v>
      </c>
      <c r="AY452" s="21">
        <f t="shared" si="329"/>
        <v>3.9261519592022607</v>
      </c>
      <c r="AZ452" s="21">
        <f t="shared" si="329"/>
        <v>501.11919973936182</v>
      </c>
      <c r="BA452" s="21">
        <f t="shared" si="329"/>
        <v>0.69429350993983174</v>
      </c>
      <c r="BB452" s="21">
        <f t="shared" si="329"/>
        <v>-0.77585266984058199</v>
      </c>
      <c r="BC452" s="21">
        <f t="shared" si="329"/>
        <v>50.833604457948745</v>
      </c>
      <c r="BD452" s="21">
        <f t="shared" si="329"/>
        <v>7.7722860778172982E-4</v>
      </c>
      <c r="BE452" s="21">
        <f t="shared" si="329"/>
        <v>1.8248976665022378</v>
      </c>
      <c r="BF452" s="21">
        <f t="shared" si="329"/>
        <v>7.1420970012888288E-2</v>
      </c>
      <c r="BG452" s="21">
        <f t="shared" si="329"/>
        <v>7.265846256470318E-2</v>
      </c>
      <c r="BH452" s="21">
        <f t="shared" si="326"/>
        <v>9.1091489879653487E-6</v>
      </c>
      <c r="BI452" s="21">
        <f t="shared" si="326"/>
        <v>8.5747501914575933E-2</v>
      </c>
      <c r="BJ452" s="21">
        <f t="shared" si="326"/>
        <v>405.60810608378694</v>
      </c>
      <c r="BK452" s="306">
        <f t="shared" si="326"/>
        <v>0.21729841519628454</v>
      </c>
    </row>
    <row r="453" spans="2:63" x14ac:dyDescent="0.2">
      <c r="B453" s="327"/>
      <c r="C453" s="147"/>
      <c r="D453" s="84"/>
      <c r="E453" s="84"/>
      <c r="F453" s="315"/>
      <c r="G453" s="87" t="str">
        <f>G440</f>
        <v>JP</v>
      </c>
      <c r="I453" s="126">
        <f t="shared" si="327"/>
        <v>0</v>
      </c>
      <c r="J453" s="275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165">
        <f t="shared" si="328"/>
        <v>0</v>
      </c>
      <c r="AB453" s="166">
        <f t="shared" si="325"/>
        <v>0</v>
      </c>
      <c r="AC453" s="166">
        <f t="shared" si="325"/>
        <v>0</v>
      </c>
      <c r="AD453" s="166">
        <f t="shared" si="325"/>
        <v>0</v>
      </c>
      <c r="AE453" s="166">
        <f t="shared" si="325"/>
        <v>0</v>
      </c>
      <c r="AF453" s="166">
        <f t="shared" si="325"/>
        <v>0</v>
      </c>
      <c r="AG453" s="166">
        <f t="shared" si="325"/>
        <v>0</v>
      </c>
      <c r="AH453" s="166">
        <f t="shared" si="325"/>
        <v>0</v>
      </c>
      <c r="AI453" s="166">
        <f t="shared" si="325"/>
        <v>0</v>
      </c>
      <c r="AJ453" s="166">
        <f t="shared" si="325"/>
        <v>0</v>
      </c>
      <c r="AK453" s="166">
        <f t="shared" si="325"/>
        <v>0</v>
      </c>
      <c r="AL453" s="166">
        <f t="shared" si="325"/>
        <v>0</v>
      </c>
      <c r="AM453" s="166">
        <f t="shared" si="325"/>
        <v>0</v>
      </c>
      <c r="AN453" s="166">
        <f t="shared" si="325"/>
        <v>0</v>
      </c>
      <c r="AO453" s="166">
        <f t="shared" si="325"/>
        <v>0</v>
      </c>
      <c r="AP453" s="166">
        <f t="shared" si="325"/>
        <v>0</v>
      </c>
      <c r="AQ453" s="45" t="s">
        <v>56</v>
      </c>
      <c r="AR453" s="98">
        <f t="shared" si="329"/>
        <v>6.2375972575229701</v>
      </c>
      <c r="AS453" s="21">
        <f t="shared" si="326"/>
        <v>111.78173965308275</v>
      </c>
      <c r="AT453" s="21">
        <f t="shared" si="326"/>
        <v>3.5820658656368645E-2</v>
      </c>
      <c r="AU453" s="21">
        <f t="shared" si="326"/>
        <v>1.626054674307911</v>
      </c>
      <c r="AV453" s="21">
        <f t="shared" si="326"/>
        <v>40.855897500696138</v>
      </c>
      <c r="AW453" s="21">
        <f t="shared" si="326"/>
        <v>4.8268026180155639E-2</v>
      </c>
      <c r="AX453" s="21">
        <f t="shared" si="326"/>
        <v>6.3446548356363008</v>
      </c>
      <c r="AY453" s="21">
        <f t="shared" si="326"/>
        <v>3.9009429217922507</v>
      </c>
      <c r="AZ453" s="21">
        <f t="shared" si="326"/>
        <v>500.85196893923097</v>
      </c>
      <c r="BA453" s="21">
        <f t="shared" si="326"/>
        <v>0.66956317808995158</v>
      </c>
      <c r="BB453" s="21">
        <f t="shared" si="326"/>
        <v>-0.75951416957395546</v>
      </c>
      <c r="BC453" s="21">
        <f t="shared" si="326"/>
        <v>50.8280289963472</v>
      </c>
      <c r="BD453" s="21">
        <f t="shared" si="326"/>
        <v>7.7220040170677062E-4</v>
      </c>
      <c r="BE453" s="21">
        <f t="shared" si="326"/>
        <v>1.825475162128255</v>
      </c>
      <c r="BF453" s="21">
        <f t="shared" si="326"/>
        <v>6.6892096468225887E-2</v>
      </c>
      <c r="BG453" s="21">
        <f t="shared" si="326"/>
        <v>6.8163399536336156E-2</v>
      </c>
      <c r="BH453" s="21">
        <f t="shared" si="326"/>
        <v>8.9475051254430153E-6</v>
      </c>
      <c r="BI453" s="21">
        <f t="shared" si="326"/>
        <v>8.2132674930023963E-2</v>
      </c>
      <c r="BJ453" s="21">
        <f t="shared" si="326"/>
        <v>405.03869564936241</v>
      </c>
      <c r="BK453" s="306">
        <f t="shared" si="326"/>
        <v>0.21570195597569608</v>
      </c>
    </row>
    <row r="454" spans="2:63" x14ac:dyDescent="0.2">
      <c r="B454" s="327"/>
      <c r="C454" s="147"/>
      <c r="D454" s="84"/>
      <c r="E454" s="84"/>
      <c r="F454" s="315"/>
      <c r="G454" s="87" t="str">
        <f>G441</f>
        <v>KR</v>
      </c>
      <c r="I454" s="126">
        <f t="shared" si="327"/>
        <v>0</v>
      </c>
      <c r="J454" s="275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193">
        <f t="shared" si="328"/>
        <v>0</v>
      </c>
      <c r="AB454" s="95">
        <f t="shared" si="325"/>
        <v>0</v>
      </c>
      <c r="AC454" s="95">
        <f t="shared" si="325"/>
        <v>0</v>
      </c>
      <c r="AD454" s="95">
        <f t="shared" si="325"/>
        <v>0</v>
      </c>
      <c r="AE454" s="95">
        <f t="shared" si="325"/>
        <v>0</v>
      </c>
      <c r="AF454" s="95">
        <f t="shared" si="325"/>
        <v>0</v>
      </c>
      <c r="AG454" s="95">
        <f t="shared" si="325"/>
        <v>0</v>
      </c>
      <c r="AH454" s="95">
        <f t="shared" si="325"/>
        <v>0</v>
      </c>
      <c r="AI454" s="95">
        <f t="shared" si="325"/>
        <v>0</v>
      </c>
      <c r="AJ454" s="95">
        <f t="shared" si="325"/>
        <v>0</v>
      </c>
      <c r="AK454" s="95">
        <f t="shared" si="325"/>
        <v>0</v>
      </c>
      <c r="AL454" s="95">
        <f t="shared" si="325"/>
        <v>0</v>
      </c>
      <c r="AM454" s="95">
        <f t="shared" si="325"/>
        <v>0</v>
      </c>
      <c r="AN454" s="95">
        <f t="shared" si="325"/>
        <v>0</v>
      </c>
      <c r="AO454" s="95">
        <f t="shared" si="325"/>
        <v>0</v>
      </c>
      <c r="AP454" s="95">
        <f t="shared" si="325"/>
        <v>0</v>
      </c>
      <c r="AQ454" s="45" t="s">
        <v>56</v>
      </c>
      <c r="AR454" s="98">
        <f t="shared" si="329"/>
        <v>6.3730959225200818</v>
      </c>
      <c r="AS454" s="21">
        <f t="shared" si="326"/>
        <v>121.5532213646252</v>
      </c>
      <c r="AT454" s="21">
        <f t="shared" si="326"/>
        <v>3.5903641365220562E-2</v>
      </c>
      <c r="AU454" s="21">
        <f t="shared" si="326"/>
        <v>1.6840480980513231</v>
      </c>
      <c r="AV454" s="21">
        <f t="shared" si="326"/>
        <v>40.874406786755856</v>
      </c>
      <c r="AW454" s="21">
        <f t="shared" si="326"/>
        <v>4.9053120123629036E-2</v>
      </c>
      <c r="AX454" s="21">
        <f t="shared" si="326"/>
        <v>6.4663912383842321</v>
      </c>
      <c r="AY454" s="21">
        <f t="shared" si="326"/>
        <v>3.9420585820765028</v>
      </c>
      <c r="AZ454" s="21">
        <f t="shared" si="326"/>
        <v>501.8836933508303</v>
      </c>
      <c r="BA454" s="21">
        <f t="shared" si="326"/>
        <v>1.1240447760453427</v>
      </c>
      <c r="BB454" s="21">
        <f t="shared" si="326"/>
        <v>-0.74246054109872484</v>
      </c>
      <c r="BC454" s="21">
        <f t="shared" si="326"/>
        <v>50.854385609760712</v>
      </c>
      <c r="BD454" s="21">
        <f t="shared" si="326"/>
        <v>8.2674196519323597E-4</v>
      </c>
      <c r="BE454" s="21">
        <f t="shared" si="326"/>
        <v>1.8255275253111489</v>
      </c>
      <c r="BF454" s="21">
        <f t="shared" si="326"/>
        <v>6.7782053139661069E-2</v>
      </c>
      <c r="BG454" s="21">
        <f t="shared" si="326"/>
        <v>6.9043807070950924E-2</v>
      </c>
      <c r="BH454" s="21">
        <f t="shared" si="326"/>
        <v>9.0623441870345072E-6</v>
      </c>
      <c r="BI454" s="21">
        <f t="shared" si="326"/>
        <v>7.9843163399705541E-2</v>
      </c>
      <c r="BJ454" s="21">
        <f t="shared" si="326"/>
        <v>405.22453107547716</v>
      </c>
      <c r="BK454" s="306">
        <f t="shared" si="326"/>
        <v>0.22140663370643099</v>
      </c>
    </row>
    <row r="455" spans="2:63" x14ac:dyDescent="0.2">
      <c r="B455" s="327"/>
      <c r="C455" s="147"/>
      <c r="D455" s="84"/>
      <c r="E455" s="84"/>
      <c r="F455" s="315"/>
      <c r="G455" s="87" t="str">
        <f>G442</f>
        <v>RER</v>
      </c>
      <c r="I455" s="126">
        <f t="shared" si="327"/>
        <v>0</v>
      </c>
      <c r="J455" s="275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193">
        <f t="shared" si="328"/>
        <v>0</v>
      </c>
      <c r="AB455" s="95">
        <f t="shared" si="325"/>
        <v>0</v>
      </c>
      <c r="AC455" s="95">
        <f t="shared" si="325"/>
        <v>0</v>
      </c>
      <c r="AD455" s="95">
        <f t="shared" si="325"/>
        <v>0</v>
      </c>
      <c r="AE455" s="95">
        <f t="shared" si="325"/>
        <v>0</v>
      </c>
      <c r="AF455" s="95">
        <f t="shared" si="325"/>
        <v>0</v>
      </c>
      <c r="AG455" s="95">
        <f t="shared" si="325"/>
        <v>0</v>
      </c>
      <c r="AH455" s="95">
        <f t="shared" si="325"/>
        <v>0</v>
      </c>
      <c r="AI455" s="95">
        <f t="shared" si="325"/>
        <v>0</v>
      </c>
      <c r="AJ455" s="95">
        <f t="shared" si="325"/>
        <v>0</v>
      </c>
      <c r="AK455" s="95">
        <f t="shared" si="325"/>
        <v>0</v>
      </c>
      <c r="AL455" s="95">
        <f t="shared" si="325"/>
        <v>0</v>
      </c>
      <c r="AM455" s="95">
        <f t="shared" si="325"/>
        <v>0</v>
      </c>
      <c r="AN455" s="95">
        <f t="shared" si="325"/>
        <v>0</v>
      </c>
      <c r="AO455" s="95">
        <f t="shared" si="325"/>
        <v>0</v>
      </c>
      <c r="AP455" s="95">
        <f t="shared" si="325"/>
        <v>0</v>
      </c>
      <c r="AQ455" s="45" t="s">
        <v>56</v>
      </c>
      <c r="AR455" s="98">
        <f t="shared" si="329"/>
        <v>5.4321621673938809</v>
      </c>
      <c r="AS455" s="21">
        <f t="shared" si="326"/>
        <v>113.45681343382606</v>
      </c>
      <c r="AT455" s="21">
        <f t="shared" si="326"/>
        <v>3.4105822229975866E-2</v>
      </c>
      <c r="AU455" s="21">
        <f t="shared" si="326"/>
        <v>1.4423996190024011</v>
      </c>
      <c r="AV455" s="21">
        <f t="shared" si="326"/>
        <v>40.856226171038109</v>
      </c>
      <c r="AW455" s="21">
        <f t="shared" si="326"/>
        <v>4.879432288099593E-2</v>
      </c>
      <c r="AX455" s="21">
        <f t="shared" si="326"/>
        <v>5.5190236755931812</v>
      </c>
      <c r="AY455" s="21">
        <f t="shared" si="326"/>
        <v>3.9103744355276904</v>
      </c>
      <c r="AZ455" s="21">
        <f t="shared" si="326"/>
        <v>501.2406535004892</v>
      </c>
      <c r="BA455" s="21">
        <f t="shared" si="326"/>
        <v>1.1049479640125819</v>
      </c>
      <c r="BB455" s="21">
        <f t="shared" si="326"/>
        <v>-0.75558667846006899</v>
      </c>
      <c r="BC455" s="21">
        <f t="shared" si="326"/>
        <v>50.830358237911263</v>
      </c>
      <c r="BD455" s="21">
        <f t="shared" si="326"/>
        <v>8.0976657058066449E-4</v>
      </c>
      <c r="BE455" s="21">
        <f t="shared" si="326"/>
        <v>1.825081061688492</v>
      </c>
      <c r="BF455" s="21">
        <f t="shared" si="326"/>
        <v>6.366401651105956E-2</v>
      </c>
      <c r="BG455" s="21">
        <f t="shared" si="326"/>
        <v>6.4893851216083098E-2</v>
      </c>
      <c r="BH455" s="21">
        <f t="shared" si="326"/>
        <v>9.0089951989619179E-6</v>
      </c>
      <c r="BI455" s="21">
        <f t="shared" si="326"/>
        <v>7.6346642716281873E-2</v>
      </c>
      <c r="BJ455" s="21">
        <f t="shared" si="326"/>
        <v>404.82963323913026</v>
      </c>
      <c r="BK455" s="306">
        <f t="shared" si="326"/>
        <v>0.23291840590104568</v>
      </c>
    </row>
    <row r="456" spans="2:63" x14ac:dyDescent="0.2">
      <c r="B456" s="327"/>
      <c r="C456" s="147"/>
      <c r="D456" s="84"/>
      <c r="E456" s="84" t="str">
        <f>E396</f>
        <v>Sheet rolling, Cu</v>
      </c>
      <c r="F456" s="315" t="str">
        <f>F396</f>
        <v>market for sheet rolling, copper | sheet rolling, copper | Cutoff</v>
      </c>
      <c r="G456" s="87" t="str">
        <f>G396</f>
        <v>US</v>
      </c>
      <c r="H456" s="253" t="str">
        <f>H396</f>
        <v>92f2ec94-3892-4be9-a19a-18143e1a9ef9</v>
      </c>
      <c r="I456" s="126">
        <f t="shared" si="327"/>
        <v>1</v>
      </c>
      <c r="J456" s="275">
        <f>SUM(I456:I460)</f>
        <v>1</v>
      </c>
      <c r="K456" s="92">
        <f>K451</f>
        <v>7.6999999999999999E-2</v>
      </c>
      <c r="L456" s="92">
        <f>L451</f>
        <v>7.5999999999999998E-2</v>
      </c>
      <c r="M456" s="92">
        <f t="shared" ref="M456:R456" si="330">M451</f>
        <v>7.8E-2</v>
      </c>
      <c r="N456" s="92">
        <f t="shared" si="330"/>
        <v>1.4750000000000001</v>
      </c>
      <c r="O456" s="92">
        <f t="shared" si="330"/>
        <v>7.6999999999999999E-2</v>
      </c>
      <c r="P456" s="92">
        <f t="shared" si="330"/>
        <v>7.9000000000000001E-2</v>
      </c>
      <c r="Q456" s="92">
        <f t="shared" si="330"/>
        <v>0.19319999999999998</v>
      </c>
      <c r="R456" s="92">
        <f t="shared" si="330"/>
        <v>0.28722639185543974</v>
      </c>
      <c r="S456" s="92">
        <f>S451</f>
        <v>0.126</v>
      </c>
      <c r="T456" s="92">
        <f>T451</f>
        <v>0.125</v>
      </c>
      <c r="U456" s="92">
        <f t="shared" ref="U456:Z456" si="331">U451</f>
        <v>0.128</v>
      </c>
      <c r="V456" s="92">
        <f t="shared" si="331"/>
        <v>1.4750000000000001</v>
      </c>
      <c r="W456" s="92">
        <f t="shared" si="331"/>
        <v>0.126</v>
      </c>
      <c r="X456" s="92">
        <f t="shared" si="331"/>
        <v>0.128</v>
      </c>
      <c r="Y456" s="92">
        <f t="shared" si="331"/>
        <v>0.19319999999999998</v>
      </c>
      <c r="Z456" s="92">
        <f t="shared" si="331"/>
        <v>0.28722639185543974</v>
      </c>
      <c r="AA456" s="193">
        <f>$I456*K$456</f>
        <v>7.6999999999999999E-2</v>
      </c>
      <c r="AB456" s="95">
        <f t="shared" ref="AB456:AP460" si="332">$I456*L$456</f>
        <v>7.5999999999999998E-2</v>
      </c>
      <c r="AC456" s="95">
        <f t="shared" si="332"/>
        <v>7.8E-2</v>
      </c>
      <c r="AD456" s="95">
        <f t="shared" si="332"/>
        <v>1.4750000000000001</v>
      </c>
      <c r="AE456" s="95">
        <f t="shared" si="332"/>
        <v>7.6999999999999999E-2</v>
      </c>
      <c r="AF456" s="95">
        <f t="shared" si="332"/>
        <v>7.9000000000000001E-2</v>
      </c>
      <c r="AG456" s="95">
        <f t="shared" si="332"/>
        <v>0.19319999999999998</v>
      </c>
      <c r="AH456" s="95">
        <f t="shared" si="332"/>
        <v>0.28722639185543974</v>
      </c>
      <c r="AI456" s="95">
        <f t="shared" si="332"/>
        <v>0.126</v>
      </c>
      <c r="AJ456" s="95">
        <f t="shared" si="332"/>
        <v>0.125</v>
      </c>
      <c r="AK456" s="95">
        <f t="shared" si="332"/>
        <v>0.128</v>
      </c>
      <c r="AL456" s="95">
        <f t="shared" si="332"/>
        <v>1.4750000000000001</v>
      </c>
      <c r="AM456" s="95">
        <f t="shared" si="332"/>
        <v>0.126</v>
      </c>
      <c r="AN456" s="95">
        <f t="shared" si="332"/>
        <v>0.128</v>
      </c>
      <c r="AO456" s="95">
        <f t="shared" si="332"/>
        <v>0.19319999999999998</v>
      </c>
      <c r="AP456" s="95">
        <f t="shared" si="332"/>
        <v>0.28722639185543974</v>
      </c>
      <c r="AQ456" s="45" t="str">
        <f>VLOOKUP($H456,'[1]Unit factor_selected'!$F$3:$AC$346,'[1]Unit factor_selected'!H$1,FALSE)</f>
        <v>kg</v>
      </c>
      <c r="AR456" s="98">
        <f>VLOOKUP($H456,'[1]Unit factor_selected'!$F$3:$AC$346,'[1]Unit factor_selected'!J$1,FALSE)</f>
        <v>0.52523559670853803</v>
      </c>
      <c r="AS456" s="21">
        <f>VLOOKUP($H456,'[1]Unit factor_selected'!$F$3:$AC$346,'[1]Unit factor_selected'!K$1,FALSE)</f>
        <v>8.6977772594002207</v>
      </c>
      <c r="AT456" s="21">
        <f>VLOOKUP($H456,'[1]Unit factor_selected'!$F$3:$AC$346,'[1]Unit factor_selected'!L$1,FALSE)</f>
        <v>2.0450788137002401E-3</v>
      </c>
      <c r="AU456" s="21">
        <f>VLOOKUP($H456,'[1]Unit factor_selected'!$F$3:$AC$346,'[1]Unit factor_selected'!M$1,FALSE)</f>
        <v>0.13686105594503001</v>
      </c>
      <c r="AV456" s="21">
        <f>VLOOKUP($H456,'[1]Unit factor_selected'!$F$3:$AC$346,'[1]Unit factor_selected'!N$1,FALSE)</f>
        <v>1.73726877075839</v>
      </c>
      <c r="AW456" s="21">
        <f>VLOOKUP($H456,'[1]Unit factor_selected'!$F$3:$AC$346,'[1]Unit factor_selected'!O$1,FALSE)</f>
        <v>2.1557616337111399E-3</v>
      </c>
      <c r="AX456" s="21">
        <f>VLOOKUP($H456,'[1]Unit factor_selected'!$F$3:$AC$346,'[1]Unit factor_selected'!P$1,FALSE)</f>
        <v>0.53774770655604198</v>
      </c>
      <c r="AY456" s="21">
        <f>VLOOKUP($H456,'[1]Unit factor_selected'!$F$3:$AC$346,'[1]Unit factor_selected'!Q$1,FALSE)</f>
        <v>0.17582211711996801</v>
      </c>
      <c r="AZ456" s="21">
        <f>VLOOKUP($H456,'[1]Unit factor_selected'!$F$3:$AC$346,'[1]Unit factor_selected'!R$1,FALSE)</f>
        <v>21.467864732456899</v>
      </c>
      <c r="BA456" s="21">
        <f>VLOOKUP($H456,'[1]Unit factor_selected'!$F$3:$AC$346,'[1]Unit factor_selected'!S$1,FALSE)</f>
        <v>5.3717027674311101E-2</v>
      </c>
      <c r="BB456" s="21">
        <f>VLOOKUP($H456,'[1]Unit factor_selected'!$F$3:$AC$346,'[1]Unit factor_selected'!T$1,FALSE)</f>
        <v>-2.6339575553710401E-2</v>
      </c>
      <c r="BC456" s="21">
        <f>VLOOKUP($H456,'[1]Unit factor_selected'!$F$3:$AC$346,'[1]Unit factor_selected'!U$1,FALSE)</f>
        <v>2.1622495031560498</v>
      </c>
      <c r="BD456" s="21">
        <f>VLOOKUP($H456,'[1]Unit factor_selected'!$F$3:$AC$346,'[1]Unit factor_selected'!V$1,FALSE)</f>
        <v>5.6279510732395301E-5</v>
      </c>
      <c r="BE456" s="21">
        <f>VLOOKUP($H456,'[1]Unit factor_selected'!$F$3:$AC$346,'[1]Unit factor_selected'!W$1,FALSE)</f>
        <v>7.71075280581585E-2</v>
      </c>
      <c r="BF456" s="21">
        <f>VLOOKUP($H456,'[1]Unit factor_selected'!$F$3:$AC$346,'[1]Unit factor_selected'!X$1,FALSE)</f>
        <v>3.2746207593320502E-3</v>
      </c>
      <c r="BG456" s="21">
        <f>VLOOKUP($H456,'[1]Unit factor_selected'!$F$3:$AC$346,'[1]Unit factor_selected'!Y$1,FALSE)</f>
        <v>3.3904277785304399E-3</v>
      </c>
      <c r="BH456" s="21">
        <f>VLOOKUP($H456,'[1]Unit factor_selected'!$F$3:$AC$346,'[1]Unit factor_selected'!Z$1,FALSE)</f>
        <v>4.6296118627888599E-7</v>
      </c>
      <c r="BI456" s="21">
        <f>VLOOKUP($H456,'[1]Unit factor_selected'!$F$3:$AC$346,'[1]Unit factor_selected'!AA$1,FALSE)</f>
        <v>4.1998102234276696E-3</v>
      </c>
      <c r="BJ456" s="21">
        <f>VLOOKUP($H456,'[1]Unit factor_selected'!$F$3:$AC$346,'[1]Unit factor_selected'!AB$1,FALSE)</f>
        <v>16.778714959165999</v>
      </c>
      <c r="BK456" s="306">
        <f>VLOOKUP($H456,'[1]Unit factor_selected'!$F$3:$AC$346,'[1]Unit factor_selected'!AC$1,FALSE)</f>
        <v>1.7346937298015699E-2</v>
      </c>
    </row>
    <row r="457" spans="2:63" x14ac:dyDescent="0.2">
      <c r="B457" s="327"/>
      <c r="C457" s="147"/>
      <c r="D457" s="84"/>
      <c r="E457" s="84"/>
      <c r="F457" s="315"/>
      <c r="G457" s="87" t="str">
        <f t="shared" ref="G457:H460" si="333">G397</f>
        <v>CN</v>
      </c>
      <c r="H457" s="253" t="str">
        <f t="shared" si="333"/>
        <v>bf3e4a31-47e9-4938-b3bd-6120d27e4410</v>
      </c>
      <c r="I457" s="126">
        <f t="shared" si="327"/>
        <v>0</v>
      </c>
      <c r="J457" s="275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165">
        <f t="shared" ref="AA457:AA460" si="334">$I457*K$456</f>
        <v>0</v>
      </c>
      <c r="AB457" s="166">
        <f t="shared" si="332"/>
        <v>0</v>
      </c>
      <c r="AC457" s="166">
        <f t="shared" si="332"/>
        <v>0</v>
      </c>
      <c r="AD457" s="166">
        <f t="shared" si="332"/>
        <v>0</v>
      </c>
      <c r="AE457" s="166">
        <f t="shared" si="332"/>
        <v>0</v>
      </c>
      <c r="AF457" s="166">
        <f t="shared" si="332"/>
        <v>0</v>
      </c>
      <c r="AG457" s="166">
        <f t="shared" si="332"/>
        <v>0</v>
      </c>
      <c r="AH457" s="166">
        <f t="shared" si="332"/>
        <v>0</v>
      </c>
      <c r="AI457" s="166">
        <f t="shared" si="332"/>
        <v>0</v>
      </c>
      <c r="AJ457" s="166">
        <f t="shared" si="332"/>
        <v>0</v>
      </c>
      <c r="AK457" s="166">
        <f t="shared" si="332"/>
        <v>0</v>
      </c>
      <c r="AL457" s="166">
        <f t="shared" si="332"/>
        <v>0</v>
      </c>
      <c r="AM457" s="166">
        <f t="shared" si="332"/>
        <v>0</v>
      </c>
      <c r="AN457" s="166">
        <f t="shared" si="332"/>
        <v>0</v>
      </c>
      <c r="AO457" s="166">
        <f t="shared" si="332"/>
        <v>0</v>
      </c>
      <c r="AP457" s="166">
        <f t="shared" si="332"/>
        <v>0</v>
      </c>
      <c r="AQ457" s="45" t="str">
        <f>VLOOKUP($H457,'[1]Unit factor_selected'!$F$3:$AC$346,'[1]Unit factor_selected'!H$1,FALSE)</f>
        <v>kg</v>
      </c>
      <c r="AR457" s="98">
        <f>VLOOKUP($H457,'[1]Unit factor_selected'!$F$3:$AC$346,'[1]Unit factor_selected'!J$1,FALSE)</f>
        <v>0.633226027803791</v>
      </c>
      <c r="AS457" s="21">
        <f>VLOOKUP($H457,'[1]Unit factor_selected'!$F$3:$AC$346,'[1]Unit factor_selected'!K$1,FALSE)</f>
        <v>9.2273626393915595</v>
      </c>
      <c r="AT457" s="21">
        <f>VLOOKUP($H457,'[1]Unit factor_selected'!$F$3:$AC$346,'[1]Unit factor_selected'!L$1,FALSE)</f>
        <v>2.1891078652437799E-3</v>
      </c>
      <c r="AU457" s="21">
        <f>VLOOKUP($H457,'[1]Unit factor_selected'!$F$3:$AC$346,'[1]Unit factor_selected'!M$1,FALSE)</f>
        <v>0.14852333362982501</v>
      </c>
      <c r="AV457" s="21">
        <f>VLOOKUP($H457,'[1]Unit factor_selected'!$F$3:$AC$346,'[1]Unit factor_selected'!N$1,FALSE)</f>
        <v>1.8382260285925001</v>
      </c>
      <c r="AW457" s="21">
        <f>VLOOKUP($H457,'[1]Unit factor_selected'!$F$3:$AC$346,'[1]Unit factor_selected'!O$1,FALSE)</f>
        <v>2.2169971627542598E-3</v>
      </c>
      <c r="AX457" s="21">
        <f>VLOOKUP($H457,'[1]Unit factor_selected'!$F$3:$AC$346,'[1]Unit factor_selected'!P$1,FALSE)</f>
        <v>0.65085140944064002</v>
      </c>
      <c r="AY457" s="21">
        <f>VLOOKUP($H457,'[1]Unit factor_selected'!$F$3:$AC$346,'[1]Unit factor_selected'!Q$1,FALSE)</f>
        <v>0.19028098620353601</v>
      </c>
      <c r="AZ457" s="21">
        <f>VLOOKUP($H457,'[1]Unit factor_selected'!$F$3:$AC$346,'[1]Unit factor_selected'!R$1,FALSE)</f>
        <v>22.910176125182598</v>
      </c>
      <c r="BA457" s="21">
        <f>VLOOKUP($H457,'[1]Unit factor_selected'!$F$3:$AC$346,'[1]Unit factor_selected'!S$1,FALSE)</f>
        <v>5.2904863362537503E-2</v>
      </c>
      <c r="BB457" s="21">
        <f>VLOOKUP($H457,'[1]Unit factor_selected'!$F$3:$AC$346,'[1]Unit factor_selected'!T$1,FALSE)</f>
        <v>-3.0576744107120898E-2</v>
      </c>
      <c r="BC457" s="21">
        <f>VLOOKUP($H457,'[1]Unit factor_selected'!$F$3:$AC$346,'[1]Unit factor_selected'!U$1,FALSE)</f>
        <v>2.2876746760673701</v>
      </c>
      <c r="BD457" s="21">
        <f>VLOOKUP($H457,'[1]Unit factor_selected'!$F$3:$AC$346,'[1]Unit factor_selected'!V$1,FALSE)</f>
        <v>5.5033601686649397E-5</v>
      </c>
      <c r="BE457" s="21">
        <f>VLOOKUP($H457,'[1]Unit factor_selected'!$F$3:$AC$346,'[1]Unit factor_selected'!W$1,FALSE)</f>
        <v>8.4238943412669395E-2</v>
      </c>
      <c r="BF457" s="21">
        <f>VLOOKUP($H457,'[1]Unit factor_selected'!$F$3:$AC$346,'[1]Unit factor_selected'!X$1,FALSE)</f>
        <v>3.9875621769540097E-3</v>
      </c>
      <c r="BG457" s="21">
        <f>VLOOKUP($H457,'[1]Unit factor_selected'!$F$3:$AC$346,'[1]Unit factor_selected'!Y$1,FALSE)</f>
        <v>4.10514552235333E-3</v>
      </c>
      <c r="BH457" s="21">
        <f>VLOOKUP($H457,'[1]Unit factor_selected'!$F$3:$AC$346,'[1]Unit factor_selected'!Z$1,FALSE)</f>
        <v>4.8952747694523802E-7</v>
      </c>
      <c r="BI457" s="21">
        <f>VLOOKUP($H457,'[1]Unit factor_selected'!$F$3:$AC$346,'[1]Unit factor_selected'!AA$1,FALSE)</f>
        <v>4.9159614175771299E-3</v>
      </c>
      <c r="BJ457" s="21">
        <f>VLOOKUP($H457,'[1]Unit factor_selected'!$F$3:$AC$346,'[1]Unit factor_selected'!AB$1,FALSE)</f>
        <v>17.645384992151602</v>
      </c>
      <c r="BK457" s="306">
        <f>VLOOKUP($H457,'[1]Unit factor_selected'!$F$3:$AC$346,'[1]Unit factor_selected'!AC$1,FALSE)</f>
        <v>1.7605343881731302E-2</v>
      </c>
    </row>
    <row r="458" spans="2:63" x14ac:dyDescent="0.2">
      <c r="B458" s="327"/>
      <c r="C458" s="147"/>
      <c r="D458" s="84"/>
      <c r="E458" s="84"/>
      <c r="F458" s="315"/>
      <c r="G458" s="87" t="str">
        <f t="shared" si="333"/>
        <v>JP</v>
      </c>
      <c r="H458" s="253" t="str">
        <f t="shared" si="333"/>
        <v>e9e7e4f0-9a20-424a-b747-d887ad37afa0</v>
      </c>
      <c r="I458" s="126">
        <f t="shared" si="327"/>
        <v>0</v>
      </c>
      <c r="J458" s="275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165">
        <f t="shared" si="334"/>
        <v>0</v>
      </c>
      <c r="AB458" s="166">
        <f t="shared" si="332"/>
        <v>0</v>
      </c>
      <c r="AC458" s="166">
        <f t="shared" si="332"/>
        <v>0</v>
      </c>
      <c r="AD458" s="166">
        <f t="shared" si="332"/>
        <v>0</v>
      </c>
      <c r="AE458" s="166">
        <f t="shared" si="332"/>
        <v>0</v>
      </c>
      <c r="AF458" s="166">
        <f t="shared" si="332"/>
        <v>0</v>
      </c>
      <c r="AG458" s="166">
        <f t="shared" si="332"/>
        <v>0</v>
      </c>
      <c r="AH458" s="166">
        <f t="shared" si="332"/>
        <v>0</v>
      </c>
      <c r="AI458" s="166">
        <f t="shared" si="332"/>
        <v>0</v>
      </c>
      <c r="AJ458" s="166">
        <f t="shared" si="332"/>
        <v>0</v>
      </c>
      <c r="AK458" s="166">
        <f t="shared" si="332"/>
        <v>0</v>
      </c>
      <c r="AL458" s="166">
        <f t="shared" si="332"/>
        <v>0</v>
      </c>
      <c r="AM458" s="166">
        <f t="shared" si="332"/>
        <v>0</v>
      </c>
      <c r="AN458" s="166">
        <f t="shared" si="332"/>
        <v>0</v>
      </c>
      <c r="AO458" s="166">
        <f t="shared" si="332"/>
        <v>0</v>
      </c>
      <c r="AP458" s="166">
        <f t="shared" si="332"/>
        <v>0</v>
      </c>
      <c r="AQ458" s="45" t="str">
        <f>VLOOKUP($H458,'[1]Unit factor_selected'!$F$3:$AC$346,'[1]Unit factor_selected'!H$1,FALSE)</f>
        <v>kg</v>
      </c>
      <c r="AR458" s="98">
        <f>VLOOKUP($H458,'[1]Unit factor_selected'!$F$3:$AC$346,'[1]Unit factor_selected'!J$1,FALSE)</f>
        <v>0.52282866491096602</v>
      </c>
      <c r="AS458" s="21">
        <f>VLOOKUP($H458,'[1]Unit factor_selected'!$F$3:$AC$346,'[1]Unit factor_selected'!K$1,FALSE)</f>
        <v>8.6842102635518206</v>
      </c>
      <c r="AT458" s="21">
        <f>VLOOKUP($H458,'[1]Unit factor_selected'!$F$3:$AC$346,'[1]Unit factor_selected'!L$1,FALSE)</f>
        <v>1.9762887956240802E-3</v>
      </c>
      <c r="AU458" s="21">
        <f>VLOOKUP($H458,'[1]Unit factor_selected'!$F$3:$AC$346,'[1]Unit factor_selected'!M$1,FALSE)</f>
        <v>0.13361917029943801</v>
      </c>
      <c r="AV458" s="21">
        <f>VLOOKUP($H458,'[1]Unit factor_selected'!$F$3:$AC$346,'[1]Unit factor_selected'!N$1,FALSE)</f>
        <v>1.8375620995656901</v>
      </c>
      <c r="AW458" s="21">
        <f>VLOOKUP($H458,'[1]Unit factor_selected'!$F$3:$AC$346,'[1]Unit factor_selected'!O$1,FALSE)</f>
        <v>2.2054953885980301E-3</v>
      </c>
      <c r="AX458" s="21">
        <f>VLOOKUP($H458,'[1]Unit factor_selected'!$F$3:$AC$346,'[1]Unit factor_selected'!P$1,FALSE)</f>
        <v>0.53551377704406</v>
      </c>
      <c r="AY458" s="21">
        <f>VLOOKUP($H458,'[1]Unit factor_selected'!$F$3:$AC$346,'[1]Unit factor_selected'!Q$1,FALSE)</f>
        <v>0.18762943067326099</v>
      </c>
      <c r="AZ458" s="21">
        <f>VLOOKUP($H458,'[1]Unit factor_selected'!$F$3:$AC$346,'[1]Unit factor_selected'!R$1,FALSE)</f>
        <v>22.864475812305098</v>
      </c>
      <c r="BA458" s="21">
        <f>VLOOKUP($H458,'[1]Unit factor_selected'!$F$3:$AC$346,'[1]Unit factor_selected'!S$1,FALSE)</f>
        <v>5.03291598063648E-2</v>
      </c>
      <c r="BB458" s="21">
        <f>VLOOKUP($H458,'[1]Unit factor_selected'!$F$3:$AC$346,'[1]Unit factor_selected'!T$1,FALSE)</f>
        <v>-2.90135926478997E-2</v>
      </c>
      <c r="BC458" s="21">
        <f>VLOOKUP($H458,'[1]Unit factor_selected'!$F$3:$AC$346,'[1]Unit factor_selected'!U$1,FALSE)</f>
        <v>2.2867304355317399</v>
      </c>
      <c r="BD458" s="21">
        <f>VLOOKUP($H458,'[1]Unit factor_selected'!$F$3:$AC$346,'[1]Unit factor_selected'!V$1,FALSE)</f>
        <v>5.4529127028951999E-5</v>
      </c>
      <c r="BE458" s="21">
        <f>VLOOKUP($H458,'[1]Unit factor_selected'!$F$3:$AC$346,'[1]Unit factor_selected'!W$1,FALSE)</f>
        <v>8.4293467959883503E-2</v>
      </c>
      <c r="BF458" s="21">
        <f>VLOOKUP($H458,'[1]Unit factor_selected'!$F$3:$AC$346,'[1]Unit factor_selected'!X$1,FALSE)</f>
        <v>3.54918077419486E-3</v>
      </c>
      <c r="BG458" s="21">
        <f>VLOOKUP($H458,'[1]Unit factor_selected'!$F$3:$AC$346,'[1]Unit factor_selected'!Y$1,FALSE)</f>
        <v>3.66999192741117E-3</v>
      </c>
      <c r="BH458" s="21">
        <f>VLOOKUP($H458,'[1]Unit factor_selected'!$F$3:$AC$346,'[1]Unit factor_selected'!Z$1,FALSE)</f>
        <v>4.7364254127989098E-7</v>
      </c>
      <c r="BI458" s="21">
        <f>VLOOKUP($H458,'[1]Unit factor_selected'!$F$3:$AC$346,'[1]Unit factor_selected'!AA$1,FALSE)</f>
        <v>4.56429520344445E-3</v>
      </c>
      <c r="BJ458" s="21">
        <f>VLOOKUP($H458,'[1]Unit factor_selected'!$F$3:$AC$346,'[1]Unit factor_selected'!AB$1,FALSE)</f>
        <v>17.589676227067098</v>
      </c>
      <c r="BK458" s="306">
        <f>VLOOKUP($H458,'[1]Unit factor_selected'!$F$3:$AC$346,'[1]Unit factor_selected'!AC$1,FALSE)</f>
        <v>1.7447637061866798E-2</v>
      </c>
    </row>
    <row r="459" spans="2:63" x14ac:dyDescent="0.2">
      <c r="B459" s="327"/>
      <c r="C459" s="147"/>
      <c r="D459" s="84"/>
      <c r="E459" s="84"/>
      <c r="F459" s="315"/>
      <c r="G459" s="87" t="str">
        <f t="shared" si="333"/>
        <v>KR</v>
      </c>
      <c r="H459" s="253" t="str">
        <f t="shared" si="333"/>
        <v>2c4d9f1c-7314-47c7-a84b-5a9d02c1a2c3</v>
      </c>
      <c r="I459" s="126">
        <f t="shared" si="327"/>
        <v>0</v>
      </c>
      <c r="J459" s="275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193">
        <f t="shared" si="334"/>
        <v>0</v>
      </c>
      <c r="AB459" s="95">
        <f t="shared" si="332"/>
        <v>0</v>
      </c>
      <c r="AC459" s="95">
        <f t="shared" si="332"/>
        <v>0</v>
      </c>
      <c r="AD459" s="95">
        <f t="shared" si="332"/>
        <v>0</v>
      </c>
      <c r="AE459" s="95">
        <f t="shared" si="332"/>
        <v>0</v>
      </c>
      <c r="AF459" s="95">
        <f t="shared" si="332"/>
        <v>0</v>
      </c>
      <c r="AG459" s="95">
        <f t="shared" si="332"/>
        <v>0</v>
      </c>
      <c r="AH459" s="95">
        <f t="shared" si="332"/>
        <v>0</v>
      </c>
      <c r="AI459" s="95">
        <f t="shared" si="332"/>
        <v>0</v>
      </c>
      <c r="AJ459" s="95">
        <f t="shared" si="332"/>
        <v>0</v>
      </c>
      <c r="AK459" s="95">
        <f t="shared" si="332"/>
        <v>0</v>
      </c>
      <c r="AL459" s="95">
        <f t="shared" si="332"/>
        <v>0</v>
      </c>
      <c r="AM459" s="95">
        <f t="shared" si="332"/>
        <v>0</v>
      </c>
      <c r="AN459" s="95">
        <f t="shared" si="332"/>
        <v>0</v>
      </c>
      <c r="AO459" s="95">
        <f t="shared" si="332"/>
        <v>0</v>
      </c>
      <c r="AP459" s="95">
        <f t="shared" si="332"/>
        <v>0</v>
      </c>
      <c r="AQ459" s="45" t="str">
        <f>VLOOKUP($H459,'[1]Unit factor_selected'!$F$3:$AC$346,'[1]Unit factor_selected'!H$1,FALSE)</f>
        <v>kg</v>
      </c>
      <c r="AR459" s="98">
        <f>VLOOKUP($H459,'[1]Unit factor_selected'!$F$3:$AC$346,'[1]Unit factor_selected'!J$1,FALSE)</f>
        <v>0.53643093049998802</v>
      </c>
      <c r="AS459" s="21">
        <f>VLOOKUP($H459,'[1]Unit factor_selected'!$F$3:$AC$346,'[1]Unit factor_selected'!K$1,FALSE)</f>
        <v>9.6357913295925393</v>
      </c>
      <c r="AT459" s="21">
        <f>VLOOKUP($H459,'[1]Unit factor_selected'!$F$3:$AC$346,'[1]Unit factor_selected'!L$1,FALSE)</f>
        <v>1.9849082698922202E-3</v>
      </c>
      <c r="AU459" s="21">
        <f>VLOOKUP($H459,'[1]Unit factor_selected'!$F$3:$AC$346,'[1]Unit factor_selected'!M$1,FALSE)</f>
        <v>0.13935193645946101</v>
      </c>
      <c r="AV459" s="21">
        <f>VLOOKUP($H459,'[1]Unit factor_selected'!$F$3:$AC$346,'[1]Unit factor_selected'!N$1,FALSE)</f>
        <v>1.8393533107053399</v>
      </c>
      <c r="AW459" s="21">
        <f>VLOOKUP($H459,'[1]Unit factor_selected'!$F$3:$AC$346,'[1]Unit factor_selected'!O$1,FALSE)</f>
        <v>2.2811563913987102E-3</v>
      </c>
      <c r="AX459" s="21">
        <f>VLOOKUP($H459,'[1]Unit factor_selected'!$F$3:$AC$346,'[1]Unit factor_selected'!P$1,FALSE)</f>
        <v>0.54780118011764201</v>
      </c>
      <c r="AY459" s="21">
        <f>VLOOKUP($H459,'[1]Unit factor_selected'!$F$3:$AC$346,'[1]Unit factor_selected'!Q$1,FALSE)</f>
        <v>0.19160485974528299</v>
      </c>
      <c r="AZ459" s="21">
        <f>VLOOKUP($H459,'[1]Unit factor_selected'!$F$3:$AC$346,'[1]Unit factor_selected'!R$1,FALSE)</f>
        <v>22.963963995083699</v>
      </c>
      <c r="BA459" s="21">
        <f>VLOOKUP($H459,'[1]Unit factor_selected'!$F$3:$AC$346,'[1]Unit factor_selected'!S$1,FALSE)</f>
        <v>9.4175070672135E-2</v>
      </c>
      <c r="BB459" s="21">
        <f>VLOOKUP($H459,'[1]Unit factor_selected'!$F$3:$AC$346,'[1]Unit factor_selected'!T$1,FALSE)</f>
        <v>-2.7366001264784501E-2</v>
      </c>
      <c r="BC459" s="21">
        <f>VLOOKUP($H459,'[1]Unit factor_selected'!$F$3:$AC$346,'[1]Unit factor_selected'!U$1,FALSE)</f>
        <v>2.2892798448499798</v>
      </c>
      <c r="BD459" s="21">
        <f>VLOOKUP($H459,'[1]Unit factor_selected'!$F$3:$AC$346,'[1]Unit factor_selected'!V$1,FALSE)</f>
        <v>5.9787977509288102E-5</v>
      </c>
      <c r="BE459" s="21">
        <f>VLOOKUP($H459,'[1]Unit factor_selected'!$F$3:$AC$346,'[1]Unit factor_selected'!W$1,FALSE)</f>
        <v>8.4299195062595103E-2</v>
      </c>
      <c r="BF459" s="21">
        <f>VLOOKUP($H459,'[1]Unit factor_selected'!$F$3:$AC$346,'[1]Unit factor_selected'!X$1,FALSE)</f>
        <v>3.6358231228959198E-3</v>
      </c>
      <c r="BG459" s="21">
        <f>VLOOKUP($H459,'[1]Unit factor_selected'!$F$3:$AC$346,'[1]Unit factor_selected'!Y$1,FALSE)</f>
        <v>3.7557357710775699E-3</v>
      </c>
      <c r="BH459" s="21">
        <f>VLOOKUP($H459,'[1]Unit factor_selected'!$F$3:$AC$346,'[1]Unit factor_selected'!Z$1,FALSE)</f>
        <v>4.8487539678348601E-7</v>
      </c>
      <c r="BI459" s="21">
        <f>VLOOKUP($H459,'[1]Unit factor_selected'!$F$3:$AC$346,'[1]Unit factor_selected'!AA$1,FALSE)</f>
        <v>4.3458285816878701E-3</v>
      </c>
      <c r="BJ459" s="21">
        <f>VLOOKUP($H459,'[1]Unit factor_selected'!$F$3:$AC$346,'[1]Unit factor_selected'!AB$1,FALSE)</f>
        <v>17.608002258697798</v>
      </c>
      <c r="BK459" s="306">
        <f>VLOOKUP($H459,'[1]Unit factor_selected'!$F$3:$AC$346,'[1]Unit factor_selected'!AC$1,FALSE)</f>
        <v>1.7998824665686801E-2</v>
      </c>
    </row>
    <row r="460" spans="2:63" x14ac:dyDescent="0.2">
      <c r="B460" s="327"/>
      <c r="C460" s="147"/>
      <c r="D460" s="100"/>
      <c r="E460" s="100"/>
      <c r="F460" s="319"/>
      <c r="G460" s="102" t="str">
        <f t="shared" si="333"/>
        <v>RER</v>
      </c>
      <c r="H460" s="253" t="str">
        <f t="shared" si="333"/>
        <v>4ff6d113-2cc7-3603-9baf-becfd43c7db6</v>
      </c>
      <c r="I460" s="132">
        <f t="shared" si="327"/>
        <v>0</v>
      </c>
      <c r="J460" s="276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97">
        <f t="shared" si="334"/>
        <v>0</v>
      </c>
      <c r="AB460" s="58">
        <f t="shared" si="332"/>
        <v>0</v>
      </c>
      <c r="AC460" s="58">
        <f t="shared" si="332"/>
        <v>0</v>
      </c>
      <c r="AD460" s="58">
        <f t="shared" si="332"/>
        <v>0</v>
      </c>
      <c r="AE460" s="58">
        <f t="shared" si="332"/>
        <v>0</v>
      </c>
      <c r="AF460" s="58">
        <f t="shared" si="332"/>
        <v>0</v>
      </c>
      <c r="AG460" s="58">
        <f t="shared" si="332"/>
        <v>0</v>
      </c>
      <c r="AH460" s="58">
        <f t="shared" si="332"/>
        <v>0</v>
      </c>
      <c r="AI460" s="58">
        <f t="shared" si="332"/>
        <v>0</v>
      </c>
      <c r="AJ460" s="58">
        <f t="shared" si="332"/>
        <v>0</v>
      </c>
      <c r="AK460" s="58">
        <f t="shared" si="332"/>
        <v>0</v>
      </c>
      <c r="AL460" s="58">
        <f t="shared" si="332"/>
        <v>0</v>
      </c>
      <c r="AM460" s="58">
        <f t="shared" si="332"/>
        <v>0</v>
      </c>
      <c r="AN460" s="58">
        <f t="shared" si="332"/>
        <v>0</v>
      </c>
      <c r="AO460" s="58">
        <f t="shared" si="332"/>
        <v>0</v>
      </c>
      <c r="AP460" s="58">
        <f t="shared" si="332"/>
        <v>0</v>
      </c>
      <c r="AQ460" s="179" t="str">
        <f>VLOOKUP($H460,'[1]Unit factor_selected'!$F$3:$AC$346,'[1]Unit factor_selected'!H$1,FALSE)</f>
        <v>kg</v>
      </c>
      <c r="AR460" s="114">
        <f>VLOOKUP($H460,'[1]Unit factor_selected'!$F$3:$AC$346,'[1]Unit factor_selected'!J$1,FALSE)</f>
        <v>0.423420188599679</v>
      </c>
      <c r="AS460" s="117">
        <f>VLOOKUP($H460,'[1]Unit factor_selected'!$F$3:$AC$346,'[1]Unit factor_selected'!K$1,FALSE)</f>
        <v>8.0458140777818201</v>
      </c>
      <c r="AT460" s="117">
        <f>VLOOKUP($H460,'[1]Unit factor_selected'!$F$3:$AC$346,'[1]Unit factor_selected'!L$1,FALSE)</f>
        <v>4.4793464392792297E-3</v>
      </c>
      <c r="AU460" s="117">
        <f>VLOOKUP($H460,'[1]Unit factor_selected'!$F$3:$AC$346,'[1]Unit factor_selected'!M$1,FALSE)</f>
        <v>0.115387102034424</v>
      </c>
      <c r="AV460" s="117">
        <f>VLOOKUP($H460,'[1]Unit factor_selected'!$F$3:$AC$346,'[1]Unit factor_selected'!N$1,FALSE)</f>
        <v>1.4533303545504701</v>
      </c>
      <c r="AW460" s="117">
        <f>VLOOKUP($H460,'[1]Unit factor_selected'!$F$3:$AC$346,'[1]Unit factor_selected'!O$1,FALSE)</f>
        <v>1.7981817352210399E-3</v>
      </c>
      <c r="AX460" s="117">
        <f>VLOOKUP($H460,'[1]Unit factor_selected'!$F$3:$AC$346,'[1]Unit factor_selected'!P$1,FALSE)</f>
        <v>0.43141976286886802</v>
      </c>
      <c r="AY460" s="117">
        <f>VLOOKUP($H460,'[1]Unit factor_selected'!$F$3:$AC$346,'[1]Unit factor_selected'!Q$1,FALSE)</f>
        <v>0.16500235425926199</v>
      </c>
      <c r="AZ460" s="117">
        <f>VLOOKUP($H460,'[1]Unit factor_selected'!$F$3:$AC$346,'[1]Unit factor_selected'!R$1,FALSE)</f>
        <v>21.6651935909785</v>
      </c>
      <c r="BA460" s="117">
        <f>VLOOKUP($H460,'[1]Unit factor_selected'!$F$3:$AC$346,'[1]Unit factor_selected'!S$1,FALSE)</f>
        <v>6.4922069771519E-2</v>
      </c>
      <c r="BB460" s="117">
        <f>VLOOKUP($H460,'[1]Unit factor_selected'!$F$3:$AC$346,'[1]Unit factor_selected'!T$1,FALSE)</f>
        <v>-1.9393157874885301E-2</v>
      </c>
      <c r="BC460" s="117">
        <f>VLOOKUP($H460,'[1]Unit factor_selected'!$F$3:$AC$346,'[1]Unit factor_selected'!U$1,FALSE)</f>
        <v>1.86000197620767</v>
      </c>
      <c r="BD460" s="117">
        <f>VLOOKUP($H460,'[1]Unit factor_selected'!$F$3:$AC$346,'[1]Unit factor_selected'!V$1,FALSE)</f>
        <v>4.3632474811073398E-5</v>
      </c>
      <c r="BE460" s="117">
        <f>VLOOKUP($H460,'[1]Unit factor_selected'!$F$3:$AC$346,'[1]Unit factor_selected'!W$1,FALSE)</f>
        <v>6.5542349552175194E-2</v>
      </c>
      <c r="BF460" s="117">
        <f>VLOOKUP($H460,'[1]Unit factor_selected'!$F$3:$AC$346,'[1]Unit factor_selected'!X$1,FALSE)</f>
        <v>2.7062812640419099E-3</v>
      </c>
      <c r="BG460" s="117">
        <f>VLOOKUP($H460,'[1]Unit factor_selected'!$F$3:$AC$346,'[1]Unit factor_selected'!Y$1,FALSE)</f>
        <v>2.8110305665037102E-3</v>
      </c>
      <c r="BH460" s="117">
        <f>VLOOKUP($H460,'[1]Unit factor_selected'!$F$3:$AC$346,'[1]Unit factor_selected'!Z$1,FALSE)</f>
        <v>4.0635844771842002E-7</v>
      </c>
      <c r="BI460" s="117">
        <f>VLOOKUP($H460,'[1]Unit factor_selected'!$F$3:$AC$346,'[1]Unit factor_selected'!AA$1,FALSE)</f>
        <v>1.3503435727307301E-2</v>
      </c>
      <c r="BJ460" s="117">
        <f>VLOOKUP($H460,'[1]Unit factor_selected'!$F$3:$AC$346,'[1]Unit factor_selected'!AB$1,FALSE)</f>
        <v>132.217332616845</v>
      </c>
      <c r="BK460" s="240">
        <f>VLOOKUP($H460,'[1]Unit factor_selected'!$F$3:$AC$346,'[1]Unit factor_selected'!AC$1,FALSE)</f>
        <v>1.67544884197454E-2</v>
      </c>
    </row>
    <row r="461" spans="2:63" s="1" customFormat="1" x14ac:dyDescent="0.2">
      <c r="B461" s="327"/>
      <c r="C461" s="147"/>
      <c r="D461" s="62" t="s">
        <v>78</v>
      </c>
      <c r="E461" s="186" t="str">
        <f>E357</f>
        <v>Electricity</v>
      </c>
      <c r="F461" s="340" t="str">
        <f>F357</f>
        <v>market for electricity, medium voltage | electricity, medium voltage | Cutoff</v>
      </c>
      <c r="G461" s="87" t="str">
        <f>[1]LCIA_BAU!G366</f>
        <v>Belgium</v>
      </c>
      <c r="H461" s="249" t="str">
        <f>[1]LCIA_BAU!H366</f>
        <v>122aa6a9-2863-3c48-9440-2249fb8bede9</v>
      </c>
      <c r="I461" s="88">
        <f>[1]LCIA_BAU!I366*$L$8+$L$9*$L$3*[1]LCIA_BAU!I366/SUM([1]LCIA_BAU!$I$366:$I$367,[1]LCIA_BAU!$I$369:$I$370)</f>
        <v>0</v>
      </c>
      <c r="J461" s="275">
        <f>SUM(I461:I468)</f>
        <v>1</v>
      </c>
      <c r="K461" s="92">
        <f>'[1]EV proj_BAU'!R66*(95%+'[1]LIB Maf LCIA'!$C$117+'[1]LIB Maf LCIA'!$C$118)</f>
        <v>31.338593400000001</v>
      </c>
      <c r="L461" s="92">
        <f>'[1]EV proj_BAU'!S66*(95%+'[1]LIB Maf LCIA'!$C$117+'[1]LIB Maf LCIA'!$C$118)</f>
        <v>31.338593400000001</v>
      </c>
      <c r="M461" s="92">
        <f>'[1]EV proj_BAU'!T66*(95%+'[1]LIB Maf LCIA'!$C$117+'[1]LIB Maf LCIA'!$C$118)</f>
        <v>31.338593400000001</v>
      </c>
      <c r="N461" s="92">
        <f>'[1]EV proj_BAU'!U66*(95%+'[1]LIB Maf LCIA'!$C$117+'[1]LIB Maf LCIA'!$C$118)</f>
        <v>30.648082020000004</v>
      </c>
      <c r="O461" s="92">
        <f>'[1]EV proj_BAU'!V66*(95%+'[1]LIB Maf LCIA'!$C$117+'[1]LIB Maf LCIA'!$C$118)</f>
        <v>31.338593400000001</v>
      </c>
      <c r="P461" s="92">
        <f>'[1]EV proj_BAU'!W66*(95%+'[1]LIB Maf LCIA'!$C$117+'[1]LIB Maf LCIA'!$C$118)</f>
        <v>31.338593400000001</v>
      </c>
      <c r="Q461" s="92">
        <f>'[1]EV proj_BAU'!AF65*(95%+'[1]LIB Maf LCIA'!$C$117+'[1]LIB Maf LCIA'!$C$118)</f>
        <v>29.528565305306632</v>
      </c>
      <c r="R461" s="92">
        <f>'[1]EV proj_BAU'!AJ66*(95%+'[1]LIB Maf LCIA'!$C$117+'[1]LIB Maf LCIA'!$C$118)</f>
        <v>33.866927376</v>
      </c>
      <c r="S461" s="92">
        <f>'[1]EV proj_BAU'!X65*(95%+'[1]LIB Maf LCIA'!$C$117+'[1]LIB Maf LCIA'!$C$118)</f>
        <v>58.052513564989219</v>
      </c>
      <c r="T461" s="92">
        <f>'[1]EV proj_BAU'!Y65*(95%+'[1]LIB Maf LCIA'!$C$117+'[1]LIB Maf LCIA'!$C$118)</f>
        <v>58.052513564989219</v>
      </c>
      <c r="U461" s="92">
        <f>'[1]EV proj_BAU'!Z65*(95%+'[1]LIB Maf LCIA'!$C$117+'[1]LIB Maf LCIA'!$C$118)</f>
        <v>58.052513564989219</v>
      </c>
      <c r="V461" s="92">
        <f>'[1]EV proj_BAU'!AA65*(95%+'[1]LIB Maf LCIA'!$C$117+'[1]LIB Maf LCIA'!$C$118)</f>
        <v>58.052513564989219</v>
      </c>
      <c r="W461" s="92">
        <f>'[1]EV proj_BAU'!AB65*(95%+'[1]LIB Maf LCIA'!$C$117+'[1]LIB Maf LCIA'!$C$118)</f>
        <v>58.052513564989219</v>
      </c>
      <c r="X461" s="92">
        <f>'[1]EV proj_BAU'!AC65*(95%+'[1]LIB Maf LCIA'!$C$117+'[1]LIB Maf LCIA'!$C$118)</f>
        <v>58.052513564989219</v>
      </c>
      <c r="Y461" s="92">
        <f>'[1]EV proj_BAU'!AG66*(95%+'[1]LIB Maf LCIA'!$C$117+'[1]LIB Maf LCIA'!$C$118)</f>
        <v>71.600718480000012</v>
      </c>
      <c r="Z461" s="92">
        <f>'[1]EV proj_BAU'!AK66*(95%+'[1]LIB Maf LCIA'!$C$117+'[1]LIB Maf LCIA'!$C$118)</f>
        <v>67.733854751999999</v>
      </c>
      <c r="AA461" s="193">
        <f>$I461*K$461</f>
        <v>0</v>
      </c>
      <c r="AB461" s="95">
        <f t="shared" ref="AB461:AP468" si="335">$I461*L$461</f>
        <v>0</v>
      </c>
      <c r="AC461" s="95">
        <f t="shared" si="335"/>
        <v>0</v>
      </c>
      <c r="AD461" s="95">
        <f t="shared" si="335"/>
        <v>0</v>
      </c>
      <c r="AE461" s="95">
        <f t="shared" si="335"/>
        <v>0</v>
      </c>
      <c r="AF461" s="95">
        <f t="shared" si="335"/>
        <v>0</v>
      </c>
      <c r="AG461" s="95">
        <f t="shared" si="335"/>
        <v>0</v>
      </c>
      <c r="AH461" s="95">
        <f t="shared" si="335"/>
        <v>0</v>
      </c>
      <c r="AI461" s="95">
        <f t="shared" si="335"/>
        <v>0</v>
      </c>
      <c r="AJ461" s="95">
        <f t="shared" si="335"/>
        <v>0</v>
      </c>
      <c r="AK461" s="95">
        <f t="shared" si="335"/>
        <v>0</v>
      </c>
      <c r="AL461" s="95">
        <f t="shared" si="335"/>
        <v>0</v>
      </c>
      <c r="AM461" s="95">
        <f t="shared" si="335"/>
        <v>0</v>
      </c>
      <c r="AN461" s="95">
        <f t="shared" si="335"/>
        <v>0</v>
      </c>
      <c r="AO461" s="95">
        <f t="shared" si="335"/>
        <v>0</v>
      </c>
      <c r="AP461" s="95">
        <f t="shared" si="335"/>
        <v>0</v>
      </c>
      <c r="AQ461" s="37" t="str">
        <f>VLOOKUP($H461,'[1]Unit factor_selected'!$F$3:$AC$346,'[1]Unit factor_selected'!H$1,FALSE)</f>
        <v>kWh</v>
      </c>
      <c r="AR461" s="168">
        <f>VLOOKUP($H461,'[1]Unit factor_selected'!$F$3:$AC$346,'[1]Unit factor_selected'!J$1,FALSE)</f>
        <v>0.24166750056303099</v>
      </c>
      <c r="AS461" s="169">
        <f>VLOOKUP($H461,'[1]Unit factor_selected'!$F$3:$AC$346,'[1]Unit factor_selected'!K$1,FALSE)</f>
        <v>6.24971200760878</v>
      </c>
      <c r="AT461" s="169">
        <f>VLOOKUP($H461,'[1]Unit factor_selected'!$F$3:$AC$346,'[1]Unit factor_selected'!L$1,FALSE)</f>
        <v>5.3319690861760299E-5</v>
      </c>
      <c r="AU461" s="169">
        <f>VLOOKUP($H461,'[1]Unit factor_selected'!$F$3:$AC$346,'[1]Unit factor_selected'!M$1,FALSE)</f>
        <v>4.4031196397100701E-2</v>
      </c>
      <c r="AV461" s="169">
        <f>VLOOKUP($H461,'[1]Unit factor_selected'!$F$3:$AC$346,'[1]Unit factor_selected'!N$1,FALSE)</f>
        <v>1.06022602394045E-2</v>
      </c>
      <c r="AW461" s="169">
        <f>VLOOKUP($H461,'[1]Unit factor_selected'!$F$3:$AC$346,'[1]Unit factor_selected'!O$1,FALSE)</f>
        <v>9.0414256143467892E-6</v>
      </c>
      <c r="AX461" s="169">
        <f>VLOOKUP($H461,'[1]Unit factor_selected'!$F$3:$AC$346,'[1]Unit factor_selected'!P$1,FALSE)</f>
        <v>0.24411078306081499</v>
      </c>
      <c r="AY461" s="169">
        <f>VLOOKUP($H461,'[1]Unit factor_selected'!$F$3:$AC$346,'[1]Unit factor_selected'!Q$1,FALSE)</f>
        <v>9.8604684148839196E-3</v>
      </c>
      <c r="AZ461" s="169">
        <f>VLOOKUP($H461,'[1]Unit factor_selected'!$F$3:$AC$346,'[1]Unit factor_selected'!R$1,FALSE)</f>
        <v>7.8395790942311999E-2</v>
      </c>
      <c r="BA461" s="169">
        <f>VLOOKUP($H461,'[1]Unit factor_selected'!$F$3:$AC$346,'[1]Unit factor_selected'!S$1,FALSE)</f>
        <v>7.6576156420226499E-2</v>
      </c>
      <c r="BB461" s="169">
        <f>VLOOKUP($H461,'[1]Unit factor_selected'!$F$3:$AC$346,'[1]Unit factor_selected'!T$1,FALSE)</f>
        <v>7.7461843972967204E-3</v>
      </c>
      <c r="BC461" s="169">
        <f>VLOOKUP($H461,'[1]Unit factor_selected'!$F$3:$AC$346,'[1]Unit factor_selected'!U$1,FALSE)</f>
        <v>1.32805350611469E-2</v>
      </c>
      <c r="BD461" s="169">
        <f>VLOOKUP($H461,'[1]Unit factor_selected'!$F$3:$AC$346,'[1]Unit factor_selected'!V$1,FALSE)</f>
        <v>2.4505935797481901E-6</v>
      </c>
      <c r="BE461" s="169">
        <f>VLOOKUP($H461,'[1]Unit factor_selected'!$F$3:$AC$346,'[1]Unit factor_selected'!W$1,FALSE)</f>
        <v>5.7545215852716704E-4</v>
      </c>
      <c r="BF461" s="169">
        <f>VLOOKUP($H461,'[1]Unit factor_selected'!$F$3:$AC$346,'[1]Unit factor_selected'!X$1,FALSE)</f>
        <v>6.8476142120531394E-5</v>
      </c>
      <c r="BG461" s="169">
        <f>VLOOKUP($H461,'[1]Unit factor_selected'!$F$3:$AC$346,'[1]Unit factor_selected'!Y$1,FALSE)</f>
        <v>7.4176049294157002E-5</v>
      </c>
      <c r="BH461" s="169">
        <f>VLOOKUP($H461,'[1]Unit factor_selected'!$F$3:$AC$346,'[1]Unit factor_selected'!Z$1,FALSE)</f>
        <v>1.3268699117023199E-7</v>
      </c>
      <c r="BI461" s="169">
        <f>VLOOKUP($H461,'[1]Unit factor_selected'!$F$3:$AC$346,'[1]Unit factor_selected'!AA$1,FALSE)</f>
        <v>1.16126415500065E-4</v>
      </c>
      <c r="BJ461" s="169">
        <f>VLOOKUP($H461,'[1]Unit factor_selected'!$F$3:$AC$346,'[1]Unit factor_selected'!AB$1,FALSE)</f>
        <v>0.42127889052495099</v>
      </c>
      <c r="BK461" s="170">
        <f>VLOOKUP($H461,'[1]Unit factor_selected'!$F$3:$AC$346,'[1]Unit factor_selected'!AC$1,FALSE)</f>
        <v>1.30613171419805E-3</v>
      </c>
    </row>
    <row r="462" spans="2:63" s="1" customFormat="1" x14ac:dyDescent="0.2">
      <c r="B462" s="327"/>
      <c r="C462" s="147"/>
      <c r="D462" s="84"/>
      <c r="E462" s="190"/>
      <c r="F462" s="341"/>
      <c r="G462" s="87" t="str">
        <f>[1]LCIA_BAU!G367</f>
        <v>Hungary</v>
      </c>
      <c r="H462" s="253" t="str">
        <f>[1]LCIA_BAU!H367</f>
        <v>4cb21688-49f1-34d7-92a9-9a30881baa53</v>
      </c>
      <c r="I462" s="88">
        <f>[1]LCIA_BAU!I367*$L$8+$L$9*$L$3*[1]LCIA_BAU!I367/SUM([1]LCIA_BAU!$I$366:$I$367,[1]LCIA_BAU!$I$369:$I$370)</f>
        <v>0</v>
      </c>
      <c r="J462" s="191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193">
        <f t="shared" ref="AA462:AA468" si="336">$I462*K$461</f>
        <v>0</v>
      </c>
      <c r="AB462" s="95">
        <f t="shared" si="335"/>
        <v>0</v>
      </c>
      <c r="AC462" s="95">
        <f t="shared" si="335"/>
        <v>0</v>
      </c>
      <c r="AD462" s="95">
        <f t="shared" si="335"/>
        <v>0</v>
      </c>
      <c r="AE462" s="95">
        <f t="shared" si="335"/>
        <v>0</v>
      </c>
      <c r="AF462" s="95">
        <f t="shared" si="335"/>
        <v>0</v>
      </c>
      <c r="AG462" s="95">
        <f t="shared" si="335"/>
        <v>0</v>
      </c>
      <c r="AH462" s="95">
        <f t="shared" si="335"/>
        <v>0</v>
      </c>
      <c r="AI462" s="95">
        <f t="shared" si="335"/>
        <v>0</v>
      </c>
      <c r="AJ462" s="95">
        <f t="shared" si="335"/>
        <v>0</v>
      </c>
      <c r="AK462" s="95">
        <f t="shared" si="335"/>
        <v>0</v>
      </c>
      <c r="AL462" s="95">
        <f t="shared" si="335"/>
        <v>0</v>
      </c>
      <c r="AM462" s="95">
        <f t="shared" si="335"/>
        <v>0</v>
      </c>
      <c r="AN462" s="95">
        <f t="shared" si="335"/>
        <v>0</v>
      </c>
      <c r="AO462" s="95">
        <f t="shared" si="335"/>
        <v>0</v>
      </c>
      <c r="AP462" s="95">
        <f t="shared" si="335"/>
        <v>0</v>
      </c>
      <c r="AQ462" s="45" t="str">
        <f>VLOOKUP($H462,'[1]Unit factor_selected'!$F$3:$AC$346,'[1]Unit factor_selected'!H$1,FALSE)</f>
        <v>kWh</v>
      </c>
      <c r="AR462" s="168">
        <f>VLOOKUP($H462,'[1]Unit factor_selected'!$F$3:$AC$346,'[1]Unit factor_selected'!J$1,FALSE)</f>
        <v>0.21577001178640801</v>
      </c>
      <c r="AS462" s="169">
        <f>VLOOKUP($H462,'[1]Unit factor_selected'!$F$3:$AC$346,'[1]Unit factor_selected'!K$1,FALSE)</f>
        <v>7.2333849412719502</v>
      </c>
      <c r="AT462" s="169">
        <f>VLOOKUP($H462,'[1]Unit factor_selected'!$F$3:$AC$346,'[1]Unit factor_selected'!L$1,FALSE)</f>
        <v>8.0276380910669396E-5</v>
      </c>
      <c r="AU462" s="169">
        <f>VLOOKUP($H462,'[1]Unit factor_selected'!$F$3:$AC$346,'[1]Unit factor_selected'!M$1,FALSE)</f>
        <v>6.8026517284239404E-2</v>
      </c>
      <c r="AV462" s="169">
        <f>VLOOKUP($H462,'[1]Unit factor_selected'!$F$3:$AC$346,'[1]Unit factor_selected'!N$1,FALSE)</f>
        <v>1.36260022319623E-2</v>
      </c>
      <c r="AW462" s="169">
        <f>VLOOKUP($H462,'[1]Unit factor_selected'!$F$3:$AC$346,'[1]Unit factor_selected'!O$1,FALSE)</f>
        <v>1.90685676866339E-4</v>
      </c>
      <c r="AX462" s="169">
        <f>VLOOKUP($H462,'[1]Unit factor_selected'!$F$3:$AC$346,'[1]Unit factor_selected'!P$1,FALSE)</f>
        <v>0.219822332418601</v>
      </c>
      <c r="AY462" s="169">
        <f>VLOOKUP($H462,'[1]Unit factor_selected'!$F$3:$AC$346,'[1]Unit factor_selected'!Q$1,FALSE)</f>
        <v>1.73540844088103E-2</v>
      </c>
      <c r="AZ462" s="169">
        <f>VLOOKUP($H462,'[1]Unit factor_selected'!$F$3:$AC$346,'[1]Unit factor_selected'!R$1,FALSE)</f>
        <v>0.26107456310872401</v>
      </c>
      <c r="BA462" s="169">
        <f>VLOOKUP($H462,'[1]Unit factor_selected'!$F$3:$AC$346,'[1]Unit factor_selected'!S$1,FALSE)</f>
        <v>6.3394804129405E-2</v>
      </c>
      <c r="BB462" s="169">
        <f>VLOOKUP($H462,'[1]Unit factor_selected'!$F$3:$AC$346,'[1]Unit factor_selected'!T$1,FALSE)</f>
        <v>1.08184860807417E-2</v>
      </c>
      <c r="BC462" s="169">
        <f>VLOOKUP($H462,'[1]Unit factor_selected'!$F$3:$AC$346,'[1]Unit factor_selected'!U$1,FALSE)</f>
        <v>1.7522737587687898E-2</v>
      </c>
      <c r="BD462" s="169">
        <f>VLOOKUP($H462,'[1]Unit factor_selected'!$F$3:$AC$346,'[1]Unit factor_selected'!V$1,FALSE)</f>
        <v>1.31149157181119E-5</v>
      </c>
      <c r="BE462" s="169">
        <f>VLOOKUP($H462,'[1]Unit factor_selected'!$F$3:$AC$346,'[1]Unit factor_selected'!W$1,FALSE)</f>
        <v>4.5103669699047102E-4</v>
      </c>
      <c r="BF462" s="169">
        <f>VLOOKUP($H462,'[1]Unit factor_selected'!$F$3:$AC$346,'[1]Unit factor_selected'!X$1,FALSE)</f>
        <v>7.8799370286731198E-5</v>
      </c>
      <c r="BG462" s="169">
        <f>VLOOKUP($H462,'[1]Unit factor_selected'!$F$3:$AC$346,'[1]Unit factor_selected'!Y$1,FALSE)</f>
        <v>8.7981241989460503E-5</v>
      </c>
      <c r="BH462" s="169">
        <f>VLOOKUP($H462,'[1]Unit factor_selected'!$F$3:$AC$346,'[1]Unit factor_selected'!Z$1,FALSE)</f>
        <v>1.4425544847962701E-7</v>
      </c>
      <c r="BI462" s="169">
        <f>VLOOKUP($H462,'[1]Unit factor_selected'!$F$3:$AC$346,'[1]Unit factor_selected'!AA$1,FALSE)</f>
        <v>1.8805544675655399E-4</v>
      </c>
      <c r="BJ462" s="169">
        <f>VLOOKUP($H462,'[1]Unit factor_selected'!$F$3:$AC$346,'[1]Unit factor_selected'!AB$1,FALSE)</f>
        <v>0.37510459525880402</v>
      </c>
      <c r="BK462" s="170">
        <f>VLOOKUP($H462,'[1]Unit factor_selected'!$F$3:$AC$346,'[1]Unit factor_selected'!AC$1,FALSE)</f>
        <v>8.1652158336886695E-4</v>
      </c>
    </row>
    <row r="463" spans="2:63" s="1" customFormat="1" x14ac:dyDescent="0.2">
      <c r="B463" s="327"/>
      <c r="C463" s="147"/>
      <c r="D463" s="84"/>
      <c r="E463" s="190"/>
      <c r="F463" s="341"/>
      <c r="G463" s="87" t="str">
        <f>[1]LCIA_BAU!G368</f>
        <v>MI, US</v>
      </c>
      <c r="H463" s="253" t="str">
        <f>[1]LCIA_BAU!H368</f>
        <v>b61cac0a-ced2-39d5-a7c7-d5c2ba600709</v>
      </c>
      <c r="I463" s="88">
        <f>[1]LCIA_BAU!I368*$L$8+$L$9*$L$4*[1]LCIA_BAU!I368/SUM([1]LCIA_BAU!$I$368,[1]LCIA_BAU!$I$371:$I$373)</f>
        <v>7.5821578605297549E-2</v>
      </c>
      <c r="J463" s="191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193">
        <f t="shared" si="336"/>
        <v>2.3761416228575589</v>
      </c>
      <c r="AB463" s="95">
        <f t="shared" si="335"/>
        <v>2.3761416228575589</v>
      </c>
      <c r="AC463" s="95">
        <f t="shared" si="335"/>
        <v>2.3761416228575589</v>
      </c>
      <c r="AD463" s="95">
        <f t="shared" si="335"/>
        <v>2.3237859599810369</v>
      </c>
      <c r="AE463" s="95">
        <f t="shared" si="335"/>
        <v>2.3761416228575589</v>
      </c>
      <c r="AF463" s="95">
        <f t="shared" si="335"/>
        <v>2.3761416228575589</v>
      </c>
      <c r="AG463" s="95">
        <f t="shared" si="335"/>
        <v>2.2389024353979687</v>
      </c>
      <c r="AH463" s="95">
        <f t="shared" si="335"/>
        <v>2.5678438961592875</v>
      </c>
      <c r="AI463" s="95">
        <f t="shared" si="335"/>
        <v>4.4016332205029327</v>
      </c>
      <c r="AJ463" s="95">
        <f t="shared" si="335"/>
        <v>4.4016332205029327</v>
      </c>
      <c r="AK463" s="95">
        <f t="shared" si="335"/>
        <v>4.4016332205029327</v>
      </c>
      <c r="AL463" s="95">
        <f t="shared" si="335"/>
        <v>4.4016332205029327</v>
      </c>
      <c r="AM463" s="95">
        <f t="shared" si="335"/>
        <v>4.4016332205029327</v>
      </c>
      <c r="AN463" s="95">
        <f t="shared" si="335"/>
        <v>4.4016332205029327</v>
      </c>
      <c r="AO463" s="95">
        <f t="shared" si="335"/>
        <v>5.4288795044271021</v>
      </c>
      <c r="AP463" s="95">
        <f t="shared" si="335"/>
        <v>5.1356877923185751</v>
      </c>
      <c r="AQ463" s="45" t="str">
        <f>VLOOKUP($H463,'[1]Unit factor_selected'!$F$3:$AC$346,'[1]Unit factor_selected'!H$1,FALSE)</f>
        <v>kWh</v>
      </c>
      <c r="AR463" s="168">
        <f>VLOOKUP($H463,'[1]Unit factor_selected'!$F$3:$AC$346,'[1]Unit factor_selected'!J$1,FALSE)</f>
        <v>0.84492685052712702</v>
      </c>
      <c r="AS463" s="169">
        <f>VLOOKUP($H463,'[1]Unit factor_selected'!$F$3:$AC$346,'[1]Unit factor_selected'!K$1,FALSE)</f>
        <v>13.8176187409319</v>
      </c>
      <c r="AT463" s="169">
        <f>VLOOKUP($H463,'[1]Unit factor_selected'!$F$3:$AC$346,'[1]Unit factor_selected'!L$1,FALSE)</f>
        <v>1.3750236107345399E-3</v>
      </c>
      <c r="AU463" s="169">
        <f>VLOOKUP($H463,'[1]Unit factor_selected'!$F$3:$AC$346,'[1]Unit factor_selected'!M$1,FALSE)</f>
        <v>0.22532069788397299</v>
      </c>
      <c r="AV463" s="169">
        <f>VLOOKUP($H463,'[1]Unit factor_selected'!$F$3:$AC$346,'[1]Unit factor_selected'!N$1,FALSE)</f>
        <v>1.86099453978095E-2</v>
      </c>
      <c r="AW463" s="169">
        <f>VLOOKUP($H463,'[1]Unit factor_selected'!$F$3:$AC$346,'[1]Unit factor_selected'!O$1,FALSE)</f>
        <v>3.3112759989510502E-4</v>
      </c>
      <c r="AX463" s="169">
        <f>VLOOKUP($H463,'[1]Unit factor_selected'!$F$3:$AC$346,'[1]Unit factor_selected'!P$1,FALSE)</f>
        <v>0.85870887945642105</v>
      </c>
      <c r="AY463" s="169">
        <f>VLOOKUP($H463,'[1]Unit factor_selected'!$F$3:$AC$346,'[1]Unit factor_selected'!Q$1,FALSE)</f>
        <v>2.70133464950984E-2</v>
      </c>
      <c r="AZ463" s="169">
        <f>VLOOKUP($H463,'[1]Unit factor_selected'!$F$3:$AC$346,'[1]Unit factor_selected'!R$1,FALSE)</f>
        <v>0.65750848355524405</v>
      </c>
      <c r="BA463" s="169">
        <f>VLOOKUP($H463,'[1]Unit factor_selected'!$F$3:$AC$346,'[1]Unit factor_selected'!S$1,FALSE)</f>
        <v>0.15437578030999699</v>
      </c>
      <c r="BB463" s="169">
        <f>VLOOKUP($H463,'[1]Unit factor_selected'!$F$3:$AC$346,'[1]Unit factor_selected'!T$1,FALSE)</f>
        <v>1.2817108343723799E-3</v>
      </c>
      <c r="BC463" s="169">
        <f>VLOOKUP($H463,'[1]Unit factor_selected'!$F$3:$AC$346,'[1]Unit factor_selected'!U$1,FALSE)</f>
        <v>2.4739460993979501E-2</v>
      </c>
      <c r="BD463" s="169">
        <f>VLOOKUP($H463,'[1]Unit factor_selected'!$F$3:$AC$346,'[1]Unit factor_selected'!V$1,FALSE)</f>
        <v>2.4550403468202401E-5</v>
      </c>
      <c r="BE463" s="169">
        <f>VLOOKUP($H463,'[1]Unit factor_selected'!$F$3:$AC$346,'[1]Unit factor_selected'!W$1,FALSE)</f>
        <v>5.1818030284491497E-4</v>
      </c>
      <c r="BF463" s="169">
        <f>VLOOKUP($H463,'[1]Unit factor_selected'!$F$3:$AC$346,'[1]Unit factor_selected'!X$1,FALSE)</f>
        <v>1.20964766055872E-3</v>
      </c>
      <c r="BG463" s="169">
        <f>VLOOKUP($H463,'[1]Unit factor_selected'!$F$3:$AC$346,'[1]Unit factor_selected'!Y$1,FALSE)</f>
        <v>1.2305157864208301E-3</v>
      </c>
      <c r="BH463" s="169">
        <f>VLOOKUP($H463,'[1]Unit factor_selected'!$F$3:$AC$346,'[1]Unit factor_selected'!Z$1,FALSE)</f>
        <v>2.7696314907270402E-7</v>
      </c>
      <c r="BI463" s="169">
        <f>VLOOKUP($H463,'[1]Unit factor_selected'!$F$3:$AC$346,'[1]Unit factor_selected'!AA$1,FALSE)</f>
        <v>2.5922901798228299E-3</v>
      </c>
      <c r="BJ463" s="169">
        <f>VLOOKUP($H463,'[1]Unit factor_selected'!$F$3:$AC$346,'[1]Unit factor_selected'!AB$1,FALSE)</f>
        <v>0.47977050815169298</v>
      </c>
      <c r="BK463" s="170">
        <f>VLOOKUP($H463,'[1]Unit factor_selected'!$F$3:$AC$346,'[1]Unit factor_selected'!AC$1,FALSE)</f>
        <v>1.0706689391021E-2</v>
      </c>
    </row>
    <row r="464" spans="2:63" s="1" customFormat="1" x14ac:dyDescent="0.2">
      <c r="B464" s="327"/>
      <c r="C464" s="147"/>
      <c r="D464" s="84"/>
      <c r="E464" s="190"/>
      <c r="F464" s="341"/>
      <c r="G464" s="87" t="str">
        <f>[1]LCIA_BAU!G369</f>
        <v>Korea</v>
      </c>
      <c r="H464" s="253" t="str">
        <f>[1]LCIA_BAU!H369</f>
        <v>2fcc8944-1021-3349-ace4-288efc955cd1</v>
      </c>
      <c r="I464" s="88">
        <f>[1]LCIA_BAU!I369*$L$8+$L$9*$L$3*[1]LCIA_BAU!I369/SUM([1]LCIA_BAU!$I$366:$I$367,[1]LCIA_BAU!$I$369:$I$370)</f>
        <v>0</v>
      </c>
      <c r="J464" s="191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193">
        <f t="shared" si="336"/>
        <v>0</v>
      </c>
      <c r="AB464" s="95">
        <f t="shared" si="335"/>
        <v>0</v>
      </c>
      <c r="AC464" s="95">
        <f t="shared" si="335"/>
        <v>0</v>
      </c>
      <c r="AD464" s="95">
        <f t="shared" si="335"/>
        <v>0</v>
      </c>
      <c r="AE464" s="95">
        <f t="shared" si="335"/>
        <v>0</v>
      </c>
      <c r="AF464" s="95">
        <f t="shared" si="335"/>
        <v>0</v>
      </c>
      <c r="AG464" s="95">
        <f t="shared" si="335"/>
        <v>0</v>
      </c>
      <c r="AH464" s="95">
        <f t="shared" si="335"/>
        <v>0</v>
      </c>
      <c r="AI464" s="95">
        <f t="shared" si="335"/>
        <v>0</v>
      </c>
      <c r="AJ464" s="95">
        <f t="shared" si="335"/>
        <v>0</v>
      </c>
      <c r="AK464" s="95">
        <f t="shared" si="335"/>
        <v>0</v>
      </c>
      <c r="AL464" s="95">
        <f t="shared" si="335"/>
        <v>0</v>
      </c>
      <c r="AM464" s="95">
        <f t="shared" si="335"/>
        <v>0</v>
      </c>
      <c r="AN464" s="95">
        <f t="shared" si="335"/>
        <v>0</v>
      </c>
      <c r="AO464" s="95">
        <f t="shared" si="335"/>
        <v>0</v>
      </c>
      <c r="AP464" s="95">
        <f t="shared" si="335"/>
        <v>0</v>
      </c>
      <c r="AQ464" s="45" t="str">
        <f>VLOOKUP($H464,'[1]Unit factor_selected'!$F$3:$AC$346,'[1]Unit factor_selected'!H$1,FALSE)</f>
        <v>kWh</v>
      </c>
      <c r="AR464" s="168">
        <f>VLOOKUP($H464,'[1]Unit factor_selected'!$F$3:$AC$346,'[1]Unit factor_selected'!J$1,FALSE)</f>
        <v>0.44882419692131298</v>
      </c>
      <c r="AS464" s="169">
        <f>VLOOKUP($H464,'[1]Unit factor_selected'!$F$3:$AC$346,'[1]Unit factor_selected'!K$1,FALSE)</f>
        <v>10.6797594704434</v>
      </c>
      <c r="AT464" s="169">
        <f>VLOOKUP($H464,'[1]Unit factor_selected'!$F$3:$AC$346,'[1]Unit factor_selected'!L$1,FALSE)</f>
        <v>4.9265264292420302E-4</v>
      </c>
      <c r="AU464" s="169">
        <f>VLOOKUP($H464,'[1]Unit factor_selected'!$F$3:$AC$346,'[1]Unit factor_selected'!M$1,FALSE)</f>
        <v>0.12623149246165999</v>
      </c>
      <c r="AV464" s="169">
        <f>VLOOKUP($H464,'[1]Unit factor_selected'!$F$3:$AC$346,'[1]Unit factor_selected'!N$1,FALSE)</f>
        <v>1.6968609446120098E-2</v>
      </c>
      <c r="AW464" s="169">
        <f>VLOOKUP($H464,'[1]Unit factor_selected'!$F$3:$AC$346,'[1]Unit factor_selected'!O$1,FALSE)</f>
        <v>2.7405747398636201E-4</v>
      </c>
      <c r="AX464" s="169">
        <f>VLOOKUP($H464,'[1]Unit factor_selected'!$F$3:$AC$346,'[1]Unit factor_selected'!P$1,FALSE)</f>
        <v>0.45253492451686</v>
      </c>
      <c r="AY464" s="169">
        <f>VLOOKUP($H464,'[1]Unit factor_selected'!$F$3:$AC$346,'[1]Unit factor_selected'!Q$1,FALSE)</f>
        <v>2.48684596265452E-2</v>
      </c>
      <c r="AZ464" s="169">
        <f>VLOOKUP($H464,'[1]Unit factor_selected'!$F$3:$AC$346,'[1]Unit factor_selected'!R$1,FALSE)</f>
        <v>0.42508296115309102</v>
      </c>
      <c r="BA464" s="169">
        <f>VLOOKUP($H464,'[1]Unit factor_selected'!$F$3:$AC$346,'[1]Unit factor_selected'!S$1,FALSE)</f>
        <v>0.191914630710534</v>
      </c>
      <c r="BB464" s="169">
        <f>VLOOKUP($H464,'[1]Unit factor_selected'!$F$3:$AC$346,'[1]Unit factor_selected'!T$1,FALSE)</f>
        <v>8.9421744425186196E-3</v>
      </c>
      <c r="BC464" s="169">
        <f>VLOOKUP($H464,'[1]Unit factor_selected'!$F$3:$AC$346,'[1]Unit factor_selected'!U$1,FALSE)</f>
        <v>2.2227062220125101E-2</v>
      </c>
      <c r="BD464" s="169">
        <f>VLOOKUP($H464,'[1]Unit factor_selected'!$F$3:$AC$346,'[1]Unit factor_selected'!V$1,FALSE)</f>
        <v>2.0839885011706401E-5</v>
      </c>
      <c r="BE464" s="169">
        <f>VLOOKUP($H464,'[1]Unit factor_selected'!$F$3:$AC$346,'[1]Unit factor_selected'!W$1,FALSE)</f>
        <v>5.9720515722452502E-4</v>
      </c>
      <c r="BF464" s="169">
        <f>VLOOKUP($H464,'[1]Unit factor_selected'!$F$3:$AC$346,'[1]Unit factor_selected'!X$1,FALSE)</f>
        <v>9.57080591438114E-4</v>
      </c>
      <c r="BG464" s="169">
        <f>VLOOKUP($H464,'[1]Unit factor_selected'!$F$3:$AC$346,'[1]Unit factor_selected'!Y$1,FALSE)</f>
        <v>9.6987712976880503E-4</v>
      </c>
      <c r="BH464" s="169">
        <f>VLOOKUP($H464,'[1]Unit factor_selected'!$F$3:$AC$346,'[1]Unit factor_selected'!Z$1,FALSE)</f>
        <v>1.6228126937245899E-7</v>
      </c>
      <c r="BI464" s="169">
        <f>VLOOKUP($H464,'[1]Unit factor_selected'!$F$3:$AC$346,'[1]Unit factor_selected'!AA$1,FALSE)</f>
        <v>8.2713932894040601E-4</v>
      </c>
      <c r="BJ464" s="169">
        <f>VLOOKUP($H464,'[1]Unit factor_selected'!$F$3:$AC$346,'[1]Unit factor_selected'!AB$1,FALSE)</f>
        <v>0.51620363771325195</v>
      </c>
      <c r="BK464" s="170">
        <f>VLOOKUP($H464,'[1]Unit factor_selected'!$F$3:$AC$346,'[1]Unit factor_selected'!AC$1,FALSE)</f>
        <v>3.0323563137813099E-3</v>
      </c>
    </row>
    <row r="465" spans="2:63" s="1" customFormat="1" x14ac:dyDescent="0.2">
      <c r="B465" s="327"/>
      <c r="C465" s="147"/>
      <c r="D465" s="84"/>
      <c r="E465" s="190"/>
      <c r="F465" s="341"/>
      <c r="G465" s="87" t="str">
        <f>[1]LCIA_BAU!G370</f>
        <v>Poland</v>
      </c>
      <c r="H465" s="253" t="str">
        <f>[1]LCIA_BAU!H370</f>
        <v>2021a648-52c7-32d9-a154-d6be407b47a3</v>
      </c>
      <c r="I465" s="88">
        <f>[1]LCIA_BAU!I370*$L$8+$L$9*$L$3*[1]LCIA_BAU!I370/SUM([1]LCIA_BAU!$I$366:$I$367,[1]LCIA_BAU!$I$369:$I$370)</f>
        <v>0</v>
      </c>
      <c r="J465" s="191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193">
        <f t="shared" si="336"/>
        <v>0</v>
      </c>
      <c r="AB465" s="95">
        <f t="shared" si="335"/>
        <v>0</v>
      </c>
      <c r="AC465" s="95">
        <f t="shared" si="335"/>
        <v>0</v>
      </c>
      <c r="AD465" s="95">
        <f t="shared" si="335"/>
        <v>0</v>
      </c>
      <c r="AE465" s="95">
        <f t="shared" si="335"/>
        <v>0</v>
      </c>
      <c r="AF465" s="95">
        <f t="shared" si="335"/>
        <v>0</v>
      </c>
      <c r="AG465" s="95">
        <f t="shared" si="335"/>
        <v>0</v>
      </c>
      <c r="AH465" s="95">
        <f t="shared" si="335"/>
        <v>0</v>
      </c>
      <c r="AI465" s="95">
        <f t="shared" si="335"/>
        <v>0</v>
      </c>
      <c r="AJ465" s="95">
        <f t="shared" si="335"/>
        <v>0</v>
      </c>
      <c r="AK465" s="95">
        <f t="shared" si="335"/>
        <v>0</v>
      </c>
      <c r="AL465" s="95">
        <f t="shared" si="335"/>
        <v>0</v>
      </c>
      <c r="AM465" s="95">
        <f t="shared" si="335"/>
        <v>0</v>
      </c>
      <c r="AN465" s="95">
        <f t="shared" si="335"/>
        <v>0</v>
      </c>
      <c r="AO465" s="95">
        <f t="shared" si="335"/>
        <v>0</v>
      </c>
      <c r="AP465" s="95">
        <f t="shared" si="335"/>
        <v>0</v>
      </c>
      <c r="AQ465" s="45" t="str">
        <f>VLOOKUP($H465,'[1]Unit factor_selected'!$F$3:$AC$346,'[1]Unit factor_selected'!H$1,FALSE)</f>
        <v>kWh</v>
      </c>
      <c r="AR465" s="168">
        <f>VLOOKUP($H465,'[1]Unit factor_selected'!$F$3:$AC$346,'[1]Unit factor_selected'!J$1,FALSE)</f>
        <v>0.19454816343477699</v>
      </c>
      <c r="AS465" s="169">
        <f>VLOOKUP($H465,'[1]Unit factor_selected'!$F$3:$AC$346,'[1]Unit factor_selected'!K$1,FALSE)</f>
        <v>6.7957555250499802</v>
      </c>
      <c r="AT465" s="169">
        <f>VLOOKUP($H465,'[1]Unit factor_selected'!$F$3:$AC$346,'[1]Unit factor_selected'!L$1,FALSE)</f>
        <v>8.8187596014927395E-5</v>
      </c>
      <c r="AU465" s="169">
        <f>VLOOKUP($H465,'[1]Unit factor_selected'!$F$3:$AC$346,'[1]Unit factor_selected'!M$1,FALSE)</f>
        <v>5.9391215212610003E-2</v>
      </c>
      <c r="AV465" s="169">
        <f>VLOOKUP($H465,'[1]Unit factor_selected'!$F$3:$AC$346,'[1]Unit factor_selected'!N$1,FALSE)</f>
        <v>1.1583446624296501E-2</v>
      </c>
      <c r="AW465" s="169">
        <f>VLOOKUP($H465,'[1]Unit factor_selected'!$F$3:$AC$346,'[1]Unit factor_selected'!O$1,FALSE)</f>
        <v>9.3673033052926995E-5</v>
      </c>
      <c r="AX465" s="169">
        <f>VLOOKUP($H465,'[1]Unit factor_selected'!$F$3:$AC$346,'[1]Unit factor_selected'!P$1,FALSE)</f>
        <v>0.19827953710975099</v>
      </c>
      <c r="AY465" s="169">
        <f>VLOOKUP($H465,'[1]Unit factor_selected'!$F$3:$AC$346,'[1]Unit factor_selected'!Q$1,FALSE)</f>
        <v>1.4201613553306E-2</v>
      </c>
      <c r="AZ465" s="169">
        <f>VLOOKUP($H465,'[1]Unit factor_selected'!$F$3:$AC$346,'[1]Unit factor_selected'!R$1,FALSE)</f>
        <v>0.173164265864902</v>
      </c>
      <c r="BA465" s="169">
        <f>VLOOKUP($H465,'[1]Unit factor_selected'!$F$3:$AC$346,'[1]Unit factor_selected'!S$1,FALSE)</f>
        <v>5.8746452970276503E-2</v>
      </c>
      <c r="BB465" s="169">
        <f>VLOOKUP($H465,'[1]Unit factor_selected'!$F$3:$AC$346,'[1]Unit factor_selected'!T$1,FALSE)</f>
        <v>1.21950915212548E-2</v>
      </c>
      <c r="BC465" s="169">
        <f>VLOOKUP($H465,'[1]Unit factor_selected'!$F$3:$AC$346,'[1]Unit factor_selected'!U$1,FALSE)</f>
        <v>1.4692890573130399E-2</v>
      </c>
      <c r="BD465" s="169">
        <f>VLOOKUP($H465,'[1]Unit factor_selected'!$F$3:$AC$346,'[1]Unit factor_selected'!V$1,FALSE)</f>
        <v>7.2813869887689002E-6</v>
      </c>
      <c r="BE465" s="169">
        <f>VLOOKUP($H465,'[1]Unit factor_selected'!$F$3:$AC$346,'[1]Unit factor_selected'!W$1,FALSE)</f>
        <v>5.0115509501026797E-4</v>
      </c>
      <c r="BF465" s="169">
        <f>VLOOKUP($H465,'[1]Unit factor_selected'!$F$3:$AC$346,'[1]Unit factor_selected'!X$1,FALSE)</f>
        <v>1.04561836568401E-4</v>
      </c>
      <c r="BG465" s="169">
        <f>VLOOKUP($H465,'[1]Unit factor_selected'!$F$3:$AC$346,'[1]Unit factor_selected'!Y$1,FALSE)</f>
        <v>1.12953299776828E-4</v>
      </c>
      <c r="BH465" s="169">
        <f>VLOOKUP($H465,'[1]Unit factor_selected'!$F$3:$AC$346,'[1]Unit factor_selected'!Z$1,FALSE)</f>
        <v>1.34435290149793E-7</v>
      </c>
      <c r="BI465" s="169">
        <f>VLOOKUP($H465,'[1]Unit factor_selected'!$F$3:$AC$346,'[1]Unit factor_selected'!AA$1,FALSE)</f>
        <v>1.8200658937087E-4</v>
      </c>
      <c r="BJ465" s="169">
        <f>VLOOKUP($H465,'[1]Unit factor_selected'!$F$3:$AC$346,'[1]Unit factor_selected'!AB$1,FALSE)</f>
        <v>0.40437100882069898</v>
      </c>
      <c r="BK465" s="170">
        <f>VLOOKUP($H465,'[1]Unit factor_selected'!$F$3:$AC$346,'[1]Unit factor_selected'!AC$1,FALSE)</f>
        <v>2.8342188340246799E-3</v>
      </c>
    </row>
    <row r="466" spans="2:63" s="1" customFormat="1" x14ac:dyDescent="0.2">
      <c r="B466" s="327"/>
      <c r="C466" s="147"/>
      <c r="D466" s="84"/>
      <c r="E466" s="190"/>
      <c r="F466" s="341"/>
      <c r="G466" s="87" t="str">
        <f>[1]LCIA_BAU!G371</f>
        <v>TN, US</v>
      </c>
      <c r="H466" s="253" t="str">
        <f>[1]LCIA_BAU!H371</f>
        <v>c15204bc-dbef-4122-b600-8a21aa62ea84</v>
      </c>
      <c r="I466" s="88">
        <f>[1]LCIA_BAU!I371*$L$8+$L$9*$L$4*[1]LCIA_BAU!I371/SUM([1]LCIA_BAU!$I$368,[1]LCIA_BAU!$I$371:$I$373)</f>
        <v>3.8314384006804557E-2</v>
      </c>
      <c r="J466" s="191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193">
        <f t="shared" si="336"/>
        <v>1.2007189017607109</v>
      </c>
      <c r="AB466" s="95">
        <f t="shared" si="335"/>
        <v>1.2007189017607109</v>
      </c>
      <c r="AC466" s="95">
        <f t="shared" si="335"/>
        <v>1.2007189017607109</v>
      </c>
      <c r="AD466" s="95">
        <f t="shared" si="335"/>
        <v>1.1742623835863224</v>
      </c>
      <c r="AE466" s="95">
        <f t="shared" si="335"/>
        <v>1.2007189017607109</v>
      </c>
      <c r="AF466" s="95">
        <f t="shared" si="335"/>
        <v>1.2007189017607109</v>
      </c>
      <c r="AG466" s="95">
        <f t="shared" si="335"/>
        <v>1.1313687902775242</v>
      </c>
      <c r="AH466" s="95">
        <f t="shared" si="335"/>
        <v>1.2975904606146258</v>
      </c>
      <c r="AI466" s="95">
        <f t="shared" si="335"/>
        <v>2.2242462972892274</v>
      </c>
      <c r="AJ466" s="95">
        <f t="shared" si="335"/>
        <v>2.2242462972892274</v>
      </c>
      <c r="AK466" s="95">
        <f t="shared" si="335"/>
        <v>2.2242462972892274</v>
      </c>
      <c r="AL466" s="95">
        <f t="shared" si="335"/>
        <v>2.2242462972892274</v>
      </c>
      <c r="AM466" s="95">
        <f t="shared" si="335"/>
        <v>2.2242462972892274</v>
      </c>
      <c r="AN466" s="95">
        <f t="shared" si="335"/>
        <v>2.2242462972892274</v>
      </c>
      <c r="AO466" s="95">
        <f t="shared" si="335"/>
        <v>2.7433374230058281</v>
      </c>
      <c r="AP466" s="95">
        <f t="shared" si="335"/>
        <v>2.5951809212292516</v>
      </c>
      <c r="AQ466" s="45" t="str">
        <f>VLOOKUP($H466,'[1]Unit factor_selected'!$F$3:$AC$346,'[1]Unit factor_selected'!H$1,FALSE)</f>
        <v>kWh</v>
      </c>
      <c r="AR466" s="168">
        <f>VLOOKUP($H466,'[1]Unit factor_selected'!$F$3:$AC$346,'[1]Unit factor_selected'!J$1,FALSE)</f>
        <v>0.54026293565241301</v>
      </c>
      <c r="AS466" s="169">
        <f>VLOOKUP($H466,'[1]Unit factor_selected'!$F$3:$AC$346,'[1]Unit factor_selected'!K$1,FALSE)</f>
        <v>10.3422158757806</v>
      </c>
      <c r="AT466" s="169">
        <f>VLOOKUP($H466,'[1]Unit factor_selected'!$F$3:$AC$346,'[1]Unit factor_selected'!L$1,FALSE)</f>
        <v>8.3933786243018305E-4</v>
      </c>
      <c r="AU466" s="169">
        <f>VLOOKUP($H466,'[1]Unit factor_selected'!$F$3:$AC$346,'[1]Unit factor_selected'!M$1,FALSE)</f>
        <v>0.15974025059254601</v>
      </c>
      <c r="AV466" s="169">
        <f>VLOOKUP($H466,'[1]Unit factor_selected'!$F$3:$AC$346,'[1]Unit factor_selected'!N$1,FALSE)</f>
        <v>1.3518716148945099E-2</v>
      </c>
      <c r="AW466" s="169">
        <f>VLOOKUP($H466,'[1]Unit factor_selected'!$F$3:$AC$346,'[1]Unit factor_selected'!O$1,FALSE)</f>
        <v>2.7014841132458702E-4</v>
      </c>
      <c r="AX466" s="169">
        <f>VLOOKUP($H466,'[1]Unit factor_selected'!$F$3:$AC$346,'[1]Unit factor_selected'!P$1,FALSE)</f>
        <v>0.54864194356905904</v>
      </c>
      <c r="AY466" s="169">
        <f>VLOOKUP($H466,'[1]Unit factor_selected'!$F$3:$AC$346,'[1]Unit factor_selected'!Q$1,FALSE)</f>
        <v>1.9900655252947701E-2</v>
      </c>
      <c r="AZ466" s="169">
        <f>VLOOKUP($H466,'[1]Unit factor_selected'!$F$3:$AC$346,'[1]Unit factor_selected'!R$1,FALSE)</f>
        <v>0.37196884852006301</v>
      </c>
      <c r="BA466" s="169">
        <f>VLOOKUP($H466,'[1]Unit factor_selected'!$F$3:$AC$346,'[1]Unit factor_selected'!S$1,FALSE)</f>
        <v>0.14986578416228899</v>
      </c>
      <c r="BB466" s="169">
        <f>VLOOKUP($H466,'[1]Unit factor_selected'!$F$3:$AC$346,'[1]Unit factor_selected'!T$1,FALSE)</f>
        <v>2.7621837652453498E-3</v>
      </c>
      <c r="BC466" s="169">
        <f>VLOOKUP($H466,'[1]Unit factor_selected'!$F$3:$AC$346,'[1]Unit factor_selected'!U$1,FALSE)</f>
        <v>1.7784440338804799E-2</v>
      </c>
      <c r="BD466" s="169">
        <f>VLOOKUP($H466,'[1]Unit factor_selected'!$F$3:$AC$346,'[1]Unit factor_selected'!V$1,FALSE)</f>
        <v>2.0260451279894099E-5</v>
      </c>
      <c r="BE466" s="169">
        <f>VLOOKUP($H466,'[1]Unit factor_selected'!$F$3:$AC$346,'[1]Unit factor_selected'!W$1,FALSE)</f>
        <v>3.9867366816646898E-4</v>
      </c>
      <c r="BF466" s="169">
        <f>VLOOKUP($H466,'[1]Unit factor_selected'!$F$3:$AC$346,'[1]Unit factor_selected'!X$1,FALSE)</f>
        <v>5.1690050979548202E-4</v>
      </c>
      <c r="BG466" s="169">
        <f>VLOOKUP($H466,'[1]Unit factor_selected'!$F$3:$AC$346,'[1]Unit factor_selected'!Y$1,FALSE)</f>
        <v>5.3106443667066104E-4</v>
      </c>
      <c r="BH466" s="169">
        <f>VLOOKUP($H466,'[1]Unit factor_selected'!$F$3:$AC$346,'[1]Unit factor_selected'!Z$1,FALSE)</f>
        <v>2.15377829947938E-7</v>
      </c>
      <c r="BI466" s="169">
        <f>VLOOKUP($H466,'[1]Unit factor_selected'!$F$3:$AC$346,'[1]Unit factor_selected'!AA$1,FALSE)</f>
        <v>9.8085589970202391E-4</v>
      </c>
      <c r="BJ466" s="169">
        <f>VLOOKUP($H466,'[1]Unit factor_selected'!$F$3:$AC$346,'[1]Unit factor_selected'!AB$1,FALSE)</f>
        <v>0.32744952445668901</v>
      </c>
      <c r="BK466" s="170">
        <f>VLOOKUP($H466,'[1]Unit factor_selected'!$F$3:$AC$346,'[1]Unit factor_selected'!AC$1,FALSE)</f>
        <v>2.23171451730747E-3</v>
      </c>
    </row>
    <row r="467" spans="2:63" s="1" customFormat="1" x14ac:dyDescent="0.2">
      <c r="B467" s="327"/>
      <c r="C467" s="147"/>
      <c r="D467" s="84"/>
      <c r="E467" s="190"/>
      <c r="F467" s="341"/>
      <c r="G467" s="87" t="str">
        <f>[1]LCIA_BAU!G372</f>
        <v>NV, US</v>
      </c>
      <c r="H467" s="253" t="str">
        <f>[1]LCIA_BAU!H372</f>
        <v>9a6b06ea-3c60-4626-b2d3-7b5b86c39539</v>
      </c>
      <c r="I467" s="88">
        <f>[1]LCIA_BAU!I372*$L$8+$L$9*$L$4*[1]LCIA_BAU!I372/SUM([1]LCIA_BAU!$I$368,[1]LCIA_BAU!$I$371:$I$373)</f>
        <v>0.64771604904798907</v>
      </c>
      <c r="J467" s="191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193">
        <f t="shared" si="336"/>
        <v>20.298509899769385</v>
      </c>
      <c r="AB467" s="95">
        <f t="shared" si="335"/>
        <v>20.298509899769385</v>
      </c>
      <c r="AC467" s="95">
        <f t="shared" si="335"/>
        <v>20.298509899769385</v>
      </c>
      <c r="AD467" s="95">
        <f t="shared" si="335"/>
        <v>19.851254596893114</v>
      </c>
      <c r="AE467" s="95">
        <f t="shared" si="335"/>
        <v>20.298509899769385</v>
      </c>
      <c r="AF467" s="95">
        <f t="shared" si="335"/>
        <v>20.298509899769385</v>
      </c>
      <c r="AG467" s="95">
        <f t="shared" si="335"/>
        <v>19.126125653608739</v>
      </c>
      <c r="AH467" s="95">
        <f t="shared" si="335"/>
        <v>21.936152393377899</v>
      </c>
      <c r="AI467" s="95">
        <f t="shared" si="335"/>
        <v>37.601544723619611</v>
      </c>
      <c r="AJ467" s="95">
        <f t="shared" si="335"/>
        <v>37.601544723619611</v>
      </c>
      <c r="AK467" s="95">
        <f t="shared" si="335"/>
        <v>37.601544723619611</v>
      </c>
      <c r="AL467" s="95">
        <f t="shared" si="335"/>
        <v>37.601544723619611</v>
      </c>
      <c r="AM467" s="95">
        <f t="shared" si="335"/>
        <v>37.601544723619611</v>
      </c>
      <c r="AN467" s="95">
        <f t="shared" si="335"/>
        <v>37.601544723619611</v>
      </c>
      <c r="AO467" s="95">
        <f t="shared" si="335"/>
        <v>46.376934482862943</v>
      </c>
      <c r="AP467" s="95">
        <f t="shared" si="335"/>
        <v>43.872304786755798</v>
      </c>
      <c r="AQ467" s="45" t="str">
        <f>VLOOKUP($H467,'[1]Unit factor_selected'!$F$3:$AC$346,'[1]Unit factor_selected'!H$1,FALSE)</f>
        <v>kWh</v>
      </c>
      <c r="AR467" s="168">
        <f>VLOOKUP($H467,'[1]Unit factor_selected'!$F$3:$AC$346,'[1]Unit factor_selected'!J$1,FALSE)</f>
        <v>0.24860307028831699</v>
      </c>
      <c r="AS467" s="169">
        <f>VLOOKUP($H467,'[1]Unit factor_selected'!$F$3:$AC$346,'[1]Unit factor_selected'!K$1,FALSE)</f>
        <v>6.6539953477216303</v>
      </c>
      <c r="AT467" s="169">
        <f>VLOOKUP($H467,'[1]Unit factor_selected'!$F$3:$AC$346,'[1]Unit factor_selected'!L$1,FALSE)</f>
        <v>6.3013051630230203E-4</v>
      </c>
      <c r="AU467" s="169">
        <f>VLOOKUP($H467,'[1]Unit factor_selected'!$F$3:$AC$346,'[1]Unit factor_selected'!M$1,FALSE)</f>
        <v>7.3559318072518198E-2</v>
      </c>
      <c r="AV467" s="169">
        <f>VLOOKUP($H467,'[1]Unit factor_selected'!$F$3:$AC$346,'[1]Unit factor_selected'!N$1,FALSE)</f>
        <v>1.17467465759412E-2</v>
      </c>
      <c r="AW467" s="169">
        <f>VLOOKUP($H467,'[1]Unit factor_selected'!$F$3:$AC$346,'[1]Unit factor_selected'!O$1,FALSE)</f>
        <v>1.84683639211238E-4</v>
      </c>
      <c r="AX467" s="169">
        <f>VLOOKUP($H467,'[1]Unit factor_selected'!$F$3:$AC$346,'[1]Unit factor_selected'!P$1,FALSE)</f>
        <v>0.25260859504707101</v>
      </c>
      <c r="AY467" s="169">
        <f>VLOOKUP($H467,'[1]Unit factor_selected'!$F$3:$AC$346,'[1]Unit factor_selected'!Q$1,FALSE)</f>
        <v>1.5542261052273E-2</v>
      </c>
      <c r="AZ467" s="169">
        <f>VLOOKUP($H467,'[1]Unit factor_selected'!$F$3:$AC$346,'[1]Unit factor_selected'!R$1,FALSE)</f>
        <v>0.243119256220659</v>
      </c>
      <c r="BA467" s="169">
        <f>VLOOKUP($H467,'[1]Unit factor_selected'!$F$3:$AC$346,'[1]Unit factor_selected'!S$1,FALSE)</f>
        <v>4.20551788274161E-2</v>
      </c>
      <c r="BB467" s="169">
        <f>VLOOKUP($H467,'[1]Unit factor_selected'!$F$3:$AC$346,'[1]Unit factor_selected'!T$1,FALSE)</f>
        <v>2.8159297638395398E-3</v>
      </c>
      <c r="BC467" s="169">
        <f>VLOOKUP($H467,'[1]Unit factor_selected'!$F$3:$AC$346,'[1]Unit factor_selected'!U$1,FALSE)</f>
        <v>1.51677591824327E-2</v>
      </c>
      <c r="BD467" s="169">
        <f>VLOOKUP($H467,'[1]Unit factor_selected'!$F$3:$AC$346,'[1]Unit factor_selected'!V$1,FALSE)</f>
        <v>1.26883252722222E-5</v>
      </c>
      <c r="BE467" s="169">
        <f>VLOOKUP($H467,'[1]Unit factor_selected'!$F$3:$AC$346,'[1]Unit factor_selected'!W$1,FALSE)</f>
        <v>3.6795551284180998E-4</v>
      </c>
      <c r="BF467" s="169">
        <f>VLOOKUP($H467,'[1]Unit factor_selected'!$F$3:$AC$346,'[1]Unit factor_selected'!X$1,FALSE)</f>
        <v>3.0299286885391999E-4</v>
      </c>
      <c r="BG467" s="169">
        <f>VLOOKUP($H467,'[1]Unit factor_selected'!$F$3:$AC$346,'[1]Unit factor_selected'!Y$1,FALSE)</f>
        <v>3.0983304666151197E-4</v>
      </c>
      <c r="BH467" s="169">
        <f>VLOOKUP($H467,'[1]Unit factor_selected'!$F$3:$AC$346,'[1]Unit factor_selected'!Z$1,FALSE)</f>
        <v>1.2733838849692199E-7</v>
      </c>
      <c r="BI467" s="169">
        <f>VLOOKUP($H467,'[1]Unit factor_selected'!$F$3:$AC$346,'[1]Unit factor_selected'!AA$1,FALSE)</f>
        <v>3.9516336962689102E-4</v>
      </c>
      <c r="BJ467" s="169">
        <f>VLOOKUP($H467,'[1]Unit factor_selected'!$F$3:$AC$346,'[1]Unit factor_selected'!AB$1,FALSE)</f>
        <v>0.29156814422734001</v>
      </c>
      <c r="BK467" s="170">
        <f>VLOOKUP($H467,'[1]Unit factor_selected'!$F$3:$AC$346,'[1]Unit factor_selected'!AC$1,FALSE)</f>
        <v>2.40162210148843E-3</v>
      </c>
    </row>
    <row r="468" spans="2:63" s="1" customFormat="1" x14ac:dyDescent="0.2">
      <c r="B468" s="342"/>
      <c r="C468" s="148"/>
      <c r="D468" s="100"/>
      <c r="E468" s="194"/>
      <c r="F468" s="343"/>
      <c r="G468" s="102" t="str">
        <f>[1]LCIA_BAU!G373</f>
        <v>CA, US</v>
      </c>
      <c r="H468" s="344" t="str">
        <f>[1]LCIA_BAU!H373</f>
        <v>9a6b06ea-3c60-4626-b2d3-7b5b86c39539</v>
      </c>
      <c r="I468" s="104">
        <f>[1]LCIA_BAU!I373*$L$8+$L$9*$L$4*[1]LCIA_BAU!I373/SUM([1]LCIA_BAU!$I$368,[1]LCIA_BAU!$I$371:$I$373)</f>
        <v>0.23814798833990888</v>
      </c>
      <c r="J468" s="195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193">
        <f t="shared" si="336"/>
        <v>7.4632229756123456</v>
      </c>
      <c r="AB468" s="95">
        <f t="shared" si="335"/>
        <v>7.4632229756123456</v>
      </c>
      <c r="AC468" s="95">
        <f t="shared" si="335"/>
        <v>7.4632229756123456</v>
      </c>
      <c r="AD468" s="95">
        <f t="shared" si="335"/>
        <v>7.298779079539532</v>
      </c>
      <c r="AE468" s="95">
        <f t="shared" si="335"/>
        <v>7.4632229756123456</v>
      </c>
      <c r="AF468" s="95">
        <f t="shared" si="335"/>
        <v>7.4632229756123456</v>
      </c>
      <c r="AG468" s="95">
        <f t="shared" si="335"/>
        <v>7.0321684260224018</v>
      </c>
      <c r="AH468" s="95">
        <f t="shared" si="335"/>
        <v>8.0653406258481883</v>
      </c>
      <c r="AI468" s="95">
        <f t="shared" si="335"/>
        <v>13.825089323577455</v>
      </c>
      <c r="AJ468" s="95">
        <f t="shared" si="335"/>
        <v>13.825089323577455</v>
      </c>
      <c r="AK468" s="95">
        <f t="shared" si="335"/>
        <v>13.825089323577455</v>
      </c>
      <c r="AL468" s="95">
        <f t="shared" si="335"/>
        <v>13.825089323577455</v>
      </c>
      <c r="AM468" s="95">
        <f t="shared" si="335"/>
        <v>13.825089323577455</v>
      </c>
      <c r="AN468" s="95">
        <f t="shared" si="335"/>
        <v>13.825089323577455</v>
      </c>
      <c r="AO468" s="95">
        <f t="shared" si="335"/>
        <v>17.051567069704141</v>
      </c>
      <c r="AP468" s="95">
        <f t="shared" si="335"/>
        <v>16.130681251696377</v>
      </c>
      <c r="AQ468" s="45" t="str">
        <f>VLOOKUP($H468,'[1]Unit factor_selected'!$F$3:$AC$346,'[1]Unit factor_selected'!H$1,FALSE)</f>
        <v>kWh</v>
      </c>
      <c r="AR468" s="168">
        <f>VLOOKUP($H468,'[1]Unit factor_selected'!$F$3:$AC$346,'[1]Unit factor_selected'!J$1,FALSE)</f>
        <v>0.24860307028831699</v>
      </c>
      <c r="AS468" s="169">
        <f>VLOOKUP($H468,'[1]Unit factor_selected'!$F$3:$AC$346,'[1]Unit factor_selected'!K$1,FALSE)</f>
        <v>6.6539953477216303</v>
      </c>
      <c r="AT468" s="169">
        <f>VLOOKUP($H468,'[1]Unit factor_selected'!$F$3:$AC$346,'[1]Unit factor_selected'!L$1,FALSE)</f>
        <v>6.3013051630230203E-4</v>
      </c>
      <c r="AU468" s="169">
        <f>VLOOKUP($H468,'[1]Unit factor_selected'!$F$3:$AC$346,'[1]Unit factor_selected'!M$1,FALSE)</f>
        <v>7.3559318072518198E-2</v>
      </c>
      <c r="AV468" s="169">
        <f>VLOOKUP($H468,'[1]Unit factor_selected'!$F$3:$AC$346,'[1]Unit factor_selected'!N$1,FALSE)</f>
        <v>1.17467465759412E-2</v>
      </c>
      <c r="AW468" s="169">
        <f>VLOOKUP($H468,'[1]Unit factor_selected'!$F$3:$AC$346,'[1]Unit factor_selected'!O$1,FALSE)</f>
        <v>1.84683639211238E-4</v>
      </c>
      <c r="AX468" s="169">
        <f>VLOOKUP($H468,'[1]Unit factor_selected'!$F$3:$AC$346,'[1]Unit factor_selected'!P$1,FALSE)</f>
        <v>0.25260859504707101</v>
      </c>
      <c r="AY468" s="169">
        <f>VLOOKUP($H468,'[1]Unit factor_selected'!$F$3:$AC$346,'[1]Unit factor_selected'!Q$1,FALSE)</f>
        <v>1.5542261052273E-2</v>
      </c>
      <c r="AZ468" s="169">
        <f>VLOOKUP($H468,'[1]Unit factor_selected'!$F$3:$AC$346,'[1]Unit factor_selected'!R$1,FALSE)</f>
        <v>0.243119256220659</v>
      </c>
      <c r="BA468" s="169">
        <f>VLOOKUP($H468,'[1]Unit factor_selected'!$F$3:$AC$346,'[1]Unit factor_selected'!S$1,FALSE)</f>
        <v>4.20551788274161E-2</v>
      </c>
      <c r="BB468" s="169">
        <f>VLOOKUP($H468,'[1]Unit factor_selected'!$F$3:$AC$346,'[1]Unit factor_selected'!T$1,FALSE)</f>
        <v>2.8159297638395398E-3</v>
      </c>
      <c r="BC468" s="169">
        <f>VLOOKUP($H468,'[1]Unit factor_selected'!$F$3:$AC$346,'[1]Unit factor_selected'!U$1,FALSE)</f>
        <v>1.51677591824327E-2</v>
      </c>
      <c r="BD468" s="169">
        <f>VLOOKUP($H468,'[1]Unit factor_selected'!$F$3:$AC$346,'[1]Unit factor_selected'!V$1,FALSE)</f>
        <v>1.26883252722222E-5</v>
      </c>
      <c r="BE468" s="169">
        <f>VLOOKUP($H468,'[1]Unit factor_selected'!$F$3:$AC$346,'[1]Unit factor_selected'!W$1,FALSE)</f>
        <v>3.6795551284180998E-4</v>
      </c>
      <c r="BF468" s="169">
        <f>VLOOKUP($H468,'[1]Unit factor_selected'!$F$3:$AC$346,'[1]Unit factor_selected'!X$1,FALSE)</f>
        <v>3.0299286885391999E-4</v>
      </c>
      <c r="BG468" s="169">
        <f>VLOOKUP($H468,'[1]Unit factor_selected'!$F$3:$AC$346,'[1]Unit factor_selected'!Y$1,FALSE)</f>
        <v>3.0983304666151197E-4</v>
      </c>
      <c r="BH468" s="169">
        <f>VLOOKUP($H468,'[1]Unit factor_selected'!$F$3:$AC$346,'[1]Unit factor_selected'!Z$1,FALSE)</f>
        <v>1.2733838849692199E-7</v>
      </c>
      <c r="BI468" s="169">
        <f>VLOOKUP($H468,'[1]Unit factor_selected'!$F$3:$AC$346,'[1]Unit factor_selected'!AA$1,FALSE)</f>
        <v>3.9516336962689102E-4</v>
      </c>
      <c r="BJ468" s="169">
        <f>VLOOKUP($H468,'[1]Unit factor_selected'!$F$3:$AC$346,'[1]Unit factor_selected'!AB$1,FALSE)</f>
        <v>0.29156814422734001</v>
      </c>
      <c r="BK468" s="170">
        <f>VLOOKUP($H468,'[1]Unit factor_selected'!$F$3:$AC$346,'[1]Unit factor_selected'!AC$1,FALSE)</f>
        <v>2.40162210148843E-3</v>
      </c>
    </row>
    <row r="469" spans="2:63" s="1" customFormat="1" x14ac:dyDescent="0.2">
      <c r="B469" s="64" t="s">
        <v>83</v>
      </c>
      <c r="C469" s="325"/>
      <c r="D469" s="146"/>
      <c r="E469" s="345" t="str">
        <f>'[1]Unit factor_selected'!C344</f>
        <v>Truck</v>
      </c>
      <c r="F469" s="345" t="str">
        <f>'[1]Unit factor_selected'!D344</f>
        <v>market group for transport, freight, lorry, unspecified | transport, freight, lorry, unspecified | Cutoff, GLO</v>
      </c>
      <c r="G469" s="87" t="str">
        <f>'[1]Unit factor_selected'!E344</f>
        <v>GLO</v>
      </c>
      <c r="H469" s="346" t="str">
        <f>'[1]Unit factor_selected'!F344</f>
        <v>341dcdb3-968e-4b48-a8f5-896ac2fa9187</v>
      </c>
      <c r="I469" s="88">
        <v>1</v>
      </c>
      <c r="J469" s="347">
        <v>1</v>
      </c>
      <c r="K469" s="348">
        <f>[1]Transport_projected!AU9</f>
        <v>392.45966005556494</v>
      </c>
      <c r="L469" s="349">
        <f>[1]Transport_projected!AV9</f>
        <v>396.24324007550905</v>
      </c>
      <c r="M469" s="349">
        <f>[1]Transport_projected!AW9</f>
        <v>398.07597868229055</v>
      </c>
      <c r="N469" s="349">
        <f>[1]Transport_projected!AX9</f>
        <v>400.24791827348025</v>
      </c>
      <c r="O469" s="349">
        <f>[1]Transport_projected!AY9</f>
        <v>392.16174059110074</v>
      </c>
      <c r="P469" s="349">
        <f>[1]Transport_projected!AZ9</f>
        <v>398.69223558508742</v>
      </c>
      <c r="Q469" s="349">
        <f>[1]Transport_projected!BA9</f>
        <v>413.56543178659615</v>
      </c>
      <c r="R469" s="349">
        <f>[1]Transport_projected!BB9</f>
        <v>626.31130782936532</v>
      </c>
      <c r="S469" s="349">
        <f>[1]Transport_projected!BC9</f>
        <v>697.52209459981964</v>
      </c>
      <c r="T469" s="349">
        <f>[1]Transport_projected!BD9</f>
        <v>705.21814976764517</v>
      </c>
      <c r="U469" s="349">
        <f>[1]Transport_projected!BE9</f>
        <v>708.82890684428344</v>
      </c>
      <c r="V469" s="349">
        <f>[1]Transport_projected!BF9</f>
        <v>633.27949667186124</v>
      </c>
      <c r="W469" s="349">
        <f>[1]Transport_projected!BG9</f>
        <v>697.65935648823393</v>
      </c>
      <c r="X469" s="349">
        <f>[1]Transport_projected!BH9</f>
        <v>709.59208923857659</v>
      </c>
      <c r="Y469" s="349">
        <f>[1]Transport_projected!BI9</f>
        <v>689.29076165354672</v>
      </c>
      <c r="Z469" s="350">
        <f>[1]Transport_projected!BJ9</f>
        <v>804.76003393577719</v>
      </c>
      <c r="AA469" s="76">
        <f>$I469*K469</f>
        <v>392.45966005556494</v>
      </c>
      <c r="AB469" s="76">
        <f t="shared" ref="AB469:AP471" si="337">$I469*L469</f>
        <v>396.24324007550905</v>
      </c>
      <c r="AC469" s="76">
        <f t="shared" si="337"/>
        <v>398.07597868229055</v>
      </c>
      <c r="AD469" s="76">
        <f t="shared" si="337"/>
        <v>400.24791827348025</v>
      </c>
      <c r="AE469" s="76">
        <f t="shared" si="337"/>
        <v>392.16174059110074</v>
      </c>
      <c r="AF469" s="76">
        <f t="shared" si="337"/>
        <v>398.69223558508742</v>
      </c>
      <c r="AG469" s="76">
        <f t="shared" si="337"/>
        <v>413.56543178659615</v>
      </c>
      <c r="AH469" s="76">
        <f t="shared" si="337"/>
        <v>626.31130782936532</v>
      </c>
      <c r="AI469" s="76">
        <f t="shared" si="337"/>
        <v>697.52209459981964</v>
      </c>
      <c r="AJ469" s="76">
        <f t="shared" si="337"/>
        <v>705.21814976764517</v>
      </c>
      <c r="AK469" s="76">
        <f t="shared" si="337"/>
        <v>708.82890684428344</v>
      </c>
      <c r="AL469" s="76">
        <f t="shared" si="337"/>
        <v>633.27949667186124</v>
      </c>
      <c r="AM469" s="76">
        <f t="shared" si="337"/>
        <v>697.65935648823393</v>
      </c>
      <c r="AN469" s="76">
        <f t="shared" si="337"/>
        <v>709.59208923857659</v>
      </c>
      <c r="AO469" s="76">
        <f t="shared" si="337"/>
        <v>689.29076165354672</v>
      </c>
      <c r="AP469" s="76">
        <f t="shared" si="337"/>
        <v>804.76003393577719</v>
      </c>
      <c r="AQ469" s="37" t="str">
        <f>VLOOKUP($H469,'[1]Unit factor_selected'!$F$3:$AC$346,'[1]Unit factor_selected'!H$1,FALSE)</f>
        <v>tkm</v>
      </c>
      <c r="AR469" s="157">
        <f>VLOOKUP($H469,'[1]Unit factor_selected'!$F$3:$AC$346,'[1]Unit factor_selected'!J$1,FALSE)</f>
        <v>0.13205965701906</v>
      </c>
      <c r="AS469" s="158">
        <f>VLOOKUP($H469,'[1]Unit factor_selected'!$F$3:$AC$346,'[1]Unit factor_selected'!K$1,FALSE)</f>
        <v>2.1726745878121401</v>
      </c>
      <c r="AT469" s="158">
        <f>VLOOKUP($H469,'[1]Unit factor_selected'!$F$3:$AC$346,'[1]Unit factor_selected'!L$1,FALSE)</f>
        <v>1.83371912894172E-4</v>
      </c>
      <c r="AU469" s="158">
        <f>VLOOKUP($H469,'[1]Unit factor_selected'!$F$3:$AC$346,'[1]Unit factor_selected'!M$1,FALSE)</f>
        <v>4.58003200524622E-2</v>
      </c>
      <c r="AV469" s="158">
        <f>VLOOKUP($H469,'[1]Unit factor_selected'!$F$3:$AC$346,'[1]Unit factor_selected'!N$1,FALSE)</f>
        <v>2.6637346433622399E-3</v>
      </c>
      <c r="AW469" s="158">
        <f>VLOOKUP($H469,'[1]Unit factor_selected'!$F$3:$AC$346,'[1]Unit factor_selected'!O$1,FALSE)</f>
        <v>9.9802586685377198E-6</v>
      </c>
      <c r="AX469" s="158">
        <f>VLOOKUP($H469,'[1]Unit factor_selected'!$F$3:$AC$346,'[1]Unit factor_selected'!P$1,FALSE)</f>
        <v>0.13272124169449001</v>
      </c>
      <c r="AY469" s="158">
        <f>VLOOKUP($H469,'[1]Unit factor_selected'!$F$3:$AC$346,'[1]Unit factor_selected'!Q$1,FALSE)</f>
        <v>5.5854510293575398E-3</v>
      </c>
      <c r="AZ469" s="158">
        <f>VLOOKUP($H469,'[1]Unit factor_selected'!$F$3:$AC$346,'[1]Unit factor_selected'!R$1,FALSE)</f>
        <v>9.6560309623606594E-2</v>
      </c>
      <c r="BA469" s="158">
        <f>VLOOKUP($H469,'[1]Unit factor_selected'!$F$3:$AC$346,'[1]Unit factor_selected'!S$1,FALSE)</f>
        <v>2.48011105371998E-3</v>
      </c>
      <c r="BB469" s="158">
        <f>VLOOKUP($H469,'[1]Unit factor_selected'!$F$3:$AC$346,'[1]Unit factor_selected'!T$1,FALSE)</f>
        <v>8.9206188390036096E-3</v>
      </c>
      <c r="BC469" s="158">
        <f>VLOOKUP($H469,'[1]Unit factor_selected'!$F$3:$AC$346,'[1]Unit factor_selected'!U$1,FALSE)</f>
        <v>4.9115973839375703E-3</v>
      </c>
      <c r="BD469" s="158">
        <f>VLOOKUP($H469,'[1]Unit factor_selected'!$F$3:$AC$346,'[1]Unit factor_selected'!V$1,FALSE)</f>
        <v>2.21756373020506E-6</v>
      </c>
      <c r="BE469" s="158">
        <f>VLOOKUP($H469,'[1]Unit factor_selected'!$F$3:$AC$346,'[1]Unit factor_selected'!W$1,FALSE)</f>
        <v>2.7296620663732902E-4</v>
      </c>
      <c r="BF469" s="158">
        <f>VLOOKUP($H469,'[1]Unit factor_selected'!$F$3:$AC$346,'[1]Unit factor_selected'!X$1,FALSE)</f>
        <v>6.7693249693775201E-4</v>
      </c>
      <c r="BG469" s="158">
        <f>VLOOKUP($H469,'[1]Unit factor_selected'!$F$3:$AC$346,'[1]Unit factor_selected'!Y$1,FALSE)</f>
        <v>6.9169747576903497E-4</v>
      </c>
      <c r="BH469" s="158">
        <f>VLOOKUP($H469,'[1]Unit factor_selected'!$F$3:$AC$346,'[1]Unit factor_selected'!Z$1,FALSE)</f>
        <v>6.72340727356413E-8</v>
      </c>
      <c r="BI469" s="158">
        <f>VLOOKUP($H469,'[1]Unit factor_selected'!$F$3:$AC$346,'[1]Unit factor_selected'!AA$1,FALSE)</f>
        <v>4.1545984420928198E-4</v>
      </c>
      <c r="BJ469" s="158">
        <f>VLOOKUP($H469,'[1]Unit factor_selected'!$F$3:$AC$346,'[1]Unit factor_selected'!AB$1,FALSE)</f>
        <v>2.5667489782364599</v>
      </c>
      <c r="BK469" s="159">
        <f>VLOOKUP($H469,'[1]Unit factor_selected'!$F$3:$AC$346,'[1]Unit factor_selected'!AC$1,FALSE)</f>
        <v>2.6648356480786799E-4</v>
      </c>
    </row>
    <row r="470" spans="2:63" s="1" customFormat="1" x14ac:dyDescent="0.2">
      <c r="B470" s="85"/>
      <c r="C470" s="327"/>
      <c r="D470" s="147"/>
      <c r="E470" s="346" t="str">
        <f>'[1]Unit factor_selected'!C345</f>
        <v>Sea</v>
      </c>
      <c r="F470" s="346" t="str">
        <f>'[1]Unit factor_selected'!D345</f>
        <v>transport, freight, sea, ferry | transport, freight, sea, ferry | Cutoff, GLO</v>
      </c>
      <c r="G470" s="87" t="str">
        <f>'[1]Unit factor_selected'!E345</f>
        <v>GLO</v>
      </c>
      <c r="H470" s="346" t="str">
        <f>'[1]Unit factor_selected'!F345</f>
        <v>00aa6b51-7ba0-4ea2-93c2-0f6278b22213</v>
      </c>
      <c r="I470" s="88">
        <v>1</v>
      </c>
      <c r="J470" s="351">
        <v>1</v>
      </c>
      <c r="K470" s="352">
        <f>[1]Transport_projected!AU6</f>
        <v>4340.682135159369</v>
      </c>
      <c r="L470" s="353">
        <f>[1]Transport_projected!AV6</f>
        <v>5164.5040266501273</v>
      </c>
      <c r="M470" s="353">
        <f>[1]Transport_projected!AW6</f>
        <v>5642.1420672357826</v>
      </c>
      <c r="N470" s="353">
        <f>[1]Transport_projected!AX6</f>
        <v>4619.1654913264783</v>
      </c>
      <c r="O470" s="353">
        <f>[1]Transport_projected!AY6</f>
        <v>5380.2863999436822</v>
      </c>
      <c r="P470" s="353">
        <f>[1]Transport_projected!AZ6</f>
        <v>5930.0621134160929</v>
      </c>
      <c r="Q470" s="353">
        <f>[1]Transport_projected!BA6</f>
        <v>2314.7360835816908</v>
      </c>
      <c r="R470" s="353">
        <f>[1]Transport_projected!BB6</f>
        <v>3384.0125668061391</v>
      </c>
      <c r="S470" s="353">
        <f>[1]Transport_projected!BC6</f>
        <v>8481.6454709275749</v>
      </c>
      <c r="T470" s="353">
        <f>[1]Transport_projected!BD6</f>
        <v>10102.043326379644</v>
      </c>
      <c r="U470" s="353">
        <f>[1]Transport_projected!BE6</f>
        <v>11041.587626142584</v>
      </c>
      <c r="V470" s="353">
        <f>[1]Transport_projected!BF6</f>
        <v>8949.4034574341003</v>
      </c>
      <c r="W470" s="353">
        <f>[1]Transport_projected!BG6</f>
        <v>10527.246189187616</v>
      </c>
      <c r="X470" s="353">
        <f>[1]Transport_projected!BH6</f>
        <v>11607.662317143342</v>
      </c>
      <c r="Y470" s="353">
        <f>[1]Transport_projected!BI6</f>
        <v>4552.0112603272701</v>
      </c>
      <c r="Z470" s="354">
        <f>[1]Transport_projected!BJ6</f>
        <v>6523.4520594274127</v>
      </c>
      <c r="AA470" s="95">
        <f t="shared" ref="AA470:AA471" si="338">$I470*K470</f>
        <v>4340.682135159369</v>
      </c>
      <c r="AB470" s="95">
        <f t="shared" si="337"/>
        <v>5164.5040266501273</v>
      </c>
      <c r="AC470" s="95">
        <f t="shared" si="337"/>
        <v>5642.1420672357826</v>
      </c>
      <c r="AD470" s="95">
        <f t="shared" si="337"/>
        <v>4619.1654913264783</v>
      </c>
      <c r="AE470" s="95">
        <f t="shared" si="337"/>
        <v>5380.2863999436822</v>
      </c>
      <c r="AF470" s="95">
        <f t="shared" si="337"/>
        <v>5930.0621134160929</v>
      </c>
      <c r="AG470" s="95">
        <f t="shared" si="337"/>
        <v>2314.7360835816908</v>
      </c>
      <c r="AH470" s="95">
        <f t="shared" si="337"/>
        <v>3384.0125668061391</v>
      </c>
      <c r="AI470" s="95">
        <f t="shared" si="337"/>
        <v>8481.6454709275749</v>
      </c>
      <c r="AJ470" s="95">
        <f t="shared" si="337"/>
        <v>10102.043326379644</v>
      </c>
      <c r="AK470" s="95">
        <f t="shared" si="337"/>
        <v>11041.587626142584</v>
      </c>
      <c r="AL470" s="95">
        <f t="shared" si="337"/>
        <v>8949.4034574341003</v>
      </c>
      <c r="AM470" s="95">
        <f t="shared" si="337"/>
        <v>10527.246189187616</v>
      </c>
      <c r="AN470" s="95">
        <f t="shared" si="337"/>
        <v>11607.662317143342</v>
      </c>
      <c r="AO470" s="95">
        <f t="shared" si="337"/>
        <v>4552.0112603272701</v>
      </c>
      <c r="AP470" s="95">
        <f t="shared" si="337"/>
        <v>6523.4520594274127</v>
      </c>
      <c r="AQ470" s="45" t="str">
        <f>VLOOKUP($H470,'[1]Unit factor_selected'!$F$3:$AC$346,'[1]Unit factor_selected'!H$1,FALSE)</f>
        <v>tkm</v>
      </c>
      <c r="AR470" s="168">
        <f>VLOOKUP($H470,'[1]Unit factor_selected'!$F$3:$AC$346,'[1]Unit factor_selected'!J$1,FALSE)</f>
        <v>0.10874339156531899</v>
      </c>
      <c r="AS470" s="169">
        <f>VLOOKUP($H470,'[1]Unit factor_selected'!$F$3:$AC$346,'[1]Unit factor_selected'!K$1,FALSE)</f>
        <v>1.4990582882908401</v>
      </c>
      <c r="AT470" s="169">
        <f>VLOOKUP($H470,'[1]Unit factor_selected'!$F$3:$AC$346,'[1]Unit factor_selected'!L$1,FALSE)</f>
        <v>7.27780570456146E-4</v>
      </c>
      <c r="AU470" s="169">
        <f>VLOOKUP($H470,'[1]Unit factor_selected'!$F$3:$AC$346,'[1]Unit factor_selected'!M$1,FALSE)</f>
        <v>3.2330078823516198E-2</v>
      </c>
      <c r="AV470" s="169">
        <f>VLOOKUP($H470,'[1]Unit factor_selected'!$F$3:$AC$346,'[1]Unit factor_selected'!N$1,FALSE)</f>
        <v>8.3011370951704196E-4</v>
      </c>
      <c r="AW470" s="169">
        <f>VLOOKUP($H470,'[1]Unit factor_selected'!$F$3:$AC$346,'[1]Unit factor_selected'!O$1,FALSE)</f>
        <v>3.0390574140874402E-6</v>
      </c>
      <c r="AX470" s="169">
        <f>VLOOKUP($H470,'[1]Unit factor_selected'!$F$3:$AC$346,'[1]Unit factor_selected'!P$1,FALSE)</f>
        <v>0.10919964581757401</v>
      </c>
      <c r="AY470" s="169">
        <f>VLOOKUP($H470,'[1]Unit factor_selected'!$F$3:$AC$346,'[1]Unit factor_selected'!Q$1,FALSE)</f>
        <v>4.4176786369656898E-3</v>
      </c>
      <c r="AZ470" s="169">
        <f>VLOOKUP($H470,'[1]Unit factor_selected'!$F$3:$AC$346,'[1]Unit factor_selected'!R$1,FALSE)</f>
        <v>1.41213655385365E-2</v>
      </c>
      <c r="BA470" s="169">
        <f>VLOOKUP($H470,'[1]Unit factor_selected'!$F$3:$AC$346,'[1]Unit factor_selected'!S$1,FALSE)</f>
        <v>1.11069370886978E-3</v>
      </c>
      <c r="BB470" s="169">
        <f>VLOOKUP($H470,'[1]Unit factor_selected'!$F$3:$AC$346,'[1]Unit factor_selected'!T$1,FALSE)</f>
        <v>2.9432912102152399E-4</v>
      </c>
      <c r="BC470" s="169">
        <f>VLOOKUP($H470,'[1]Unit factor_selected'!$F$3:$AC$346,'[1]Unit factor_selected'!U$1,FALSE)</f>
        <v>1.27581952064493E-3</v>
      </c>
      <c r="BD470" s="169">
        <f>VLOOKUP($H470,'[1]Unit factor_selected'!$F$3:$AC$346,'[1]Unit factor_selected'!V$1,FALSE)</f>
        <v>3.8154605967490201E-7</v>
      </c>
      <c r="BE470" s="169">
        <f>VLOOKUP($H470,'[1]Unit factor_selected'!$F$3:$AC$346,'[1]Unit factor_selected'!W$1,FALSE)</f>
        <v>1.99156630462058E-4</v>
      </c>
      <c r="BF470" s="169">
        <f>VLOOKUP($H470,'[1]Unit factor_selected'!$F$3:$AC$346,'[1]Unit factor_selected'!X$1,FALSE)</f>
        <v>2.3274543126784301E-3</v>
      </c>
      <c r="BG470" s="169">
        <f>VLOOKUP($H470,'[1]Unit factor_selected'!$F$3:$AC$346,'[1]Unit factor_selected'!Y$1,FALSE)</f>
        <v>2.3438181007243899E-3</v>
      </c>
      <c r="BH470" s="169">
        <f>VLOOKUP($H470,'[1]Unit factor_selected'!$F$3:$AC$346,'[1]Unit factor_selected'!Z$1,FALSE)</f>
        <v>7.6254587121370505E-8</v>
      </c>
      <c r="BI470" s="169">
        <f>VLOOKUP($H470,'[1]Unit factor_selected'!$F$3:$AC$346,'[1]Unit factor_selected'!AA$1,FALSE)</f>
        <v>2.2665315078569202E-3</v>
      </c>
      <c r="BJ470" s="169">
        <f>VLOOKUP($H470,'[1]Unit factor_selected'!$F$3:$AC$346,'[1]Unit factor_selected'!AB$1,FALSE)</f>
        <v>0.28313828612562503</v>
      </c>
      <c r="BK470" s="170">
        <f>VLOOKUP($H470,'[1]Unit factor_selected'!$F$3:$AC$346,'[1]Unit factor_selected'!AC$1,FALSE)</f>
        <v>7.4607501636157904E-5</v>
      </c>
    </row>
    <row r="471" spans="2:63" s="1" customFormat="1" x14ac:dyDescent="0.2">
      <c r="B471" s="137"/>
      <c r="C471" s="342"/>
      <c r="D471" s="148"/>
      <c r="E471" s="355" t="str">
        <f>'[1]Unit factor_selected'!C346</f>
        <v>Train</v>
      </c>
      <c r="F471" s="355" t="str">
        <f>'[1]Unit factor_selected'!D346</f>
        <v>market group for transport, freight train | transport, freight train | Cutoff, U</v>
      </c>
      <c r="G471" s="102" t="str">
        <f>'[1]Unit factor_selected'!E346</f>
        <v>GLO</v>
      </c>
      <c r="H471" s="355" t="str">
        <f>'[1]Unit factor_selected'!F346</f>
        <v>6a46cccd-7cba-3cfa-a181-c49ecbf24520</v>
      </c>
      <c r="I471" s="104">
        <v>1</v>
      </c>
      <c r="J471" s="356">
        <v>1</v>
      </c>
      <c r="K471" s="357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358"/>
      <c r="AA471" s="58">
        <f t="shared" si="338"/>
        <v>0</v>
      </c>
      <c r="AB471" s="58">
        <f t="shared" si="337"/>
        <v>0</v>
      </c>
      <c r="AC471" s="58">
        <f t="shared" si="337"/>
        <v>0</v>
      </c>
      <c r="AD471" s="58">
        <f t="shared" si="337"/>
        <v>0</v>
      </c>
      <c r="AE471" s="58">
        <f t="shared" si="337"/>
        <v>0</v>
      </c>
      <c r="AF471" s="58">
        <f t="shared" si="337"/>
        <v>0</v>
      </c>
      <c r="AG471" s="58">
        <f t="shared" si="337"/>
        <v>0</v>
      </c>
      <c r="AH471" s="58">
        <f t="shared" si="337"/>
        <v>0</v>
      </c>
      <c r="AI471" s="58">
        <f t="shared" si="337"/>
        <v>0</v>
      </c>
      <c r="AJ471" s="58">
        <f t="shared" si="337"/>
        <v>0</v>
      </c>
      <c r="AK471" s="58">
        <f t="shared" si="337"/>
        <v>0</v>
      </c>
      <c r="AL471" s="58">
        <f t="shared" si="337"/>
        <v>0</v>
      </c>
      <c r="AM471" s="58">
        <f t="shared" si="337"/>
        <v>0</v>
      </c>
      <c r="AN471" s="58">
        <f t="shared" si="337"/>
        <v>0</v>
      </c>
      <c r="AO471" s="58">
        <f t="shared" si="337"/>
        <v>0</v>
      </c>
      <c r="AP471" s="58">
        <f t="shared" si="337"/>
        <v>0</v>
      </c>
      <c r="AQ471" s="179" t="str">
        <f>VLOOKUP($H471,'[1]Unit factor_selected'!$F$3:$AC$346,'[1]Unit factor_selected'!H$1,FALSE)</f>
        <v>tkm</v>
      </c>
      <c r="AR471" s="180">
        <f>VLOOKUP($H471,'[1]Unit factor_selected'!$F$3:$AC$346,'[1]Unit factor_selected'!J$1,FALSE)</f>
        <v>4.6623728634575097E-2</v>
      </c>
      <c r="AS471" s="181">
        <f>VLOOKUP($H471,'[1]Unit factor_selected'!$F$3:$AC$346,'[1]Unit factor_selected'!K$1,FALSE)</f>
        <v>0.68163824672386597</v>
      </c>
      <c r="AT471" s="181">
        <f>VLOOKUP($H471,'[1]Unit factor_selected'!$F$3:$AC$346,'[1]Unit factor_selected'!L$1,FALSE)</f>
        <v>1.1117705194351801E-4</v>
      </c>
      <c r="AU471" s="181">
        <f>VLOOKUP($H471,'[1]Unit factor_selected'!$F$3:$AC$346,'[1]Unit factor_selected'!M$1,FALSE)</f>
        <v>1.3423628485360399E-2</v>
      </c>
      <c r="AV471" s="181">
        <f>VLOOKUP($H471,'[1]Unit factor_selected'!$F$3:$AC$346,'[1]Unit factor_selected'!N$1,FALSE)</f>
        <v>1.18569977512581E-3</v>
      </c>
      <c r="AW471" s="181">
        <f>VLOOKUP($H471,'[1]Unit factor_selected'!$F$3:$AC$346,'[1]Unit factor_selected'!O$1,FALSE)</f>
        <v>8.4603612008914507E-6</v>
      </c>
      <c r="AX471" s="181">
        <f>VLOOKUP($H471,'[1]Unit factor_selected'!$F$3:$AC$346,'[1]Unit factor_selected'!P$1,FALSE)</f>
        <v>4.7012206600330397E-2</v>
      </c>
      <c r="AY471" s="181">
        <f>VLOOKUP($H471,'[1]Unit factor_selected'!$F$3:$AC$346,'[1]Unit factor_selected'!Q$1,FALSE)</f>
        <v>6.9212466248682403E-3</v>
      </c>
      <c r="AZ471" s="181">
        <f>VLOOKUP($H471,'[1]Unit factor_selected'!$F$3:$AC$346,'[1]Unit factor_selected'!R$1,FALSE)</f>
        <v>2.3782577916193402E-2</v>
      </c>
      <c r="BA471" s="181">
        <f>VLOOKUP($H471,'[1]Unit factor_selected'!$F$3:$AC$346,'[1]Unit factor_selected'!S$1,FALSE)</f>
        <v>1.98168599798163E-3</v>
      </c>
      <c r="BB471" s="181">
        <f>VLOOKUP($H471,'[1]Unit factor_selected'!$F$3:$AC$346,'[1]Unit factor_selected'!T$1,FALSE)</f>
        <v>2.02688293251807E-3</v>
      </c>
      <c r="BC471" s="181">
        <f>VLOOKUP($H471,'[1]Unit factor_selected'!$F$3:$AC$346,'[1]Unit factor_selected'!U$1,FALSE)</f>
        <v>1.6414814511460001E-3</v>
      </c>
      <c r="BD471" s="181">
        <f>VLOOKUP($H471,'[1]Unit factor_selected'!$F$3:$AC$346,'[1]Unit factor_selected'!V$1,FALSE)</f>
        <v>7.2265511665295801E-7</v>
      </c>
      <c r="BE471" s="181">
        <f>VLOOKUP($H471,'[1]Unit factor_selected'!$F$3:$AC$346,'[1]Unit factor_selected'!W$1,FALSE)</f>
        <v>2.7063252127555802E-4</v>
      </c>
      <c r="BF471" s="181">
        <f>VLOOKUP($H471,'[1]Unit factor_selected'!$F$3:$AC$346,'[1]Unit factor_selected'!X$1,FALSE)</f>
        <v>4.6115293594835202E-4</v>
      </c>
      <c r="BG471" s="181">
        <f>VLOOKUP($H471,'[1]Unit factor_selected'!$F$3:$AC$346,'[1]Unit factor_selected'!Y$1,FALSE)</f>
        <v>4.6761738427512803E-4</v>
      </c>
      <c r="BH471" s="181">
        <f>VLOOKUP($H471,'[1]Unit factor_selected'!$F$3:$AC$346,'[1]Unit factor_selected'!Z$1,FALSE)</f>
        <v>2.0173903463293301E-8</v>
      </c>
      <c r="BI471" s="181">
        <f>VLOOKUP($H471,'[1]Unit factor_selected'!$F$3:$AC$346,'[1]Unit factor_selected'!AA$1,FALSE)</f>
        <v>2.5427207398985699E-4</v>
      </c>
      <c r="BJ471" s="181">
        <f>VLOOKUP($H471,'[1]Unit factor_selected'!$F$3:$AC$346,'[1]Unit factor_selected'!AB$1,FALSE)</f>
        <v>0.14081111368444699</v>
      </c>
      <c r="BK471" s="182">
        <f>VLOOKUP($H471,'[1]Unit factor_selected'!$F$3:$AC$346,'[1]Unit factor_selected'!AC$1,FALSE)</f>
        <v>1.8860847565211101E-4</v>
      </c>
    </row>
    <row r="472" spans="2:63" s="1" customFormat="1" x14ac:dyDescent="0.2">
      <c r="B472" s="46"/>
      <c r="C472" s="46"/>
      <c r="D472" s="46"/>
      <c r="E472"/>
      <c r="F472"/>
      <c r="G472" s="46"/>
      <c r="H472"/>
      <c r="I472" s="329"/>
      <c r="J472" s="329"/>
      <c r="K472" s="359"/>
      <c r="L472" s="359"/>
      <c r="M472" s="359"/>
      <c r="N472" s="359"/>
      <c r="O472" s="359"/>
      <c r="P472" s="359"/>
      <c r="Q472" s="359"/>
      <c r="R472" s="359"/>
      <c r="S472" s="359"/>
      <c r="T472" s="359"/>
      <c r="U472" s="359"/>
      <c r="V472" s="359"/>
      <c r="W472" s="359"/>
      <c r="X472" s="359"/>
      <c r="Y472" s="359"/>
      <c r="Z472" s="359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  <c r="AL472" s="95"/>
      <c r="AM472" s="95"/>
      <c r="AN472" s="95"/>
      <c r="AO472" s="95"/>
      <c r="AP472" s="95"/>
      <c r="AQ472" s="36"/>
      <c r="AR472" s="169"/>
      <c r="AS472" s="169"/>
      <c r="AT472" s="169"/>
      <c r="AU472" s="169"/>
      <c r="AV472" s="169"/>
      <c r="AW472" s="169"/>
      <c r="AX472" s="169"/>
      <c r="AY472" s="169"/>
      <c r="AZ472" s="169"/>
      <c r="BA472" s="169"/>
      <c r="BB472" s="169"/>
      <c r="BC472" s="169"/>
      <c r="BD472" s="169"/>
      <c r="BE472" s="169"/>
      <c r="BF472" s="169"/>
      <c r="BG472" s="169"/>
      <c r="BH472" s="169"/>
      <c r="BI472" s="169"/>
      <c r="BJ472" s="169"/>
      <c r="BK472" s="169"/>
    </row>
    <row r="474" spans="2:63" x14ac:dyDescent="0.2">
      <c r="AO474" t="s">
        <v>104</v>
      </c>
      <c r="AR474" s="21" t="str">
        <f t="shared" ref="AR474:BK474" si="339">AR14</f>
        <v>IPCC 2013 100a</v>
      </c>
      <c r="AS474" s="2" t="str">
        <f t="shared" si="339"/>
        <v>CED</v>
      </c>
      <c r="AT474" s="22" t="str">
        <f t="shared" si="339"/>
        <v>Fine particulate matter formation</v>
      </c>
      <c r="AU474" s="21" t="str">
        <f t="shared" si="339"/>
        <v>Fossil resource scarcity</v>
      </c>
      <c r="AV474" s="22" t="str">
        <f t="shared" si="339"/>
        <v>Freshwater ecotoxicity</v>
      </c>
      <c r="AW474" s="22" t="str">
        <f t="shared" si="339"/>
        <v>Freshwater eutrophication</v>
      </c>
      <c r="AX474" s="21" t="str">
        <f t="shared" si="339"/>
        <v>Global warming</v>
      </c>
      <c r="AY474" s="22" t="str">
        <f t="shared" si="339"/>
        <v>Human carcinogenic toxicity</v>
      </c>
      <c r="AZ474" s="21" t="str">
        <f t="shared" si="339"/>
        <v>Human non-carcinogenic toxicity</v>
      </c>
      <c r="BA474" s="22" t="str">
        <f t="shared" si="339"/>
        <v>Ionizing radiation</v>
      </c>
      <c r="BB474" s="22" t="str">
        <f t="shared" si="339"/>
        <v>Land use</v>
      </c>
      <c r="BC474" s="22" t="str">
        <f t="shared" si="339"/>
        <v>Marine ecotoxicity</v>
      </c>
      <c r="BD474" s="22" t="str">
        <f t="shared" si="339"/>
        <v>Marine eutrophication</v>
      </c>
      <c r="BE474" s="22" t="str">
        <f t="shared" si="339"/>
        <v>Mineral resource scarcity</v>
      </c>
      <c r="BF474" s="22" t="str">
        <f t="shared" si="339"/>
        <v>Ozone formation, Human health</v>
      </c>
      <c r="BG474" s="22" t="str">
        <f t="shared" si="339"/>
        <v>Ozone formation, Terrestrial ecosystems</v>
      </c>
      <c r="BH474" s="22" t="str">
        <f t="shared" si="339"/>
        <v>Stratospheric ozone depletion</v>
      </c>
      <c r="BI474" s="22" t="str">
        <f t="shared" si="339"/>
        <v>Terrestrial acidification</v>
      </c>
      <c r="BJ474" s="21" t="str">
        <f t="shared" si="339"/>
        <v>Terrestrial ecotoxicity</v>
      </c>
      <c r="BK474" s="22" t="str">
        <f t="shared" si="339"/>
        <v>Water consumption</v>
      </c>
    </row>
    <row r="475" spans="2:63" x14ac:dyDescent="0.2">
      <c r="AO475" s="13">
        <v>29.5</v>
      </c>
      <c r="AP475" s="3" t="s">
        <v>1</v>
      </c>
      <c r="AQ475" s="14" t="s">
        <v>6</v>
      </c>
      <c r="AR475" s="21">
        <f t="shared" ref="AR475:BK475" si="340">SUMPRODUCT($AA$15:$AA$471,AR$15:AR$471)/$AO$475</f>
        <v>67.873311922354787</v>
      </c>
      <c r="AS475" s="21">
        <f t="shared" si="340"/>
        <v>1120.2426929759306</v>
      </c>
      <c r="AT475" s="21">
        <f t="shared" si="340"/>
        <v>0.24233731900190267</v>
      </c>
      <c r="AU475" s="21">
        <f t="shared" si="340"/>
        <v>20.158065499993288</v>
      </c>
      <c r="AV475" s="21">
        <f t="shared" si="340"/>
        <v>41.395880755370548</v>
      </c>
      <c r="AW475" s="21">
        <f t="shared" si="340"/>
        <v>6.4847585762737248E-2</v>
      </c>
      <c r="AX475" s="21">
        <f t="shared" si="340"/>
        <v>68.828401350471609</v>
      </c>
      <c r="AY475" s="21">
        <f t="shared" si="340"/>
        <v>8.1640631369592516</v>
      </c>
      <c r="AZ475" s="21">
        <f t="shared" si="340"/>
        <v>534.32603764408952</v>
      </c>
      <c r="BA475" s="21">
        <f t="shared" si="340"/>
        <v>5.2704502408509049</v>
      </c>
      <c r="BB475" s="21">
        <f t="shared" si="340"/>
        <v>0.52114228002109775</v>
      </c>
      <c r="BC475" s="21">
        <f t="shared" si="340"/>
        <v>53.060881082269042</v>
      </c>
      <c r="BD475" s="21">
        <f t="shared" si="340"/>
        <v>4.1070512865971111E-3</v>
      </c>
      <c r="BE475" s="21">
        <f t="shared" si="340"/>
        <v>3.1819236254567826</v>
      </c>
      <c r="BF475" s="21">
        <f t="shared" si="340"/>
        <v>0.50717694472725172</v>
      </c>
      <c r="BG475" s="21">
        <f t="shared" si="340"/>
        <v>0.51297409029579366</v>
      </c>
      <c r="BH475" s="21">
        <f t="shared" si="340"/>
        <v>3.8020865770473323E-5</v>
      </c>
      <c r="BI475" s="21">
        <f t="shared" si="340"/>
        <v>0.63445441546886239</v>
      </c>
      <c r="BJ475" s="21">
        <f t="shared" si="340"/>
        <v>1711.5216153987747</v>
      </c>
      <c r="BK475" s="21">
        <f t="shared" si="340"/>
        <v>0.69131986834908699</v>
      </c>
    </row>
    <row r="476" spans="2:63" x14ac:dyDescent="0.2">
      <c r="AO476" s="13">
        <v>29.5</v>
      </c>
      <c r="AP476" s="3"/>
      <c r="AQ476" s="14" t="s">
        <v>7</v>
      </c>
      <c r="AR476" s="21">
        <f t="shared" ref="AR476:BK476" si="341">SUMPRODUCT($AB$15:$AB$471,AR$15:AR$471)/$AO$476</f>
        <v>70.179246129392908</v>
      </c>
      <c r="AS476" s="21">
        <f t="shared" si="341"/>
        <v>1150.3246316092707</v>
      </c>
      <c r="AT476" s="21">
        <f t="shared" si="341"/>
        <v>0.25962887859879502</v>
      </c>
      <c r="AU476" s="21">
        <f t="shared" si="341"/>
        <v>20.842713776686306</v>
      </c>
      <c r="AV476" s="21">
        <f t="shared" si="341"/>
        <v>41.412998891448694</v>
      </c>
      <c r="AW476" s="21">
        <f t="shared" si="341"/>
        <v>6.4742339329609724E-2</v>
      </c>
      <c r="AX476" s="21">
        <f t="shared" si="341"/>
        <v>71.161783707838339</v>
      </c>
      <c r="AY476" s="21">
        <f t="shared" si="341"/>
        <v>8.2813137612388132</v>
      </c>
      <c r="AZ476" s="21">
        <f t="shared" si="341"/>
        <v>534.84430743752353</v>
      </c>
      <c r="BA476" s="21">
        <f t="shared" si="341"/>
        <v>5.2622376265724329</v>
      </c>
      <c r="BB476" s="21">
        <f t="shared" si="341"/>
        <v>0.52603314388134004</v>
      </c>
      <c r="BC476" s="21">
        <f t="shared" si="341"/>
        <v>53.1177380369312</v>
      </c>
      <c r="BD476" s="21">
        <f t="shared" si="341"/>
        <v>3.9020989859175938E-3</v>
      </c>
      <c r="BE476" s="21">
        <f t="shared" si="341"/>
        <v>2.9988325416137473</v>
      </c>
      <c r="BF476" s="21">
        <f t="shared" si="341"/>
        <v>0.57096895271848058</v>
      </c>
      <c r="BG476" s="21">
        <f t="shared" si="341"/>
        <v>0.57719039893489488</v>
      </c>
      <c r="BH476" s="21">
        <f t="shared" si="341"/>
        <v>3.9541981266322951E-5</v>
      </c>
      <c r="BI476" s="21">
        <f t="shared" si="341"/>
        <v>0.6892838809410482</v>
      </c>
      <c r="BJ476" s="21">
        <f t="shared" si="341"/>
        <v>1782.7457917763618</v>
      </c>
      <c r="BK476" s="21">
        <f t="shared" si="341"/>
        <v>0.66646503689577941</v>
      </c>
    </row>
    <row r="477" spans="2:63" x14ac:dyDescent="0.2">
      <c r="AO477" s="13">
        <v>29.5</v>
      </c>
      <c r="AP477" s="3"/>
      <c r="AQ477" s="14" t="s">
        <v>8</v>
      </c>
      <c r="AR477" s="21">
        <f t="shared" ref="AR477:BK477" si="342">SUMPRODUCT($AC$15:$AC$471,AR$15:AR$471)/$AO$477</f>
        <v>73.701056813863431</v>
      </c>
      <c r="AS477" s="21">
        <f t="shared" si="342"/>
        <v>1200.4506084750831</v>
      </c>
      <c r="AT477" s="21">
        <f t="shared" si="342"/>
        <v>0.27224956720690285</v>
      </c>
      <c r="AU477" s="21">
        <f t="shared" si="342"/>
        <v>21.916991896103521</v>
      </c>
      <c r="AV477" s="21">
        <f t="shared" si="342"/>
        <v>41.0572637785666</v>
      </c>
      <c r="AW477" s="21">
        <f t="shared" si="342"/>
        <v>6.490350079100024E-2</v>
      </c>
      <c r="AX477" s="21">
        <f t="shared" si="342"/>
        <v>74.682288924127533</v>
      </c>
      <c r="AY477" s="21">
        <f t="shared" si="342"/>
        <v>8.5179078650464568</v>
      </c>
      <c r="AZ477" s="21">
        <f t="shared" si="342"/>
        <v>535.45940275677424</v>
      </c>
      <c r="BA477" s="21">
        <f t="shared" si="342"/>
        <v>5.3212801983560647</v>
      </c>
      <c r="BB477" s="21">
        <f t="shared" si="342"/>
        <v>0.56252600889038296</v>
      </c>
      <c r="BC477" s="21">
        <f t="shared" si="342"/>
        <v>52.752889280246819</v>
      </c>
      <c r="BD477" s="21">
        <f t="shared" si="342"/>
        <v>4.108352301515749E-3</v>
      </c>
      <c r="BE477" s="21">
        <f t="shared" si="342"/>
        <v>3.1302150131032875</v>
      </c>
      <c r="BF477" s="21">
        <f t="shared" si="342"/>
        <v>0.61159237608189587</v>
      </c>
      <c r="BG477" s="21">
        <f t="shared" si="342"/>
        <v>0.61814296883085362</v>
      </c>
      <c r="BH477" s="21">
        <f t="shared" si="342"/>
        <v>4.1171452199891386E-5</v>
      </c>
      <c r="BI477" s="21">
        <f t="shared" si="342"/>
        <v>0.72758777529238028</v>
      </c>
      <c r="BJ477" s="21">
        <f t="shared" si="342"/>
        <v>1915.8191272349318</v>
      </c>
      <c r="BK477" s="21">
        <f t="shared" si="342"/>
        <v>0.69667366375414752</v>
      </c>
    </row>
    <row r="478" spans="2:63" x14ac:dyDescent="0.2">
      <c r="AO478" s="13">
        <v>28.85</v>
      </c>
      <c r="AP478" s="3"/>
      <c r="AQ478" t="s">
        <v>12</v>
      </c>
      <c r="AR478" s="21">
        <f>SUMPRODUCT($AD$15:$AD$471,AR$15:AR$471)/$AO$478</f>
        <v>57.492372731494982</v>
      </c>
      <c r="AS478" s="21">
        <f t="shared" ref="AS478:BK478" si="343">SUMPRODUCT($AD$15:$AD$471,AS$15:AS$471)/$AO$478</f>
        <v>932.57243437406021</v>
      </c>
      <c r="AT478" s="21">
        <f t="shared" si="343"/>
        <v>0.23157054211905378</v>
      </c>
      <c r="AU478" s="21">
        <f t="shared" si="343"/>
        <v>17.189049289453429</v>
      </c>
      <c r="AV478" s="21">
        <f t="shared" si="343"/>
        <v>30.767814557113741</v>
      </c>
      <c r="AW478" s="21">
        <f t="shared" si="343"/>
        <v>5.327879202275182E-2</v>
      </c>
      <c r="AX478" s="21">
        <f t="shared" si="343"/>
        <v>58.269842253875382</v>
      </c>
      <c r="AY478" s="21">
        <f t="shared" si="343"/>
        <v>7.0040262341120636</v>
      </c>
      <c r="AZ478" s="21">
        <f t="shared" si="343"/>
        <v>414.26504973204601</v>
      </c>
      <c r="BA478" s="21">
        <f t="shared" si="343"/>
        <v>3.9117213113158549</v>
      </c>
      <c r="BB478" s="21">
        <f t="shared" si="343"/>
        <v>0.97791833170600739</v>
      </c>
      <c r="BC478" s="21">
        <f t="shared" si="343"/>
        <v>39.311669234947516</v>
      </c>
      <c r="BD478" s="21">
        <f t="shared" si="343"/>
        <v>4.6143877042372572E-3</v>
      </c>
      <c r="BE478" s="21">
        <f t="shared" si="343"/>
        <v>3.6909154677558353</v>
      </c>
      <c r="BF478" s="21">
        <f t="shared" si="343"/>
        <v>0.50486722382113713</v>
      </c>
      <c r="BG478" s="21">
        <f t="shared" si="343"/>
        <v>0.51027778814487601</v>
      </c>
      <c r="BH478" s="21">
        <f t="shared" si="343"/>
        <v>3.2733913972251872E-5</v>
      </c>
      <c r="BI478" s="21">
        <f t="shared" si="343"/>
        <v>0.62987185977379889</v>
      </c>
      <c r="BJ478" s="21">
        <f t="shared" si="343"/>
        <v>483.07646434598911</v>
      </c>
      <c r="BK478" s="21">
        <f t="shared" si="343"/>
        <v>0.73481429729895686</v>
      </c>
    </row>
    <row r="479" spans="2:63" x14ac:dyDescent="0.2">
      <c r="AO479" s="13">
        <v>29.5</v>
      </c>
      <c r="AP479" s="3"/>
      <c r="AQ479" t="s">
        <v>9</v>
      </c>
      <c r="AR479" s="21">
        <f t="shared" ref="AR479:BK479" si="344">SUMPRODUCT($AE$15:$AE$471,AR$15:AR$471)/$AO$479</f>
        <v>70.418474862070724</v>
      </c>
      <c r="AS479" s="21">
        <f t="shared" si="344"/>
        <v>1149.945073311673</v>
      </c>
      <c r="AT479" s="21">
        <f t="shared" si="344"/>
        <v>0.26294044079159068</v>
      </c>
      <c r="AU479" s="21">
        <f t="shared" si="344"/>
        <v>20.900888774813303</v>
      </c>
      <c r="AV479" s="21">
        <f t="shared" si="344"/>
        <v>41.117539183982615</v>
      </c>
      <c r="AW479" s="21">
        <f t="shared" si="344"/>
        <v>6.4379653009284304E-2</v>
      </c>
      <c r="AX479" s="21">
        <f t="shared" si="344"/>
        <v>71.389944459777254</v>
      </c>
      <c r="AY479" s="21">
        <f t="shared" si="344"/>
        <v>8.3185206046599571</v>
      </c>
      <c r="AZ479" s="21">
        <f t="shared" si="344"/>
        <v>533.68496597996432</v>
      </c>
      <c r="BA479" s="21">
        <f t="shared" si="344"/>
        <v>5.1880979927310724</v>
      </c>
      <c r="BB479" s="21">
        <f t="shared" si="344"/>
        <v>0.53256218326855964</v>
      </c>
      <c r="BC479" s="21">
        <f t="shared" si="344"/>
        <v>52.802721280468376</v>
      </c>
      <c r="BD479" s="21">
        <f t="shared" si="344"/>
        <v>3.8396915174003115E-3</v>
      </c>
      <c r="BE479" s="21">
        <f t="shared" si="344"/>
        <v>2.9440082305539055</v>
      </c>
      <c r="BF479" s="21">
        <f t="shared" si="344"/>
        <v>0.58729735849600662</v>
      </c>
      <c r="BG479" s="21">
        <f t="shared" si="344"/>
        <v>0.59360641343440512</v>
      </c>
      <c r="BH479" s="21">
        <f t="shared" si="344"/>
        <v>3.9689735311825804E-5</v>
      </c>
      <c r="BI479" s="21">
        <f t="shared" si="344"/>
        <v>0.70159902927087059</v>
      </c>
      <c r="BJ479" s="21">
        <f t="shared" si="344"/>
        <v>1880.4042422198804</v>
      </c>
      <c r="BK479" s="21">
        <f t="shared" si="344"/>
        <v>0.64945146742316107</v>
      </c>
    </row>
    <row r="480" spans="2:63" x14ac:dyDescent="0.2">
      <c r="AO480" s="13">
        <v>29.5</v>
      </c>
      <c r="AP480" s="3"/>
      <c r="AQ480" t="s">
        <v>10</v>
      </c>
      <c r="AR480" s="21">
        <f t="shared" ref="AR480:BK480" si="345">SUMPRODUCT($AF$15:$AF$471,AR$15:AR$471)/$AO$480</f>
        <v>74.362041561362759</v>
      </c>
      <c r="AS480" s="21">
        <f t="shared" si="345"/>
        <v>1206.1762401853484</v>
      </c>
      <c r="AT480" s="21">
        <f t="shared" si="345"/>
        <v>0.27794702356657403</v>
      </c>
      <c r="AU480" s="21">
        <f t="shared" si="345"/>
        <v>22.088571717562225</v>
      </c>
      <c r="AV480" s="21">
        <f t="shared" si="345"/>
        <v>41.312295011879854</v>
      </c>
      <c r="AW480" s="21">
        <f t="shared" si="345"/>
        <v>6.5149322711773372E-2</v>
      </c>
      <c r="AX480" s="21">
        <f t="shared" si="345"/>
        <v>75.335916184346132</v>
      </c>
      <c r="AY480" s="21">
        <f t="shared" si="345"/>
        <v>8.6477107379970999</v>
      </c>
      <c r="AZ480" s="21">
        <f t="shared" si="345"/>
        <v>540.42053760453609</v>
      </c>
      <c r="BA480" s="21">
        <f t="shared" si="345"/>
        <v>5.2673591971765399</v>
      </c>
      <c r="BB480" s="21">
        <f t="shared" si="345"/>
        <v>0.5632795745072664</v>
      </c>
      <c r="BC480" s="21">
        <f t="shared" si="345"/>
        <v>53.130762476929725</v>
      </c>
      <c r="BD480" s="21">
        <f t="shared" si="345"/>
        <v>4.0214604417051084E-3</v>
      </c>
      <c r="BE480" s="21">
        <f t="shared" si="345"/>
        <v>3.0660228837962222</v>
      </c>
      <c r="BF480" s="21">
        <f t="shared" si="345"/>
        <v>0.63458151893266868</v>
      </c>
      <c r="BG480" s="21">
        <f t="shared" si="345"/>
        <v>0.64127329943562728</v>
      </c>
      <c r="BH480" s="21">
        <f t="shared" si="345"/>
        <v>4.1556517378008633E-5</v>
      </c>
      <c r="BI480" s="21">
        <f t="shared" si="345"/>
        <v>0.74715696639416085</v>
      </c>
      <c r="BJ480" s="21">
        <f t="shared" si="345"/>
        <v>2042.5559578466059</v>
      </c>
      <c r="BK480" s="21">
        <f t="shared" si="345"/>
        <v>0.67533292039506698</v>
      </c>
    </row>
    <row r="481" spans="41:63" x14ac:dyDescent="0.2">
      <c r="AO481" s="8">
        <v>33.5</v>
      </c>
      <c r="AP481" s="3"/>
      <c r="AQ481" t="s">
        <v>5</v>
      </c>
      <c r="AR481" s="21">
        <f t="shared" ref="AR481:BK481" si="346">SUMPRODUCT($AG$15:$AG$471,AR$15:AR$471)/$AO$481</f>
        <v>107.53639862506975</v>
      </c>
      <c r="AS481" s="21">
        <f t="shared" si="346"/>
        <v>2124.4863937864693</v>
      </c>
      <c r="AT481" s="21">
        <f t="shared" si="346"/>
        <v>0.24840075018007118</v>
      </c>
      <c r="AU481" s="21">
        <f t="shared" si="346"/>
        <v>38.956476011597459</v>
      </c>
      <c r="AV481" s="21">
        <f t="shared" si="346"/>
        <v>55.28174016894765</v>
      </c>
      <c r="AW481" s="21">
        <f t="shared" si="346"/>
        <v>9.8484862175778412E-2</v>
      </c>
      <c r="AX481" s="21">
        <f t="shared" si="346"/>
        <v>109.55950822997055</v>
      </c>
      <c r="AY481" s="21">
        <f t="shared" si="346"/>
        <v>10.765034597927713</v>
      </c>
      <c r="AZ481" s="21">
        <f t="shared" si="346"/>
        <v>688.83711983972989</v>
      </c>
      <c r="BA481" s="21">
        <f t="shared" si="346"/>
        <v>8.2696452113253809</v>
      </c>
      <c r="BB481" s="21">
        <f t="shared" si="346"/>
        <v>0.60325119000348582</v>
      </c>
      <c r="BC481" s="21">
        <f t="shared" si="346"/>
        <v>69.812988753374654</v>
      </c>
      <c r="BD481" s="21">
        <f t="shared" si="346"/>
        <v>4.4547640807414786E-3</v>
      </c>
      <c r="BE481" s="21">
        <f t="shared" si="346"/>
        <v>4.2564018279117413</v>
      </c>
      <c r="BF481" s="21">
        <f t="shared" si="346"/>
        <v>0.42545876375167424</v>
      </c>
      <c r="BG481" s="21">
        <f t="shared" si="346"/>
        <v>0.43592202582342426</v>
      </c>
      <c r="BH481" s="21">
        <f t="shared" si="346"/>
        <v>5.7045061994511026E-5</v>
      </c>
      <c r="BI481" s="21">
        <f t="shared" si="346"/>
        <v>0.58410730410404499</v>
      </c>
      <c r="BJ481" s="21">
        <f t="shared" si="346"/>
        <v>837.23549677960159</v>
      </c>
      <c r="BK481" s="21">
        <f t="shared" si="346"/>
        <v>1.7933997419137055</v>
      </c>
    </row>
    <row r="482" spans="41:63" x14ac:dyDescent="0.2">
      <c r="AO482" s="8">
        <v>31.88</v>
      </c>
      <c r="AP482" s="3"/>
      <c r="AQ482" t="s">
        <v>11</v>
      </c>
      <c r="AR482" s="21">
        <f t="shared" ref="AR482:BK482" si="347">SUMPRODUCT($AH$15:$AH$471,AR$15:AR$471)/$AO$482</f>
        <v>75.413240317557694</v>
      </c>
      <c r="AS482" s="21">
        <f t="shared" si="347"/>
        <v>1334.8064927730979</v>
      </c>
      <c r="AT482" s="21">
        <f t="shared" si="347"/>
        <v>0.23060827241951426</v>
      </c>
      <c r="AU482" s="21">
        <f t="shared" si="347"/>
        <v>22.234295251489364</v>
      </c>
      <c r="AV482" s="21">
        <f t="shared" si="347"/>
        <v>73.551826790298136</v>
      </c>
      <c r="AW482" s="21">
        <f t="shared" si="347"/>
        <v>9.2422144699525241E-2</v>
      </c>
      <c r="AX482" s="21">
        <f t="shared" si="347"/>
        <v>76.564816774670689</v>
      </c>
      <c r="AY482" s="21">
        <f t="shared" si="347"/>
        <v>12.334690550171869</v>
      </c>
      <c r="AZ482" s="21">
        <f t="shared" si="347"/>
        <v>787.55263697504665</v>
      </c>
      <c r="BA482" s="21">
        <f t="shared" si="347"/>
        <v>6.4513864401730698</v>
      </c>
      <c r="BB482" s="21">
        <f t="shared" si="347"/>
        <v>0.25659390398822529</v>
      </c>
      <c r="BC482" s="21">
        <f t="shared" si="347"/>
        <v>92.066609727494708</v>
      </c>
      <c r="BD482" s="21">
        <f t="shared" si="347"/>
        <v>3.4507525529792579E-3</v>
      </c>
      <c r="BE482" s="21">
        <f t="shared" si="347"/>
        <v>5.7758143883464053</v>
      </c>
      <c r="BF482" s="21">
        <f t="shared" si="347"/>
        <v>0.45045632821125298</v>
      </c>
      <c r="BG482" s="21">
        <f t="shared" si="347"/>
        <v>0.4566370286536709</v>
      </c>
      <c r="BH482" s="21">
        <f t="shared" si="347"/>
        <v>4.3347309602070743E-5</v>
      </c>
      <c r="BI482" s="21">
        <f t="shared" si="347"/>
        <v>0.55451537983391108</v>
      </c>
      <c r="BJ482" s="21">
        <f t="shared" si="347"/>
        <v>879.04088812047212</v>
      </c>
      <c r="BK482" s="21">
        <f t="shared" si="347"/>
        <v>1.9638878796928509</v>
      </c>
    </row>
    <row r="484" spans="41:63" x14ac:dyDescent="0.2">
      <c r="AO484" t="s">
        <v>104</v>
      </c>
      <c r="AR484" s="21" t="str">
        <f t="shared" ref="AR484:BK484" si="348">AR14</f>
        <v>IPCC 2013 100a</v>
      </c>
      <c r="AS484" s="2" t="str">
        <f t="shared" si="348"/>
        <v>CED</v>
      </c>
      <c r="AT484" s="22" t="str">
        <f t="shared" si="348"/>
        <v>Fine particulate matter formation</v>
      </c>
      <c r="AU484" s="21" t="str">
        <f t="shared" si="348"/>
        <v>Fossil resource scarcity</v>
      </c>
      <c r="AV484" s="22" t="str">
        <f t="shared" si="348"/>
        <v>Freshwater ecotoxicity</v>
      </c>
      <c r="AW484" s="22" t="str">
        <f t="shared" si="348"/>
        <v>Freshwater eutrophication</v>
      </c>
      <c r="AX484" s="21" t="str">
        <f t="shared" si="348"/>
        <v>Global warming</v>
      </c>
      <c r="AY484" s="22" t="str">
        <f t="shared" si="348"/>
        <v>Human carcinogenic toxicity</v>
      </c>
      <c r="AZ484" s="21" t="str">
        <f t="shared" si="348"/>
        <v>Human non-carcinogenic toxicity</v>
      </c>
      <c r="BA484" s="22" t="str">
        <f t="shared" si="348"/>
        <v>Ionizing radiation</v>
      </c>
      <c r="BB484" s="22" t="str">
        <f t="shared" si="348"/>
        <v>Land use</v>
      </c>
      <c r="BC484" s="22" t="str">
        <f t="shared" si="348"/>
        <v>Marine ecotoxicity</v>
      </c>
      <c r="BD484" s="22" t="str">
        <f t="shared" si="348"/>
        <v>Marine eutrophication</v>
      </c>
      <c r="BE484" s="22" t="str">
        <f t="shared" si="348"/>
        <v>Mineral resource scarcity</v>
      </c>
      <c r="BF484" s="22" t="str">
        <f t="shared" si="348"/>
        <v>Ozone formation, Human health</v>
      </c>
      <c r="BG484" s="22" t="str">
        <f t="shared" si="348"/>
        <v>Ozone formation, Terrestrial ecosystems</v>
      </c>
      <c r="BH484" s="22" t="str">
        <f t="shared" si="348"/>
        <v>Stratospheric ozone depletion</v>
      </c>
      <c r="BI484" s="22" t="str">
        <f t="shared" si="348"/>
        <v>Terrestrial acidification</v>
      </c>
      <c r="BJ484" s="21" t="str">
        <f t="shared" si="348"/>
        <v>Terrestrial ecotoxicity</v>
      </c>
      <c r="BK484" s="22" t="str">
        <f t="shared" si="348"/>
        <v>Water consumption</v>
      </c>
    </row>
    <row r="485" spans="41:63" x14ac:dyDescent="0.2">
      <c r="AO485" s="13">
        <v>58</v>
      </c>
      <c r="AP485" s="3" t="s">
        <v>2</v>
      </c>
      <c r="AQ485" t="str">
        <f>AQ475</f>
        <v>NMC622</v>
      </c>
      <c r="AR485" s="21">
        <f t="shared" ref="AR485:BK485" si="349">SUMPRODUCT($AI$15:$AI$471,AR$15:AR$471)/$AO$485</f>
        <v>57.55402716987517</v>
      </c>
      <c r="AS485" s="21">
        <f t="shared" si="349"/>
        <v>943.86547455021787</v>
      </c>
      <c r="AT485" s="21">
        <f t="shared" si="349"/>
        <v>0.2164678540806865</v>
      </c>
      <c r="AU485" s="21">
        <f t="shared" si="349"/>
        <v>17.328840321207878</v>
      </c>
      <c r="AV485" s="21">
        <f t="shared" si="349"/>
        <v>29.953084527718694</v>
      </c>
      <c r="AW485" s="21">
        <f t="shared" si="349"/>
        <v>4.6882818975053843E-2</v>
      </c>
      <c r="AX485" s="21">
        <f t="shared" si="349"/>
        <v>58.331959933081663</v>
      </c>
      <c r="AY485" s="21">
        <f t="shared" si="349"/>
        <v>6.5967648328265316</v>
      </c>
      <c r="AZ485" s="21">
        <f t="shared" si="349"/>
        <v>387.53300634184495</v>
      </c>
      <c r="BA485" s="21">
        <f t="shared" si="349"/>
        <v>4.0708252697814533</v>
      </c>
      <c r="BB485" s="21">
        <f t="shared" si="349"/>
        <v>0.38783491468299991</v>
      </c>
      <c r="BC485" s="21">
        <f t="shared" si="349"/>
        <v>38.368518447709754</v>
      </c>
      <c r="BD485" s="21">
        <f t="shared" si="349"/>
        <v>3.5148301868378408E-3</v>
      </c>
      <c r="BE485" s="21">
        <f t="shared" si="349"/>
        <v>2.6575954388312741</v>
      </c>
      <c r="BF485" s="21">
        <f t="shared" si="349"/>
        <v>0.46964164543384862</v>
      </c>
      <c r="BG485" s="21">
        <f t="shared" si="349"/>
        <v>0.47480517687406104</v>
      </c>
      <c r="BH485" s="21">
        <f t="shared" si="349"/>
        <v>3.1734896977152389E-5</v>
      </c>
      <c r="BI485" s="21">
        <f t="shared" si="349"/>
        <v>0.5833878920037876</v>
      </c>
      <c r="BJ485" s="21">
        <f t="shared" si="349"/>
        <v>1625.8871870506709</v>
      </c>
      <c r="BK485" s="21">
        <f t="shared" si="349"/>
        <v>0.5482174550805885</v>
      </c>
    </row>
    <row r="486" spans="41:63" x14ac:dyDescent="0.2">
      <c r="AO486" s="13">
        <v>58</v>
      </c>
      <c r="AP486" s="3"/>
      <c r="AQ486" t="str">
        <f t="shared" ref="AQ486:AQ490" si="350">AQ476</f>
        <v>NMC811</v>
      </c>
      <c r="AR486" s="21">
        <f t="shared" ref="AR486:BK486" si="351">SUMPRODUCT($AJ$15:$AJ$471,AR$15:AR$471)/$AO$486</f>
        <v>59.864893524300129</v>
      </c>
      <c r="AS486" s="21">
        <f t="shared" si="351"/>
        <v>974.05967816178497</v>
      </c>
      <c r="AT486" s="21">
        <f t="shared" si="351"/>
        <v>0.23377670741823997</v>
      </c>
      <c r="AU486" s="21">
        <f t="shared" si="351"/>
        <v>18.015703341910168</v>
      </c>
      <c r="AV486" s="21">
        <f t="shared" si="351"/>
        <v>29.987495910078351</v>
      </c>
      <c r="AW486" s="21">
        <f t="shared" si="351"/>
        <v>4.6800619805758129E-2</v>
      </c>
      <c r="AX486" s="21">
        <f t="shared" si="351"/>
        <v>60.670382308142479</v>
      </c>
      <c r="AY486" s="21">
        <f t="shared" si="351"/>
        <v>6.7158544397830351</v>
      </c>
      <c r="AZ486" s="21">
        <f t="shared" si="351"/>
        <v>388.29067424707546</v>
      </c>
      <c r="BA486" s="21">
        <f t="shared" si="351"/>
        <v>4.0628854441144595</v>
      </c>
      <c r="BB486" s="21">
        <f t="shared" si="351"/>
        <v>0.39238822594331085</v>
      </c>
      <c r="BC486" s="21">
        <f t="shared" si="351"/>
        <v>38.447023391612632</v>
      </c>
      <c r="BD486" s="21">
        <f t="shared" si="351"/>
        <v>3.3101011538017185E-3</v>
      </c>
      <c r="BE486" s="21">
        <f t="shared" si="351"/>
        <v>2.4752669826643561</v>
      </c>
      <c r="BF486" s="21">
        <f t="shared" si="351"/>
        <v>0.53349407026733464</v>
      </c>
      <c r="BG486" s="21">
        <f t="shared" si="351"/>
        <v>0.53908297412110051</v>
      </c>
      <c r="BH486" s="21">
        <f t="shared" si="351"/>
        <v>3.326034022634142E-5</v>
      </c>
      <c r="BI486" s="21">
        <f t="shared" si="351"/>
        <v>0.63825360911512896</v>
      </c>
      <c r="BJ486" s="21">
        <f t="shared" si="351"/>
        <v>1697.3475749068994</v>
      </c>
      <c r="BK486" s="21">
        <f t="shared" si="351"/>
        <v>0.52346928516013236</v>
      </c>
    </row>
    <row r="487" spans="41:63" x14ac:dyDescent="0.2">
      <c r="AO487" s="13">
        <v>58</v>
      </c>
      <c r="AP487" s="3"/>
      <c r="AQ487" t="str">
        <f t="shared" si="350"/>
        <v>NCA (I)</v>
      </c>
      <c r="AR487" s="21">
        <f t="shared" ref="AR487:BK487" si="352">SUMPRODUCT($AK$15:$AK$471,AR$15:AR$471)/$AO$487</f>
        <v>63.387441130867529</v>
      </c>
      <c r="AS487" s="21">
        <f t="shared" si="352"/>
        <v>1024.0614036256206</v>
      </c>
      <c r="AT487" s="21">
        <f t="shared" si="352"/>
        <v>0.24648828433131434</v>
      </c>
      <c r="AU487" s="21">
        <f t="shared" si="352"/>
        <v>19.084565646678431</v>
      </c>
      <c r="AV487" s="21">
        <f t="shared" si="352"/>
        <v>29.733121940248292</v>
      </c>
      <c r="AW487" s="21">
        <f t="shared" si="352"/>
        <v>4.7060284058210153E-2</v>
      </c>
      <c r="AX487" s="21">
        <f t="shared" si="352"/>
        <v>64.191489956789454</v>
      </c>
      <c r="AY487" s="21">
        <f t="shared" si="352"/>
        <v>6.9642220913874109</v>
      </c>
      <c r="AZ487" s="21">
        <f t="shared" si="352"/>
        <v>389.93778380929967</v>
      </c>
      <c r="BA487" s="21">
        <f t="shared" si="352"/>
        <v>4.1230695315008798</v>
      </c>
      <c r="BB487" s="21">
        <f t="shared" si="352"/>
        <v>0.4274590675383802</v>
      </c>
      <c r="BC487" s="21">
        <f t="shared" si="352"/>
        <v>38.207512837923716</v>
      </c>
      <c r="BD487" s="21">
        <f t="shared" si="352"/>
        <v>3.5184271360204585E-3</v>
      </c>
      <c r="BE487" s="21">
        <f t="shared" si="352"/>
        <v>2.6107465790048314</v>
      </c>
      <c r="BF487" s="21">
        <f t="shared" si="352"/>
        <v>0.57426771200485205</v>
      </c>
      <c r="BG487" s="21">
        <f t="shared" si="352"/>
        <v>0.58018729021414106</v>
      </c>
      <c r="BH487" s="21">
        <f t="shared" si="352"/>
        <v>3.4909270682752296E-5</v>
      </c>
      <c r="BI487" s="21">
        <f t="shared" si="352"/>
        <v>0.67677256041945144</v>
      </c>
      <c r="BJ487" s="21">
        <f t="shared" si="352"/>
        <v>1831.6074319784109</v>
      </c>
      <c r="BK487" s="21">
        <f t="shared" si="352"/>
        <v>0.55441912108986824</v>
      </c>
    </row>
    <row r="488" spans="41:63" x14ac:dyDescent="0.2">
      <c r="AO488" s="13">
        <v>56.24</v>
      </c>
      <c r="AP488" s="3"/>
      <c r="AQ488" t="str">
        <f t="shared" si="350"/>
        <v>LFP(II)</v>
      </c>
      <c r="AR488" s="21">
        <f t="shared" ref="AR488:BK488" si="353">SUMPRODUCT($AL$15:$AL$471,AR$15:AR$471)/$AO$488</f>
        <v>44.92946982513179</v>
      </c>
      <c r="AS488" s="21">
        <f t="shared" si="353"/>
        <v>694.40983621985254</v>
      </c>
      <c r="AT488" s="21">
        <f t="shared" si="353"/>
        <v>0.18272728786772338</v>
      </c>
      <c r="AU488" s="21">
        <f t="shared" si="353"/>
        <v>13.153217840312479</v>
      </c>
      <c r="AV488" s="21">
        <f t="shared" si="353"/>
        <v>15.125905914924047</v>
      </c>
      <c r="AW488" s="21">
        <f t="shared" si="353"/>
        <v>2.8504901847064987E-2</v>
      </c>
      <c r="AX488" s="21">
        <f t="shared" si="353"/>
        <v>45.477707730121821</v>
      </c>
      <c r="AY488" s="21">
        <f t="shared" si="353"/>
        <v>5.1661848644156843</v>
      </c>
      <c r="AZ488" s="21">
        <f t="shared" si="353"/>
        <v>201.6128259993485</v>
      </c>
      <c r="BA488" s="21">
        <f t="shared" si="353"/>
        <v>2.3920956461965099</v>
      </c>
      <c r="BB488" s="21">
        <f t="shared" si="353"/>
        <v>0.97173551100190236</v>
      </c>
      <c r="BC488" s="21">
        <f t="shared" si="353"/>
        <v>19.384617855076996</v>
      </c>
      <c r="BD488" s="21">
        <f t="shared" si="353"/>
        <v>3.8989321185200188E-3</v>
      </c>
      <c r="BE488" s="21">
        <f t="shared" si="353"/>
        <v>2.9583067703713746</v>
      </c>
      <c r="BF488" s="21">
        <f t="shared" si="353"/>
        <v>0.45020509653533602</v>
      </c>
      <c r="BG488" s="21">
        <f t="shared" si="353"/>
        <v>0.45454263252541866</v>
      </c>
      <c r="BH488" s="21">
        <f t="shared" si="353"/>
        <v>2.4578524843957517E-5</v>
      </c>
      <c r="BI488" s="21">
        <f t="shared" si="353"/>
        <v>0.51767780364453631</v>
      </c>
      <c r="BJ488" s="21">
        <f t="shared" si="353"/>
        <v>329.52739601962179</v>
      </c>
      <c r="BK488" s="21">
        <f t="shared" si="353"/>
        <v>0.58092947681550822</v>
      </c>
    </row>
    <row r="489" spans="41:63" x14ac:dyDescent="0.2">
      <c r="AO489" s="13">
        <v>58</v>
      </c>
      <c r="AP489" s="3"/>
      <c r="AQ489" t="str">
        <f t="shared" si="350"/>
        <v>NMC955</v>
      </c>
      <c r="AR489" s="21">
        <f t="shared" ref="AR489:BK489" si="354">SUMPRODUCT($AM$15:$AM$471,AR$15:AR$471)/$AO$489</f>
        <v>60.10636357281102</v>
      </c>
      <c r="AS489" s="21">
        <f t="shared" si="354"/>
        <v>973.68471737680204</v>
      </c>
      <c r="AT489" s="21">
        <f t="shared" si="354"/>
        <v>0.23716676378823515</v>
      </c>
      <c r="AU489" s="21">
        <f t="shared" si="354"/>
        <v>18.072011486904966</v>
      </c>
      <c r="AV489" s="21">
        <f t="shared" si="354"/>
        <v>29.765046992403473</v>
      </c>
      <c r="AW489" s="21">
        <f t="shared" si="354"/>
        <v>4.6511350577129684E-2</v>
      </c>
      <c r="AX489" s="21">
        <f t="shared" si="354"/>
        <v>60.900677175508228</v>
      </c>
      <c r="AY489" s="21">
        <f t="shared" si="354"/>
        <v>6.7618884694613346</v>
      </c>
      <c r="AZ489" s="21">
        <f t="shared" si="354"/>
        <v>387.89687909092805</v>
      </c>
      <c r="BA489" s="21">
        <f t="shared" si="354"/>
        <v>3.9897082743981653</v>
      </c>
      <c r="BB489" s="21">
        <f t="shared" si="354"/>
        <v>0.39795956720867254</v>
      </c>
      <c r="BC489" s="21">
        <f t="shared" si="354"/>
        <v>38.222426689246028</v>
      </c>
      <c r="BD489" s="21">
        <f t="shared" si="354"/>
        <v>3.2492961491755118E-3</v>
      </c>
      <c r="BE489" s="21">
        <f t="shared" si="354"/>
        <v>2.4234357902814345</v>
      </c>
      <c r="BF489" s="21">
        <f t="shared" si="354"/>
        <v>0.54997061637799594</v>
      </c>
      <c r="BG489" s="21">
        <f t="shared" si="354"/>
        <v>0.55564906106318812</v>
      </c>
      <c r="BH489" s="21">
        <f t="shared" si="354"/>
        <v>3.3421535037484658E-5</v>
      </c>
      <c r="BI489" s="21">
        <f t="shared" si="354"/>
        <v>0.65075893550883135</v>
      </c>
      <c r="BJ489" s="21">
        <f t="shared" si="354"/>
        <v>1795.9805349638441</v>
      </c>
      <c r="BK489" s="21">
        <f t="shared" si="354"/>
        <v>0.5070320337681643</v>
      </c>
    </row>
    <row r="490" spans="41:63" x14ac:dyDescent="0.2">
      <c r="AO490" s="8">
        <v>58</v>
      </c>
      <c r="AP490" s="3"/>
      <c r="AQ490" t="str">
        <f t="shared" si="350"/>
        <v>NCA955</v>
      </c>
      <c r="AR490" s="21">
        <f t="shared" ref="AR490:BK490" si="355">SUMPRODUCT($AN$15:$AN$471,AR$15:AR$471)/$AO$490</f>
        <v>64.035200209634525</v>
      </c>
      <c r="AS490" s="21">
        <f t="shared" si="355"/>
        <v>1029.5301488527411</v>
      </c>
      <c r="AT490" s="21">
        <f t="shared" si="355"/>
        <v>0.25214696071983134</v>
      </c>
      <c r="AU490" s="21">
        <f t="shared" si="355"/>
        <v>19.251715811584013</v>
      </c>
      <c r="AV490" s="21">
        <f t="shared" si="355"/>
        <v>29.967428539569561</v>
      </c>
      <c r="AW490" s="21">
        <f t="shared" si="355"/>
        <v>4.7283827922075347E-2</v>
      </c>
      <c r="AX490" s="21">
        <f t="shared" si="355"/>
        <v>64.831607291213629</v>
      </c>
      <c r="AY490" s="21">
        <f t="shared" si="355"/>
        <v>7.0910792333680392</v>
      </c>
      <c r="AZ490" s="21">
        <f t="shared" si="355"/>
        <v>394.68485530075827</v>
      </c>
      <c r="BA490" s="21">
        <f t="shared" si="355"/>
        <v>4.0682060036219072</v>
      </c>
      <c r="BB490" s="21">
        <f t="shared" si="355"/>
        <v>0.42833702611425567</v>
      </c>
      <c r="BC490" s="21">
        <f t="shared" si="355"/>
        <v>38.559747975946784</v>
      </c>
      <c r="BD490" s="21">
        <f t="shared" si="355"/>
        <v>3.4305556013153153E-3</v>
      </c>
      <c r="BE490" s="21">
        <f t="shared" si="355"/>
        <v>2.5456698182371618</v>
      </c>
      <c r="BF490" s="21">
        <f t="shared" si="355"/>
        <v>0.59720429163993316</v>
      </c>
      <c r="BG490" s="21">
        <f t="shared" si="355"/>
        <v>0.60326368129022834</v>
      </c>
      <c r="BH490" s="21">
        <f t="shared" si="355"/>
        <v>3.5287139847507539E-5</v>
      </c>
      <c r="BI490" s="21">
        <f t="shared" si="355"/>
        <v>0.69625143080661067</v>
      </c>
      <c r="BJ490" s="21">
        <f t="shared" si="355"/>
        <v>1958.1094644722707</v>
      </c>
      <c r="BK490" s="21">
        <f t="shared" si="355"/>
        <v>0.53279570529834286</v>
      </c>
    </row>
    <row r="491" spans="41:63" x14ac:dyDescent="0.2">
      <c r="AO491" s="13">
        <v>67.400000000000006</v>
      </c>
      <c r="AP491" s="3"/>
      <c r="AQ491" t="str">
        <f>AQ481</f>
        <v>Li-S</v>
      </c>
      <c r="AR491" s="21">
        <f t="shared" ref="AR491:BK491" si="356">SUMPRODUCT($AO$15:$AO$471,AR$15:AR$471)/$AO$491</f>
        <v>96.654286090995598</v>
      </c>
      <c r="AS491" s="21">
        <f t="shared" si="356"/>
        <v>1941.8475608860024</v>
      </c>
      <c r="AT491" s="21">
        <f t="shared" si="356"/>
        <v>0.221007564193447</v>
      </c>
      <c r="AU491" s="21">
        <f t="shared" si="356"/>
        <v>36.034455152964341</v>
      </c>
      <c r="AV491" s="21">
        <f t="shared" si="356"/>
        <v>42.794067584567031</v>
      </c>
      <c r="AW491" s="21">
        <f t="shared" si="356"/>
        <v>7.9933542149936365E-2</v>
      </c>
      <c r="AX491" s="21">
        <f t="shared" si="356"/>
        <v>98.492938301913284</v>
      </c>
      <c r="AY491" s="21">
        <f t="shared" si="356"/>
        <v>9.0337865960015584</v>
      </c>
      <c r="AZ491" s="21">
        <f t="shared" si="356"/>
        <v>534.6574538593328</v>
      </c>
      <c r="BA491" s="21">
        <f t="shared" si="356"/>
        <v>7.0528497764780891</v>
      </c>
      <c r="BB491" s="21">
        <f t="shared" si="356"/>
        <v>0.47000678466176099</v>
      </c>
      <c r="BC491" s="21">
        <f t="shared" si="356"/>
        <v>53.840102702778111</v>
      </c>
      <c r="BD491" s="21">
        <f t="shared" si="356"/>
        <v>3.854854584598754E-3</v>
      </c>
      <c r="BE491" s="21">
        <f t="shared" si="356"/>
        <v>3.7019864359244332</v>
      </c>
      <c r="BF491" s="21">
        <f t="shared" si="356"/>
        <v>0.38444838392024305</v>
      </c>
      <c r="BG491" s="21">
        <f t="shared" si="356"/>
        <v>0.39425431189804139</v>
      </c>
      <c r="BH491" s="21">
        <f t="shared" si="356"/>
        <v>4.9996809232444584E-5</v>
      </c>
      <c r="BI491" s="21">
        <f t="shared" si="356"/>
        <v>0.52900705585622709</v>
      </c>
      <c r="BJ491" s="21">
        <f t="shared" si="356"/>
        <v>736.84574198936923</v>
      </c>
      <c r="BK491" s="21">
        <f t="shared" si="356"/>
        <v>1.6399910389926482</v>
      </c>
    </row>
    <row r="492" spans="41:63" x14ac:dyDescent="0.2">
      <c r="AO492" s="8">
        <v>63.76</v>
      </c>
      <c r="AP492" s="3"/>
      <c r="AQ492" t="str">
        <f>AQ482</f>
        <v>Li-air</v>
      </c>
      <c r="AR492" s="21">
        <f t="shared" ref="AR492:BK492" si="357">SUMPRODUCT($AP$15:$AP$471,AR$15:AR$471)/$AO$492</f>
        <v>56.681950507786837</v>
      </c>
      <c r="AS492" s="21">
        <f t="shared" si="357"/>
        <v>996.93560233823143</v>
      </c>
      <c r="AT492" s="21">
        <f t="shared" si="357"/>
        <v>0.1797051853232203</v>
      </c>
      <c r="AU492" s="21">
        <f t="shared" si="357"/>
        <v>16.777043037130841</v>
      </c>
      <c r="AV492" s="21">
        <f t="shared" si="357"/>
        <v>45.840732231507452</v>
      </c>
      <c r="AW492" s="21">
        <f t="shared" si="357"/>
        <v>6.0015724195071216E-2</v>
      </c>
      <c r="AX492" s="21">
        <f t="shared" si="357"/>
        <v>57.512643827122687</v>
      </c>
      <c r="AY492" s="21">
        <f t="shared" si="357"/>
        <v>8.2354123463291113</v>
      </c>
      <c r="AZ492" s="21">
        <f t="shared" si="357"/>
        <v>500.69335796541441</v>
      </c>
      <c r="BA492" s="21">
        <f t="shared" si="357"/>
        <v>4.7326896364846549</v>
      </c>
      <c r="BB492" s="21">
        <f t="shared" si="357"/>
        <v>0.19366861147697956</v>
      </c>
      <c r="BC492" s="21">
        <f t="shared" si="357"/>
        <v>57.331015058382398</v>
      </c>
      <c r="BD492" s="21">
        <f t="shared" si="357"/>
        <v>2.4962380190107179E-3</v>
      </c>
      <c r="BE492" s="21">
        <f t="shared" si="357"/>
        <v>4.7153632111977588</v>
      </c>
      <c r="BF492" s="21">
        <f t="shared" si="357"/>
        <v>0.37279904427985594</v>
      </c>
      <c r="BG492" s="21">
        <f t="shared" si="357"/>
        <v>0.37746952619428115</v>
      </c>
      <c r="BH492" s="21">
        <f t="shared" si="357"/>
        <v>3.1989587289618075E-5</v>
      </c>
      <c r="BI492" s="21">
        <f t="shared" si="357"/>
        <v>0.44389399911590505</v>
      </c>
      <c r="BJ492" s="21">
        <f t="shared" si="357"/>
        <v>598.89765239251437</v>
      </c>
      <c r="BK492" s="21">
        <f t="shared" si="357"/>
        <v>1.6163358688286753</v>
      </c>
    </row>
    <row r="495" spans="41:63" x14ac:dyDescent="0.2">
      <c r="AR495" s="21" t="str">
        <f>AR474</f>
        <v>IPCC 2013 100a</v>
      </c>
      <c r="AS495" s="2" t="str">
        <f t="shared" ref="AS495:BK495" si="358">AS474</f>
        <v>CED</v>
      </c>
      <c r="AT495" s="22" t="str">
        <f t="shared" si="358"/>
        <v>Fine particulate matter formation</v>
      </c>
      <c r="AU495" s="21" t="str">
        <f t="shared" si="358"/>
        <v>Fossil resource scarcity</v>
      </c>
      <c r="AV495" s="22" t="str">
        <f t="shared" si="358"/>
        <v>Freshwater ecotoxicity</v>
      </c>
      <c r="AW495" s="22" t="str">
        <f t="shared" si="358"/>
        <v>Freshwater eutrophication</v>
      </c>
      <c r="AX495" s="21" t="str">
        <f t="shared" si="358"/>
        <v>Global warming</v>
      </c>
      <c r="AY495" s="22" t="str">
        <f t="shared" si="358"/>
        <v>Human carcinogenic toxicity</v>
      </c>
      <c r="AZ495" s="21" t="str">
        <f t="shared" si="358"/>
        <v>Human non-carcinogenic toxicity</v>
      </c>
      <c r="BA495" s="22" t="str">
        <f t="shared" si="358"/>
        <v>Ionizing radiation</v>
      </c>
      <c r="BB495" s="22" t="str">
        <f t="shared" si="358"/>
        <v>Land use</v>
      </c>
      <c r="BC495" s="22" t="str">
        <f t="shared" si="358"/>
        <v>Marine ecotoxicity</v>
      </c>
      <c r="BD495" s="22" t="str">
        <f t="shared" si="358"/>
        <v>Marine eutrophication</v>
      </c>
      <c r="BE495" s="22" t="str">
        <f t="shared" si="358"/>
        <v>Mineral resource scarcity</v>
      </c>
      <c r="BF495" s="22" t="str">
        <f t="shared" si="358"/>
        <v>Ozone formation, Human health</v>
      </c>
      <c r="BG495" s="22" t="str">
        <f t="shared" si="358"/>
        <v>Ozone formation, Terrestrial ecosystems</v>
      </c>
      <c r="BH495" s="22" t="str">
        <f t="shared" si="358"/>
        <v>Stratospheric ozone depletion</v>
      </c>
      <c r="BI495" s="22" t="str">
        <f t="shared" si="358"/>
        <v>Terrestrial acidification</v>
      </c>
      <c r="BJ495" s="21" t="str">
        <f t="shared" si="358"/>
        <v>Terrestrial ecotoxicity</v>
      </c>
      <c r="BK495" s="22" t="str">
        <f t="shared" si="358"/>
        <v>Water consumption</v>
      </c>
    </row>
    <row r="496" spans="41:63" x14ac:dyDescent="0.2">
      <c r="AQ496" s="1" t="s">
        <v>84</v>
      </c>
      <c r="AR496" s="360">
        <f t="shared" ref="AR496:BK503" si="359">AR475/AR$475</f>
        <v>1</v>
      </c>
      <c r="AS496" s="360">
        <f t="shared" si="359"/>
        <v>1</v>
      </c>
      <c r="AT496" s="360">
        <f t="shared" si="359"/>
        <v>1</v>
      </c>
      <c r="AU496" s="360">
        <f t="shared" si="359"/>
        <v>1</v>
      </c>
      <c r="AV496" s="360">
        <f t="shared" si="359"/>
        <v>1</v>
      </c>
      <c r="AW496" s="360">
        <f t="shared" si="359"/>
        <v>1</v>
      </c>
      <c r="AX496" s="360">
        <f t="shared" si="359"/>
        <v>1</v>
      </c>
      <c r="AY496" s="360">
        <f t="shared" si="359"/>
        <v>1</v>
      </c>
      <c r="AZ496" s="360">
        <f t="shared" si="359"/>
        <v>1</v>
      </c>
      <c r="BA496" s="360">
        <f t="shared" si="359"/>
        <v>1</v>
      </c>
      <c r="BB496" s="360">
        <f t="shared" si="359"/>
        <v>1</v>
      </c>
      <c r="BC496" s="360">
        <f t="shared" si="359"/>
        <v>1</v>
      </c>
      <c r="BD496" s="360">
        <f t="shared" si="359"/>
        <v>1</v>
      </c>
      <c r="BE496" s="360">
        <f t="shared" si="359"/>
        <v>1</v>
      </c>
      <c r="BF496" s="360">
        <f t="shared" si="359"/>
        <v>1</v>
      </c>
      <c r="BG496" s="360">
        <f t="shared" si="359"/>
        <v>1</v>
      </c>
      <c r="BH496" s="360">
        <f t="shared" si="359"/>
        <v>1</v>
      </c>
      <c r="BI496" s="360">
        <f t="shared" si="359"/>
        <v>1</v>
      </c>
      <c r="BJ496" s="360">
        <f t="shared" si="359"/>
        <v>1</v>
      </c>
      <c r="BK496" s="360">
        <f t="shared" si="359"/>
        <v>1</v>
      </c>
    </row>
    <row r="497" spans="43:63" x14ac:dyDescent="0.2">
      <c r="AQ497" s="1" t="s">
        <v>85</v>
      </c>
      <c r="AR497" s="360">
        <f t="shared" si="359"/>
        <v>1.0339740929347319</v>
      </c>
      <c r="AS497" s="360">
        <f t="shared" si="359"/>
        <v>1.0268530549870647</v>
      </c>
      <c r="AT497" s="360">
        <f t="shared" si="359"/>
        <v>1.071353267701854</v>
      </c>
      <c r="AU497" s="360">
        <f t="shared" si="359"/>
        <v>1.0339639871044792</v>
      </c>
      <c r="AV497" s="360">
        <f t="shared" si="359"/>
        <v>1.0004135226927362</v>
      </c>
      <c r="AW497" s="360">
        <f t="shared" si="359"/>
        <v>0.9983770184828068</v>
      </c>
      <c r="AX497" s="360">
        <f t="shared" si="359"/>
        <v>1.0339014463736451</v>
      </c>
      <c r="AY497" s="360">
        <f t="shared" si="359"/>
        <v>1.0143617978343114</v>
      </c>
      <c r="AZ497" s="360">
        <f t="shared" si="359"/>
        <v>1.0009699504739076</v>
      </c>
      <c r="BA497" s="360">
        <f t="shared" si="359"/>
        <v>0.99844176229673576</v>
      </c>
      <c r="BB497" s="360">
        <f t="shared" si="359"/>
        <v>1.009384891703748</v>
      </c>
      <c r="BC497" s="360">
        <f t="shared" si="359"/>
        <v>1.0010715418497105</v>
      </c>
      <c r="BD497" s="360">
        <f t="shared" si="359"/>
        <v>0.95009745767033504</v>
      </c>
      <c r="BE497" s="360">
        <f t="shared" si="359"/>
        <v>0.94245899481111794</v>
      </c>
      <c r="BF497" s="360">
        <f t="shared" si="359"/>
        <v>1.1257786038076607</v>
      </c>
      <c r="BG497" s="360">
        <f t="shared" si="359"/>
        <v>1.1251843121395713</v>
      </c>
      <c r="BH497" s="360">
        <f t="shared" si="359"/>
        <v>1.0400073871287516</v>
      </c>
      <c r="BI497" s="360">
        <f t="shared" si="359"/>
        <v>1.0864198658490962</v>
      </c>
      <c r="BJ497" s="360">
        <f t="shared" si="359"/>
        <v>1.0416145351228838</v>
      </c>
      <c r="BK497" s="360">
        <f t="shared" si="359"/>
        <v>0.9640472774019031</v>
      </c>
    </row>
    <row r="498" spans="43:63" x14ac:dyDescent="0.2">
      <c r="AQ498" s="1" t="s">
        <v>86</v>
      </c>
      <c r="AR498" s="360">
        <f t="shared" si="359"/>
        <v>1.0858620969929305</v>
      </c>
      <c r="AS498" s="360">
        <f t="shared" si="359"/>
        <v>1.0715986955345183</v>
      </c>
      <c r="AT498" s="360">
        <f t="shared" si="359"/>
        <v>1.1234322816155498</v>
      </c>
      <c r="AU498" s="360">
        <f t="shared" si="359"/>
        <v>1.0872567060619394</v>
      </c>
      <c r="AV498" s="360">
        <f t="shared" si="359"/>
        <v>0.99182003207505087</v>
      </c>
      <c r="AW498" s="360">
        <f t="shared" si="359"/>
        <v>1.0008622530446634</v>
      </c>
      <c r="AX498" s="360">
        <f t="shared" si="359"/>
        <v>1.0850504654880497</v>
      </c>
      <c r="AY498" s="360">
        <f t="shared" si="359"/>
        <v>1.0433417432167233</v>
      </c>
      <c r="AZ498" s="360">
        <f t="shared" si="359"/>
        <v>1.0021211115177577</v>
      </c>
      <c r="BA498" s="360">
        <f t="shared" si="359"/>
        <v>1.009644329266441</v>
      </c>
      <c r="BB498" s="360">
        <f t="shared" si="359"/>
        <v>1.0794096553970056</v>
      </c>
      <c r="BC498" s="360">
        <f t="shared" si="359"/>
        <v>0.99419550154953718</v>
      </c>
      <c r="BD498" s="360">
        <f t="shared" si="359"/>
        <v>1.0003167759124127</v>
      </c>
      <c r="BE498" s="360">
        <f t="shared" si="359"/>
        <v>0.98374926037199528</v>
      </c>
      <c r="BF498" s="360">
        <f t="shared" si="359"/>
        <v>1.2058757450238524</v>
      </c>
      <c r="BG498" s="360">
        <f t="shared" si="359"/>
        <v>1.2050179151824549</v>
      </c>
      <c r="BH498" s="360">
        <f t="shared" si="359"/>
        <v>1.0828646682702523</v>
      </c>
      <c r="BI498" s="360">
        <f t="shared" si="359"/>
        <v>1.1467928310573616</v>
      </c>
      <c r="BJ498" s="360">
        <f t="shared" si="359"/>
        <v>1.1193660132586505</v>
      </c>
      <c r="BK498" s="360">
        <f t="shared" si="359"/>
        <v>1.0077443100512151</v>
      </c>
    </row>
    <row r="499" spans="43:63" x14ac:dyDescent="0.2">
      <c r="AQ499" s="1" t="s">
        <v>87</v>
      </c>
      <c r="AR499" s="360">
        <f t="shared" si="359"/>
        <v>0.84705418231638208</v>
      </c>
      <c r="AS499" s="360">
        <f t="shared" si="359"/>
        <v>0.83247357043381076</v>
      </c>
      <c r="AT499" s="360">
        <f t="shared" si="359"/>
        <v>0.9555711149764583</v>
      </c>
      <c r="AU499" s="360">
        <f t="shared" si="359"/>
        <v>0.85271323726272996</v>
      </c>
      <c r="AV499" s="360">
        <f t="shared" si="359"/>
        <v>0.74325787966528623</v>
      </c>
      <c r="AW499" s="360">
        <f t="shared" si="359"/>
        <v>0.82160023994859199</v>
      </c>
      <c r="AX499" s="360">
        <f t="shared" si="359"/>
        <v>0.84659589806782753</v>
      </c>
      <c r="AY499" s="360">
        <f t="shared" si="359"/>
        <v>0.85790936652662264</v>
      </c>
      <c r="AZ499" s="360">
        <f t="shared" si="359"/>
        <v>0.77530387917944732</v>
      </c>
      <c r="BA499" s="360">
        <f t="shared" si="359"/>
        <v>0.74219869888844914</v>
      </c>
      <c r="BB499" s="360">
        <f t="shared" si="359"/>
        <v>1.8764901049026721</v>
      </c>
      <c r="BC499" s="360">
        <f t="shared" si="359"/>
        <v>0.74087856125110596</v>
      </c>
      <c r="BD499" s="360">
        <f t="shared" si="359"/>
        <v>1.1235281427567705</v>
      </c>
      <c r="BE499" s="360">
        <f t="shared" si="359"/>
        <v>1.1599635636213563</v>
      </c>
      <c r="BF499" s="360">
        <f t="shared" si="359"/>
        <v>0.99544592685032895</v>
      </c>
      <c r="BG499" s="360">
        <f t="shared" si="359"/>
        <v>0.9947437849163826</v>
      </c>
      <c r="BH499" s="360">
        <f t="shared" si="359"/>
        <v>0.86094604393971341</v>
      </c>
      <c r="BI499" s="360">
        <f t="shared" si="359"/>
        <v>0.99277717108852181</v>
      </c>
      <c r="BJ499" s="360">
        <f t="shared" si="359"/>
        <v>0.28224970108451425</v>
      </c>
      <c r="BK499" s="360">
        <f t="shared" si="359"/>
        <v>1.0629150570397132</v>
      </c>
    </row>
    <row r="500" spans="43:63" x14ac:dyDescent="0.2">
      <c r="AQ500" s="1" t="s">
        <v>88</v>
      </c>
      <c r="AR500" s="360">
        <f t="shared" si="359"/>
        <v>1.0374987291415443</v>
      </c>
      <c r="AS500" s="360">
        <f t="shared" si="359"/>
        <v>1.0265142370684319</v>
      </c>
      <c r="AT500" s="360">
        <f t="shared" si="359"/>
        <v>1.0850183614911009</v>
      </c>
      <c r="AU500" s="360">
        <f t="shared" si="359"/>
        <v>1.0368499286213879</v>
      </c>
      <c r="AV500" s="360">
        <f t="shared" si="359"/>
        <v>0.9932761046193751</v>
      </c>
      <c r="AW500" s="360">
        <f t="shared" si="359"/>
        <v>0.99278411450558846</v>
      </c>
      <c r="AX500" s="360">
        <f t="shared" si="359"/>
        <v>1.037216367938903</v>
      </c>
      <c r="AY500" s="360">
        <f t="shared" si="359"/>
        <v>1.0189191907398985</v>
      </c>
      <c r="AZ500" s="360">
        <f t="shared" si="359"/>
        <v>0.99880022379790478</v>
      </c>
      <c r="BA500" s="360">
        <f t="shared" si="359"/>
        <v>0.98437472239439328</v>
      </c>
      <c r="BB500" s="360">
        <f t="shared" si="359"/>
        <v>1.0219132158054793</v>
      </c>
      <c r="BC500" s="360">
        <f t="shared" si="359"/>
        <v>0.99513464917025407</v>
      </c>
      <c r="BD500" s="360">
        <f t="shared" si="359"/>
        <v>0.93490225698683205</v>
      </c>
      <c r="BE500" s="360">
        <f t="shared" si="359"/>
        <v>0.92522906803939298</v>
      </c>
      <c r="BF500" s="360">
        <f t="shared" si="359"/>
        <v>1.157973296305576</v>
      </c>
      <c r="BG500" s="360">
        <f t="shared" si="359"/>
        <v>1.1571859566866562</v>
      </c>
      <c r="BH500" s="360">
        <f t="shared" si="359"/>
        <v>1.0438935176128605</v>
      </c>
      <c r="BI500" s="360">
        <f t="shared" si="359"/>
        <v>1.1058304775960748</v>
      </c>
      <c r="BJ500" s="360">
        <f t="shared" si="359"/>
        <v>1.098673966663142</v>
      </c>
      <c r="BK500" s="360">
        <f t="shared" si="359"/>
        <v>0.9394370061634274</v>
      </c>
    </row>
    <row r="501" spans="43:63" x14ac:dyDescent="0.2">
      <c r="AQ501" s="1" t="s">
        <v>89</v>
      </c>
      <c r="AR501" s="360">
        <f t="shared" si="359"/>
        <v>1.0956006043499233</v>
      </c>
      <c r="AS501" s="360">
        <f t="shared" si="359"/>
        <v>1.0767097591872123</v>
      </c>
      <c r="AT501" s="360">
        <f t="shared" si="359"/>
        <v>1.146942718980859</v>
      </c>
      <c r="AU501" s="360">
        <f t="shared" si="359"/>
        <v>1.0957684266662184</v>
      </c>
      <c r="AV501" s="360">
        <f t="shared" si="359"/>
        <v>0.99798081978289954</v>
      </c>
      <c r="AW501" s="360">
        <f t="shared" si="359"/>
        <v>1.0046530174637514</v>
      </c>
      <c r="AX501" s="360">
        <f t="shared" si="359"/>
        <v>1.094546941468806</v>
      </c>
      <c r="AY501" s="360">
        <f t="shared" si="359"/>
        <v>1.0592410412467714</v>
      </c>
      <c r="AZ501" s="360">
        <f t="shared" si="359"/>
        <v>1.0114059572827818</v>
      </c>
      <c r="BA501" s="360">
        <f t="shared" si="359"/>
        <v>0.99941351430464009</v>
      </c>
      <c r="BB501" s="360">
        <f t="shared" si="359"/>
        <v>1.0808556436535197</v>
      </c>
      <c r="BC501" s="360">
        <f t="shared" si="359"/>
        <v>1.0013170040382922</v>
      </c>
      <c r="BD501" s="360">
        <f t="shared" si="359"/>
        <v>0.97916002530299084</v>
      </c>
      <c r="BE501" s="360">
        <f t="shared" si="359"/>
        <v>0.96357525971607116</v>
      </c>
      <c r="BF501" s="360">
        <f t="shared" si="359"/>
        <v>1.251203402540177</v>
      </c>
      <c r="BG501" s="360">
        <f t="shared" si="359"/>
        <v>1.2501085562934633</v>
      </c>
      <c r="BH501" s="360">
        <f t="shared" si="359"/>
        <v>1.0929924013008947</v>
      </c>
      <c r="BI501" s="360">
        <f t="shared" si="359"/>
        <v>1.17763695574884</v>
      </c>
      <c r="BJ501" s="360">
        <f t="shared" si="359"/>
        <v>1.1934152274031913</v>
      </c>
      <c r="BK501" s="360">
        <f t="shared" si="359"/>
        <v>0.97687474541676667</v>
      </c>
    </row>
    <row r="502" spans="43:63" x14ac:dyDescent="0.2">
      <c r="AQ502" s="1" t="s">
        <v>5</v>
      </c>
      <c r="AR502" s="360">
        <f t="shared" si="359"/>
        <v>1.5843694020425649</v>
      </c>
      <c r="AS502" s="360">
        <f t="shared" si="359"/>
        <v>1.8964519091329755</v>
      </c>
      <c r="AT502" s="360">
        <f t="shared" si="359"/>
        <v>1.0250206249831497</v>
      </c>
      <c r="AU502" s="360">
        <f t="shared" si="359"/>
        <v>1.9325503239192485</v>
      </c>
      <c r="AV502" s="360">
        <f t="shared" si="359"/>
        <v>1.3354406081038777</v>
      </c>
      <c r="AW502" s="360">
        <f t="shared" si="359"/>
        <v>1.5187128559590855</v>
      </c>
      <c r="AX502" s="360">
        <f t="shared" si="359"/>
        <v>1.5917776104096575</v>
      </c>
      <c r="AY502" s="360">
        <f t="shared" si="359"/>
        <v>1.3185878670136311</v>
      </c>
      <c r="AZ502" s="360">
        <f t="shared" si="359"/>
        <v>1.2891700409676816</v>
      </c>
      <c r="BA502" s="360">
        <f t="shared" si="359"/>
        <v>1.5690585876758532</v>
      </c>
      <c r="BB502" s="360">
        <f t="shared" si="359"/>
        <v>1.1575556486782534</v>
      </c>
      <c r="BC502" s="360">
        <f t="shared" si="359"/>
        <v>1.3157148416953737</v>
      </c>
      <c r="BD502" s="360">
        <f t="shared" si="359"/>
        <v>1.0846623939854583</v>
      </c>
      <c r="BE502" s="360">
        <f t="shared" si="359"/>
        <v>1.3376819587555975</v>
      </c>
      <c r="BF502" s="360">
        <f t="shared" si="359"/>
        <v>0.83887638855602231</v>
      </c>
      <c r="BG502" s="360">
        <f t="shared" si="359"/>
        <v>0.84979345754492341</v>
      </c>
      <c r="BH502" s="360">
        <f t="shared" si="359"/>
        <v>1.5003619943555238</v>
      </c>
      <c r="BI502" s="360">
        <f t="shared" si="359"/>
        <v>0.92064502959190408</v>
      </c>
      <c r="BJ502" s="360">
        <f t="shared" si="359"/>
        <v>0.48917611629726954</v>
      </c>
      <c r="BK502" s="360">
        <f t="shared" si="359"/>
        <v>2.5941677999164856</v>
      </c>
    </row>
    <row r="503" spans="43:63" x14ac:dyDescent="0.2">
      <c r="AQ503" s="1" t="s">
        <v>11</v>
      </c>
      <c r="AR503" s="360">
        <f t="shared" si="359"/>
        <v>1.1110882640267854</v>
      </c>
      <c r="AS503" s="360">
        <f t="shared" si="359"/>
        <v>1.191533317862737</v>
      </c>
      <c r="AT503" s="360">
        <f t="shared" si="359"/>
        <v>0.95160032870423761</v>
      </c>
      <c r="AU503" s="360">
        <f t="shared" si="359"/>
        <v>1.1029974702432019</v>
      </c>
      <c r="AV503" s="360">
        <f t="shared" si="359"/>
        <v>1.7767909620030442</v>
      </c>
      <c r="AW503" s="360">
        <f t="shared" si="359"/>
        <v>1.4252210566123018</v>
      </c>
      <c r="AX503" s="360">
        <f t="shared" si="359"/>
        <v>1.1124014981083978</v>
      </c>
      <c r="AY503" s="360">
        <f t="shared" si="359"/>
        <v>1.5108519303742167</v>
      </c>
      <c r="AZ503" s="360">
        <f t="shared" si="359"/>
        <v>1.4739177608627589</v>
      </c>
      <c r="BA503" s="360">
        <f t="shared" si="359"/>
        <v>1.2240674222040477</v>
      </c>
      <c r="BB503" s="360">
        <f t="shared" si="359"/>
        <v>0.49236823383018824</v>
      </c>
      <c r="BC503" s="360">
        <f t="shared" si="359"/>
        <v>1.7351127205134165</v>
      </c>
      <c r="BD503" s="360">
        <f t="shared" si="359"/>
        <v>0.84020196296072358</v>
      </c>
      <c r="BE503" s="360">
        <f t="shared" si="359"/>
        <v>1.8151957960704526</v>
      </c>
      <c r="BF503" s="360">
        <f t="shared" si="359"/>
        <v>0.88816404786203007</v>
      </c>
      <c r="BG503" s="360">
        <f t="shared" si="359"/>
        <v>0.89017561957244773</v>
      </c>
      <c r="BH503" s="360">
        <f t="shared" si="359"/>
        <v>1.1400926497505981</v>
      </c>
      <c r="BI503" s="360">
        <f t="shared" si="359"/>
        <v>0.87400350019492534</v>
      </c>
      <c r="BJ503" s="360">
        <f t="shared" si="359"/>
        <v>0.51360197862044565</v>
      </c>
      <c r="BK503" s="360">
        <f t="shared" si="359"/>
        <v>2.8407803241395797</v>
      </c>
    </row>
    <row r="504" spans="43:63" x14ac:dyDescent="0.2">
      <c r="AQ504" s="1"/>
      <c r="AR504" s="361"/>
      <c r="AS504" s="362"/>
      <c r="AT504" s="363"/>
      <c r="AU504" s="361"/>
      <c r="AV504" s="363"/>
      <c r="AW504" s="363"/>
      <c r="AX504" s="361"/>
      <c r="AY504" s="363"/>
      <c r="AZ504" s="361"/>
      <c r="BA504" s="363"/>
      <c r="BB504" s="363"/>
      <c r="BC504" s="363"/>
      <c r="BD504" s="363"/>
      <c r="BE504" s="363"/>
      <c r="BF504" s="363"/>
      <c r="BG504" s="363"/>
      <c r="BH504" s="363"/>
      <c r="BI504" s="363"/>
      <c r="BJ504" s="361"/>
      <c r="BK504" s="363"/>
    </row>
    <row r="505" spans="43:63" x14ac:dyDescent="0.2">
      <c r="AQ505" s="1"/>
      <c r="AR505" s="361" t="str">
        <f>AR495</f>
        <v>IPCC 2013 100a</v>
      </c>
      <c r="AS505" s="361" t="str">
        <f t="shared" ref="AS505:BK505" si="360">AS495</f>
        <v>CED</v>
      </c>
      <c r="AT505" s="361" t="str">
        <f t="shared" si="360"/>
        <v>Fine particulate matter formation</v>
      </c>
      <c r="AU505" s="361" t="str">
        <f t="shared" si="360"/>
        <v>Fossil resource scarcity</v>
      </c>
      <c r="AV505" s="361" t="str">
        <f t="shared" si="360"/>
        <v>Freshwater ecotoxicity</v>
      </c>
      <c r="AW505" s="361" t="str">
        <f t="shared" si="360"/>
        <v>Freshwater eutrophication</v>
      </c>
      <c r="AX505" s="361" t="str">
        <f t="shared" si="360"/>
        <v>Global warming</v>
      </c>
      <c r="AY505" s="361" t="str">
        <f t="shared" si="360"/>
        <v>Human carcinogenic toxicity</v>
      </c>
      <c r="AZ505" s="361" t="str">
        <f t="shared" si="360"/>
        <v>Human non-carcinogenic toxicity</v>
      </c>
      <c r="BA505" s="361" t="str">
        <f t="shared" si="360"/>
        <v>Ionizing radiation</v>
      </c>
      <c r="BB505" s="361" t="str">
        <f t="shared" si="360"/>
        <v>Land use</v>
      </c>
      <c r="BC505" s="361" t="str">
        <f t="shared" si="360"/>
        <v>Marine ecotoxicity</v>
      </c>
      <c r="BD505" s="361" t="str">
        <f t="shared" si="360"/>
        <v>Marine eutrophication</v>
      </c>
      <c r="BE505" s="361" t="str">
        <f t="shared" si="360"/>
        <v>Mineral resource scarcity</v>
      </c>
      <c r="BF505" s="361" t="str">
        <f t="shared" si="360"/>
        <v>Ozone formation, Human health</v>
      </c>
      <c r="BG505" s="361" t="str">
        <f t="shared" si="360"/>
        <v>Ozone formation, Terrestrial ecosystems</v>
      </c>
      <c r="BH505" s="361" t="str">
        <f t="shared" si="360"/>
        <v>Stratospheric ozone depletion</v>
      </c>
      <c r="BI505" s="361" t="str">
        <f t="shared" si="360"/>
        <v>Terrestrial acidification</v>
      </c>
      <c r="BJ505" s="361" t="str">
        <f t="shared" si="360"/>
        <v>Terrestrial ecotoxicity</v>
      </c>
      <c r="BK505" s="361" t="str">
        <f t="shared" si="360"/>
        <v>Water consumption</v>
      </c>
    </row>
    <row r="506" spans="43:63" x14ac:dyDescent="0.2">
      <c r="AQ506" s="1" t="s">
        <v>90</v>
      </c>
      <c r="AR506" s="360">
        <f t="shared" ref="AR506:BK512" si="361">AR485/AR$475</f>
        <v>0.84796255759134609</v>
      </c>
      <c r="AS506" s="360">
        <f t="shared" si="361"/>
        <v>0.84255445759064429</v>
      </c>
      <c r="AT506" s="360">
        <f t="shared" si="361"/>
        <v>0.89325018107915499</v>
      </c>
      <c r="AU506" s="360">
        <f t="shared" si="361"/>
        <v>0.85964798165844081</v>
      </c>
      <c r="AV506" s="360">
        <f t="shared" si="361"/>
        <v>0.72357645208050547</v>
      </c>
      <c r="AW506" s="360">
        <f t="shared" si="361"/>
        <v>0.72296938156784352</v>
      </c>
      <c r="AX506" s="360">
        <f t="shared" si="361"/>
        <v>0.84749839875050326</v>
      </c>
      <c r="AY506" s="360">
        <f t="shared" si="361"/>
        <v>0.80802472030900185</v>
      </c>
      <c r="AZ506" s="360">
        <f t="shared" si="361"/>
        <v>0.72527441868737397</v>
      </c>
      <c r="BA506" s="360">
        <f t="shared" si="361"/>
        <v>0.77238662424488158</v>
      </c>
      <c r="BB506" s="360">
        <f t="shared" si="361"/>
        <v>0.74420159244669026</v>
      </c>
      <c r="BC506" s="360">
        <f t="shared" si="361"/>
        <v>0.72310368137726</v>
      </c>
      <c r="BD506" s="360">
        <f t="shared" si="361"/>
        <v>0.85580382166350943</v>
      </c>
      <c r="BE506" s="360">
        <f t="shared" si="361"/>
        <v>0.8352166021740266</v>
      </c>
      <c r="BF506" s="360">
        <f t="shared" si="361"/>
        <v>0.92599170825166599</v>
      </c>
      <c r="BG506" s="360">
        <f t="shared" si="361"/>
        <v>0.92559290197342425</v>
      </c>
      <c r="BH506" s="360">
        <f t="shared" si="361"/>
        <v>0.83467055086887154</v>
      </c>
      <c r="BI506" s="360">
        <f t="shared" si="361"/>
        <v>0.9195111229112708</v>
      </c>
      <c r="BJ506" s="360">
        <f t="shared" si="361"/>
        <v>0.94996590894462563</v>
      </c>
      <c r="BK506" s="360">
        <f t="shared" si="361"/>
        <v>0.793001156454196</v>
      </c>
    </row>
    <row r="507" spans="43:63" x14ac:dyDescent="0.2">
      <c r="AQ507" s="1" t="s">
        <v>91</v>
      </c>
      <c r="AR507" s="360">
        <f t="shared" si="361"/>
        <v>0.8820093174882041</v>
      </c>
      <c r="AS507" s="360">
        <f t="shared" si="361"/>
        <v>0.86950772744983529</v>
      </c>
      <c r="AT507" s="360">
        <f t="shared" si="361"/>
        <v>0.9646748110488278</v>
      </c>
      <c r="AU507" s="360">
        <f t="shared" si="361"/>
        <v>0.89372183763943847</v>
      </c>
      <c r="AV507" s="360">
        <f t="shared" si="361"/>
        <v>0.72440772760192773</v>
      </c>
      <c r="AW507" s="360">
        <f t="shared" si="361"/>
        <v>0.7217018067101385</v>
      </c>
      <c r="AX507" s="360">
        <f t="shared" si="361"/>
        <v>0.8814730709668992</v>
      </c>
      <c r="AY507" s="360">
        <f t="shared" si="361"/>
        <v>0.82261177150626374</v>
      </c>
      <c r="AZ507" s="360">
        <f t="shared" si="361"/>
        <v>0.72669240667944557</v>
      </c>
      <c r="BA507" s="360">
        <f t="shared" si="361"/>
        <v>0.77088014466455035</v>
      </c>
      <c r="BB507" s="360">
        <f t="shared" si="361"/>
        <v>0.75293876736968168</v>
      </c>
      <c r="BC507" s="360">
        <f t="shared" si="361"/>
        <v>0.72458320720309688</v>
      </c>
      <c r="BD507" s="360">
        <f t="shared" si="361"/>
        <v>0.80595564136339193</v>
      </c>
      <c r="BE507" s="360">
        <f t="shared" si="361"/>
        <v>0.77791527202637301</v>
      </c>
      <c r="BF507" s="360">
        <f t="shared" si="361"/>
        <v>1.05188943585406</v>
      </c>
      <c r="BG507" s="360">
        <f t="shared" si="361"/>
        <v>1.0508970810012097</v>
      </c>
      <c r="BH507" s="360">
        <f t="shared" si="361"/>
        <v>0.87479176374176926</v>
      </c>
      <c r="BI507" s="360">
        <f t="shared" si="361"/>
        <v>1.0059881270484325</v>
      </c>
      <c r="BJ507" s="360">
        <f t="shared" si="361"/>
        <v>0.99171845662692792</v>
      </c>
      <c r="BK507" s="360">
        <f t="shared" si="361"/>
        <v>0.75720272065984184</v>
      </c>
    </row>
    <row r="508" spans="43:63" x14ac:dyDescent="0.2">
      <c r="AQ508" s="1" t="s">
        <v>92</v>
      </c>
      <c r="AR508" s="360">
        <f t="shared" si="361"/>
        <v>0.9339081788638961</v>
      </c>
      <c r="AS508" s="360">
        <f t="shared" si="361"/>
        <v>0.91414245327965149</v>
      </c>
      <c r="AT508" s="360">
        <f t="shared" si="361"/>
        <v>1.017128873697654</v>
      </c>
      <c r="AU508" s="360">
        <f t="shared" si="361"/>
        <v>0.9467458892166406</v>
      </c>
      <c r="AV508" s="360">
        <f t="shared" si="361"/>
        <v>0.7182628174034158</v>
      </c>
      <c r="AW508" s="360">
        <f t="shared" si="361"/>
        <v>0.72570603060525896</v>
      </c>
      <c r="AX508" s="360">
        <f t="shared" si="361"/>
        <v>0.93263084275238095</v>
      </c>
      <c r="AY508" s="360">
        <f t="shared" si="361"/>
        <v>0.85303383554935031</v>
      </c>
      <c r="AZ508" s="360">
        <f t="shared" si="361"/>
        <v>0.72977499941530877</v>
      </c>
      <c r="BA508" s="360">
        <f t="shared" si="361"/>
        <v>0.78229929950637722</v>
      </c>
      <c r="BB508" s="360">
        <f t="shared" si="361"/>
        <v>0.82023486469198981</v>
      </c>
      <c r="BC508" s="360">
        <f t="shared" si="361"/>
        <v>0.72006932524705536</v>
      </c>
      <c r="BD508" s="360">
        <f t="shared" si="361"/>
        <v>0.85667962012123888</v>
      </c>
      <c r="BE508" s="360">
        <f t="shared" si="361"/>
        <v>0.82049316272638206</v>
      </c>
      <c r="BF508" s="360">
        <f t="shared" si="361"/>
        <v>1.1322827624068761</v>
      </c>
      <c r="BG508" s="360">
        <f t="shared" si="361"/>
        <v>1.1310265005384397</v>
      </c>
      <c r="BH508" s="360">
        <f t="shared" si="361"/>
        <v>0.91816085655425905</v>
      </c>
      <c r="BI508" s="360">
        <f t="shared" si="361"/>
        <v>1.0667000558571507</v>
      </c>
      <c r="BJ508" s="360">
        <f t="shared" si="361"/>
        <v>1.0701631901690338</v>
      </c>
      <c r="BK508" s="360">
        <f t="shared" si="361"/>
        <v>0.80197191846063109</v>
      </c>
    </row>
    <row r="509" spans="43:63" x14ac:dyDescent="0.2">
      <c r="AQ509" s="1" t="s">
        <v>93</v>
      </c>
      <c r="AR509" s="360">
        <f t="shared" si="361"/>
        <v>0.66196077003771192</v>
      </c>
      <c r="AS509" s="360">
        <f t="shared" si="361"/>
        <v>0.61987446164468984</v>
      </c>
      <c r="AT509" s="360">
        <f t="shared" si="361"/>
        <v>0.75402042335167008</v>
      </c>
      <c r="AU509" s="360">
        <f t="shared" si="361"/>
        <v>0.65250397367331003</v>
      </c>
      <c r="AV509" s="360">
        <f t="shared" si="361"/>
        <v>0.36539640270757295</v>
      </c>
      <c r="AW509" s="360">
        <f t="shared" si="361"/>
        <v>0.43956766488359367</v>
      </c>
      <c r="AX509" s="360">
        <f t="shared" si="361"/>
        <v>0.66074043327769683</v>
      </c>
      <c r="AY509" s="360">
        <f t="shared" si="361"/>
        <v>0.6327958000505931</v>
      </c>
      <c r="AZ509" s="360">
        <f t="shared" si="361"/>
        <v>0.37732173204263958</v>
      </c>
      <c r="BA509" s="360">
        <f t="shared" si="361"/>
        <v>0.453869316070103</v>
      </c>
      <c r="BB509" s="360">
        <f t="shared" si="361"/>
        <v>1.8646261265974484</v>
      </c>
      <c r="BC509" s="360">
        <f t="shared" si="361"/>
        <v>0.3653278547150739</v>
      </c>
      <c r="BD509" s="360">
        <f t="shared" si="361"/>
        <v>0.94932637711239076</v>
      </c>
      <c r="BE509" s="360">
        <f t="shared" si="361"/>
        <v>0.92972274592124859</v>
      </c>
      <c r="BF509" s="360">
        <f t="shared" si="361"/>
        <v>0.88766869475395049</v>
      </c>
      <c r="BG509" s="360">
        <f t="shared" si="361"/>
        <v>0.88609276983817653</v>
      </c>
      <c r="BH509" s="360">
        <f t="shared" si="361"/>
        <v>0.64644832109649086</v>
      </c>
      <c r="BI509" s="360">
        <f t="shared" si="361"/>
        <v>0.81594168315775994</v>
      </c>
      <c r="BJ509" s="360">
        <f t="shared" si="361"/>
        <v>0.19253475565533176</v>
      </c>
      <c r="BK509" s="360">
        <f t="shared" si="361"/>
        <v>0.84031937083307384</v>
      </c>
    </row>
    <row r="510" spans="43:63" x14ac:dyDescent="0.2">
      <c r="AQ510" s="1" t="s">
        <v>94</v>
      </c>
      <c r="AR510" s="360">
        <f t="shared" si="361"/>
        <v>0.88556697574403109</v>
      </c>
      <c r="AS510" s="360">
        <f t="shared" si="361"/>
        <v>0.86917301356387644</v>
      </c>
      <c r="AT510" s="360">
        <f t="shared" si="361"/>
        <v>0.97866380945797737</v>
      </c>
      <c r="AU510" s="360">
        <f t="shared" si="361"/>
        <v>0.896515168427793</v>
      </c>
      <c r="AV510" s="360">
        <f t="shared" si="361"/>
        <v>0.71903403066359128</v>
      </c>
      <c r="AW510" s="360">
        <f t="shared" si="361"/>
        <v>0.71724105115191594</v>
      </c>
      <c r="AX510" s="360">
        <f t="shared" si="361"/>
        <v>0.88481899885200432</v>
      </c>
      <c r="AY510" s="360">
        <f t="shared" si="361"/>
        <v>0.82825038905564319</v>
      </c>
      <c r="AZ510" s="360">
        <f t="shared" si="361"/>
        <v>0.72595541254402274</v>
      </c>
      <c r="BA510" s="360">
        <f t="shared" si="361"/>
        <v>0.75699571992430648</v>
      </c>
      <c r="BB510" s="360">
        <f t="shared" si="361"/>
        <v>0.76362940115425226</v>
      </c>
      <c r="BC510" s="360">
        <f t="shared" si="361"/>
        <v>0.72035039580257798</v>
      </c>
      <c r="BD510" s="360">
        <f t="shared" si="361"/>
        <v>0.79115061450029023</v>
      </c>
      <c r="BE510" s="360">
        <f t="shared" si="361"/>
        <v>0.76162600852292206</v>
      </c>
      <c r="BF510" s="360">
        <f t="shared" si="361"/>
        <v>1.084376216418429</v>
      </c>
      <c r="BG510" s="360">
        <f t="shared" si="361"/>
        <v>1.083191279198501</v>
      </c>
      <c r="BH510" s="360">
        <f t="shared" si="361"/>
        <v>0.87903140447263395</v>
      </c>
      <c r="BI510" s="360">
        <f t="shared" si="361"/>
        <v>1.0256984893515477</v>
      </c>
      <c r="BJ510" s="360">
        <f t="shared" si="361"/>
        <v>1.0493472701747859</v>
      </c>
      <c r="BK510" s="360">
        <f t="shared" si="361"/>
        <v>0.73342609836888817</v>
      </c>
    </row>
    <row r="511" spans="43:63" x14ac:dyDescent="0.2">
      <c r="AQ511" s="1" t="s">
        <v>95</v>
      </c>
      <c r="AR511" s="360">
        <f t="shared" si="361"/>
        <v>0.94345182806003403</v>
      </c>
      <c r="AS511" s="360">
        <f t="shared" si="361"/>
        <v>0.91902420369088855</v>
      </c>
      <c r="AT511" s="360">
        <f t="shared" si="361"/>
        <v>1.0404792863036156</v>
      </c>
      <c r="AU511" s="360">
        <f t="shared" si="361"/>
        <v>0.95503786370723043</v>
      </c>
      <c r="AV511" s="360">
        <f t="shared" si="361"/>
        <v>0.72392296027381176</v>
      </c>
      <c r="AW511" s="360">
        <f t="shared" si="361"/>
        <v>0.72915325013141208</v>
      </c>
      <c r="AX511" s="360">
        <f t="shared" si="361"/>
        <v>0.9419310345607701</v>
      </c>
      <c r="AY511" s="360">
        <f t="shared" si="361"/>
        <v>0.86857231679973868</v>
      </c>
      <c r="AZ511" s="360">
        <f t="shared" si="361"/>
        <v>0.73865922207529555</v>
      </c>
      <c r="BA511" s="360">
        <f t="shared" si="361"/>
        <v>0.77188965225200623</v>
      </c>
      <c r="BB511" s="360">
        <f t="shared" si="361"/>
        <v>0.82191954584248095</v>
      </c>
      <c r="BC511" s="360">
        <f t="shared" si="361"/>
        <v>0.72670764581087988</v>
      </c>
      <c r="BD511" s="360">
        <f t="shared" si="361"/>
        <v>0.83528433465404694</v>
      </c>
      <c r="BE511" s="360">
        <f t="shared" si="361"/>
        <v>0.80004114425333417</v>
      </c>
      <c r="BF511" s="360">
        <f t="shared" si="361"/>
        <v>1.1775067811118585</v>
      </c>
      <c r="BG511" s="360">
        <f t="shared" si="361"/>
        <v>1.176011991058596</v>
      </c>
      <c r="BH511" s="360">
        <f t="shared" si="361"/>
        <v>0.92809932473739798</v>
      </c>
      <c r="BI511" s="360">
        <f t="shared" si="361"/>
        <v>1.0974018208890235</v>
      </c>
      <c r="BJ511" s="360">
        <f t="shared" si="361"/>
        <v>1.1440752175461379</v>
      </c>
      <c r="BK511" s="360">
        <f t="shared" si="361"/>
        <v>0.77069346577683462</v>
      </c>
    </row>
    <row r="512" spans="43:63" x14ac:dyDescent="0.2">
      <c r="AQ512" s="1" t="s">
        <v>5</v>
      </c>
      <c r="AR512" s="360">
        <f>AR491/AR$475</f>
        <v>1.4240396313880404</v>
      </c>
      <c r="AS512" s="360">
        <f t="shared" si="361"/>
        <v>1.7334168507071215</v>
      </c>
      <c r="AT512" s="360">
        <f t="shared" si="361"/>
        <v>0.911983202189803</v>
      </c>
      <c r="AU512" s="360">
        <f t="shared" si="361"/>
        <v>1.7875949035375611</v>
      </c>
      <c r="AV512" s="360">
        <f t="shared" si="361"/>
        <v>1.0337759893903233</v>
      </c>
      <c r="AW512" s="360">
        <f t="shared" si="361"/>
        <v>1.2326371322811498</v>
      </c>
      <c r="AX512" s="360">
        <f t="shared" si="361"/>
        <v>1.4309926769966801</v>
      </c>
      <c r="AY512" s="360">
        <f t="shared" si="361"/>
        <v>1.1065307120305099</v>
      </c>
      <c r="AZ512" s="360">
        <f t="shared" si="361"/>
        <v>1.0006202509177815</v>
      </c>
      <c r="BA512" s="360">
        <f t="shared" si="361"/>
        <v>1.3381873377367128</v>
      </c>
      <c r="BB512" s="360">
        <f t="shared" si="361"/>
        <v>0.90187805265528143</v>
      </c>
      <c r="BC512" s="360">
        <f t="shared" si="361"/>
        <v>1.0146854255831319</v>
      </c>
      <c r="BD512" s="360">
        <f t="shared" si="361"/>
        <v>0.93859421653160946</v>
      </c>
      <c r="BE512" s="360">
        <f t="shared" si="361"/>
        <v>1.1634428954569871</v>
      </c>
      <c r="BF512" s="360">
        <f t="shared" si="361"/>
        <v>0.75801628586841752</v>
      </c>
      <c r="BG512" s="360">
        <f t="shared" si="361"/>
        <v>0.76856574114826059</v>
      </c>
      <c r="BH512" s="360">
        <f t="shared" si="361"/>
        <v>1.3149834497264834</v>
      </c>
      <c r="BI512" s="360">
        <f t="shared" si="361"/>
        <v>0.83379836747655134</v>
      </c>
      <c r="BJ512" s="360">
        <f t="shared" si="361"/>
        <v>0.43052085077972468</v>
      </c>
      <c r="BK512" s="360">
        <f t="shared" si="361"/>
        <v>2.3722608217655372</v>
      </c>
    </row>
    <row r="513" spans="41:68" x14ac:dyDescent="0.2">
      <c r="AQ513" s="1" t="s">
        <v>11</v>
      </c>
      <c r="AR513" s="360">
        <f t="shared" ref="AR513:BK513" si="362">AR492/AR$475</f>
        <v>0.83511396309390995</v>
      </c>
      <c r="AS513" s="360">
        <f t="shared" si="362"/>
        <v>0.88992823482728267</v>
      </c>
      <c r="AT513" s="360">
        <f t="shared" si="362"/>
        <v>0.74154977889232732</v>
      </c>
      <c r="AU513" s="360">
        <f t="shared" si="362"/>
        <v>0.83227445794024368</v>
      </c>
      <c r="AV513" s="360">
        <f t="shared" si="362"/>
        <v>1.10737424581938</v>
      </c>
      <c r="AW513" s="360">
        <f t="shared" si="362"/>
        <v>0.92548895212005688</v>
      </c>
      <c r="AX513" s="360">
        <f t="shared" si="362"/>
        <v>0.83559464841076991</v>
      </c>
      <c r="AY513" s="360">
        <f t="shared" si="362"/>
        <v>1.0087394240065166</v>
      </c>
      <c r="AZ513" s="360">
        <f t="shared" si="362"/>
        <v>0.93705588477970148</v>
      </c>
      <c r="BA513" s="360">
        <f t="shared" si="362"/>
        <v>0.89796685675957932</v>
      </c>
      <c r="BB513" s="360">
        <f t="shared" si="362"/>
        <v>0.37162329540627398</v>
      </c>
      <c r="BC513" s="360">
        <f t="shared" si="362"/>
        <v>1.0804761226918314</v>
      </c>
      <c r="BD513" s="360">
        <f t="shared" si="362"/>
        <v>0.60779324260130452</v>
      </c>
      <c r="BE513" s="360">
        <f t="shared" si="362"/>
        <v>1.4819221848924304</v>
      </c>
      <c r="BF513" s="360">
        <f t="shared" si="362"/>
        <v>0.73504730085934566</v>
      </c>
      <c r="BG513" s="360">
        <f t="shared" si="362"/>
        <v>0.73584520804281328</v>
      </c>
      <c r="BH513" s="360">
        <f t="shared" si="362"/>
        <v>0.84136924926262235</v>
      </c>
      <c r="BI513" s="360">
        <f t="shared" si="362"/>
        <v>0.69964679619711845</v>
      </c>
      <c r="BJ513" s="360">
        <f t="shared" si="362"/>
        <v>0.34992117365282277</v>
      </c>
      <c r="BK513" s="360">
        <f t="shared" si="362"/>
        <v>2.3380434193054245</v>
      </c>
    </row>
    <row r="514" spans="41:68" x14ac:dyDescent="0.2">
      <c r="AQ514" s="1"/>
      <c r="AR514" s="360"/>
      <c r="AS514" s="360"/>
      <c r="AT514" s="360"/>
      <c r="AU514" s="360"/>
      <c r="AV514" s="360"/>
      <c r="AW514" s="360"/>
      <c r="AX514" s="360"/>
      <c r="AY514" s="360"/>
      <c r="AZ514" s="360"/>
      <c r="BA514" s="360"/>
      <c r="BB514" s="360"/>
      <c r="BC514" s="360"/>
      <c r="BD514" s="360"/>
      <c r="BE514" s="360"/>
      <c r="BF514" s="360"/>
      <c r="BG514" s="360"/>
      <c r="BH514" s="360"/>
      <c r="BI514" s="360"/>
      <c r="BJ514" s="360"/>
      <c r="BK514" s="360"/>
    </row>
    <row r="516" spans="41:68" x14ac:dyDescent="0.2">
      <c r="AR516" s="1" t="s">
        <v>84</v>
      </c>
    </row>
    <row r="517" spans="41:68" x14ac:dyDescent="0.2">
      <c r="AQ517" s="13">
        <v>29.5</v>
      </c>
      <c r="AR517" s="364" t="s">
        <v>96</v>
      </c>
      <c r="AS517" s="2" t="str">
        <f t="shared" ref="AS517:BK517" si="363">AS505</f>
        <v>CED</v>
      </c>
      <c r="AT517" s="2" t="str">
        <f t="shared" si="363"/>
        <v>Fine particulate matter formation</v>
      </c>
      <c r="AU517" s="2" t="str">
        <f t="shared" si="363"/>
        <v>Fossil resource scarcity</v>
      </c>
      <c r="AV517" s="2" t="str">
        <f t="shared" si="363"/>
        <v>Freshwater ecotoxicity</v>
      </c>
      <c r="AW517" s="2" t="str">
        <f t="shared" si="363"/>
        <v>Freshwater eutrophication</v>
      </c>
      <c r="AX517" s="2" t="str">
        <f t="shared" si="363"/>
        <v>Global warming</v>
      </c>
      <c r="AY517" s="2" t="str">
        <f t="shared" si="363"/>
        <v>Human carcinogenic toxicity</v>
      </c>
      <c r="AZ517" s="2" t="str">
        <f t="shared" si="363"/>
        <v>Human non-carcinogenic toxicity</v>
      </c>
      <c r="BA517" s="2" t="str">
        <f t="shared" si="363"/>
        <v>Ionizing radiation</v>
      </c>
      <c r="BB517" s="2" t="str">
        <f t="shared" si="363"/>
        <v>Land use</v>
      </c>
      <c r="BC517" s="2" t="str">
        <f t="shared" si="363"/>
        <v>Marine ecotoxicity</v>
      </c>
      <c r="BD517" s="2" t="str">
        <f t="shared" si="363"/>
        <v>Marine eutrophication</v>
      </c>
      <c r="BE517" s="2" t="str">
        <f t="shared" si="363"/>
        <v>Mineral resource scarcity</v>
      </c>
      <c r="BF517" s="2" t="str">
        <f t="shared" si="363"/>
        <v>Ozone formation, Human health</v>
      </c>
      <c r="BG517" s="2" t="str">
        <f t="shared" si="363"/>
        <v>Ozone formation, Terrestrial ecosystems</v>
      </c>
      <c r="BH517" s="2" t="str">
        <f t="shared" si="363"/>
        <v>Stratospheric ozone depletion</v>
      </c>
      <c r="BI517" s="2" t="str">
        <f t="shared" si="363"/>
        <v>Terrestrial acidification</v>
      </c>
      <c r="BJ517" s="2" t="str">
        <f t="shared" si="363"/>
        <v>Terrestrial ecotoxicity</v>
      </c>
      <c r="BK517" s="2" t="str">
        <f t="shared" si="363"/>
        <v>Water consumption</v>
      </c>
      <c r="BL517" s="22"/>
      <c r="BM517" s="22"/>
      <c r="BN517" s="22"/>
      <c r="BO517" s="22"/>
      <c r="BP517" s="22"/>
    </row>
    <row r="518" spans="41:68" x14ac:dyDescent="0.2">
      <c r="AO518" s="365"/>
      <c r="AP518" s="1"/>
      <c r="AQ518" s="1" t="s">
        <v>97</v>
      </c>
      <c r="AR518" s="361">
        <f t="shared" ref="AR518:BK518" si="364">(SUMPRODUCT($AA$105:$AA$148,AR$105:AR$148)+SUMPRODUCT($AA$15:$AA$74,AR$15:AR$74))/$AQ$517</f>
        <v>18.801249847716392</v>
      </c>
      <c r="AS518" s="361">
        <f t="shared" si="364"/>
        <v>300.12327896082695</v>
      </c>
      <c r="AT518" s="361">
        <f t="shared" si="364"/>
        <v>3.5202020923100485E-2</v>
      </c>
      <c r="AU518" s="361">
        <f t="shared" si="364"/>
        <v>5.4744289207852086</v>
      </c>
      <c r="AV518" s="361">
        <f t="shared" si="364"/>
        <v>4.7461441620199487</v>
      </c>
      <c r="AW518" s="361">
        <f t="shared" si="364"/>
        <v>1.1873419098117869E-2</v>
      </c>
      <c r="AX518" s="361">
        <f t="shared" si="364"/>
        <v>19.084889259396657</v>
      </c>
      <c r="AY518" s="361">
        <f t="shared" si="364"/>
        <v>2.2307830632575723</v>
      </c>
      <c r="AZ518" s="361">
        <f t="shared" si="364"/>
        <v>91.421782191427283</v>
      </c>
      <c r="BA518" s="361">
        <f t="shared" si="364"/>
        <v>1.5854676490535291</v>
      </c>
      <c r="BB518" s="361">
        <f t="shared" si="364"/>
        <v>0.21546383845657724</v>
      </c>
      <c r="BC518" s="361">
        <f t="shared" si="364"/>
        <v>6.541802600101347</v>
      </c>
      <c r="BD518" s="361">
        <f t="shared" si="364"/>
        <v>2.0791511446704067E-3</v>
      </c>
      <c r="BE518" s="361">
        <f t="shared" si="364"/>
        <v>1.5179193756420004</v>
      </c>
      <c r="BF518" s="361">
        <f t="shared" si="364"/>
        <v>4.41288658282456E-2</v>
      </c>
      <c r="BG518" s="361">
        <f t="shared" si="364"/>
        <v>4.5043304645161118E-2</v>
      </c>
      <c r="BH518" s="361">
        <f t="shared" si="364"/>
        <v>7.3583676768488555E-6</v>
      </c>
      <c r="BI518" s="361">
        <f t="shared" si="364"/>
        <v>8.0347390012173711E-2</v>
      </c>
      <c r="BJ518" s="361">
        <f t="shared" si="364"/>
        <v>1279.9357350948465</v>
      </c>
      <c r="BK518" s="361">
        <f t="shared" si="364"/>
        <v>0.20594501540840435</v>
      </c>
    </row>
    <row r="519" spans="41:68" x14ac:dyDescent="0.2">
      <c r="AP519" s="1"/>
      <c r="AQ519" s="1" t="s">
        <v>98</v>
      </c>
      <c r="AR519" s="361">
        <f t="shared" ref="AR519:BK519" si="365">SUMPRODUCT($AA$184:$AA$205,AR$184:AR$205)/$AQ$517</f>
        <v>3.2323141802658992</v>
      </c>
      <c r="AS519" s="361">
        <f t="shared" si="365"/>
        <v>85.249473380253463</v>
      </c>
      <c r="AT519" s="361">
        <f t="shared" si="365"/>
        <v>2.5570706332792639E-2</v>
      </c>
      <c r="AU519" s="361">
        <f t="shared" si="365"/>
        <v>1.5948503926942201</v>
      </c>
      <c r="AV519" s="361">
        <f t="shared" si="365"/>
        <v>9.9275545396477441E-2</v>
      </c>
      <c r="AW519" s="361">
        <f t="shared" si="365"/>
        <v>1.4293830781152009E-3</v>
      </c>
      <c r="AX519" s="361">
        <f t="shared" si="365"/>
        <v>3.2919853632008724</v>
      </c>
      <c r="AY519" s="361">
        <f t="shared" si="365"/>
        <v>0.13847400504775242</v>
      </c>
      <c r="AZ519" s="361">
        <f t="shared" si="365"/>
        <v>2.5157051978789786</v>
      </c>
      <c r="BA519" s="361">
        <f t="shared" si="365"/>
        <v>0.43341804024523067</v>
      </c>
      <c r="BB519" s="361">
        <f t="shared" si="365"/>
        <v>1.8688537345338721E-2</v>
      </c>
      <c r="BC519" s="361">
        <f t="shared" si="365"/>
        <v>0.13243914465485238</v>
      </c>
      <c r="BD519" s="361">
        <f t="shared" si="365"/>
        <v>1.0067296438648622E-4</v>
      </c>
      <c r="BE519" s="361">
        <f t="shared" si="365"/>
        <v>4.7584219560786057E-3</v>
      </c>
      <c r="BF519" s="361">
        <f t="shared" si="365"/>
        <v>1.3330142502328293E-2</v>
      </c>
      <c r="BG519" s="361">
        <f t="shared" si="365"/>
        <v>1.3713429832453191E-2</v>
      </c>
      <c r="BH519" s="361">
        <f t="shared" si="365"/>
        <v>1.5213285793286384E-6</v>
      </c>
      <c r="BI519" s="361">
        <f t="shared" si="365"/>
        <v>6.9686080758929236E-2</v>
      </c>
      <c r="BJ519" s="361">
        <f t="shared" si="365"/>
        <v>5.1167643555224842</v>
      </c>
      <c r="BK519" s="361">
        <f t="shared" si="365"/>
        <v>1.7146715849623399E-2</v>
      </c>
    </row>
    <row r="520" spans="41:68" x14ac:dyDescent="0.2">
      <c r="AP520" s="1"/>
      <c r="AQ520" s="1" t="s">
        <v>16</v>
      </c>
      <c r="AR520" s="361">
        <f t="shared" ref="AR520:BK520" si="366">SUMPRODUCT($AA$240:$AA$320,AR$240:AR$320)/$AQ$517</f>
        <v>2.1879502102081578</v>
      </c>
      <c r="AS520" s="361">
        <f t="shared" si="366"/>
        <v>36.665768061091448</v>
      </c>
      <c r="AT520" s="361">
        <f t="shared" si="366"/>
        <v>4.7415819446343238E-3</v>
      </c>
      <c r="AU520" s="361">
        <f t="shared" si="366"/>
        <v>0.66804609298773898</v>
      </c>
      <c r="AV520" s="361">
        <f t="shared" si="366"/>
        <v>0.29986656849827048</v>
      </c>
      <c r="AW520" s="361">
        <f t="shared" si="366"/>
        <v>8.4733080434438058E-4</v>
      </c>
      <c r="AX520" s="361">
        <f t="shared" si="366"/>
        <v>2.2301262516987301</v>
      </c>
      <c r="AY520" s="361">
        <f t="shared" si="366"/>
        <v>0.14966071867362599</v>
      </c>
      <c r="AZ520" s="361">
        <f t="shared" si="366"/>
        <v>5.7695830491375366</v>
      </c>
      <c r="BA520" s="361">
        <f t="shared" si="366"/>
        <v>0.15789607660054053</v>
      </c>
      <c r="BB520" s="361">
        <f t="shared" si="366"/>
        <v>3.700699630917581E-2</v>
      </c>
      <c r="BC520" s="361">
        <f t="shared" si="366"/>
        <v>0.39218155256802928</v>
      </c>
      <c r="BD520" s="361">
        <f t="shared" si="366"/>
        <v>3.3746006763861686E-4</v>
      </c>
      <c r="BE520" s="361">
        <f t="shared" si="366"/>
        <v>4.8880643120891652E-2</v>
      </c>
      <c r="BF520" s="361">
        <f t="shared" si="366"/>
        <v>4.933564724442595E-3</v>
      </c>
      <c r="BG520" s="361">
        <f t="shared" si="366"/>
        <v>5.0926106024160988E-3</v>
      </c>
      <c r="BH520" s="361">
        <f t="shared" si="366"/>
        <v>7.8177590333318434E-7</v>
      </c>
      <c r="BI520" s="361">
        <f t="shared" si="366"/>
        <v>1.2008106383114706E-2</v>
      </c>
      <c r="BJ520" s="361">
        <f t="shared" si="366"/>
        <v>32.244968460410625</v>
      </c>
      <c r="BK520" s="361">
        <f t="shared" si="366"/>
        <v>2.9453041498101479E-2</v>
      </c>
    </row>
    <row r="521" spans="41:68" x14ac:dyDescent="0.2">
      <c r="AP521" s="1"/>
      <c r="AQ521" s="1" t="s">
        <v>18</v>
      </c>
      <c r="AR521" s="361">
        <f t="shared" ref="AR521:BK521" si="367">SUMPRODUCT($AA$321:$AA$323,AR$321:AR$323)/$AQ$517</f>
        <v>0.10076992410722156</v>
      </c>
      <c r="AS521" s="361">
        <f t="shared" si="367"/>
        <v>3.1690728574294162</v>
      </c>
      <c r="AT521" s="361">
        <f t="shared" si="367"/>
        <v>1.2752926715720104E-4</v>
      </c>
      <c r="AU521" s="361">
        <f t="shared" si="367"/>
        <v>6.2556804144095424E-2</v>
      </c>
      <c r="AV521" s="361">
        <f t="shared" si="367"/>
        <v>2.5197829177330943E-3</v>
      </c>
      <c r="AW521" s="361">
        <f t="shared" si="367"/>
        <v>2.3637301550051694E-5</v>
      </c>
      <c r="AX521" s="361">
        <f t="shared" si="367"/>
        <v>0.10347726233657481</v>
      </c>
      <c r="AY521" s="361">
        <f t="shared" si="367"/>
        <v>4.0077835980542468E-3</v>
      </c>
      <c r="AZ521" s="361">
        <f t="shared" si="367"/>
        <v>5.8230258696810901E-2</v>
      </c>
      <c r="BA521" s="361">
        <f t="shared" si="367"/>
        <v>6.8153468902500923E-3</v>
      </c>
      <c r="BB521" s="361">
        <f t="shared" si="367"/>
        <v>2.1431210946979964E-3</v>
      </c>
      <c r="BC521" s="361">
        <f t="shared" si="367"/>
        <v>3.3493654970904261E-3</v>
      </c>
      <c r="BD521" s="361">
        <f t="shared" si="367"/>
        <v>2.3439989877704495E-6</v>
      </c>
      <c r="BE521" s="361">
        <f t="shared" si="367"/>
        <v>2.2582000031443021E-4</v>
      </c>
      <c r="BF521" s="361">
        <f t="shared" si="367"/>
        <v>2.0535361098283287E-4</v>
      </c>
      <c r="BG521" s="361">
        <f t="shared" si="367"/>
        <v>2.1907258079285549E-4</v>
      </c>
      <c r="BH521" s="361">
        <f t="shared" si="367"/>
        <v>2.3707661728224103E-8</v>
      </c>
      <c r="BI521" s="361">
        <f t="shared" si="367"/>
        <v>2.742003211423737E-4</v>
      </c>
      <c r="BJ521" s="361">
        <f t="shared" si="367"/>
        <v>0.18934178926759421</v>
      </c>
      <c r="BK521" s="361">
        <f t="shared" si="367"/>
        <v>1.0874338489990092E-3</v>
      </c>
    </row>
    <row r="522" spans="41:68" x14ac:dyDescent="0.2">
      <c r="AP522" s="1"/>
      <c r="AQ522" s="1" t="s">
        <v>99</v>
      </c>
      <c r="AR522" s="361">
        <f t="shared" ref="AR522:BK522" si="368">SUMPRODUCT($AA$444:$AA$448,AR$444:AR$448)/$AQ$517</f>
        <v>17.017588287481754</v>
      </c>
      <c r="AS522" s="361">
        <f t="shared" si="368"/>
        <v>285.09993363085107</v>
      </c>
      <c r="AT522" s="361">
        <f t="shared" si="368"/>
        <v>3.9730460605049624E-2</v>
      </c>
      <c r="AU522" s="361">
        <f t="shared" si="368"/>
        <v>4.5971440578642042</v>
      </c>
      <c r="AV522" s="361">
        <f t="shared" si="368"/>
        <v>15.845592018725196</v>
      </c>
      <c r="AW522" s="361">
        <f t="shared" si="368"/>
        <v>3.055582888892593E-2</v>
      </c>
      <c r="AX522" s="361">
        <f t="shared" si="368"/>
        <v>17.312977639750823</v>
      </c>
      <c r="AY522" s="361">
        <f t="shared" si="368"/>
        <v>1.9207854820479358</v>
      </c>
      <c r="AZ522" s="361">
        <f t="shared" si="368"/>
        <v>241.04672180809953</v>
      </c>
      <c r="BA522" s="361">
        <f t="shared" si="368"/>
        <v>2.2051473502240304</v>
      </c>
      <c r="BB522" s="361">
        <f t="shared" si="368"/>
        <v>0.2971274469788282</v>
      </c>
      <c r="BC522" s="361">
        <f t="shared" si="368"/>
        <v>20.766144171686193</v>
      </c>
      <c r="BD522" s="361">
        <f t="shared" si="368"/>
        <v>1.0394324073515456E-3</v>
      </c>
      <c r="BE522" s="361">
        <f t="shared" si="368"/>
        <v>0.82258546478528893</v>
      </c>
      <c r="BF522" s="361">
        <f t="shared" si="368"/>
        <v>5.6910100677134853E-2</v>
      </c>
      <c r="BG522" s="361">
        <f t="shared" si="368"/>
        <v>5.7805434735055561E-2</v>
      </c>
      <c r="BH522" s="361">
        <f t="shared" si="368"/>
        <v>1.0428076451173392E-5</v>
      </c>
      <c r="BI522" s="361">
        <f t="shared" si="368"/>
        <v>7.220786616068578E-2</v>
      </c>
      <c r="BJ522" s="361">
        <f t="shared" si="368"/>
        <v>86.344406865845457</v>
      </c>
      <c r="BK522" s="361">
        <f t="shared" si="368"/>
        <v>0.1902193303402315</v>
      </c>
    </row>
    <row r="523" spans="41:68" x14ac:dyDescent="0.2">
      <c r="AP523" s="1"/>
      <c r="AQ523" s="1" t="s">
        <v>100</v>
      </c>
      <c r="AR523" s="361">
        <f>(SUMPRODUCT($AA$164:$AA$173,AR$164:AR$173)+SUMPRODUCT($AA$324:$AA$333,AR$324:AR$333)+SUMPRODUCT($AA$344:$AA$353,AR$344:AR$353)+SUMPRODUCT($AA$371:$AA$390,AR$371:AR$390)+SUMPRODUCT($AA$407:$AA$426,AR$407:AR$426))/$AQ$517</f>
        <v>3.6736882790809409</v>
      </c>
      <c r="AS523" s="361">
        <f t="shared" ref="AS523:BK523" si="369">(SUMPRODUCT($AA$164:$AA$173,AS$164:AS$173)+SUMPRODUCT($AA$324:$AA$333,AS$324:AS$333)+SUMPRODUCT($AA$344:$AA$353,AS$344:AS$353)+SUMPRODUCT($AA$371:$AA$390,AS$371:AS$390)+SUMPRODUCT($AA$407:$AA$426,AS$407:AS$426))/$AQ$517</f>
        <v>63.501882059559648</v>
      </c>
      <c r="AT523" s="361">
        <f t="shared" si="369"/>
        <v>9.6818992700014976E-3</v>
      </c>
      <c r="AU523" s="361">
        <f t="shared" si="369"/>
        <v>0.84313978934872891</v>
      </c>
      <c r="AV523" s="361">
        <f t="shared" si="369"/>
        <v>6.0546017165620087</v>
      </c>
      <c r="AW523" s="361">
        <f t="shared" si="369"/>
        <v>1.7058879915852862E-3</v>
      </c>
      <c r="AX523" s="361">
        <f t="shared" si="369"/>
        <v>3.735949182599414</v>
      </c>
      <c r="AY523" s="361">
        <f t="shared" si="369"/>
        <v>1.3833073067703019</v>
      </c>
      <c r="AZ523" s="361">
        <f t="shared" si="369"/>
        <v>12.979913607239187</v>
      </c>
      <c r="BA523" s="361">
        <f t="shared" si="369"/>
        <v>0.17216002773788178</v>
      </c>
      <c r="BB523" s="361">
        <f t="shared" si="369"/>
        <v>3.302315609476484E-2</v>
      </c>
      <c r="BC523" s="361">
        <f t="shared" si="369"/>
        <v>7.2926836613541512</v>
      </c>
      <c r="BD523" s="361">
        <f t="shared" si="369"/>
        <v>9.7655908276034868E-5</v>
      </c>
      <c r="BE523" s="361">
        <f t="shared" si="369"/>
        <v>0.10706875083860279</v>
      </c>
      <c r="BF523" s="361">
        <f t="shared" si="369"/>
        <v>9.066010975113576E-3</v>
      </c>
      <c r="BG523" s="361">
        <f t="shared" si="369"/>
        <v>9.2846344442595596E-3</v>
      </c>
      <c r="BH523" s="361">
        <f t="shared" si="369"/>
        <v>1.4178467858516472E-6</v>
      </c>
      <c r="BI523" s="361">
        <f t="shared" si="369"/>
        <v>2.5012032074301731E-2</v>
      </c>
      <c r="BJ523" s="361">
        <f t="shared" si="369"/>
        <v>53.35362677982247</v>
      </c>
      <c r="BK523" s="361">
        <f t="shared" si="369"/>
        <v>0.12132528796049927</v>
      </c>
    </row>
    <row r="524" spans="41:68" x14ac:dyDescent="0.2">
      <c r="AP524" s="1"/>
      <c r="AQ524" s="1" t="s">
        <v>101</v>
      </c>
      <c r="AR524" s="361">
        <f>(SUMPRODUCT($AA$220:$AA$229,AR$220:AR$229)+SUMPRODUCT($AA$334:$AA$343,AR$334:AR$343)+SUMPRODUCT($AA$391:$AA$406,AR$391:AR$406)+SUMPRODUCT($AA$438:$AA$443,AR$438:AR$443)+SUMPRODUCT($AA$451:$AA$460,AR$451:AR$460))/$AQ$517</f>
        <v>2.4374393799891494</v>
      </c>
      <c r="AS524" s="361">
        <f t="shared" ref="AS524:BK524" si="370">(SUMPRODUCT($AA$220:$AA$229,AS$220:AS$229)+SUMPRODUCT($AA$334:$AA$343,AS$334:AS$343)+SUMPRODUCT($AA$391:$AA$406,AS$391:AS$406)+SUMPRODUCT($AA$438:$AA$443,AS$438:AS$443)+SUMPRODUCT($AA$451:$AA$460,AS$451:AS$460))/$AQ$517</f>
        <v>43.19335324726466</v>
      </c>
      <c r="AT524" s="361">
        <f t="shared" si="370"/>
        <v>1.3873324972850263E-2</v>
      </c>
      <c r="AU524" s="361">
        <f t="shared" si="370"/>
        <v>0.63820585497289806</v>
      </c>
      <c r="AV524" s="361">
        <f t="shared" si="370"/>
        <v>14.097274683098837</v>
      </c>
      <c r="AW524" s="361">
        <f t="shared" si="370"/>
        <v>1.6962145662090047E-2</v>
      </c>
      <c r="AX524" s="361">
        <f t="shared" si="370"/>
        <v>2.4796656188563122</v>
      </c>
      <c r="AY524" s="361">
        <f t="shared" si="370"/>
        <v>1.3787916637939539</v>
      </c>
      <c r="AZ524" s="361">
        <f t="shared" si="370"/>
        <v>175.16453997337476</v>
      </c>
      <c r="BA524" s="361">
        <f t="shared" si="370"/>
        <v>0.25868326049731599</v>
      </c>
      <c r="BB524" s="361">
        <f t="shared" si="370"/>
        <v>-0.26366445987739334</v>
      </c>
      <c r="BC524" s="361">
        <f t="shared" si="370"/>
        <v>17.556844614787764</v>
      </c>
      <c r="BD524" s="361">
        <f t="shared" si="370"/>
        <v>2.9568655686651734E-4</v>
      </c>
      <c r="BE524" s="361">
        <f t="shared" si="370"/>
        <v>0.6403711336481579</v>
      </c>
      <c r="BF524" s="361">
        <f t="shared" si="370"/>
        <v>2.3519324548543771E-2</v>
      </c>
      <c r="BG524" s="361">
        <f t="shared" si="370"/>
        <v>2.3986781012033082E-2</v>
      </c>
      <c r="BH524" s="361">
        <f t="shared" si="370"/>
        <v>3.2266926811638153E-6</v>
      </c>
      <c r="BI524" s="361">
        <f t="shared" si="370"/>
        <v>2.9849470279613016E-2</v>
      </c>
      <c r="BJ524" s="361">
        <f t="shared" si="370"/>
        <v>172.50822518479194</v>
      </c>
      <c r="BK524" s="361">
        <f t="shared" si="370"/>
        <v>8.2400628193353143E-2</v>
      </c>
    </row>
    <row r="525" spans="41:68" x14ac:dyDescent="0.2">
      <c r="AP525" s="1"/>
      <c r="AQ525" t="s">
        <v>102</v>
      </c>
      <c r="AR525" s="361">
        <f>SUMPRODUCT($AA$428:$AA$437,AR$428:AR$437)/$AQ$517</f>
        <v>6.6784424460180777E-2</v>
      </c>
      <c r="AS525" s="361">
        <f t="shared" ref="AS525:BK525" si="371">SUMPRODUCT($AA$428:$AA$437,AS$428:AS$437)/$AQ$517</f>
        <v>0.88806157738513036</v>
      </c>
      <c r="AT525" s="361">
        <f t="shared" si="371"/>
        <v>1.2926731359946678E-4</v>
      </c>
      <c r="AU525" s="361">
        <f t="shared" si="371"/>
        <v>1.6784532965761757E-2</v>
      </c>
      <c r="AV525" s="361">
        <f t="shared" si="371"/>
        <v>7.3726009174256684E-3</v>
      </c>
      <c r="AW525" s="361">
        <f t="shared" si="371"/>
        <v>3.0391840734970768E-5</v>
      </c>
      <c r="AX525" s="361">
        <f t="shared" si="371"/>
        <v>6.7962834469556588E-2</v>
      </c>
      <c r="AY525" s="361">
        <f t="shared" si="371"/>
        <v>0.13450511703847307</v>
      </c>
      <c r="AZ525" s="361">
        <f t="shared" si="371"/>
        <v>7.7731045901121787E-2</v>
      </c>
      <c r="BA525" s="361">
        <f t="shared" si="371"/>
        <v>3.2438585708829959E-3</v>
      </c>
      <c r="BB525" s="361">
        <f t="shared" si="371"/>
        <v>5.9852893348121699E-4</v>
      </c>
      <c r="BC525" s="361">
        <f t="shared" si="371"/>
        <v>1.0117979445314645E-2</v>
      </c>
      <c r="BD525" s="361">
        <f t="shared" si="371"/>
        <v>1.9763054615717361E-6</v>
      </c>
      <c r="BE525" s="361">
        <f t="shared" si="371"/>
        <v>2.2703089304290168E-3</v>
      </c>
      <c r="BF525" s="361">
        <f t="shared" si="371"/>
        <v>1.7054182744609509E-4</v>
      </c>
      <c r="BG525" s="361">
        <f t="shared" si="371"/>
        <v>1.8310137562058717E-4</v>
      </c>
      <c r="BH525" s="361">
        <f t="shared" si="371"/>
        <v>1.6337950461986554E-8</v>
      </c>
      <c r="BI525" s="361">
        <f t="shared" si="371"/>
        <v>1.8811752904699666E-4</v>
      </c>
      <c r="BJ525" s="361">
        <f t="shared" si="371"/>
        <v>0.33142191619968436</v>
      </c>
      <c r="BK525" s="361">
        <f t="shared" si="371"/>
        <v>9.1410157223197769E-4</v>
      </c>
    </row>
    <row r="526" spans="41:68" x14ac:dyDescent="0.2">
      <c r="AP526" s="1"/>
      <c r="AQ526" s="1" t="s">
        <v>103</v>
      </c>
      <c r="AR526" s="361">
        <f t="shared" ref="AR526:BK526" si="372">(SUMPRODUCT($AA$75:$AA$104,AR$75:AR$104)+SUMPRODUCT($AA$149:$AA$163,AR$149:AR$163)+SUMPRODUCT($AA$206:$AA$219,AR$206:AR$219)+SUMPRODUCT($AA$354:$AA$356,AR$354:AR$356)+$AA$427*AR$427+SUMPRODUCT($AA$449:$AA$450,AR$449:AR$450))/$AQ$517</f>
        <v>1.3196239901526832</v>
      </c>
      <c r="AS526" s="361">
        <f t="shared" si="372"/>
        <v>26.423051792736235</v>
      </c>
      <c r="AT526" s="361">
        <f t="shared" si="372"/>
        <v>1.875864812169491E-3</v>
      </c>
      <c r="AU526" s="361">
        <f t="shared" si="372"/>
        <v>0.4956690144858194</v>
      </c>
      <c r="AV526" s="361">
        <f t="shared" si="372"/>
        <v>5.3954862069096228E-2</v>
      </c>
      <c r="AW526" s="361">
        <f t="shared" si="372"/>
        <v>3.3930838884477379E-4</v>
      </c>
      <c r="AX526" s="361">
        <f t="shared" si="372"/>
        <v>1.3866050989057135</v>
      </c>
      <c r="AY526" s="361">
        <f t="shared" si="372"/>
        <v>5.5134665818039198E-2</v>
      </c>
      <c r="AZ526" s="361">
        <f t="shared" si="372"/>
        <v>1.2056979171947253</v>
      </c>
      <c r="BA526" s="361">
        <f t="shared" si="372"/>
        <v>0.10970996735346274</v>
      </c>
      <c r="BB526" s="361">
        <f t="shared" si="372"/>
        <v>1.2045034182721352E-2</v>
      </c>
      <c r="BC526" s="361">
        <f t="shared" si="372"/>
        <v>7.1172807419882314E-2</v>
      </c>
      <c r="BD526" s="361">
        <f t="shared" si="372"/>
        <v>3.0790808816260415E-5</v>
      </c>
      <c r="BE526" s="361">
        <f t="shared" si="372"/>
        <v>3.858670114693995E-3</v>
      </c>
      <c r="BF526" s="361">
        <f t="shared" si="372"/>
        <v>2.1825508482207563E-3</v>
      </c>
      <c r="BG526" s="361">
        <f t="shared" si="372"/>
        <v>2.2713992269392295E-3</v>
      </c>
      <c r="BH526" s="361">
        <f t="shared" si="372"/>
        <v>6.8379433899885473E-7</v>
      </c>
      <c r="BI526" s="361">
        <f t="shared" si="372"/>
        <v>3.9002144823373627E-3</v>
      </c>
      <c r="BJ526" s="361">
        <f t="shared" si="372"/>
        <v>4.8984798430704952</v>
      </c>
      <c r="BK526" s="361">
        <f t="shared" si="372"/>
        <v>2.0496557878032735E-2</v>
      </c>
    </row>
    <row r="527" spans="41:68" x14ac:dyDescent="0.2">
      <c r="AQ527" t="s">
        <v>78</v>
      </c>
      <c r="AR527" s="361">
        <f t="shared" ref="AR527:BK527" si="373">(SUMPRODUCT($AA$174:$AA$183,AR$174:AR$183)+SUMPRODUCT($AA$230:$AA$239,AR$230:AR$239)+SUMPRODUCT($AA$357:$AA$370,AR$357:AR$370)+SUMPRODUCT($AA$461:$AA$468,AR$461:AR$468))/$AQ$517</f>
        <v>1.2783242400796828</v>
      </c>
      <c r="AS527" s="361">
        <f t="shared" si="373"/>
        <v>26.450083113931122</v>
      </c>
      <c r="AT527" s="361">
        <f t="shared" si="373"/>
        <v>1.8782161336570429E-3</v>
      </c>
      <c r="AU527" s="361">
        <f t="shared" si="373"/>
        <v>0.40082059514270185</v>
      </c>
      <c r="AV527" s="361">
        <f t="shared" si="373"/>
        <v>3.1696844261699116E-2</v>
      </c>
      <c r="AW527" s="361">
        <f t="shared" si="373"/>
        <v>5.0030588980588668E-4</v>
      </c>
      <c r="AX527" s="361">
        <f t="shared" si="373"/>
        <v>1.3012480879469182</v>
      </c>
      <c r="AY527" s="361">
        <f t="shared" si="373"/>
        <v>4.4281027503681382E-2</v>
      </c>
      <c r="AZ527" s="361">
        <f t="shared" si="373"/>
        <v>0.72367885253222564</v>
      </c>
      <c r="BA527" s="361">
        <f t="shared" si="373"/>
        <v>0.14148453212632386</v>
      </c>
      <c r="BB527" s="361">
        <f t="shared" si="373"/>
        <v>6.7245823837223479E-3</v>
      </c>
      <c r="BC527" s="361">
        <f t="shared" si="373"/>
        <v>4.1076342700833171E-2</v>
      </c>
      <c r="BD527" s="361">
        <f t="shared" si="373"/>
        <v>3.6237921678200089E-5</v>
      </c>
      <c r="BE527" s="361">
        <f t="shared" si="373"/>
        <v>1.0493126030797846E-3</v>
      </c>
      <c r="BF527" s="361">
        <f t="shared" si="373"/>
        <v>1.2590297586359046E-3</v>
      </c>
      <c r="BG527" s="361">
        <f t="shared" si="373"/>
        <v>1.2986366180411332E-3</v>
      </c>
      <c r="BH527" s="361">
        <f t="shared" si="373"/>
        <v>4.4823993237564483E-7</v>
      </c>
      <c r="BI527" s="361">
        <f t="shared" si="373"/>
        <v>1.9523254622473157E-3</v>
      </c>
      <c r="BJ527" s="361">
        <f t="shared" si="373"/>
        <v>0.78987453910649075</v>
      </c>
      <c r="BK527" s="361">
        <f t="shared" si="373"/>
        <v>7.808654146869827E-3</v>
      </c>
    </row>
    <row r="528" spans="41:68" x14ac:dyDescent="0.2">
      <c r="AQ528" t="s">
        <v>83</v>
      </c>
      <c r="AR528" s="361">
        <f t="shared" ref="AR528:BK528" si="374">SUMPRODUCT($AA$469:$AA$471,AR$469:AR$471)/$AQ$517</f>
        <v>17.75757915881271</v>
      </c>
      <c r="AS528" s="361">
        <f t="shared" si="374"/>
        <v>249.47873429460168</v>
      </c>
      <c r="AT528" s="361">
        <f t="shared" si="374"/>
        <v>0.10952644742689061</v>
      </c>
      <c r="AU528" s="361">
        <f t="shared" si="374"/>
        <v>5.3664194446019113</v>
      </c>
      <c r="AV528" s="361">
        <f t="shared" si="374"/>
        <v>0.15758197090385334</v>
      </c>
      <c r="AW528" s="361">
        <f t="shared" si="374"/>
        <v>5.7994681862284401E-4</v>
      </c>
      <c r="AX528" s="361">
        <f t="shared" si="374"/>
        <v>17.833514751310034</v>
      </c>
      <c r="AY528" s="361">
        <f t="shared" si="374"/>
        <v>0.72433230340985855</v>
      </c>
      <c r="AZ528" s="361">
        <f t="shared" si="374"/>
        <v>3.3624537426075012</v>
      </c>
      <c r="BA528" s="361">
        <f t="shared" si="374"/>
        <v>0.19642413155145586</v>
      </c>
      <c r="BB528" s="361">
        <f t="shared" si="374"/>
        <v>0.16198549811918353</v>
      </c>
      <c r="BC528" s="361">
        <f t="shared" si="374"/>
        <v>0.25306884205359248</v>
      </c>
      <c r="BD528" s="361">
        <f t="shared" si="374"/>
        <v>8.5643202463699187E-5</v>
      </c>
      <c r="BE528" s="361">
        <f t="shared" si="374"/>
        <v>3.2935723817245237E-2</v>
      </c>
      <c r="BF528" s="361">
        <f t="shared" si="374"/>
        <v>0.35147145942615743</v>
      </c>
      <c r="BG528" s="361">
        <f t="shared" si="374"/>
        <v>0.3540756852230213</v>
      </c>
      <c r="BH528" s="361">
        <f t="shared" si="374"/>
        <v>1.211469780920907E-5</v>
      </c>
      <c r="BI528" s="361">
        <f t="shared" si="374"/>
        <v>0.33902861200527024</v>
      </c>
      <c r="BJ528" s="361">
        <f t="shared" si="374"/>
        <v>75.808770569891252</v>
      </c>
      <c r="BK528" s="361">
        <f t="shared" si="374"/>
        <v>1.4523101652740169E-2</v>
      </c>
    </row>
    <row r="529" spans="42:63" x14ac:dyDescent="0.2">
      <c r="AP529" s="8"/>
      <c r="AS529" s="360"/>
      <c r="AT529" s="360"/>
      <c r="AU529" s="360"/>
      <c r="AV529" s="360"/>
      <c r="AW529" s="360"/>
      <c r="AX529" s="360"/>
      <c r="AY529" s="360"/>
      <c r="AZ529" s="360"/>
      <c r="BA529" s="360"/>
      <c r="BB529" s="360"/>
      <c r="BC529" s="360"/>
      <c r="BD529" s="360"/>
      <c r="BE529" s="360"/>
      <c r="BF529" s="360"/>
      <c r="BG529" s="360"/>
      <c r="BH529" s="360"/>
    </row>
    <row r="530" spans="42:63" x14ac:dyDescent="0.2">
      <c r="AR530" s="1" t="s">
        <v>85</v>
      </c>
      <c r="AS530" s="360"/>
      <c r="AT530" s="360"/>
      <c r="AU530" s="360"/>
      <c r="AV530" s="360"/>
      <c r="AW530" s="360"/>
      <c r="AX530" s="360"/>
      <c r="AY530" s="360"/>
      <c r="AZ530" s="360"/>
      <c r="BA530" s="360"/>
      <c r="BB530" s="360"/>
      <c r="BC530" s="360"/>
      <c r="BD530" s="360"/>
      <c r="BE530" s="360"/>
      <c r="BF530" s="360"/>
      <c r="BG530" s="360"/>
      <c r="BH530" s="360"/>
    </row>
    <row r="531" spans="42:63" x14ac:dyDescent="0.2">
      <c r="AQ531" s="13">
        <v>29.5</v>
      </c>
      <c r="AR531" s="2" t="str">
        <f>AR517</f>
        <v>Carbon footprint</v>
      </c>
      <c r="AS531" s="2" t="str">
        <f t="shared" ref="AS531:BK531" si="375">AS517</f>
        <v>CED</v>
      </c>
      <c r="AT531" s="2" t="str">
        <f t="shared" si="375"/>
        <v>Fine particulate matter formation</v>
      </c>
      <c r="AU531" s="2" t="str">
        <f t="shared" si="375"/>
        <v>Fossil resource scarcity</v>
      </c>
      <c r="AV531" s="2" t="str">
        <f t="shared" si="375"/>
        <v>Freshwater ecotoxicity</v>
      </c>
      <c r="AW531" s="2" t="str">
        <f t="shared" si="375"/>
        <v>Freshwater eutrophication</v>
      </c>
      <c r="AX531" s="2" t="str">
        <f t="shared" si="375"/>
        <v>Global warming</v>
      </c>
      <c r="AY531" s="2" t="str">
        <f t="shared" si="375"/>
        <v>Human carcinogenic toxicity</v>
      </c>
      <c r="AZ531" s="2" t="str">
        <f t="shared" si="375"/>
        <v>Human non-carcinogenic toxicity</v>
      </c>
      <c r="BA531" s="2" t="str">
        <f t="shared" si="375"/>
        <v>Ionizing radiation</v>
      </c>
      <c r="BB531" s="2" t="str">
        <f t="shared" si="375"/>
        <v>Land use</v>
      </c>
      <c r="BC531" s="2" t="str">
        <f t="shared" si="375"/>
        <v>Marine ecotoxicity</v>
      </c>
      <c r="BD531" s="2" t="str">
        <f t="shared" si="375"/>
        <v>Marine eutrophication</v>
      </c>
      <c r="BE531" s="2" t="str">
        <f t="shared" si="375"/>
        <v>Mineral resource scarcity</v>
      </c>
      <c r="BF531" s="2" t="str">
        <f t="shared" si="375"/>
        <v>Ozone formation, Human health</v>
      </c>
      <c r="BG531" s="2" t="str">
        <f t="shared" si="375"/>
        <v>Ozone formation, Terrestrial ecosystems</v>
      </c>
      <c r="BH531" s="2" t="str">
        <f t="shared" si="375"/>
        <v>Stratospheric ozone depletion</v>
      </c>
      <c r="BI531" s="2" t="str">
        <f t="shared" si="375"/>
        <v>Terrestrial acidification</v>
      </c>
      <c r="BJ531" s="2" t="str">
        <f t="shared" si="375"/>
        <v>Terrestrial ecotoxicity</v>
      </c>
      <c r="BK531" s="2" t="str">
        <f t="shared" si="375"/>
        <v>Water consumption</v>
      </c>
    </row>
    <row r="532" spans="42:63" x14ac:dyDescent="0.2">
      <c r="AQ532" t="str">
        <f>AQ518</f>
        <v>Cathode active material</v>
      </c>
      <c r="AR532" s="361">
        <f>(SUMPRODUCT($AB$105:$AB$148,AR$105:AR$148)+SUMPRODUCT($AB$15:$AB$74,AR$15:AR$74))/$AQ$531</f>
        <v>17.311100959370044</v>
      </c>
      <c r="AS532" s="361">
        <f t="shared" ref="AS532:BK532" si="376">(SUMPRODUCT($AB$105:$AB$148,AS$105:AS$148)+SUMPRODUCT($AB$15:$AB$74,AS$15:AS$74))/$AQ$531</f>
        <v>274.09294657301882</v>
      </c>
      <c r="AT532" s="361">
        <f t="shared" si="376"/>
        <v>3.0496366858391813E-2</v>
      </c>
      <c r="AU532" s="361">
        <f t="shared" si="376"/>
        <v>4.992700817570527</v>
      </c>
      <c r="AV532" s="361">
        <f t="shared" si="376"/>
        <v>4.8223348144121116</v>
      </c>
      <c r="AW532" s="361">
        <f t="shared" si="376"/>
        <v>1.161017237852462E-2</v>
      </c>
      <c r="AX532" s="361">
        <f t="shared" si="376"/>
        <v>17.5638514098728</v>
      </c>
      <c r="AY532" s="361">
        <f t="shared" si="376"/>
        <v>2.2052016252491011</v>
      </c>
      <c r="AZ532" s="361">
        <f t="shared" si="376"/>
        <v>92.377844696931504</v>
      </c>
      <c r="BA532" s="361">
        <f t="shared" si="376"/>
        <v>1.4719804183245344</v>
      </c>
      <c r="BB532" s="361">
        <f t="shared" si="376"/>
        <v>0.20258310981780214</v>
      </c>
      <c r="BC532" s="361">
        <f t="shared" si="376"/>
        <v>6.6635025078777295</v>
      </c>
      <c r="BD532" s="361">
        <f t="shared" si="376"/>
        <v>1.8501616816423189E-3</v>
      </c>
      <c r="BE532" s="361">
        <f t="shared" si="376"/>
        <v>1.3330275050050744</v>
      </c>
      <c r="BF532" s="361">
        <f t="shared" si="376"/>
        <v>4.1771338713350974E-2</v>
      </c>
      <c r="BG532" s="361">
        <f t="shared" si="376"/>
        <v>4.2612017878067593E-2</v>
      </c>
      <c r="BH532" s="361">
        <f t="shared" si="376"/>
        <v>6.5027431374388229E-6</v>
      </c>
      <c r="BI532" s="361">
        <f t="shared" si="376"/>
        <v>6.7896088765320051E-2</v>
      </c>
      <c r="BJ532" s="361">
        <f t="shared" si="376"/>
        <v>1342.1709440339337</v>
      </c>
      <c r="BK532" s="361">
        <f t="shared" si="376"/>
        <v>0.16806622216216185</v>
      </c>
    </row>
    <row r="533" spans="42:63" x14ac:dyDescent="0.2">
      <c r="AQ533" t="str">
        <f t="shared" ref="AQ533:AQ542" si="377">AQ519</f>
        <v>Anode active material</v>
      </c>
      <c r="AR533" s="361">
        <f t="shared" ref="AR533:BK533" si="378">SUMPRODUCT($AB$184:$AB$205,AR$184:AR$205)/$AQ$531</f>
        <v>3.3391029646260133</v>
      </c>
      <c r="AS533" s="361">
        <f t="shared" si="378"/>
        <v>88.065934628110355</v>
      </c>
      <c r="AT533" s="361">
        <f t="shared" si="378"/>
        <v>2.6415508073038003E-2</v>
      </c>
      <c r="AU533" s="361">
        <f t="shared" si="378"/>
        <v>1.6475408569169945</v>
      </c>
      <c r="AV533" s="361">
        <f t="shared" si="378"/>
        <v>0.10255539822585343</v>
      </c>
      <c r="AW533" s="361">
        <f t="shared" si="378"/>
        <v>1.4766068542656631E-3</v>
      </c>
      <c r="AX533" s="361">
        <f t="shared" si="378"/>
        <v>3.4007455565056555</v>
      </c>
      <c r="AY533" s="361">
        <f t="shared" si="378"/>
        <v>0.14304889159646947</v>
      </c>
      <c r="AZ533" s="361">
        <f t="shared" si="378"/>
        <v>2.5988187459152705</v>
      </c>
      <c r="BA533" s="361">
        <f t="shared" si="378"/>
        <v>0.44773725027750666</v>
      </c>
      <c r="BB533" s="361">
        <f t="shared" si="378"/>
        <v>1.9305966862791495E-2</v>
      </c>
      <c r="BC533" s="361">
        <f t="shared" si="378"/>
        <v>0.13681465225424716</v>
      </c>
      <c r="BD533" s="361">
        <f t="shared" si="378"/>
        <v>1.0399898496653935E-4</v>
      </c>
      <c r="BE533" s="361">
        <f t="shared" si="378"/>
        <v>4.9156300948370443E-3</v>
      </c>
      <c r="BF533" s="361">
        <f t="shared" si="378"/>
        <v>1.3770542053170725E-2</v>
      </c>
      <c r="BG533" s="361">
        <f t="shared" si="378"/>
        <v>1.4166492381309423E-2</v>
      </c>
      <c r="BH533" s="361">
        <f t="shared" si="378"/>
        <v>1.5715900392419936E-6</v>
      </c>
      <c r="BI533" s="361">
        <f t="shared" si="378"/>
        <v>7.1988360622842293E-2</v>
      </c>
      <c r="BJ533" s="361">
        <f t="shared" si="378"/>
        <v>5.2858113648507858</v>
      </c>
      <c r="BK533" s="361">
        <f t="shared" si="378"/>
        <v>1.771320686480032E-2</v>
      </c>
    </row>
    <row r="534" spans="42:63" x14ac:dyDescent="0.2">
      <c r="AQ534" t="str">
        <f t="shared" si="377"/>
        <v>Electrolyte</v>
      </c>
      <c r="AR534" s="361">
        <f t="shared" ref="AR534:BK534" si="379">SUMPRODUCT($AB$240:$AB$320,AR$240:AR$320)/$AQ$531</f>
        <v>2.1598274568635802</v>
      </c>
      <c r="AS534" s="361">
        <f t="shared" si="379"/>
        <v>36.194485695267652</v>
      </c>
      <c r="AT534" s="361">
        <f t="shared" si="379"/>
        <v>4.6806361612842682E-3</v>
      </c>
      <c r="AU534" s="361">
        <f t="shared" si="379"/>
        <v>0.65945938228095569</v>
      </c>
      <c r="AV534" s="361">
        <f t="shared" si="379"/>
        <v>0.29601224242502794</v>
      </c>
      <c r="AW534" s="361">
        <f t="shared" si="379"/>
        <v>8.3643966290036537E-4</v>
      </c>
      <c r="AX534" s="361">
        <f t="shared" si="379"/>
        <v>2.201461389851703</v>
      </c>
      <c r="AY534" s="361">
        <f t="shared" si="379"/>
        <v>0.14773705905057169</v>
      </c>
      <c r="AZ534" s="361">
        <f t="shared" si="379"/>
        <v>5.6954238839815279</v>
      </c>
      <c r="BA534" s="361">
        <f t="shared" si="379"/>
        <v>0.15586656404783439</v>
      </c>
      <c r="BB534" s="361">
        <f t="shared" si="379"/>
        <v>3.6531327976152987E-2</v>
      </c>
      <c r="BC534" s="361">
        <f t="shared" si="379"/>
        <v>0.38714065857615221</v>
      </c>
      <c r="BD534" s="361">
        <f t="shared" si="379"/>
        <v>3.3312253463554985E-4</v>
      </c>
      <c r="BE534" s="361">
        <f t="shared" si="379"/>
        <v>4.8252357219594838E-2</v>
      </c>
      <c r="BF534" s="361">
        <f t="shared" si="379"/>
        <v>4.8701512961078575E-3</v>
      </c>
      <c r="BG534" s="361">
        <f t="shared" si="379"/>
        <v>5.0271528825906993E-3</v>
      </c>
      <c r="BH534" s="361">
        <f t="shared" si="379"/>
        <v>7.7172736987131826E-7</v>
      </c>
      <c r="BI534" s="361">
        <f t="shared" si="379"/>
        <v>1.1853760542714772E-2</v>
      </c>
      <c r="BJ534" s="361">
        <f t="shared" si="379"/>
        <v>31.83050871156216</v>
      </c>
      <c r="BK534" s="361">
        <f t="shared" si="379"/>
        <v>2.9074467699925367E-2</v>
      </c>
    </row>
    <row r="535" spans="42:63" x14ac:dyDescent="0.2">
      <c r="AQ535" t="str">
        <f t="shared" si="377"/>
        <v>Separator</v>
      </c>
      <c r="AR535" s="361">
        <f t="shared" ref="AR535:BK535" si="380">SUMPRODUCT($AB$321:$AB$323,AR$321:AR$323)/$AQ$531</f>
        <v>0.12136851211537657</v>
      </c>
      <c r="AS535" s="361">
        <f t="shared" si="380"/>
        <v>3.8168695759082079</v>
      </c>
      <c r="AT535" s="361">
        <f t="shared" si="380"/>
        <v>1.5359778766494705E-4</v>
      </c>
      <c r="AU535" s="361">
        <f t="shared" si="380"/>
        <v>7.5344169492311638E-2</v>
      </c>
      <c r="AV535" s="361">
        <f t="shared" si="380"/>
        <v>3.0348569405848303E-3</v>
      </c>
      <c r="AW535" s="361">
        <f t="shared" si="380"/>
        <v>2.8469051107945283E-5</v>
      </c>
      <c r="AX535" s="361">
        <f t="shared" si="380"/>
        <v>0.12462926293563178</v>
      </c>
      <c r="AY535" s="361">
        <f t="shared" si="380"/>
        <v>4.8270229087271441E-3</v>
      </c>
      <c r="AZ535" s="361">
        <f t="shared" si="380"/>
        <v>7.0133225967359172E-2</v>
      </c>
      <c r="BA535" s="361">
        <f t="shared" si="380"/>
        <v>8.2084860036183566E-3</v>
      </c>
      <c r="BB535" s="361">
        <f t="shared" si="380"/>
        <v>2.5812008975000561E-3</v>
      </c>
      <c r="BC535" s="361">
        <f t="shared" si="380"/>
        <v>4.0340162058662464E-3</v>
      </c>
      <c r="BD535" s="361">
        <f t="shared" si="380"/>
        <v>2.8231406549730719E-6</v>
      </c>
      <c r="BE535" s="361">
        <f t="shared" si="380"/>
        <v>2.7198033229531963E-4</v>
      </c>
      <c r="BF535" s="361">
        <f t="shared" si="380"/>
        <v>2.4733036611188796E-4</v>
      </c>
      <c r="BG535" s="361">
        <f t="shared" si="380"/>
        <v>2.638536588338966E-4</v>
      </c>
      <c r="BH535" s="361">
        <f t="shared" si="380"/>
        <v>2.8553793755244208E-8</v>
      </c>
      <c r="BI535" s="361">
        <f t="shared" si="380"/>
        <v>3.3025017428015902E-4</v>
      </c>
      <c r="BJ535" s="361">
        <f t="shared" si="380"/>
        <v>0.22804553489808807</v>
      </c>
      <c r="BK535" s="361">
        <f t="shared" si="380"/>
        <v>1.3097184447263921E-3</v>
      </c>
    </row>
    <row r="536" spans="42:63" x14ac:dyDescent="0.2">
      <c r="AQ536" t="str">
        <f t="shared" si="377"/>
        <v>BMS</v>
      </c>
      <c r="AR536" s="361">
        <f t="shared" ref="AR536:BK536" si="381">SUMPRODUCT($AB$444:$AB$448,AR$444:AR$448)/$AQ$531</f>
        <v>17.017588287481754</v>
      </c>
      <c r="AS536" s="361">
        <f t="shared" si="381"/>
        <v>285.09993363085107</v>
      </c>
      <c r="AT536" s="361">
        <f t="shared" si="381"/>
        <v>3.9730460605049624E-2</v>
      </c>
      <c r="AU536" s="361">
        <f t="shared" si="381"/>
        <v>4.5971440578642042</v>
      </c>
      <c r="AV536" s="361">
        <f t="shared" si="381"/>
        <v>15.845592018725196</v>
      </c>
      <c r="AW536" s="361">
        <f t="shared" si="381"/>
        <v>3.055582888892593E-2</v>
      </c>
      <c r="AX536" s="361">
        <f t="shared" si="381"/>
        <v>17.312977639750823</v>
      </c>
      <c r="AY536" s="361">
        <f t="shared" si="381"/>
        <v>1.9207854820479358</v>
      </c>
      <c r="AZ536" s="361">
        <f t="shared" si="381"/>
        <v>241.04672180809953</v>
      </c>
      <c r="BA536" s="361">
        <f t="shared" si="381"/>
        <v>2.2051473502240304</v>
      </c>
      <c r="BB536" s="361">
        <f t="shared" si="381"/>
        <v>0.2971274469788282</v>
      </c>
      <c r="BC536" s="361">
        <f t="shared" si="381"/>
        <v>20.766144171686193</v>
      </c>
      <c r="BD536" s="361">
        <f t="shared" si="381"/>
        <v>1.0394324073515456E-3</v>
      </c>
      <c r="BE536" s="361">
        <f t="shared" si="381"/>
        <v>0.82258546478528893</v>
      </c>
      <c r="BF536" s="361">
        <f t="shared" si="381"/>
        <v>5.6910100677134853E-2</v>
      </c>
      <c r="BG536" s="361">
        <f t="shared" si="381"/>
        <v>5.7805434735055561E-2</v>
      </c>
      <c r="BH536" s="361">
        <f t="shared" si="381"/>
        <v>1.0428076451173392E-5</v>
      </c>
      <c r="BI536" s="361">
        <f t="shared" si="381"/>
        <v>7.220786616068578E-2</v>
      </c>
      <c r="BJ536" s="361">
        <f t="shared" si="381"/>
        <v>86.344406865845457</v>
      </c>
      <c r="BK536" s="361">
        <f t="shared" si="381"/>
        <v>0.1902193303402315</v>
      </c>
    </row>
    <row r="537" spans="42:63" x14ac:dyDescent="0.2">
      <c r="AQ537" t="str">
        <f t="shared" si="377"/>
        <v>Al</v>
      </c>
      <c r="AR537" s="361">
        <f>(SUMPRODUCT($AB$164:$AB$173,AR$164:AR$173)+SUMPRODUCT($AB$324:$AB$333,AR$324:AR$333)+SUMPRODUCT($AB$344:$AB$353,AR$344:AR$353)+SUMPRODUCT($AB$371:$AB$390,AR$371:AR$390)+SUMPRODUCT($AB$407:$AB$426,AR$407:AR$426))/$AQ$531</f>
        <v>3.6774993054504694</v>
      </c>
      <c r="AS537" s="361">
        <f t="shared" ref="AS537:BK537" si="382">(SUMPRODUCT($AB$164:$AB$173,AS$164:AS$173)+SUMPRODUCT($AB$324:$AB$333,AS$324:AS$333)+SUMPRODUCT($AB$344:$AB$353,AS$344:AS$353)+SUMPRODUCT($AB$371:$AB$390,AS$371:AS$390)+SUMPRODUCT($AB$407:$AB$426,AS$407:AS$426))/$AQ$531</f>
        <v>63.567757912016077</v>
      </c>
      <c r="AT537" s="361">
        <f t="shared" si="382"/>
        <v>9.6919431198390603E-3</v>
      </c>
      <c r="AU537" s="361">
        <f t="shared" si="382"/>
        <v>0.84401444928890512</v>
      </c>
      <c r="AV537" s="361">
        <f t="shared" si="382"/>
        <v>6.0608826650382861</v>
      </c>
      <c r="AW537" s="361">
        <f t="shared" si="382"/>
        <v>1.707657652924386E-3</v>
      </c>
      <c r="AX537" s="361">
        <f t="shared" si="382"/>
        <v>3.7398247974498031</v>
      </c>
      <c r="AY537" s="361">
        <f t="shared" si="382"/>
        <v>1.3847423279867952</v>
      </c>
      <c r="AZ537" s="361">
        <f t="shared" si="382"/>
        <v>12.993378765214912</v>
      </c>
      <c r="BA537" s="361">
        <f t="shared" si="382"/>
        <v>0.17233862383957713</v>
      </c>
      <c r="BB537" s="361">
        <f t="shared" si="382"/>
        <v>3.3057413796867337E-2</v>
      </c>
      <c r="BC537" s="361">
        <f t="shared" si="382"/>
        <v>7.300248976543334</v>
      </c>
      <c r="BD537" s="361">
        <f t="shared" si="382"/>
        <v>9.7757214977449761E-5</v>
      </c>
      <c r="BE537" s="361">
        <f t="shared" si="382"/>
        <v>0.1071798222746639</v>
      </c>
      <c r="BF537" s="361">
        <f t="shared" si="382"/>
        <v>9.0754159121326852E-3</v>
      </c>
      <c r="BG537" s="361">
        <f t="shared" si="382"/>
        <v>9.2942661778228006E-3</v>
      </c>
      <c r="BH537" s="361">
        <f t="shared" si="382"/>
        <v>1.4193176377798309E-6</v>
      </c>
      <c r="BI537" s="361">
        <f t="shared" si="382"/>
        <v>2.5037979162500109E-2</v>
      </c>
      <c r="BJ537" s="361">
        <f t="shared" si="382"/>
        <v>53.408974992060763</v>
      </c>
      <c r="BK537" s="361">
        <f t="shared" si="382"/>
        <v>0.12145114890366666</v>
      </c>
    </row>
    <row r="538" spans="42:63" x14ac:dyDescent="0.2">
      <c r="AQ538" t="str">
        <f t="shared" si="377"/>
        <v>Cu</v>
      </c>
      <c r="AR538" s="361">
        <f>(SUMPRODUCT($AB$220:$AB$229,AR$220:AR$229)+SUMPRODUCT($AB$334:$AB$343,AR$334:AR$343)+SUMPRODUCT($AB$391:$AB$406,AR$391:AR$406)+SUMPRODUCT($AB$438:$AB$443,AR$438:AR$443)+SUMPRODUCT($AB$451:$AB$460,AR$451:AR$460))/$AQ$531</f>
        <v>2.4175363133371617</v>
      </c>
      <c r="AS538" s="361">
        <f t="shared" ref="AS538:BK538" si="383">(SUMPRODUCT($AB$220:$AB$229,AS$220:AS$229)+SUMPRODUCT($AB$334:$AB$343,AS$334:AS$343)+SUMPRODUCT($AB$391:$AB$406,AS$391:AS$406)+SUMPRODUCT($AB$438:$AB$443,AS$438:AS$443)+SUMPRODUCT($AB$451:$AB$460,AS$451:AS$460))/$AQ$531</f>
        <v>42.84074219926427</v>
      </c>
      <c r="AT538" s="361">
        <f t="shared" si="383"/>
        <v>1.3760601381586378E-2</v>
      </c>
      <c r="AU538" s="361">
        <f t="shared" si="383"/>
        <v>0.63299526431876274</v>
      </c>
      <c r="AV538" s="361">
        <f t="shared" si="383"/>
        <v>13.981977419398904</v>
      </c>
      <c r="AW538" s="361">
        <f t="shared" si="383"/>
        <v>1.6823428356193746E-2</v>
      </c>
      <c r="AX538" s="361">
        <f t="shared" si="383"/>
        <v>2.4594174459395894</v>
      </c>
      <c r="AY538" s="361">
        <f t="shared" si="383"/>
        <v>1.3675202782056901</v>
      </c>
      <c r="AZ538" s="361">
        <f t="shared" si="383"/>
        <v>173.73281440355336</v>
      </c>
      <c r="BA538" s="361">
        <f t="shared" si="383"/>
        <v>0.25657375466404631</v>
      </c>
      <c r="BB538" s="361">
        <f t="shared" si="383"/>
        <v>-0.26150739086606256</v>
      </c>
      <c r="BC538" s="361">
        <f t="shared" si="383"/>
        <v>17.413264655495432</v>
      </c>
      <c r="BD538" s="361">
        <f t="shared" si="383"/>
        <v>2.9326869167203834E-4</v>
      </c>
      <c r="BE538" s="361">
        <f t="shared" si="383"/>
        <v>0.63513402144301112</v>
      </c>
      <c r="BF538" s="361">
        <f t="shared" si="383"/>
        <v>2.3327068359329423E-2</v>
      </c>
      <c r="BG538" s="361">
        <f t="shared" si="383"/>
        <v>2.3790712235958897E-2</v>
      </c>
      <c r="BH538" s="361">
        <f t="shared" si="383"/>
        <v>3.2003193565641837E-6</v>
      </c>
      <c r="BI538" s="361">
        <f t="shared" si="383"/>
        <v>2.9607815175810962E-2</v>
      </c>
      <c r="BJ538" s="361">
        <f t="shared" si="383"/>
        <v>171.12506554780074</v>
      </c>
      <c r="BK538" s="361">
        <f t="shared" si="383"/>
        <v>8.1726536583516959E-2</v>
      </c>
    </row>
    <row r="539" spans="42:63" x14ac:dyDescent="0.2">
      <c r="AQ539" t="str">
        <f t="shared" si="377"/>
        <v>Steel</v>
      </c>
      <c r="AR539" s="361">
        <f>SUMPRODUCT($AB$428:$AB$437,AR$428:AR$437)/$AQ$531</f>
        <v>6.7264025353970219E-2</v>
      </c>
      <c r="AS539" s="361">
        <f t="shared" ref="AS539:BK539" si="384">SUMPRODUCT($AB$428:$AB$437,AS$428:AS$437)/$AQ$531</f>
        <v>0.89443903934121749</v>
      </c>
      <c r="AT539" s="361">
        <f t="shared" si="384"/>
        <v>1.3019562464865506E-4</v>
      </c>
      <c r="AU539" s="361">
        <f t="shared" si="384"/>
        <v>1.6905068211476384E-2</v>
      </c>
      <c r="AV539" s="361">
        <f t="shared" si="384"/>
        <v>7.4255459868506285E-3</v>
      </c>
      <c r="AW539" s="361">
        <f t="shared" si="384"/>
        <v>3.0610094528399641E-5</v>
      </c>
      <c r="AX539" s="361">
        <f t="shared" si="384"/>
        <v>6.8450897912785011E-2</v>
      </c>
      <c r="AY539" s="361">
        <f t="shared" si="384"/>
        <v>0.13547104247501507</v>
      </c>
      <c r="AZ539" s="361">
        <f t="shared" si="384"/>
        <v>7.828925807994494E-2</v>
      </c>
      <c r="BA539" s="361">
        <f t="shared" si="384"/>
        <v>3.2671537850365541E-3</v>
      </c>
      <c r="BB539" s="361">
        <f t="shared" si="384"/>
        <v>6.0282716639670144E-4</v>
      </c>
      <c r="BC539" s="361">
        <f t="shared" si="384"/>
        <v>1.0190639979930909E-2</v>
      </c>
      <c r="BD539" s="361">
        <f t="shared" si="384"/>
        <v>1.9904979603981043E-6</v>
      </c>
      <c r="BE539" s="361">
        <f t="shared" si="384"/>
        <v>2.2866127647588486E-3</v>
      </c>
      <c r="BF539" s="361">
        <f t="shared" si="384"/>
        <v>1.7176654433978338E-4</v>
      </c>
      <c r="BG539" s="361">
        <f t="shared" si="384"/>
        <v>1.8441628675610307E-4</v>
      </c>
      <c r="BH539" s="361">
        <f t="shared" si="384"/>
        <v>1.6455278652018775E-8</v>
      </c>
      <c r="BI539" s="361">
        <f t="shared" si="384"/>
        <v>1.8946846282830363E-4</v>
      </c>
      <c r="BJ539" s="361">
        <f t="shared" si="384"/>
        <v>0.33380196586718658</v>
      </c>
      <c r="BK539" s="361">
        <f t="shared" si="384"/>
        <v>9.206660359463905E-4</v>
      </c>
    </row>
    <row r="540" spans="42:63" x14ac:dyDescent="0.2">
      <c r="AQ540" t="str">
        <f t="shared" si="377"/>
        <v>Others (Additives, Plastics, binders, solvents, and coolants)</v>
      </c>
      <c r="AR540" s="361">
        <f t="shared" ref="AR540:BK540" si="385">(SUMPRODUCT($AB$75:$AB$104,AR$75:AR$104)+SUMPRODUCT($AB$149:$AB$163,AR$149:AR$163)+SUMPRODUCT($AB$206:$AB$219,AR$206:AR$219)+SUMPRODUCT($AB$354:$AB$356,AR$354:AR$356)+$AB$427*AR$427+SUMPRODUCT($AB$449:$AB$450,AR$449:AR$450))/$AQ$531</f>
        <v>1.9976544431180503</v>
      </c>
      <c r="AS540" s="361">
        <f t="shared" si="385"/>
        <v>38.038866142615205</v>
      </c>
      <c r="AT540" s="361">
        <f t="shared" si="385"/>
        <v>2.8351086416481814E-3</v>
      </c>
      <c r="AU540" s="361">
        <f t="shared" si="385"/>
        <v>0.70702664159093931</v>
      </c>
      <c r="AV540" s="361">
        <f t="shared" si="385"/>
        <v>8.0658616544634618E-2</v>
      </c>
      <c r="AW540" s="361">
        <f t="shared" si="385"/>
        <v>5.1088535159221865E-4</v>
      </c>
      <c r="AX540" s="361">
        <f t="shared" si="385"/>
        <v>2.1088066799657836</v>
      </c>
      <c r="AY540" s="361">
        <f t="shared" si="385"/>
        <v>7.9695697273351601E-2</v>
      </c>
      <c r="AZ540" s="361">
        <f t="shared" si="385"/>
        <v>1.7643169502120259</v>
      </c>
      <c r="BA540" s="361">
        <f t="shared" si="385"/>
        <v>0.17307769947926263</v>
      </c>
      <c r="BB540" s="361">
        <f t="shared" si="385"/>
        <v>1.773401815499883E-2</v>
      </c>
      <c r="BC540" s="361">
        <f t="shared" si="385"/>
        <v>0.10635221640203241</v>
      </c>
      <c r="BD540" s="361">
        <f t="shared" si="385"/>
        <v>4.7047159393233969E-5</v>
      </c>
      <c r="BE540" s="361">
        <f t="shared" si="385"/>
        <v>5.6078249981521755E-3</v>
      </c>
      <c r="BF540" s="361">
        <f t="shared" si="385"/>
        <v>3.0265441591712204E-3</v>
      </c>
      <c r="BG540" s="361">
        <f t="shared" si="385"/>
        <v>3.1453090991829871E-3</v>
      </c>
      <c r="BH540" s="361">
        <f t="shared" si="385"/>
        <v>9.0742311397150589E-7</v>
      </c>
      <c r="BI540" s="361">
        <f t="shared" si="385"/>
        <v>5.8664332527666244E-3</v>
      </c>
      <c r="BJ540" s="361">
        <f t="shared" si="385"/>
        <v>7.1903237101393183</v>
      </c>
      <c r="BK540" s="361">
        <f t="shared" si="385"/>
        <v>3.1600783436955146E-2</v>
      </c>
    </row>
    <row r="541" spans="42:63" x14ac:dyDescent="0.2">
      <c r="AQ541" t="str">
        <f t="shared" si="377"/>
        <v>Assembly</v>
      </c>
      <c r="AR541" s="361">
        <f t="shared" ref="AR541:BK541" si="386">(SUMPRODUCT($AB$174:$AB$183,AR$174:AR$183)+SUMPRODUCT($AB$230:$AB$239,AR$230:AR$239)+SUMPRODUCT($AB$357:$AB$370,AR$357:AR$370)+SUMPRODUCT($AB$461:$AB$468,AR$461:AR$468))/$AQ$531</f>
        <v>1.2590011501112639</v>
      </c>
      <c r="AS541" s="361">
        <f t="shared" si="386"/>
        <v>26.092310980142983</v>
      </c>
      <c r="AT541" s="361">
        <f t="shared" si="386"/>
        <v>1.8603733103043382E-3</v>
      </c>
      <c r="AU541" s="361">
        <f t="shared" si="386"/>
        <v>0.39443427321738883</v>
      </c>
      <c r="AV541" s="361">
        <f t="shared" si="386"/>
        <v>3.1419807271054867E-2</v>
      </c>
      <c r="AW541" s="361">
        <f t="shared" si="386"/>
        <v>4.9614496122649284E-4</v>
      </c>
      <c r="AX541" s="361">
        <f t="shared" si="386"/>
        <v>1.2815540388572095</v>
      </c>
      <c r="AY541" s="361">
        <f t="shared" si="386"/>
        <v>4.3866831997314663E-2</v>
      </c>
      <c r="AZ541" s="361">
        <f t="shared" si="386"/>
        <v>0.71737183063534193</v>
      </c>
      <c r="BA541" s="361">
        <f t="shared" si="386"/>
        <v>0.14028068621491552</v>
      </c>
      <c r="BB541" s="361">
        <f t="shared" si="386"/>
        <v>6.6681097766929593E-3</v>
      </c>
      <c r="BC541" s="361">
        <f t="shared" si="386"/>
        <v>4.0718005876122038E-2</v>
      </c>
      <c r="BD541" s="361">
        <f t="shared" si="386"/>
        <v>3.5913933711888616E-5</v>
      </c>
      <c r="BE541" s="361">
        <f t="shared" si="386"/>
        <v>1.0389079806643348E-3</v>
      </c>
      <c r="BF541" s="361">
        <f t="shared" si="386"/>
        <v>1.2435388555641369E-3</v>
      </c>
      <c r="BG541" s="361">
        <f t="shared" si="386"/>
        <v>1.2824904509326431E-3</v>
      </c>
      <c r="BH541" s="361">
        <f t="shared" si="386"/>
        <v>4.4295579759993707E-7</v>
      </c>
      <c r="BI541" s="361">
        <f t="shared" si="386"/>
        <v>1.9284262942755527E-3</v>
      </c>
      <c r="BJ541" s="361">
        <f t="shared" si="386"/>
        <v>0.7829683581657676</v>
      </c>
      <c r="BK541" s="361">
        <f t="shared" si="386"/>
        <v>7.742174940303488E-3</v>
      </c>
    </row>
    <row r="542" spans="42:63" x14ac:dyDescent="0.2">
      <c r="AQ542" t="str">
        <f t="shared" si="377"/>
        <v>Transport</v>
      </c>
      <c r="AR542" s="361">
        <f t="shared" ref="AR542:BK542" si="387">SUMPRODUCT($AB$469:$AB$471,AR$469:AR$471)/$AQ$531</f>
        <v>20.811302711565226</v>
      </c>
      <c r="AS542" s="361">
        <f t="shared" si="387"/>
        <v>291.62034523273542</v>
      </c>
      <c r="AT542" s="361">
        <f t="shared" si="387"/>
        <v>0.12987408703533979</v>
      </c>
      <c r="AU542" s="361">
        <f t="shared" si="387"/>
        <v>6.275148795933843</v>
      </c>
      <c r="AV542" s="361">
        <f t="shared" si="387"/>
        <v>0.18110550648018547</v>
      </c>
      <c r="AW542" s="361">
        <f t="shared" si="387"/>
        <v>6.6609607741995177E-4</v>
      </c>
      <c r="AX542" s="361">
        <f t="shared" si="387"/>
        <v>20.90006458879655</v>
      </c>
      <c r="AY542" s="361">
        <f t="shared" si="387"/>
        <v>0.84841750244783976</v>
      </c>
      <c r="AZ542" s="361">
        <f t="shared" si="387"/>
        <v>3.7691938689329607</v>
      </c>
      <c r="BA542" s="361">
        <f t="shared" si="387"/>
        <v>0.22775963971206892</v>
      </c>
      <c r="BB542" s="361">
        <f t="shared" si="387"/>
        <v>0.17134911331937183</v>
      </c>
      <c r="BC542" s="361">
        <f t="shared" si="387"/>
        <v>0.28932753603414896</v>
      </c>
      <c r="BD542" s="361">
        <f t="shared" si="387"/>
        <v>9.658273895165783E-5</v>
      </c>
      <c r="BE542" s="361">
        <f t="shared" si="387"/>
        <v>3.8532414715405638E-2</v>
      </c>
      <c r="BF542" s="361">
        <f t="shared" si="387"/>
        <v>0.41655515578206698</v>
      </c>
      <c r="BG542" s="361">
        <f t="shared" si="387"/>
        <v>0.41961825314838436</v>
      </c>
      <c r="BH542" s="361">
        <f t="shared" si="387"/>
        <v>1.4252819290274707E-5</v>
      </c>
      <c r="BI542" s="361">
        <f t="shared" si="387"/>
        <v>0.40237743232702378</v>
      </c>
      <c r="BJ542" s="361">
        <f t="shared" si="387"/>
        <v>84.044940691238097</v>
      </c>
      <c r="BK542" s="361">
        <f t="shared" si="387"/>
        <v>1.6640781483545253E-2</v>
      </c>
    </row>
    <row r="543" spans="42:63" x14ac:dyDescent="0.2">
      <c r="AQ543" s="360"/>
      <c r="AS543" s="360"/>
      <c r="AT543" s="360"/>
      <c r="AU543" s="360"/>
      <c r="AV543" s="360"/>
      <c r="AW543" s="360"/>
      <c r="AX543" s="360"/>
      <c r="AY543" s="360"/>
      <c r="AZ543" s="360"/>
      <c r="BA543" s="360"/>
      <c r="BB543" s="360"/>
      <c r="BC543" s="360"/>
      <c r="BD543" s="360"/>
      <c r="BE543" s="360"/>
      <c r="BF543" s="360"/>
      <c r="BG543" s="360"/>
      <c r="BH543" s="360"/>
    </row>
    <row r="544" spans="42:63" x14ac:dyDescent="0.2">
      <c r="AQ544" s="360"/>
      <c r="AR544" s="1" t="s">
        <v>86</v>
      </c>
      <c r="AS544" s="360"/>
      <c r="AT544" s="360"/>
      <c r="AU544" s="360"/>
      <c r="AV544" s="360"/>
      <c r="AW544" s="360"/>
      <c r="AX544" s="360"/>
      <c r="AY544" s="360"/>
      <c r="AZ544" s="360"/>
      <c r="BA544" s="360"/>
      <c r="BB544" s="360"/>
      <c r="BC544" s="360"/>
      <c r="BD544" s="360"/>
      <c r="BE544" s="360"/>
      <c r="BF544" s="360"/>
      <c r="BG544" s="360"/>
      <c r="BH544" s="360"/>
    </row>
    <row r="545" spans="34:63" x14ac:dyDescent="0.2">
      <c r="AQ545" s="13">
        <v>29.5</v>
      </c>
      <c r="AR545" s="22" t="str">
        <f>AR531</f>
        <v>Carbon footprint</v>
      </c>
      <c r="AS545" s="22" t="str">
        <f t="shared" ref="AS545:BK545" si="388">AS531</f>
        <v>CED</v>
      </c>
      <c r="AT545" s="22" t="str">
        <f t="shared" si="388"/>
        <v>Fine particulate matter formation</v>
      </c>
      <c r="AU545" s="22" t="str">
        <f t="shared" si="388"/>
        <v>Fossil resource scarcity</v>
      </c>
      <c r="AV545" s="22" t="str">
        <f t="shared" si="388"/>
        <v>Freshwater ecotoxicity</v>
      </c>
      <c r="AW545" s="22" t="str">
        <f t="shared" si="388"/>
        <v>Freshwater eutrophication</v>
      </c>
      <c r="AX545" s="22" t="str">
        <f t="shared" si="388"/>
        <v>Global warming</v>
      </c>
      <c r="AY545" s="22" t="str">
        <f t="shared" si="388"/>
        <v>Human carcinogenic toxicity</v>
      </c>
      <c r="AZ545" s="22" t="str">
        <f t="shared" si="388"/>
        <v>Human non-carcinogenic toxicity</v>
      </c>
      <c r="BA545" s="22" t="str">
        <f t="shared" si="388"/>
        <v>Ionizing radiation</v>
      </c>
      <c r="BB545" s="22" t="str">
        <f t="shared" si="388"/>
        <v>Land use</v>
      </c>
      <c r="BC545" s="22" t="str">
        <f t="shared" si="388"/>
        <v>Marine ecotoxicity</v>
      </c>
      <c r="BD545" s="22" t="str">
        <f t="shared" si="388"/>
        <v>Marine eutrophication</v>
      </c>
      <c r="BE545" s="22" t="str">
        <f t="shared" si="388"/>
        <v>Mineral resource scarcity</v>
      </c>
      <c r="BF545" s="22" t="str">
        <f t="shared" si="388"/>
        <v>Ozone formation, Human health</v>
      </c>
      <c r="BG545" s="22" t="str">
        <f t="shared" si="388"/>
        <v>Ozone formation, Terrestrial ecosystems</v>
      </c>
      <c r="BH545" s="22" t="str">
        <f t="shared" si="388"/>
        <v>Stratospheric ozone depletion</v>
      </c>
      <c r="BI545" s="22" t="str">
        <f t="shared" si="388"/>
        <v>Terrestrial acidification</v>
      </c>
      <c r="BJ545" s="22" t="str">
        <f t="shared" si="388"/>
        <v>Terrestrial ecotoxicity</v>
      </c>
      <c r="BK545" s="22" t="str">
        <f t="shared" si="388"/>
        <v>Water consumption</v>
      </c>
    </row>
    <row r="546" spans="34:63" x14ac:dyDescent="0.2">
      <c r="AQ546" s="360" t="str">
        <f>AQ532</f>
        <v>Cathode active material</v>
      </c>
      <c r="AR546" s="361">
        <f t="shared" ref="AR546:BK546" si="389">(SUMPRODUCT($AC$105:$AC$148,AR$105:AR$148)+SUMPRODUCT($AC$15:$AC$74,AR$15:AR$74))/$AQ$545</f>
        <v>20.117457914275469</v>
      </c>
      <c r="AS546" s="361">
        <f t="shared" si="389"/>
        <v>318.56412699048815</v>
      </c>
      <c r="AT546" s="361">
        <f t="shared" si="389"/>
        <v>3.3745692671768426E-2</v>
      </c>
      <c r="AU546" s="361">
        <f t="shared" si="389"/>
        <v>5.8671350789573626</v>
      </c>
      <c r="AV546" s="361">
        <f t="shared" si="389"/>
        <v>5.3735055932222444</v>
      </c>
      <c r="AW546" s="361">
        <f t="shared" si="389"/>
        <v>1.2870053109567091E-2</v>
      </c>
      <c r="AX546" s="361">
        <f t="shared" si="389"/>
        <v>20.414229802308355</v>
      </c>
      <c r="AY546" s="361">
        <f t="shared" si="389"/>
        <v>2.5135465099675147</v>
      </c>
      <c r="AZ546" s="361">
        <f t="shared" si="389"/>
        <v>102.93657073932705</v>
      </c>
      <c r="BA546" s="361">
        <f t="shared" si="389"/>
        <v>1.6089411266825626</v>
      </c>
      <c r="BB546" s="361">
        <f t="shared" si="389"/>
        <v>0.22894735153296064</v>
      </c>
      <c r="BC546" s="361">
        <f t="shared" si="389"/>
        <v>7.4205043356527218</v>
      </c>
      <c r="BD546" s="361">
        <f t="shared" si="389"/>
        <v>2.0971745684004723E-3</v>
      </c>
      <c r="BE546" s="361">
        <f t="shared" si="389"/>
        <v>1.5004822337963803</v>
      </c>
      <c r="BF546" s="361">
        <f t="shared" si="389"/>
        <v>4.7344919840899606E-2</v>
      </c>
      <c r="BG546" s="361">
        <f t="shared" si="389"/>
        <v>4.8322065970678771E-2</v>
      </c>
      <c r="BH546" s="361">
        <f t="shared" si="389"/>
        <v>7.3865315673174317E-6</v>
      </c>
      <c r="BI546" s="361">
        <f t="shared" si="389"/>
        <v>7.4893349384540953E-2</v>
      </c>
      <c r="BJ546" s="361">
        <f t="shared" si="389"/>
        <v>1484.009219748297</v>
      </c>
      <c r="BK546" s="361">
        <f t="shared" si="389"/>
        <v>0.21737772455306784</v>
      </c>
    </row>
    <row r="547" spans="34:63" x14ac:dyDescent="0.2">
      <c r="AQ547" s="360" t="str">
        <f t="shared" ref="AQ547:AQ556" si="390">AQ533</f>
        <v>Anode active material</v>
      </c>
      <c r="AR547" s="361">
        <f t="shared" ref="AR547:BK547" si="391">SUMPRODUCT($AC$184:$AC$205,AR$184:AR$205)/$AQ$545</f>
        <v>3.303796103672263</v>
      </c>
      <c r="AS547" s="361">
        <f t="shared" si="391"/>
        <v>87.134746898466616</v>
      </c>
      <c r="AT547" s="361">
        <f t="shared" si="391"/>
        <v>2.6136196928566637E-2</v>
      </c>
      <c r="AU547" s="361">
        <f t="shared" si="391"/>
        <v>1.630120161428706</v>
      </c>
      <c r="AV547" s="361">
        <f t="shared" si="391"/>
        <v>0.10147100243944727</v>
      </c>
      <c r="AW547" s="361">
        <f t="shared" si="391"/>
        <v>1.4609935732619872E-3</v>
      </c>
      <c r="AX547" s="361">
        <f t="shared" si="391"/>
        <v>3.3647869018086811</v>
      </c>
      <c r="AY547" s="361">
        <f t="shared" si="391"/>
        <v>0.14153632748009146</v>
      </c>
      <c r="AZ547" s="361">
        <f t="shared" si="391"/>
        <v>2.5713394698707512</v>
      </c>
      <c r="BA547" s="361">
        <f t="shared" si="391"/>
        <v>0.44300298571398994</v>
      </c>
      <c r="BB547" s="361">
        <f t="shared" si="391"/>
        <v>1.9101830274365374E-2</v>
      </c>
      <c r="BC547" s="361">
        <f t="shared" si="391"/>
        <v>0.13536800746528738</v>
      </c>
      <c r="BD547" s="361">
        <f t="shared" si="391"/>
        <v>1.0289932504576298E-4</v>
      </c>
      <c r="BE547" s="361">
        <f t="shared" si="391"/>
        <v>4.8636534202339838E-3</v>
      </c>
      <c r="BF547" s="361">
        <f t="shared" si="391"/>
        <v>1.3624935697607646E-2</v>
      </c>
      <c r="BG547" s="361">
        <f t="shared" si="391"/>
        <v>1.4016699343476198E-2</v>
      </c>
      <c r="BH547" s="361">
        <f t="shared" si="391"/>
        <v>1.5549724291893396E-6</v>
      </c>
      <c r="BI547" s="361">
        <f t="shared" si="391"/>
        <v>7.1227173242361566E-2</v>
      </c>
      <c r="BJ547" s="361">
        <f t="shared" si="391"/>
        <v>5.2299204837178515</v>
      </c>
      <c r="BK547" s="361">
        <f t="shared" si="391"/>
        <v>1.7525911732411206E-2</v>
      </c>
    </row>
    <row r="548" spans="34:63" x14ac:dyDescent="0.2">
      <c r="AQ548" s="360" t="str">
        <f t="shared" si="390"/>
        <v>Electrolyte</v>
      </c>
      <c r="AR548" s="361">
        <f t="shared" ref="AR548:BK548" si="392">SUMPRODUCT($AC$240:$AC$320,AR$240:AR$320)/$AQ$545</f>
        <v>2.0923328488365929</v>
      </c>
      <c r="AS548" s="361">
        <f t="shared" si="392"/>
        <v>35.063408017290534</v>
      </c>
      <c r="AT548" s="361">
        <f t="shared" si="392"/>
        <v>4.5343662812441336E-3</v>
      </c>
      <c r="AU548" s="361">
        <f t="shared" si="392"/>
        <v>0.63885127658467578</v>
      </c>
      <c r="AV548" s="361">
        <f t="shared" si="392"/>
        <v>0.28676185984924579</v>
      </c>
      <c r="AW548" s="361">
        <f t="shared" si="392"/>
        <v>8.1030092343472898E-4</v>
      </c>
      <c r="AX548" s="361">
        <f t="shared" si="392"/>
        <v>2.1326657214188369</v>
      </c>
      <c r="AY548" s="361">
        <f t="shared" si="392"/>
        <v>0.14312027595524132</v>
      </c>
      <c r="AZ548" s="361">
        <f t="shared" si="392"/>
        <v>5.517441887607105</v>
      </c>
      <c r="BA548" s="361">
        <f t="shared" si="392"/>
        <v>0.15099573392133955</v>
      </c>
      <c r="BB548" s="361">
        <f t="shared" si="392"/>
        <v>3.5389723976898206E-2</v>
      </c>
      <c r="BC548" s="361">
        <f t="shared" si="392"/>
        <v>0.3750425129956475</v>
      </c>
      <c r="BD548" s="361">
        <f t="shared" si="392"/>
        <v>3.2271245542818893E-4</v>
      </c>
      <c r="BE548" s="361">
        <f t="shared" si="392"/>
        <v>4.6744471056482495E-2</v>
      </c>
      <c r="BF548" s="361">
        <f t="shared" si="392"/>
        <v>4.7179590681044863E-3</v>
      </c>
      <c r="BG548" s="361">
        <f t="shared" si="392"/>
        <v>4.870054355009739E-3</v>
      </c>
      <c r="BH548" s="361">
        <f t="shared" si="392"/>
        <v>7.4761088956283937E-7</v>
      </c>
      <c r="BI548" s="361">
        <f t="shared" si="392"/>
        <v>1.1483330525754936E-2</v>
      </c>
      <c r="BJ548" s="361">
        <f t="shared" si="392"/>
        <v>30.835805314325842</v>
      </c>
      <c r="BK548" s="361">
        <f t="shared" si="392"/>
        <v>2.8165890584302699E-2</v>
      </c>
    </row>
    <row r="549" spans="34:63" x14ac:dyDescent="0.2">
      <c r="AQ549" s="360" t="str">
        <f t="shared" si="390"/>
        <v>Separator</v>
      </c>
      <c r="AR549" s="361">
        <f t="shared" ref="AR549:BK549" si="393">SUMPRODUCT($AC$321:$AC$323,AR$321:AR$323)/$AQ$545</f>
        <v>9.0491024744736304E-2</v>
      </c>
      <c r="AS549" s="361">
        <f t="shared" si="393"/>
        <v>2.845815881079603</v>
      </c>
      <c r="AT549" s="361">
        <f t="shared" si="393"/>
        <v>1.1452081731967232E-4</v>
      </c>
      <c r="AU549" s="361">
        <f t="shared" si="393"/>
        <v>5.6175782227757813E-2</v>
      </c>
      <c r="AV549" s="361">
        <f t="shared" si="393"/>
        <v>2.2627558805872784E-3</v>
      </c>
      <c r="AW549" s="361">
        <f t="shared" si="393"/>
        <v>2.1226210681558262E-5</v>
      </c>
      <c r="AX549" s="361">
        <f t="shared" si="393"/>
        <v>9.2922204611896875E-2</v>
      </c>
      <c r="AY549" s="361">
        <f t="shared" si="393"/>
        <v>3.5989750707481668E-3</v>
      </c>
      <c r="AZ549" s="361">
        <f t="shared" si="393"/>
        <v>5.229056017764621E-2</v>
      </c>
      <c r="BA549" s="361">
        <f t="shared" si="393"/>
        <v>6.1201566792227595E-3</v>
      </c>
      <c r="BB549" s="361">
        <f t="shared" si="393"/>
        <v>1.9245149356759783E-3</v>
      </c>
      <c r="BC549" s="361">
        <f t="shared" si="393"/>
        <v>3.0077180146914025E-3</v>
      </c>
      <c r="BD549" s="361">
        <f t="shared" si="393"/>
        <v>2.1049025518594382E-6</v>
      </c>
      <c r="BE549" s="361">
        <f t="shared" si="393"/>
        <v>2.0278553762297647E-4</v>
      </c>
      <c r="BF549" s="361">
        <f t="shared" si="393"/>
        <v>1.8440679456199741E-4</v>
      </c>
      <c r="BG549" s="361">
        <f t="shared" si="393"/>
        <v>1.9672637947336569E-4</v>
      </c>
      <c r="BH549" s="361">
        <f t="shared" si="393"/>
        <v>2.1289393865235847E-8</v>
      </c>
      <c r="BI549" s="361">
        <f t="shared" si="393"/>
        <v>2.4623088947757781E-4</v>
      </c>
      <c r="BJ549" s="361">
        <f t="shared" si="393"/>
        <v>0.17002823699257549</v>
      </c>
      <c r="BK549" s="361">
        <f t="shared" si="393"/>
        <v>9.7651163489346343E-4</v>
      </c>
    </row>
    <row r="550" spans="34:63" x14ac:dyDescent="0.2">
      <c r="AQ550" s="360" t="str">
        <f t="shared" si="390"/>
        <v>BMS</v>
      </c>
      <c r="AR550" s="361">
        <f t="shared" ref="AR550:BK550" si="394">SUMPRODUCT($AC$444:$AC$448,AR$444:AR$448)/$AQ$545</f>
        <v>17.017588287481754</v>
      </c>
      <c r="AS550" s="361">
        <f t="shared" si="394"/>
        <v>285.09993363085107</v>
      </c>
      <c r="AT550" s="361">
        <f t="shared" si="394"/>
        <v>3.9730460605049624E-2</v>
      </c>
      <c r="AU550" s="361">
        <f t="shared" si="394"/>
        <v>4.5971440578642042</v>
      </c>
      <c r="AV550" s="361">
        <f t="shared" si="394"/>
        <v>15.845592018725196</v>
      </c>
      <c r="AW550" s="361">
        <f t="shared" si="394"/>
        <v>3.055582888892593E-2</v>
      </c>
      <c r="AX550" s="361">
        <f t="shared" si="394"/>
        <v>17.312977639750823</v>
      </c>
      <c r="AY550" s="361">
        <f t="shared" si="394"/>
        <v>1.9207854820479358</v>
      </c>
      <c r="AZ550" s="361">
        <f t="shared" si="394"/>
        <v>241.04672180809953</v>
      </c>
      <c r="BA550" s="361">
        <f t="shared" si="394"/>
        <v>2.2051473502240304</v>
      </c>
      <c r="BB550" s="361">
        <f t="shared" si="394"/>
        <v>0.2971274469788282</v>
      </c>
      <c r="BC550" s="361">
        <f t="shared" si="394"/>
        <v>20.766144171686193</v>
      </c>
      <c r="BD550" s="361">
        <f t="shared" si="394"/>
        <v>1.0394324073515456E-3</v>
      </c>
      <c r="BE550" s="361">
        <f t="shared" si="394"/>
        <v>0.82258546478528893</v>
      </c>
      <c r="BF550" s="361">
        <f t="shared" si="394"/>
        <v>5.6910100677134853E-2</v>
      </c>
      <c r="BG550" s="361">
        <f t="shared" si="394"/>
        <v>5.7805434735055561E-2</v>
      </c>
      <c r="BH550" s="361">
        <f t="shared" si="394"/>
        <v>1.0428076451173392E-5</v>
      </c>
      <c r="BI550" s="361">
        <f t="shared" si="394"/>
        <v>7.220786616068578E-2</v>
      </c>
      <c r="BJ550" s="361">
        <f t="shared" si="394"/>
        <v>86.344406865845457</v>
      </c>
      <c r="BK550" s="361">
        <f t="shared" si="394"/>
        <v>0.1902193303402315</v>
      </c>
    </row>
    <row r="551" spans="34:63" x14ac:dyDescent="0.2">
      <c r="AQ551" s="360" t="str">
        <f t="shared" si="390"/>
        <v>Al</v>
      </c>
      <c r="AR551" s="361">
        <f>(SUMPRODUCT($AC$164:$AC$173,AR$164:AR$173)+SUMPRODUCT($AC$324:$AC$333,AR$324:AR$333)+SUMPRODUCT($AC$344:$AC$353,AR$344:AR$353)+SUMPRODUCT($AC$371:$AC$390,AR$371:AR$390)+SUMPRODUCT($AC$407:$AC$426,AR$407:AR$426))/$AQ$545</f>
        <v>3.5846259647349528</v>
      </c>
      <c r="AS551" s="361">
        <f t="shared" ref="AS551:BK551" si="395">(SUMPRODUCT($AC$164:$AC$173,AS$164:AS$173)+SUMPRODUCT($AC$324:$AC$333,AS$324:AS$333)+SUMPRODUCT($AC$344:$AC$353,AS$344:AS$353)+SUMPRODUCT($AC$371:$AC$390,AS$371:AS$390)+SUMPRODUCT($AC$407:$AC$426,AS$407:AS$426))/$AQ$545</f>
        <v>61.962387101929409</v>
      </c>
      <c r="AT551" s="361">
        <f t="shared" si="395"/>
        <v>9.4471781149265809E-3</v>
      </c>
      <c r="AU551" s="361">
        <f t="shared" si="395"/>
        <v>0.82269930141071235</v>
      </c>
      <c r="AV551" s="361">
        <f t="shared" si="395"/>
        <v>5.9078182117146385</v>
      </c>
      <c r="AW551" s="361">
        <f t="shared" si="395"/>
        <v>1.6645316431409308E-3</v>
      </c>
      <c r="AX551" s="361">
        <f t="shared" si="395"/>
        <v>3.6453774587065673</v>
      </c>
      <c r="AY551" s="361">
        <f t="shared" si="395"/>
        <v>1.3497713775260547</v>
      </c>
      <c r="AZ551" s="361">
        <f t="shared" si="395"/>
        <v>12.665237712592809</v>
      </c>
      <c r="BA551" s="361">
        <f t="shared" si="395"/>
        <v>0.16798630113306454</v>
      </c>
      <c r="BB551" s="361">
        <f t="shared" si="395"/>
        <v>3.2222565928866388E-2</v>
      </c>
      <c r="BC551" s="361">
        <f t="shared" si="395"/>
        <v>7.1158849687781283</v>
      </c>
      <c r="BD551" s="361">
        <f t="shared" si="395"/>
        <v>9.5288407132797121E-5</v>
      </c>
      <c r="BE551" s="361">
        <f t="shared" si="395"/>
        <v>0.10447305136183456</v>
      </c>
      <c r="BF551" s="361">
        <f t="shared" si="395"/>
        <v>8.8462209826072596E-3</v>
      </c>
      <c r="BG551" s="361">
        <f t="shared" si="395"/>
        <v>9.0595442981600913E-3</v>
      </c>
      <c r="BH551" s="361">
        <f t="shared" si="395"/>
        <v>1.383473505773687E-6</v>
      </c>
      <c r="BI551" s="361">
        <f t="shared" si="395"/>
        <v>2.4405657963651628E-2</v>
      </c>
      <c r="BJ551" s="361">
        <f t="shared" si="395"/>
        <v>52.060158984304486</v>
      </c>
      <c r="BK551" s="361">
        <f t="shared" si="395"/>
        <v>0.11838396302664864</v>
      </c>
    </row>
    <row r="552" spans="34:63" x14ac:dyDescent="0.2">
      <c r="AQ552" s="360" t="str">
        <f t="shared" si="390"/>
        <v>Cu</v>
      </c>
      <c r="AR552" s="361">
        <f>(SUMPRODUCT($AC$220:$AC$229,AR$220:AR$229)+SUMPRODUCT($AC$334:$AC$343,AR$334:AR$343)+SUMPRODUCT($AC$391:$AC$406,AR$391:AR$406)+SUMPRODUCT($AC$438:$AC$443,AR$438:AR$443)+SUMPRODUCT($AC$451:$AC$460,AR$451:AR$460))/$AQ$545</f>
        <v>2.2919004711738808</v>
      </c>
      <c r="AS552" s="361">
        <f t="shared" ref="AS552:BK552" si="396">(SUMPRODUCT($AC$220:$AC$229,AS$220:AS$229)+SUMPRODUCT($AC$334:$AC$343,AS$334:AS$343)+SUMPRODUCT($AC$391:$AC$406,AS$391:AS$406)+SUMPRODUCT($AC$438:$AC$443,AS$438:AS$443)+SUMPRODUCT($AC$451:$AC$460,AS$451:AS$460))/$AQ$545</f>
        <v>40.615191564960945</v>
      </c>
      <c r="AT552" s="361">
        <f t="shared" si="396"/>
        <v>1.3050760843609613E-2</v>
      </c>
      <c r="AU552" s="361">
        <f t="shared" si="396"/>
        <v>0.60010620827274386</v>
      </c>
      <c r="AV552" s="361">
        <f t="shared" si="396"/>
        <v>13.25360995671101</v>
      </c>
      <c r="AW552" s="361">
        <f t="shared" si="396"/>
        <v>1.5947142627769566E-2</v>
      </c>
      <c r="AX552" s="361">
        <f t="shared" si="396"/>
        <v>2.3316022253017765</v>
      </c>
      <c r="AY552" s="361">
        <f t="shared" si="396"/>
        <v>1.2963318295405875</v>
      </c>
      <c r="AZ552" s="361">
        <f t="shared" si="396"/>
        <v>164.69089789216633</v>
      </c>
      <c r="BA552" s="361">
        <f t="shared" si="396"/>
        <v>0.24326627763476361</v>
      </c>
      <c r="BB552" s="361">
        <f t="shared" si="396"/>
        <v>-0.24787858544337815</v>
      </c>
      <c r="BC552" s="361">
        <f t="shared" si="396"/>
        <v>16.506263770714728</v>
      </c>
      <c r="BD552" s="361">
        <f t="shared" si="396"/>
        <v>2.7799572896539874E-4</v>
      </c>
      <c r="BE552" s="361">
        <f t="shared" si="396"/>
        <v>0.60205048370525172</v>
      </c>
      <c r="BF552" s="361">
        <f t="shared" si="396"/>
        <v>2.2112837320009075E-2</v>
      </c>
      <c r="BG552" s="361">
        <f t="shared" si="396"/>
        <v>2.2552428327079297E-2</v>
      </c>
      <c r="BH552" s="361">
        <f t="shared" si="396"/>
        <v>3.0337624929297203E-6</v>
      </c>
      <c r="BI552" s="361">
        <f t="shared" si="396"/>
        <v>2.8088771163403584E-2</v>
      </c>
      <c r="BJ552" s="361">
        <f t="shared" si="396"/>
        <v>162.47199939198475</v>
      </c>
      <c r="BK552" s="361">
        <f t="shared" si="396"/>
        <v>7.7467601285250806E-2</v>
      </c>
    </row>
    <row r="553" spans="34:63" x14ac:dyDescent="0.2">
      <c r="AQ553" s="360" t="str">
        <f t="shared" si="390"/>
        <v>Steel</v>
      </c>
      <c r="AR553" s="361">
        <f>SUMPRODUCT($AC$428:$AC$437,AR$428:AR$437)/$AQ$545</f>
        <v>6.4925970996746657E-2</v>
      </c>
      <c r="AS553" s="361">
        <f t="shared" ref="AS553:BK553" si="397">SUMPRODUCT($AC$428:$AC$437,AS$428:AS$437)/$AQ$545</f>
        <v>0.86334891230529276</v>
      </c>
      <c r="AT553" s="361">
        <f t="shared" si="397"/>
        <v>1.2567010828386222E-4</v>
      </c>
      <c r="AU553" s="361">
        <f t="shared" si="397"/>
        <v>1.6317458888617579E-2</v>
      </c>
      <c r="AV553" s="361">
        <f t="shared" si="397"/>
        <v>7.1674387734039485E-3</v>
      </c>
      <c r="AW553" s="361">
        <f t="shared" si="397"/>
        <v>2.9546107285433875E-5</v>
      </c>
      <c r="AX553" s="361">
        <f t="shared" si="397"/>
        <v>6.6071588627046485E-2</v>
      </c>
      <c r="AY553" s="361">
        <f t="shared" si="397"/>
        <v>0.13076215597187282</v>
      </c>
      <c r="AZ553" s="361">
        <f t="shared" si="397"/>
        <v>7.5567973708182135E-2</v>
      </c>
      <c r="BA553" s="361">
        <f t="shared" si="397"/>
        <v>3.1535896160379568E-3</v>
      </c>
      <c r="BB553" s="361">
        <f t="shared" si="397"/>
        <v>5.8187328093371455E-4</v>
      </c>
      <c r="BC553" s="361">
        <f t="shared" si="397"/>
        <v>9.8364198736766249E-3</v>
      </c>
      <c r="BD553" s="361">
        <f t="shared" si="397"/>
        <v>1.9213095286195601E-6</v>
      </c>
      <c r="BE553" s="361">
        <f t="shared" si="397"/>
        <v>2.2071315724009203E-3</v>
      </c>
      <c r="BF553" s="361">
        <f t="shared" si="397"/>
        <v>1.6579604948305295E-4</v>
      </c>
      <c r="BG553" s="361">
        <f t="shared" si="397"/>
        <v>1.7800609497046311E-4</v>
      </c>
      <c r="BH553" s="361">
        <f t="shared" si="397"/>
        <v>1.5883303725611702E-8</v>
      </c>
      <c r="BI553" s="361">
        <f t="shared" si="397"/>
        <v>1.8288266064443208E-4</v>
      </c>
      <c r="BJ553" s="361">
        <f t="shared" si="397"/>
        <v>0.32219922373811316</v>
      </c>
      <c r="BK553" s="361">
        <f t="shared" si="397"/>
        <v>8.8866427533862815E-4</v>
      </c>
    </row>
    <row r="554" spans="34:63" x14ac:dyDescent="0.2">
      <c r="AQ554" s="360" t="str">
        <f t="shared" si="390"/>
        <v>Others (Additives, Plastics, binders, solvents, and coolants)</v>
      </c>
      <c r="AR554" s="361">
        <f t="shared" ref="AR554:BK554" si="398">(SUMPRODUCT($AC$75:$AC$104,AR$75:AR$104)+SUMPRODUCT($AC$149:$AC$163,AR$149:AR$163)+SUMPRODUCT($AC$206:$AC$219,AR$206:AR$219)+SUMPRODUCT($AC$354:$AC$356,AR$354:AR$356)+$AC$427*AR$427+SUMPRODUCT($AC$449:$AC$450,AR$449:AR$450))/$AQ$545</f>
        <v>1.2940276528494441</v>
      </c>
      <c r="AS554" s="361">
        <f t="shared" si="398"/>
        <v>26.120890680036517</v>
      </c>
      <c r="AT554" s="361">
        <f t="shared" si="398"/>
        <v>1.8378663956801493E-3</v>
      </c>
      <c r="AU554" s="361">
        <f t="shared" si="398"/>
        <v>0.49076402871223818</v>
      </c>
      <c r="AV554" s="361">
        <f t="shared" si="398"/>
        <v>5.3006510456275559E-2</v>
      </c>
      <c r="AW554" s="361">
        <f t="shared" si="398"/>
        <v>3.330255560583661E-4</v>
      </c>
      <c r="AX554" s="361">
        <f t="shared" si="398"/>
        <v>1.3588942731041076</v>
      </c>
      <c r="AY554" s="361">
        <f t="shared" si="398"/>
        <v>5.4360666992184281E-2</v>
      </c>
      <c r="AZ554" s="361">
        <f t="shared" si="398"/>
        <v>1.1836776459957468</v>
      </c>
      <c r="BA554" s="361">
        <f t="shared" si="398"/>
        <v>0.10684278753888878</v>
      </c>
      <c r="BB554" s="361">
        <f t="shared" si="398"/>
        <v>1.1786725007574285E-2</v>
      </c>
      <c r="BC554" s="361">
        <f t="shared" si="398"/>
        <v>6.9912079695587451E-2</v>
      </c>
      <c r="BD554" s="361">
        <f t="shared" si="398"/>
        <v>3.007909513154103E-5</v>
      </c>
      <c r="BE554" s="361">
        <f t="shared" si="398"/>
        <v>3.7938121581610243E-3</v>
      </c>
      <c r="BF554" s="361">
        <f t="shared" si="398"/>
        <v>2.1589859545000402E-3</v>
      </c>
      <c r="BG554" s="361">
        <f t="shared" si="398"/>
        <v>2.2476818682403482E-3</v>
      </c>
      <c r="BH554" s="361">
        <f t="shared" si="398"/>
        <v>6.6492787404593182E-7</v>
      </c>
      <c r="BI554" s="361">
        <f t="shared" si="398"/>
        <v>3.8214407333128707E-3</v>
      </c>
      <c r="BJ554" s="361">
        <f t="shared" si="398"/>
        <v>4.8052483550593204</v>
      </c>
      <c r="BK554" s="361">
        <f t="shared" si="398"/>
        <v>2.0079309157101061E-2</v>
      </c>
    </row>
    <row r="555" spans="34:63" x14ac:dyDescent="0.2">
      <c r="AQ555" s="360" t="str">
        <f t="shared" si="390"/>
        <v>Assembly</v>
      </c>
      <c r="AR555" s="361">
        <f t="shared" ref="AR555:BK555" si="399">(SUMPRODUCT($AC$174:$AC$183,AR$174:AR$183)+SUMPRODUCT($AC$230:$AC$239,AR$230:AR$239)+SUMPRODUCT($AC$357:$AC$370,AR$357:AR$370)+SUMPRODUCT($AC$461:$AC$468,AR$461:AR$468))/$AQ$545</f>
        <v>1.2637261243555939</v>
      </c>
      <c r="AS555" s="361">
        <f t="shared" si="399"/>
        <v>26.15399972968644</v>
      </c>
      <c r="AT555" s="361">
        <f t="shared" si="399"/>
        <v>1.8577925429738361E-3</v>
      </c>
      <c r="AU555" s="361">
        <f t="shared" si="399"/>
        <v>0.39622413511055249</v>
      </c>
      <c r="AV555" s="361">
        <f t="shared" si="399"/>
        <v>3.1356964483965605E-2</v>
      </c>
      <c r="AW555" s="361">
        <f t="shared" si="399"/>
        <v>4.949302892560825E-4</v>
      </c>
      <c r="AX555" s="361">
        <f t="shared" si="399"/>
        <v>1.2863864110642003</v>
      </c>
      <c r="AY555" s="361">
        <f t="shared" si="399"/>
        <v>4.3802591204511944E-2</v>
      </c>
      <c r="AZ555" s="361">
        <f t="shared" si="399"/>
        <v>0.7158234974977713</v>
      </c>
      <c r="BA555" s="361">
        <f t="shared" si="399"/>
        <v>0.13992679315864862</v>
      </c>
      <c r="BB555" s="361">
        <f t="shared" si="399"/>
        <v>6.6537220747393579E-3</v>
      </c>
      <c r="BC555" s="361">
        <f t="shared" si="399"/>
        <v>4.0635670857080024E-2</v>
      </c>
      <c r="BD555" s="361">
        <f t="shared" si="399"/>
        <v>3.5845934994086617E-5</v>
      </c>
      <c r="BE555" s="361">
        <f t="shared" si="399"/>
        <v>1.0379835891789842E-3</v>
      </c>
      <c r="BF555" s="361">
        <f t="shared" si="399"/>
        <v>1.2449101935079691E-3</v>
      </c>
      <c r="BG555" s="361">
        <f t="shared" si="399"/>
        <v>1.2840612327915625E-3</v>
      </c>
      <c r="BH555" s="361">
        <f t="shared" si="399"/>
        <v>4.4328079663981138E-7</v>
      </c>
      <c r="BI555" s="361">
        <f t="shared" si="399"/>
        <v>1.9301454064561741E-3</v>
      </c>
      <c r="BJ555" s="361">
        <f t="shared" si="399"/>
        <v>0.78141023955937783</v>
      </c>
      <c r="BK555" s="361">
        <f t="shared" si="399"/>
        <v>7.7234409148554126E-3</v>
      </c>
    </row>
    <row r="556" spans="34:63" x14ac:dyDescent="0.2">
      <c r="AQ556" s="360" t="str">
        <f t="shared" si="390"/>
        <v>Transport</v>
      </c>
      <c r="AR556" s="361">
        <f t="shared" ref="AR556:BK556" si="400">SUMPRODUCT($AC$469:$AC$471,AR$469:AR$471)/$AQ$545</f>
        <v>22.580184450741999</v>
      </c>
      <c r="AS556" s="361">
        <f t="shared" si="400"/>
        <v>316.02675906798896</v>
      </c>
      <c r="AT556" s="361">
        <f t="shared" si="400"/>
        <v>0.14166906189748027</v>
      </c>
      <c r="AU556" s="361">
        <f t="shared" si="400"/>
        <v>6.8014544066459495</v>
      </c>
      <c r="AV556" s="361">
        <f t="shared" si="400"/>
        <v>0.19471146631056249</v>
      </c>
      <c r="AW556" s="361">
        <f t="shared" si="400"/>
        <v>7.1592186161858009E-4</v>
      </c>
      <c r="AX556" s="361">
        <f t="shared" si="400"/>
        <v>22.676374697425263</v>
      </c>
      <c r="AY556" s="361">
        <f t="shared" si="400"/>
        <v>0.92029167328971062</v>
      </c>
      <c r="AZ556" s="361">
        <f t="shared" si="400"/>
        <v>4.0038335697312766</v>
      </c>
      <c r="BA556" s="361">
        <f t="shared" si="400"/>
        <v>0.24589709605351412</v>
      </c>
      <c r="BB556" s="361">
        <f t="shared" si="400"/>
        <v>0.17666884034291905</v>
      </c>
      <c r="BC556" s="361">
        <f t="shared" si="400"/>
        <v>0.31028962451307379</v>
      </c>
      <c r="BD556" s="361">
        <f t="shared" si="400"/>
        <v>1.0289816698547624E-4</v>
      </c>
      <c r="BE556" s="361">
        <f t="shared" si="400"/>
        <v>4.1773942120449353E-2</v>
      </c>
      <c r="BF556" s="361">
        <f t="shared" si="400"/>
        <v>0.45428130350347989</v>
      </c>
      <c r="BG556" s="361">
        <f t="shared" si="400"/>
        <v>0.45761026622591811</v>
      </c>
      <c r="BH556" s="361">
        <f t="shared" si="400"/>
        <v>1.549164349566838E-5</v>
      </c>
      <c r="BI556" s="361">
        <f t="shared" si="400"/>
        <v>0.43910092716209087</v>
      </c>
      <c r="BJ556" s="361">
        <f t="shared" si="400"/>
        <v>88.788730391107748</v>
      </c>
      <c r="BK556" s="361">
        <f t="shared" si="400"/>
        <v>1.7865316250046323E-2</v>
      </c>
    </row>
    <row r="558" spans="34:63" x14ac:dyDescent="0.2">
      <c r="AR558" s="1" t="s">
        <v>87</v>
      </c>
    </row>
    <row r="559" spans="34:63" x14ac:dyDescent="0.2">
      <c r="AQ559" s="13">
        <v>28.85</v>
      </c>
      <c r="AR559" s="21" t="str">
        <f>AR545</f>
        <v>Carbon footprint</v>
      </c>
      <c r="AS559" s="21" t="str">
        <f t="shared" ref="AS559:BK559" si="401">AS545</f>
        <v>CED</v>
      </c>
      <c r="AT559" s="21" t="str">
        <f t="shared" si="401"/>
        <v>Fine particulate matter formation</v>
      </c>
      <c r="AU559" s="21" t="str">
        <f t="shared" si="401"/>
        <v>Fossil resource scarcity</v>
      </c>
      <c r="AV559" s="21" t="str">
        <f t="shared" si="401"/>
        <v>Freshwater ecotoxicity</v>
      </c>
      <c r="AW559" s="21" t="str">
        <f t="shared" si="401"/>
        <v>Freshwater eutrophication</v>
      </c>
      <c r="AX559" s="21" t="str">
        <f t="shared" si="401"/>
        <v>Global warming</v>
      </c>
      <c r="AY559" s="21" t="str">
        <f t="shared" si="401"/>
        <v>Human carcinogenic toxicity</v>
      </c>
      <c r="AZ559" s="21" t="str">
        <f t="shared" si="401"/>
        <v>Human non-carcinogenic toxicity</v>
      </c>
      <c r="BA559" s="21" t="str">
        <f t="shared" si="401"/>
        <v>Ionizing radiation</v>
      </c>
      <c r="BB559" s="21" t="str">
        <f t="shared" si="401"/>
        <v>Land use</v>
      </c>
      <c r="BC559" s="21" t="str">
        <f t="shared" si="401"/>
        <v>Marine ecotoxicity</v>
      </c>
      <c r="BD559" s="21" t="str">
        <f t="shared" si="401"/>
        <v>Marine eutrophication</v>
      </c>
      <c r="BE559" s="21" t="str">
        <f t="shared" si="401"/>
        <v>Mineral resource scarcity</v>
      </c>
      <c r="BF559" s="21" t="str">
        <f t="shared" si="401"/>
        <v>Ozone formation, Human health</v>
      </c>
      <c r="BG559" s="21" t="str">
        <f t="shared" si="401"/>
        <v>Ozone formation, Terrestrial ecosystems</v>
      </c>
      <c r="BH559" s="21" t="str">
        <f t="shared" si="401"/>
        <v>Stratospheric ozone depletion</v>
      </c>
      <c r="BI559" s="21" t="str">
        <f t="shared" si="401"/>
        <v>Terrestrial acidification</v>
      </c>
      <c r="BJ559" s="21" t="str">
        <f t="shared" si="401"/>
        <v>Terrestrial ecotoxicity</v>
      </c>
      <c r="BK559" s="21" t="str">
        <f t="shared" si="401"/>
        <v>Water consumption</v>
      </c>
    </row>
    <row r="560" spans="34:63" x14ac:dyDescent="0.2">
      <c r="AH560" s="16"/>
      <c r="AQ560" s="16" t="str">
        <f>AQ546</f>
        <v>Cathode active material</v>
      </c>
      <c r="AR560" s="361">
        <f t="shared" ref="AR560:BK560" si="402">(SUMPRODUCT($AD$105:$AD$148,AR$105:AR$148)+SUMPRODUCT($AD$15:$AD$74,AR$15:AR$74))/$AQ$559</f>
        <v>9.2263003108324639</v>
      </c>
      <c r="AS560" s="361">
        <f t="shared" si="402"/>
        <v>128.57140426706164</v>
      </c>
      <c r="AT560" s="361">
        <f t="shared" si="402"/>
        <v>1.9416669569541588E-2</v>
      </c>
      <c r="AU560" s="361">
        <f t="shared" si="402"/>
        <v>2.4595081567869621</v>
      </c>
      <c r="AV560" s="361">
        <f t="shared" si="402"/>
        <v>0.93091108197804817</v>
      </c>
      <c r="AW560" s="361">
        <f t="shared" si="402"/>
        <v>5.9102590118787733E-3</v>
      </c>
      <c r="AX560" s="361">
        <f t="shared" si="402"/>
        <v>9.3503347924807549</v>
      </c>
      <c r="AY560" s="361">
        <f t="shared" si="402"/>
        <v>2.2270567009436628</v>
      </c>
      <c r="AZ560" s="361">
        <f t="shared" si="402"/>
        <v>22.185210094397487</v>
      </c>
      <c r="BA560" s="361">
        <f t="shared" si="402"/>
        <v>0.40635428612701258</v>
      </c>
      <c r="BB560" s="361">
        <f t="shared" si="402"/>
        <v>0.66097723203273884</v>
      </c>
      <c r="BC560" s="361">
        <f t="shared" si="402"/>
        <v>1.2350142931188224</v>
      </c>
      <c r="BD560" s="361">
        <f t="shared" si="402"/>
        <v>2.5346915919418713E-3</v>
      </c>
      <c r="BE560" s="361">
        <f t="shared" si="402"/>
        <v>2.222312681628468</v>
      </c>
      <c r="BF560" s="361">
        <f t="shared" si="402"/>
        <v>2.0701104447050367E-2</v>
      </c>
      <c r="BG560" s="361">
        <f t="shared" si="402"/>
        <v>2.1144968691274656E-2</v>
      </c>
      <c r="BH560" s="361">
        <f t="shared" si="402"/>
        <v>2.7868403128154838E-6</v>
      </c>
      <c r="BI560" s="361">
        <f t="shared" si="402"/>
        <v>5.3235139143719384E-2</v>
      </c>
      <c r="BJ560" s="361">
        <f t="shared" si="402"/>
        <v>87.105114008492507</v>
      </c>
      <c r="BK560" s="361">
        <f t="shared" si="402"/>
        <v>0.3291382485895466</v>
      </c>
    </row>
    <row r="561" spans="34:63" x14ac:dyDescent="0.2">
      <c r="AH561" s="16"/>
      <c r="AQ561" s="16" t="str">
        <f t="shared" ref="AQ561:AQ570" si="403">AQ547</f>
        <v>Anode active material</v>
      </c>
      <c r="AR561" s="361">
        <f t="shared" ref="AR561:BK561" si="404">SUMPRODUCT($AD$184:$AD$205,AR$184:AR$205)/$AQ$559</f>
        <v>3.7711220492417503</v>
      </c>
      <c r="AS561" s="361">
        <f t="shared" si="404"/>
        <v>99.460061993130637</v>
      </c>
      <c r="AT561" s="361">
        <f t="shared" si="404"/>
        <v>2.9833193522774248E-2</v>
      </c>
      <c r="AU561" s="361">
        <f t="shared" si="404"/>
        <v>1.8607026253358447</v>
      </c>
      <c r="AV561" s="361">
        <f t="shared" si="404"/>
        <v>0.11582419818000456</v>
      </c>
      <c r="AW561" s="361">
        <f t="shared" si="404"/>
        <v>1.6676528771871586E-3</v>
      </c>
      <c r="AX561" s="361">
        <f t="shared" si="404"/>
        <v>3.840740069372425</v>
      </c>
      <c r="AY561" s="361">
        <f t="shared" si="404"/>
        <v>0.16155681179464887</v>
      </c>
      <c r="AZ561" s="361">
        <f t="shared" si="404"/>
        <v>2.9350585407304277</v>
      </c>
      <c r="BA561" s="361">
        <f t="shared" si="404"/>
        <v>0.50566629261685248</v>
      </c>
      <c r="BB561" s="361">
        <f t="shared" si="404"/>
        <v>2.1803807216935554E-2</v>
      </c>
      <c r="BC561" s="361">
        <f t="shared" si="404"/>
        <v>0.15451597547041229</v>
      </c>
      <c r="BD561" s="361">
        <f t="shared" si="404"/>
        <v>1.1745455874254669E-4</v>
      </c>
      <c r="BE561" s="361">
        <f t="shared" si="404"/>
        <v>5.5516230655176966E-3</v>
      </c>
      <c r="BF561" s="361">
        <f t="shared" si="404"/>
        <v>1.5552199293303077E-2</v>
      </c>
      <c r="BG561" s="361">
        <f t="shared" si="404"/>
        <v>1.599937837962262E-2</v>
      </c>
      <c r="BH561" s="361">
        <f t="shared" si="404"/>
        <v>1.7749251556901267E-6</v>
      </c>
      <c r="BI561" s="361">
        <f t="shared" si="404"/>
        <v>8.1302342847631576E-2</v>
      </c>
      <c r="BJ561" s="361">
        <f t="shared" si="404"/>
        <v>5.9696990471074063</v>
      </c>
      <c r="BK561" s="361">
        <f t="shared" si="404"/>
        <v>2.0004973095554247E-2</v>
      </c>
    </row>
    <row r="562" spans="34:63" x14ac:dyDescent="0.2">
      <c r="AH562" s="16"/>
      <c r="AQ562" s="16" t="str">
        <f t="shared" si="403"/>
        <v>Electrolyte</v>
      </c>
      <c r="AR562" s="361">
        <f t="shared" ref="AR562:BK562" si="405">SUMPRODUCT($AD$240:$AD$320,AR$240:AR$320)/$AQ$559</f>
        <v>3.7570195102890258</v>
      </c>
      <c r="AS562" s="361">
        <f t="shared" si="405"/>
        <v>62.960301986098266</v>
      </c>
      <c r="AT562" s="361">
        <f t="shared" si="405"/>
        <v>8.141965842052009E-3</v>
      </c>
      <c r="AU562" s="361">
        <f t="shared" si="405"/>
        <v>1.1471294883298593</v>
      </c>
      <c r="AV562" s="361">
        <f t="shared" si="405"/>
        <v>0.51491324760275936</v>
      </c>
      <c r="AW562" s="361">
        <f t="shared" si="405"/>
        <v>1.454986657711861E-3</v>
      </c>
      <c r="AX562" s="361">
        <f t="shared" si="405"/>
        <v>3.8294417299572534</v>
      </c>
      <c r="AY562" s="361">
        <f t="shared" si="405"/>
        <v>0.25698859021439791</v>
      </c>
      <c r="AZ562" s="361">
        <f t="shared" si="405"/>
        <v>9.9071889208028718</v>
      </c>
      <c r="BA562" s="361">
        <f t="shared" si="405"/>
        <v>0.27112986283626794</v>
      </c>
      <c r="BB562" s="361">
        <f t="shared" si="405"/>
        <v>6.3546239078968739E-2</v>
      </c>
      <c r="BC562" s="361">
        <f t="shared" si="405"/>
        <v>0.67343111269124678</v>
      </c>
      <c r="BD562" s="361">
        <f t="shared" si="405"/>
        <v>5.7946659487334378E-4</v>
      </c>
      <c r="BE562" s="361">
        <f t="shared" si="405"/>
        <v>8.3934967543522518E-2</v>
      </c>
      <c r="BF562" s="361">
        <f t="shared" si="405"/>
        <v>8.4716273882855381E-3</v>
      </c>
      <c r="BG562" s="361">
        <f t="shared" si="405"/>
        <v>8.7447316224630867E-3</v>
      </c>
      <c r="BH562" s="361">
        <f t="shared" si="405"/>
        <v>1.3424196345021791E-6</v>
      </c>
      <c r="BI562" s="361">
        <f t="shared" si="405"/>
        <v>2.0619614538073056E-2</v>
      </c>
      <c r="BJ562" s="361">
        <f t="shared" si="405"/>
        <v>55.369164731994282</v>
      </c>
      <c r="BK562" s="361">
        <f t="shared" si="405"/>
        <v>5.0575031840049044E-2</v>
      </c>
    </row>
    <row r="563" spans="34:63" x14ac:dyDescent="0.2">
      <c r="AH563" s="16"/>
      <c r="AQ563" s="16" t="str">
        <f t="shared" si="403"/>
        <v>Separator</v>
      </c>
      <c r="AR563" s="361">
        <f t="shared" ref="AR563:BK563" si="406">SUMPRODUCT($AD$321:$AD$323,AR$321:AR$323)/$AQ$559</f>
        <v>0.15986262050873121</v>
      </c>
      <c r="AS563" s="361">
        <f t="shared" si="406"/>
        <v>5.027455325189166</v>
      </c>
      <c r="AT563" s="361">
        <f t="shared" si="406"/>
        <v>2.0231396440882306E-4</v>
      </c>
      <c r="AU563" s="361">
        <f t="shared" si="406"/>
        <v>9.9240867051619344E-2</v>
      </c>
      <c r="AV563" s="361">
        <f t="shared" si="406"/>
        <v>3.9974139497548911E-3</v>
      </c>
      <c r="AW563" s="361">
        <f t="shared" si="406"/>
        <v>3.7498499686530576E-5</v>
      </c>
      <c r="AX563" s="361">
        <f t="shared" si="406"/>
        <v>0.16415757446232715</v>
      </c>
      <c r="AY563" s="361">
        <f t="shared" si="406"/>
        <v>6.3579961391570464E-3</v>
      </c>
      <c r="AZ563" s="361">
        <f t="shared" si="406"/>
        <v>9.2377183278104874E-2</v>
      </c>
      <c r="BA563" s="361">
        <f t="shared" si="406"/>
        <v>1.0811948338793403E-2</v>
      </c>
      <c r="BB563" s="361">
        <f t="shared" si="406"/>
        <v>3.3998731000474177E-3</v>
      </c>
      <c r="BC563" s="361">
        <f t="shared" si="406"/>
        <v>5.3134737388179989E-3</v>
      </c>
      <c r="BD563" s="361">
        <f t="shared" si="406"/>
        <v>3.7185482074600843E-6</v>
      </c>
      <c r="BE563" s="361">
        <f t="shared" si="406"/>
        <v>3.5824356655400348E-4</v>
      </c>
      <c r="BF563" s="361">
        <f t="shared" si="406"/>
        <v>3.2577544017713128E-4</v>
      </c>
      <c r="BG563" s="361">
        <f t="shared" si="406"/>
        <v>3.4753937901047633E-4</v>
      </c>
      <c r="BH563" s="361">
        <f t="shared" si="406"/>
        <v>3.7610119920065073E-8</v>
      </c>
      <c r="BI563" s="361">
        <f t="shared" si="406"/>
        <v>4.3499468983934815E-4</v>
      </c>
      <c r="BJ563" s="361">
        <f t="shared" si="406"/>
        <v>0.30037409348371624</v>
      </c>
      <c r="BK563" s="361">
        <f t="shared" si="406"/>
        <v>1.7251181468183664E-3</v>
      </c>
    </row>
    <row r="564" spans="34:63" x14ac:dyDescent="0.2">
      <c r="AH564" s="16"/>
      <c r="AQ564" s="16" t="str">
        <f t="shared" si="403"/>
        <v>BMS</v>
      </c>
      <c r="AR564" s="361">
        <f t="shared" ref="AR564:BK564" si="407">SUMPRODUCT($AD$444:$AD$448,AR$444:AR$448)/$AQ$559</f>
        <v>14.984194578184159</v>
      </c>
      <c r="AS564" s="361">
        <f t="shared" si="407"/>
        <v>251.03397776373316</v>
      </c>
      <c r="AT564" s="361">
        <f t="shared" si="407"/>
        <v>3.4983156386787874E-2</v>
      </c>
      <c r="AU564" s="361">
        <f t="shared" si="407"/>
        <v>4.0478415568234301</v>
      </c>
      <c r="AV564" s="361">
        <f t="shared" si="407"/>
        <v>13.952237532374532</v>
      </c>
      <c r="AW564" s="361">
        <f t="shared" si="407"/>
        <v>2.6904780973351403E-2</v>
      </c>
      <c r="AX564" s="361">
        <f t="shared" si="407"/>
        <v>15.244288514877843</v>
      </c>
      <c r="AY564" s="361">
        <f t="shared" si="407"/>
        <v>1.6912751043066021</v>
      </c>
      <c r="AZ564" s="361">
        <f t="shared" si="407"/>
        <v>212.24458607116028</v>
      </c>
      <c r="BA564" s="361">
        <f t="shared" si="407"/>
        <v>1.9416592064123588</v>
      </c>
      <c r="BB564" s="361">
        <f t="shared" si="407"/>
        <v>0.2616243503390509</v>
      </c>
      <c r="BC564" s="361">
        <f t="shared" si="407"/>
        <v>18.284843871564632</v>
      </c>
      <c r="BD564" s="361">
        <f t="shared" si="407"/>
        <v>9.1523294485171215E-4</v>
      </c>
      <c r="BE564" s="361">
        <f t="shared" si="407"/>
        <v>0.72429656031787693</v>
      </c>
      <c r="BF564" s="361">
        <f t="shared" si="407"/>
        <v>5.0110039542884489E-2</v>
      </c>
      <c r="BG564" s="361">
        <f t="shared" si="407"/>
        <v>5.0898392129027845E-2</v>
      </c>
      <c r="BH564" s="361">
        <f t="shared" si="407"/>
        <v>9.1820488297689851E-6</v>
      </c>
      <c r="BI564" s="361">
        <f t="shared" si="407"/>
        <v>6.357990911221563E-2</v>
      </c>
      <c r="BJ564" s="361">
        <f t="shared" si="407"/>
        <v>76.027306064717564</v>
      </c>
      <c r="BK564" s="361">
        <f t="shared" si="407"/>
        <v>0.16749044636639879</v>
      </c>
    </row>
    <row r="565" spans="34:63" x14ac:dyDescent="0.2">
      <c r="AH565" s="366"/>
      <c r="AI565" s="8"/>
      <c r="AJ565" s="8"/>
      <c r="AK565" s="8"/>
      <c r="AL565" s="8"/>
      <c r="AM565" s="8"/>
      <c r="AN565" s="8"/>
      <c r="AQ565" s="16" t="str">
        <f t="shared" si="403"/>
        <v>Al</v>
      </c>
      <c r="AR565" s="361">
        <f>(SUMPRODUCT($AD$164:$AD$173,AR$164:AR$173)+SUMPRODUCT($AD$324:$AD$333,AR$324:AR$333)+SUMPRODUCT($AD$344:$AD$353,AR$344:AR$353)+SUMPRODUCT($AD$371:$AD$390,AR$371:AR$390)+SUMPRODUCT($AD$407:$AD$426,AR$407:AR$426))/$AQ$559</f>
        <v>1.4622986603688182</v>
      </c>
      <c r="AS565" s="361">
        <f t="shared" ref="AS565:BK565" si="408">(SUMPRODUCT($AD$164:$AD$173,AS$164:AS$173)+SUMPRODUCT($AD$324:$AD$333,AS$324:AS$333)+SUMPRODUCT($AD$344:$AD$353,AS$344:AS$353)+SUMPRODUCT($AD$371:$AD$390,AS$371:AS$390)+SUMPRODUCT($AD$407:$AD$426,AS$407:AS$426))/$AQ$559</f>
        <v>25.276700147739135</v>
      </c>
      <c r="AT565" s="361">
        <f t="shared" si="408"/>
        <v>3.8538458510396375E-3</v>
      </c>
      <c r="AU565" s="361">
        <f t="shared" si="408"/>
        <v>0.3356088189324376</v>
      </c>
      <c r="AV565" s="361">
        <f t="shared" si="408"/>
        <v>2.4100128553667917</v>
      </c>
      <c r="AW565" s="361">
        <f t="shared" si="408"/>
        <v>6.7902269744521686E-4</v>
      </c>
      <c r="AX565" s="361">
        <f t="shared" si="408"/>
        <v>1.4870813933858917</v>
      </c>
      <c r="AY565" s="361">
        <f t="shared" si="408"/>
        <v>0.55062059377413031</v>
      </c>
      <c r="AZ565" s="361">
        <f t="shared" si="408"/>
        <v>5.1666088240663894</v>
      </c>
      <c r="BA565" s="361">
        <f t="shared" si="408"/>
        <v>6.8527691737945734E-2</v>
      </c>
      <c r="BB565" s="361">
        <f t="shared" si="408"/>
        <v>1.314475079268451E-2</v>
      </c>
      <c r="BC565" s="361">
        <f t="shared" si="408"/>
        <v>2.9028270060952521</v>
      </c>
      <c r="BD565" s="361">
        <f t="shared" si="408"/>
        <v>3.887158980316948E-5</v>
      </c>
      <c r="BE565" s="361">
        <f t="shared" si="408"/>
        <v>4.2618338580926202E-2</v>
      </c>
      <c r="BF565" s="361">
        <f t="shared" si="408"/>
        <v>3.6086936878362984E-3</v>
      </c>
      <c r="BG565" s="361">
        <f t="shared" si="408"/>
        <v>3.6957159885246229E-3</v>
      </c>
      <c r="BH565" s="361">
        <f t="shared" si="408"/>
        <v>5.6436891158271773E-7</v>
      </c>
      <c r="BI565" s="361">
        <f t="shared" si="408"/>
        <v>9.9559511359802785E-3</v>
      </c>
      <c r="BJ565" s="361">
        <f t="shared" si="408"/>
        <v>21.237222932118389</v>
      </c>
      <c r="BK565" s="361">
        <f t="shared" si="408"/>
        <v>4.8293102891648544E-2</v>
      </c>
    </row>
    <row r="566" spans="34:63" x14ac:dyDescent="0.2">
      <c r="AH566" s="16"/>
      <c r="AQ566" s="16" t="str">
        <f t="shared" si="403"/>
        <v>Cu</v>
      </c>
      <c r="AR566" s="361">
        <f>(SUMPRODUCT($AD$220:$AD$229,AR$220:AR$229)+SUMPRODUCT($AD$334:$AD$343,AR$334:AR$343)+SUMPRODUCT($AD$391:$AD$406,AR$391:AR$406)+SUMPRODUCT($AD$438:$AD$443,AR$438:AR$443)+SUMPRODUCT($AD$451:$AD$460,AR$451:AR$460))/$AQ$559</f>
        <v>2.1727944712977152</v>
      </c>
      <c r="AS566" s="361">
        <f t="shared" ref="AS566:BK566" si="409">(SUMPRODUCT($AD$220:$AD$229,AS$220:AS$229)+SUMPRODUCT($AD$334:$AD$343,AS$334:AS$343)+SUMPRODUCT($AD$391:$AD$406,AS$391:AS$406)+SUMPRODUCT($AD$438:$AD$443,AS$438:AS$443)+SUMPRODUCT($AD$451:$AD$460,AS$451:AS$460))/$AQ$559</f>
        <v>38.494135050149794</v>
      </c>
      <c r="AT566" s="361">
        <f t="shared" si="409"/>
        <v>1.230590241019628E-2</v>
      </c>
      <c r="AU566" s="361">
        <f t="shared" si="409"/>
        <v>0.56883407785654505</v>
      </c>
      <c r="AV566" s="361">
        <f t="shared" si="409"/>
        <v>12.586867215156282</v>
      </c>
      <c r="AW566" s="361">
        <f t="shared" si="409"/>
        <v>1.5143605786734297E-2</v>
      </c>
      <c r="AX566" s="361">
        <f t="shared" si="409"/>
        <v>2.2104693179501087</v>
      </c>
      <c r="AY566" s="361">
        <f t="shared" si="409"/>
        <v>1.2304839610030123</v>
      </c>
      <c r="AZ566" s="361">
        <f t="shared" si="409"/>
        <v>156.29980328749011</v>
      </c>
      <c r="BA566" s="361">
        <f t="shared" si="409"/>
        <v>0.23029228067428967</v>
      </c>
      <c r="BB566" s="361">
        <f t="shared" si="409"/>
        <v>-0.23548469710616876</v>
      </c>
      <c r="BC566" s="361">
        <f t="shared" si="409"/>
        <v>15.674455961707933</v>
      </c>
      <c r="BD566" s="361">
        <f t="shared" si="409"/>
        <v>2.6395551091531609E-4</v>
      </c>
      <c r="BE566" s="361">
        <f t="shared" si="409"/>
        <v>0.57172940451225884</v>
      </c>
      <c r="BF566" s="361">
        <f t="shared" si="409"/>
        <v>2.0988382961375628E-2</v>
      </c>
      <c r="BG566" s="361">
        <f t="shared" si="409"/>
        <v>2.1404598602676572E-2</v>
      </c>
      <c r="BH566" s="361">
        <f t="shared" si="409"/>
        <v>2.8791449519714013E-6</v>
      </c>
      <c r="BI566" s="361">
        <f t="shared" si="409"/>
        <v>2.6381204599419943E-2</v>
      </c>
      <c r="BJ566" s="361">
        <f t="shared" si="409"/>
        <v>150.99791729213027</v>
      </c>
      <c r="BK566" s="361">
        <f t="shared" si="409"/>
        <v>7.3589791392972836E-2</v>
      </c>
    </row>
    <row r="567" spans="34:63" x14ac:dyDescent="0.2">
      <c r="AH567" s="16"/>
      <c r="AQ567" s="16" t="str">
        <f t="shared" si="403"/>
        <v>Steel</v>
      </c>
      <c r="AR567" s="361">
        <f>SUMPRODUCT($AD$428:$AD$437,AR$428:AR$437)/$AQ$559</f>
        <v>0</v>
      </c>
      <c r="AS567" s="361">
        <f t="shared" ref="AS567:BK567" si="410">SUMPRODUCT($AD$428:$AD$437,AS$428:AS$437)/$AQ$559</f>
        <v>0</v>
      </c>
      <c r="AT567" s="361">
        <f t="shared" si="410"/>
        <v>0</v>
      </c>
      <c r="AU567" s="361">
        <f t="shared" si="410"/>
        <v>0</v>
      </c>
      <c r="AV567" s="361">
        <f t="shared" si="410"/>
        <v>0</v>
      </c>
      <c r="AW567" s="361">
        <f t="shared" si="410"/>
        <v>0</v>
      </c>
      <c r="AX567" s="361">
        <f t="shared" si="410"/>
        <v>0</v>
      </c>
      <c r="AY567" s="361">
        <f t="shared" si="410"/>
        <v>0</v>
      </c>
      <c r="AZ567" s="361">
        <f t="shared" si="410"/>
        <v>0</v>
      </c>
      <c r="BA567" s="361">
        <f t="shared" si="410"/>
        <v>0</v>
      </c>
      <c r="BB567" s="361">
        <f t="shared" si="410"/>
        <v>0</v>
      </c>
      <c r="BC567" s="361">
        <f t="shared" si="410"/>
        <v>0</v>
      </c>
      <c r="BD567" s="361">
        <f t="shared" si="410"/>
        <v>0</v>
      </c>
      <c r="BE567" s="361">
        <f t="shared" si="410"/>
        <v>0</v>
      </c>
      <c r="BF567" s="361">
        <f t="shared" si="410"/>
        <v>0</v>
      </c>
      <c r="BG567" s="361">
        <f t="shared" si="410"/>
        <v>0</v>
      </c>
      <c r="BH567" s="361">
        <f t="shared" si="410"/>
        <v>0</v>
      </c>
      <c r="BI567" s="361">
        <f t="shared" si="410"/>
        <v>0</v>
      </c>
      <c r="BJ567" s="361">
        <f t="shared" si="410"/>
        <v>0</v>
      </c>
      <c r="BK567" s="361">
        <f t="shared" si="410"/>
        <v>0</v>
      </c>
    </row>
    <row r="568" spans="34:63" x14ac:dyDescent="0.2">
      <c r="AH568" s="16"/>
      <c r="AQ568" s="16" t="str">
        <f t="shared" si="403"/>
        <v>Others (Additives, Plastics, binders, solvents, and coolants)</v>
      </c>
      <c r="AR568" s="361">
        <f t="shared" ref="AR568:BK568" si="411">(SUMPRODUCT($AD$75:$AD$104,AR$75:AR$104)+SUMPRODUCT($AD$149:$AD$163,AR$149:AR$163)+SUMPRODUCT($AD$206:$AD$219,AR$206:AR$219)+SUMPRODUCT($AD$354:$AD$356,AR$354:AR$356)+$AD$427*AR$427+SUMPRODUCT($AD$449:$AD$450,AR$449:AR$450))/$AQ$559</f>
        <v>1.2093397256869107</v>
      </c>
      <c r="AS568" s="361">
        <f t="shared" si="411"/>
        <v>20.994224125632428</v>
      </c>
      <c r="AT568" s="361">
        <f t="shared" si="411"/>
        <v>1.6962802176199064E-3</v>
      </c>
      <c r="AU568" s="361">
        <f t="shared" si="411"/>
        <v>0.38153080476181622</v>
      </c>
      <c r="AV568" s="361">
        <f t="shared" si="411"/>
        <v>4.8603092101609256E-2</v>
      </c>
      <c r="AW568" s="361">
        <f t="shared" si="411"/>
        <v>3.1306858045148685E-4</v>
      </c>
      <c r="AX568" s="361">
        <f t="shared" si="411"/>
        <v>1.2843065864729661</v>
      </c>
      <c r="AY568" s="361">
        <f t="shared" si="411"/>
        <v>4.6199309001804821E-2</v>
      </c>
      <c r="AZ568" s="361">
        <f t="shared" si="411"/>
        <v>1.0445678238812743</v>
      </c>
      <c r="BA568" s="361">
        <f t="shared" si="411"/>
        <v>0.1112450306078554</v>
      </c>
      <c r="BB568" s="361">
        <f t="shared" si="411"/>
        <v>1.0714150934633095E-2</v>
      </c>
      <c r="BC568" s="361">
        <f t="shared" si="411"/>
        <v>6.4048689595563674E-2</v>
      </c>
      <c r="BD568" s="361">
        <f t="shared" si="411"/>
        <v>2.9511451640725672E-5</v>
      </c>
      <c r="BE568" s="361">
        <f t="shared" si="411"/>
        <v>3.2778221226316216E-3</v>
      </c>
      <c r="BF568" s="361">
        <f t="shared" si="411"/>
        <v>1.6351597616659579E-3</v>
      </c>
      <c r="BG568" s="361">
        <f t="shared" si="411"/>
        <v>1.6959220760986622E-3</v>
      </c>
      <c r="BH568" s="361">
        <f t="shared" si="411"/>
        <v>5.1690700649783841E-7</v>
      </c>
      <c r="BI568" s="361">
        <f t="shared" si="411"/>
        <v>3.4827568246704257E-3</v>
      </c>
      <c r="BJ568" s="361">
        <f t="shared" si="411"/>
        <v>4.2650666771236931</v>
      </c>
      <c r="BK568" s="361">
        <f t="shared" si="411"/>
        <v>1.9864474042851851E-2</v>
      </c>
    </row>
    <row r="569" spans="34:63" x14ac:dyDescent="0.2">
      <c r="AH569" s="16"/>
      <c r="AQ569" s="16" t="str">
        <f t="shared" si="403"/>
        <v>Assembly</v>
      </c>
      <c r="AR569" s="361">
        <f t="shared" ref="AR569:BK569" si="412">(SUMPRODUCT($AD$174:$AD$183,AR$174:AR$183)+SUMPRODUCT($AD$230:$AD$239,AR$230:AR$239)+SUMPRODUCT($AD$357:$AD$370,AR$357:AR$370)+SUMPRODUCT($AD$461:$AD$468,AR$461:AR$468))/$AQ$559</f>
        <v>1.5064486200555252</v>
      </c>
      <c r="AS569" s="361">
        <f t="shared" si="412"/>
        <v>30.59795896255358</v>
      </c>
      <c r="AT569" s="361">
        <f t="shared" si="412"/>
        <v>2.0684752657375311E-3</v>
      </c>
      <c r="AU569" s="361">
        <f t="shared" si="412"/>
        <v>0.47688626651398164</v>
      </c>
      <c r="AV569" s="361">
        <f t="shared" si="412"/>
        <v>3.4583558299393351E-2</v>
      </c>
      <c r="AW569" s="361">
        <f t="shared" si="412"/>
        <v>5.4287406519502E-4</v>
      </c>
      <c r="AX569" s="361">
        <f t="shared" si="412"/>
        <v>1.5338009118481217</v>
      </c>
      <c r="AY569" s="361">
        <f t="shared" si="412"/>
        <v>4.8684606838944031E-2</v>
      </c>
      <c r="AZ569" s="361">
        <f t="shared" si="412"/>
        <v>0.78906017165673492</v>
      </c>
      <c r="BA569" s="361">
        <f t="shared" si="412"/>
        <v>0.1537942496496375</v>
      </c>
      <c r="BB569" s="361">
        <f t="shared" si="412"/>
        <v>7.3082565497874915E-3</v>
      </c>
      <c r="BC569" s="361">
        <f t="shared" si="412"/>
        <v>4.4807130644481503E-2</v>
      </c>
      <c r="BD569" s="361">
        <f t="shared" si="412"/>
        <v>3.9630505675139686E-5</v>
      </c>
      <c r="BE569" s="361">
        <f t="shared" si="412"/>
        <v>1.1619411229390943E-3</v>
      </c>
      <c r="BF569" s="361">
        <f t="shared" si="412"/>
        <v>1.434814384375132E-3</v>
      </c>
      <c r="BG569" s="361">
        <f t="shared" si="412"/>
        <v>1.4822721751706661E-3</v>
      </c>
      <c r="BH569" s="361">
        <f t="shared" si="412"/>
        <v>5.0778232382296405E-7</v>
      </c>
      <c r="BI569" s="361">
        <f t="shared" si="412"/>
        <v>2.2223710116134571E-3</v>
      </c>
      <c r="BJ569" s="361">
        <f t="shared" si="412"/>
        <v>0.86184262483395502</v>
      </c>
      <c r="BK569" s="361">
        <f t="shared" si="412"/>
        <v>8.4906884367466767E-3</v>
      </c>
    </row>
    <row r="570" spans="34:63" x14ac:dyDescent="0.2">
      <c r="AH570" s="366"/>
      <c r="AI570" s="8"/>
      <c r="AJ570" s="8"/>
      <c r="AK570" s="8"/>
      <c r="AL570" s="8"/>
      <c r="AM570" s="8"/>
      <c r="AN570" s="8"/>
      <c r="AQ570" s="16" t="str">
        <f t="shared" si="403"/>
        <v>Transport</v>
      </c>
      <c r="AR570" s="361">
        <f>SUMPRODUCT($AD$469:$AD$471,AR$469:AR$471)/$AQ$559</f>
        <v>19.242992185029905</v>
      </c>
      <c r="AS570" s="361">
        <f t="shared" ref="AS570:BK570" si="413">SUMPRODUCT($AD$469:$AD$471,AS$469:AS$471)/$AQ$559</f>
        <v>270.15621475277254</v>
      </c>
      <c r="AT570" s="361">
        <f t="shared" si="413"/>
        <v>0.11906873908889588</v>
      </c>
      <c r="AU570" s="361">
        <f t="shared" si="413"/>
        <v>5.8117666270609396</v>
      </c>
      <c r="AV570" s="361">
        <f t="shared" si="413"/>
        <v>0.16986436210456918</v>
      </c>
      <c r="AW570" s="361">
        <f t="shared" si="413"/>
        <v>6.2504287311007504E-4</v>
      </c>
      <c r="AX570" s="361">
        <f t="shared" si="413"/>
        <v>19.325221363067683</v>
      </c>
      <c r="AY570" s="361">
        <f t="shared" si="413"/>
        <v>0.78480256009569938</v>
      </c>
      <c r="AZ570" s="361">
        <f t="shared" si="413"/>
        <v>3.60058881458253</v>
      </c>
      <c r="BA570" s="361">
        <f t="shared" si="413"/>
        <v>0.21224046231484142</v>
      </c>
      <c r="BB570" s="361">
        <f t="shared" si="413"/>
        <v>0.17088436876732974</v>
      </c>
      <c r="BC570" s="361">
        <f t="shared" si="413"/>
        <v>0.27241172032035471</v>
      </c>
      <c r="BD570" s="361">
        <f t="shared" si="413"/>
        <v>9.1854407585970513E-5</v>
      </c>
      <c r="BE570" s="361">
        <f t="shared" si="413"/>
        <v>3.567388529514029E-2</v>
      </c>
      <c r="BF570" s="361">
        <f t="shared" si="413"/>
        <v>0.38203942691418352</v>
      </c>
      <c r="BG570" s="361">
        <f t="shared" si="413"/>
        <v>0.38486426910100685</v>
      </c>
      <c r="BH570" s="361">
        <f t="shared" si="413"/>
        <v>1.3141866725680115E-5</v>
      </c>
      <c r="BI570" s="361">
        <f t="shared" si="413"/>
        <v>0.36865757587063586</v>
      </c>
      <c r="BJ570" s="361">
        <f t="shared" si="413"/>
        <v>80.942756873987349</v>
      </c>
      <c r="BK570" s="361">
        <f t="shared" si="413"/>
        <v>1.5642422496369827E-2</v>
      </c>
    </row>
    <row r="572" spans="34:63" x14ac:dyDescent="0.2">
      <c r="AR572" s="1" t="s">
        <v>88</v>
      </c>
    </row>
    <row r="573" spans="34:63" x14ac:dyDescent="0.2">
      <c r="AQ573" s="13">
        <v>29.5</v>
      </c>
      <c r="AR573" s="22" t="str">
        <f>AR559</f>
        <v>Carbon footprint</v>
      </c>
      <c r="AS573" s="22" t="str">
        <f t="shared" ref="AS573:BK573" si="414">AS559</f>
        <v>CED</v>
      </c>
      <c r="AT573" s="22" t="str">
        <f t="shared" si="414"/>
        <v>Fine particulate matter formation</v>
      </c>
      <c r="AU573" s="22" t="str">
        <f t="shared" si="414"/>
        <v>Fossil resource scarcity</v>
      </c>
      <c r="AV573" s="22" t="str">
        <f t="shared" si="414"/>
        <v>Freshwater ecotoxicity</v>
      </c>
      <c r="AW573" s="22" t="str">
        <f t="shared" si="414"/>
        <v>Freshwater eutrophication</v>
      </c>
      <c r="AX573" s="22" t="str">
        <f t="shared" si="414"/>
        <v>Global warming</v>
      </c>
      <c r="AY573" s="22" t="str">
        <f t="shared" si="414"/>
        <v>Human carcinogenic toxicity</v>
      </c>
      <c r="AZ573" s="22" t="str">
        <f t="shared" si="414"/>
        <v>Human non-carcinogenic toxicity</v>
      </c>
      <c r="BA573" s="22" t="str">
        <f t="shared" si="414"/>
        <v>Ionizing radiation</v>
      </c>
      <c r="BB573" s="22" t="str">
        <f t="shared" si="414"/>
        <v>Land use</v>
      </c>
      <c r="BC573" s="22" t="str">
        <f t="shared" si="414"/>
        <v>Marine ecotoxicity</v>
      </c>
      <c r="BD573" s="22" t="str">
        <f t="shared" si="414"/>
        <v>Marine eutrophication</v>
      </c>
      <c r="BE573" s="22" t="str">
        <f t="shared" si="414"/>
        <v>Mineral resource scarcity</v>
      </c>
      <c r="BF573" s="22" t="str">
        <f t="shared" si="414"/>
        <v>Ozone formation, Human health</v>
      </c>
      <c r="BG573" s="22" t="str">
        <f t="shared" si="414"/>
        <v>Ozone formation, Terrestrial ecosystems</v>
      </c>
      <c r="BH573" s="22" t="str">
        <f t="shared" si="414"/>
        <v>Stratospheric ozone depletion</v>
      </c>
      <c r="BI573" s="22" t="str">
        <f t="shared" si="414"/>
        <v>Terrestrial acidification</v>
      </c>
      <c r="BJ573" s="22" t="str">
        <f t="shared" si="414"/>
        <v>Terrestrial ecotoxicity</v>
      </c>
      <c r="BK573" s="22" t="str">
        <f t="shared" si="414"/>
        <v>Water consumption</v>
      </c>
    </row>
    <row r="574" spans="34:63" x14ac:dyDescent="0.2">
      <c r="AQ574" s="16" t="str">
        <f>AQ560</f>
        <v>Cathode active material</v>
      </c>
      <c r="AR574" s="361">
        <f t="shared" ref="AR574:BK574" si="415">(SUMPRODUCT($AE$105:$AE$148,AR$105:AR$148)+SUMPRODUCT($AE$15:$AE$74,AR$15:AR$74))/$AQ$573</f>
        <v>17.020423866546363</v>
      </c>
      <c r="AS574" s="361">
        <f t="shared" si="415"/>
        <v>267.36713461122571</v>
      </c>
      <c r="AT574" s="361">
        <f t="shared" si="415"/>
        <v>2.931255333190718E-2</v>
      </c>
      <c r="AU574" s="361">
        <f t="shared" si="415"/>
        <v>4.8886839015623424</v>
      </c>
      <c r="AV574" s="361">
        <f t="shared" si="415"/>
        <v>5.1150436271741642</v>
      </c>
      <c r="AW574" s="361">
        <f t="shared" si="415"/>
        <v>1.1874934122235789E-2</v>
      </c>
      <c r="AX574" s="361">
        <f t="shared" si="415"/>
        <v>17.265244510965619</v>
      </c>
      <c r="AY574" s="361">
        <f t="shared" si="415"/>
        <v>2.288956499645284</v>
      </c>
      <c r="AZ574" s="361">
        <f t="shared" si="415"/>
        <v>97.574126739999897</v>
      </c>
      <c r="BA574" s="361">
        <f t="shared" si="415"/>
        <v>1.4104907975840622</v>
      </c>
      <c r="BB574" s="361">
        <f t="shared" si="415"/>
        <v>0.20118620342050428</v>
      </c>
      <c r="BC574" s="361">
        <f t="shared" si="415"/>
        <v>7.0760734988733613</v>
      </c>
      <c r="BD574" s="361">
        <f t="shared" si="415"/>
        <v>1.8077408189471865E-3</v>
      </c>
      <c r="BE574" s="361">
        <f t="shared" si="415"/>
        <v>1.3021236955714692</v>
      </c>
      <c r="BF574" s="361">
        <f t="shared" si="415"/>
        <v>4.2313973177601785E-2</v>
      </c>
      <c r="BG574" s="361">
        <f t="shared" si="415"/>
        <v>4.3150800115301924E-2</v>
      </c>
      <c r="BH574" s="361">
        <f t="shared" si="415"/>
        <v>6.2758345119659662E-6</v>
      </c>
      <c r="BI574" s="361">
        <f t="shared" si="415"/>
        <v>6.5493820543536044E-2</v>
      </c>
      <c r="BJ574" s="361">
        <f t="shared" si="415"/>
        <v>1445.8688238705865</v>
      </c>
      <c r="BK574" s="361">
        <f t="shared" si="415"/>
        <v>0.15691317347993458</v>
      </c>
    </row>
    <row r="575" spans="34:63" x14ac:dyDescent="0.2">
      <c r="AQ575" s="16" t="str">
        <f t="shared" ref="AQ575:AQ584" si="416">AQ561</f>
        <v>Anode active material</v>
      </c>
      <c r="AR575" s="361">
        <f t="shared" ref="AR575:BK575" si="417">SUMPRODUCT($AE$184:$AE$205,AR$184:AR$205)/$AQ$573</f>
        <v>3.3437333726199485</v>
      </c>
      <c r="AS575" s="361">
        <f t="shared" si="417"/>
        <v>88.188057609047249</v>
      </c>
      <c r="AT575" s="361">
        <f t="shared" si="417"/>
        <v>2.6452139042804742E-2</v>
      </c>
      <c r="AU575" s="361">
        <f t="shared" si="417"/>
        <v>1.6498255382925078</v>
      </c>
      <c r="AV575" s="361">
        <f t="shared" si="417"/>
        <v>0.10269761406669357</v>
      </c>
      <c r="AW575" s="361">
        <f t="shared" si="417"/>
        <v>1.4786544976759814E-3</v>
      </c>
      <c r="AX575" s="361">
        <f t="shared" si="417"/>
        <v>3.4054614456462429</v>
      </c>
      <c r="AY575" s="361">
        <f t="shared" si="417"/>
        <v>0.14324726066091248</v>
      </c>
      <c r="AZ575" s="361">
        <f t="shared" si="417"/>
        <v>2.6024225853965195</v>
      </c>
      <c r="BA575" s="361">
        <f t="shared" si="417"/>
        <v>0.44835813743337777</v>
      </c>
      <c r="BB575" s="361">
        <f t="shared" si="417"/>
        <v>1.9332738874388366E-2</v>
      </c>
      <c r="BC575" s="361">
        <f t="shared" si="417"/>
        <v>0.13700437616099601</v>
      </c>
      <c r="BD575" s="361">
        <f t="shared" si="417"/>
        <v>1.0414320266106741E-4</v>
      </c>
      <c r="BE575" s="361">
        <f t="shared" si="417"/>
        <v>4.9224467078997419E-3</v>
      </c>
      <c r="BF575" s="361">
        <f t="shared" si="417"/>
        <v>1.3789637968654409E-2</v>
      </c>
      <c r="BG575" s="361">
        <f t="shared" si="417"/>
        <v>1.4186137369877715E-2</v>
      </c>
      <c r="BH575" s="361">
        <f t="shared" si="417"/>
        <v>1.5737693979374238E-6</v>
      </c>
      <c r="BI575" s="361">
        <f t="shared" si="417"/>
        <v>7.208818847602011E-2</v>
      </c>
      <c r="BJ575" s="361">
        <f t="shared" si="417"/>
        <v>5.2931413164747783</v>
      </c>
      <c r="BK575" s="361">
        <f t="shared" si="417"/>
        <v>1.7737770160851353E-2</v>
      </c>
    </row>
    <row r="576" spans="34:63" x14ac:dyDescent="0.2">
      <c r="AQ576" s="16" t="str">
        <f t="shared" si="416"/>
        <v>Electrolyte</v>
      </c>
      <c r="AR576" s="361">
        <f t="shared" ref="AR576:BK576" si="418">SUMPRODUCT($AE$240:$AE$320,AR$240:AR$320)/$AQ$573</f>
        <v>2.0979573995055092</v>
      </c>
      <c r="AS576" s="361">
        <f t="shared" si="418"/>
        <v>35.157664490455311</v>
      </c>
      <c r="AT576" s="361">
        <f t="shared" si="418"/>
        <v>4.5465554379141467E-3</v>
      </c>
      <c r="AU576" s="361">
        <f t="shared" si="418"/>
        <v>0.64056861872603266</v>
      </c>
      <c r="AV576" s="361">
        <f t="shared" si="418"/>
        <v>0.28753272506389438</v>
      </c>
      <c r="AW576" s="361">
        <f t="shared" si="418"/>
        <v>8.1247915172353213E-4</v>
      </c>
      <c r="AX576" s="361">
        <f t="shared" si="418"/>
        <v>2.1383986937882433</v>
      </c>
      <c r="AY576" s="361">
        <f t="shared" si="418"/>
        <v>0.14350500787985221</v>
      </c>
      <c r="AZ576" s="361">
        <f t="shared" si="418"/>
        <v>5.5322737206383072</v>
      </c>
      <c r="BA576" s="361">
        <f t="shared" si="418"/>
        <v>0.15140163643188084</v>
      </c>
      <c r="BB576" s="361">
        <f t="shared" si="418"/>
        <v>3.548485764350278E-2</v>
      </c>
      <c r="BC576" s="361">
        <f t="shared" si="418"/>
        <v>0.37605069179402295</v>
      </c>
      <c r="BD576" s="361">
        <f t="shared" si="418"/>
        <v>3.2357996202880238E-4</v>
      </c>
      <c r="BE576" s="361">
        <f t="shared" si="418"/>
        <v>4.687012823674188E-2</v>
      </c>
      <c r="BF576" s="361">
        <f t="shared" si="418"/>
        <v>4.7306417537714357E-3</v>
      </c>
      <c r="BG576" s="361">
        <f t="shared" si="418"/>
        <v>4.883145898974821E-3</v>
      </c>
      <c r="BH576" s="361">
        <f t="shared" si="418"/>
        <v>7.4962059625521288E-7</v>
      </c>
      <c r="BI576" s="361">
        <f t="shared" si="418"/>
        <v>1.1514199693834925E-2</v>
      </c>
      <c r="BJ576" s="361">
        <f t="shared" si="418"/>
        <v>30.918697264095545</v>
      </c>
      <c r="BK576" s="361">
        <f t="shared" si="418"/>
        <v>2.824160534393793E-2</v>
      </c>
    </row>
    <row r="577" spans="43:63" x14ac:dyDescent="0.2">
      <c r="AQ577" s="16" t="str">
        <f t="shared" si="416"/>
        <v>Separator</v>
      </c>
      <c r="AR577" s="361">
        <f t="shared" ref="AR577:BK577" si="419">SUMPRODUCT($AE$321:$AE$323,AR$321:AR$323)/$AQ$573</f>
        <v>0.11441393933242523</v>
      </c>
      <c r="AS577" s="361">
        <f t="shared" si="419"/>
        <v>3.5981580105604176</v>
      </c>
      <c r="AT577" s="361">
        <f t="shared" si="419"/>
        <v>1.4479643569153972E-4</v>
      </c>
      <c r="AU577" s="361">
        <f t="shared" si="419"/>
        <v>7.1026851092567331E-2</v>
      </c>
      <c r="AV577" s="361">
        <f t="shared" si="419"/>
        <v>2.8609557110873631E-3</v>
      </c>
      <c r="AW577" s="361">
        <f t="shared" si="419"/>
        <v>2.6837737643349526E-5</v>
      </c>
      <c r="AX577" s="361">
        <f t="shared" si="419"/>
        <v>0.11748784491159374</v>
      </c>
      <c r="AY577" s="361">
        <f t="shared" si="419"/>
        <v>4.550428250371245E-3</v>
      </c>
      <c r="AZ577" s="361">
        <f t="shared" si="419"/>
        <v>6.6114501374035448E-2</v>
      </c>
      <c r="BA577" s="361">
        <f t="shared" si="419"/>
        <v>7.7381291346494668E-3</v>
      </c>
      <c r="BB577" s="361">
        <f t="shared" si="419"/>
        <v>2.4332947462569845E-3</v>
      </c>
      <c r="BC577" s="361">
        <f t="shared" si="419"/>
        <v>3.8028618576557965E-3</v>
      </c>
      <c r="BD577" s="361">
        <f t="shared" si="419"/>
        <v>2.6613710425808997E-6</v>
      </c>
      <c r="BE577" s="361">
        <f t="shared" si="419"/>
        <v>2.5639550733939557E-4</v>
      </c>
      <c r="BF577" s="361">
        <f t="shared" si="419"/>
        <v>2.3315801611287034E-4</v>
      </c>
      <c r="BG577" s="361">
        <f t="shared" si="419"/>
        <v>2.4873450278241636E-4</v>
      </c>
      <c r="BH577" s="361">
        <f t="shared" si="419"/>
        <v>2.6917624427309698E-8</v>
      </c>
      <c r="BI577" s="361">
        <f t="shared" si="419"/>
        <v>3.1132641198314433E-4</v>
      </c>
      <c r="BJ577" s="361">
        <f t="shared" si="419"/>
        <v>0.21497823068026789</v>
      </c>
      <c r="BK577" s="361">
        <f t="shared" si="419"/>
        <v>1.2346698831986322E-3</v>
      </c>
    </row>
    <row r="578" spans="43:63" x14ac:dyDescent="0.2">
      <c r="AQ578" s="16" t="str">
        <f t="shared" si="416"/>
        <v>BMS</v>
      </c>
      <c r="AR578" s="361">
        <f t="shared" ref="AR578:BK578" si="420">SUMPRODUCT($AE$444:$AE$448,AR$444:AR$448)/$AQ$573</f>
        <v>17.017588287481754</v>
      </c>
      <c r="AS578" s="361">
        <f t="shared" si="420"/>
        <v>285.09993363085107</v>
      </c>
      <c r="AT578" s="361">
        <f t="shared" si="420"/>
        <v>3.9730460605049624E-2</v>
      </c>
      <c r="AU578" s="361">
        <f t="shared" si="420"/>
        <v>4.5971440578642042</v>
      </c>
      <c r="AV578" s="361">
        <f t="shared" si="420"/>
        <v>15.845592018725196</v>
      </c>
      <c r="AW578" s="361">
        <f t="shared" si="420"/>
        <v>3.055582888892593E-2</v>
      </c>
      <c r="AX578" s="361">
        <f t="shared" si="420"/>
        <v>17.312977639750823</v>
      </c>
      <c r="AY578" s="361">
        <f t="shared" si="420"/>
        <v>1.9207854820479358</v>
      </c>
      <c r="AZ578" s="361">
        <f t="shared" si="420"/>
        <v>241.04672180809953</v>
      </c>
      <c r="BA578" s="361">
        <f t="shared" si="420"/>
        <v>2.2051473502240304</v>
      </c>
      <c r="BB578" s="361">
        <f t="shared" si="420"/>
        <v>0.2971274469788282</v>
      </c>
      <c r="BC578" s="361">
        <f t="shared" si="420"/>
        <v>20.766144171686193</v>
      </c>
      <c r="BD578" s="361">
        <f t="shared" si="420"/>
        <v>1.0394324073515456E-3</v>
      </c>
      <c r="BE578" s="361">
        <f t="shared" si="420"/>
        <v>0.82258546478528893</v>
      </c>
      <c r="BF578" s="361">
        <f t="shared" si="420"/>
        <v>5.6910100677134853E-2</v>
      </c>
      <c r="BG578" s="361">
        <f t="shared" si="420"/>
        <v>5.7805434735055561E-2</v>
      </c>
      <c r="BH578" s="361">
        <f t="shared" si="420"/>
        <v>1.0428076451173392E-5</v>
      </c>
      <c r="BI578" s="361">
        <f t="shared" si="420"/>
        <v>7.220786616068578E-2</v>
      </c>
      <c r="BJ578" s="361">
        <f t="shared" si="420"/>
        <v>86.344406865845457</v>
      </c>
      <c r="BK578" s="361">
        <f t="shared" si="420"/>
        <v>0.1902193303402315</v>
      </c>
    </row>
    <row r="579" spans="43:63" x14ac:dyDescent="0.2">
      <c r="AQ579" s="16" t="str">
        <f t="shared" si="416"/>
        <v>Al</v>
      </c>
      <c r="AR579" s="361">
        <f>(SUMPRODUCT($AE$164:$AE$173,AR$164:AR$173)+SUMPRODUCT($AE$324:$AE$333,AR$324:AR$333)+SUMPRODUCT($AE$344:$AE$353,AR$344:AR$353)+SUMPRODUCT($AE$371:$AE$390,AR$371:AR$390)+SUMPRODUCT($AE$407:$AE$426,AR$407:AR$426))/$AQ$573</f>
        <v>3.6183007982501372</v>
      </c>
      <c r="AS579" s="361">
        <f t="shared" ref="AS579:BK579" si="421">(SUMPRODUCT($AE$164:$AE$173,AS$164:AS$173)+SUMPRODUCT($AE$324:$AE$333,AS$324:AS$333)+SUMPRODUCT($AE$344:$AE$353,AS$344:AS$353)+SUMPRODUCT($AE$371:$AE$390,AS$371:AS$390)+SUMPRODUCT($AE$407:$AE$426,AS$407:AS$426))/$AQ$573</f>
        <v>62.544476583618248</v>
      </c>
      <c r="AT579" s="361">
        <f t="shared" si="421"/>
        <v>9.5359271652705174E-3</v>
      </c>
      <c r="AU579" s="361">
        <f t="shared" si="421"/>
        <v>0.83042793538274029</v>
      </c>
      <c r="AV579" s="361">
        <f t="shared" si="421"/>
        <v>5.9633176687499487</v>
      </c>
      <c r="AW579" s="361">
        <f t="shared" si="421"/>
        <v>1.6801686514410904E-3</v>
      </c>
      <c r="AX579" s="361">
        <f t="shared" si="421"/>
        <v>3.6796230062838102</v>
      </c>
      <c r="AY579" s="361">
        <f t="shared" si="421"/>
        <v>1.3624514526214522</v>
      </c>
      <c r="AZ579" s="361">
        <f t="shared" si="421"/>
        <v>12.784217984341563</v>
      </c>
      <c r="BA579" s="361">
        <f t="shared" si="421"/>
        <v>0.16956440461698155</v>
      </c>
      <c r="BB579" s="361">
        <f t="shared" si="421"/>
        <v>3.2525272418681951E-2</v>
      </c>
      <c r="BC579" s="361">
        <f t="shared" si="421"/>
        <v>7.1827332938179556</v>
      </c>
      <c r="BD579" s="361">
        <f t="shared" si="421"/>
        <v>9.6183569216008039E-5</v>
      </c>
      <c r="BE579" s="361">
        <f t="shared" si="421"/>
        <v>0.10545449618928486</v>
      </c>
      <c r="BF579" s="361">
        <f t="shared" si="421"/>
        <v>8.929324497941489E-3</v>
      </c>
      <c r="BG579" s="361">
        <f t="shared" si="421"/>
        <v>9.1446518237332762E-3</v>
      </c>
      <c r="BH579" s="361">
        <f t="shared" si="421"/>
        <v>1.3964701867211348E-6</v>
      </c>
      <c r="BI579" s="361">
        <f t="shared" si="421"/>
        <v>2.4634930550761082E-2</v>
      </c>
      <c r="BJ579" s="361">
        <f t="shared" si="421"/>
        <v>52.549224567106542</v>
      </c>
      <c r="BK579" s="361">
        <f t="shared" si="421"/>
        <v>0.11949609028483665</v>
      </c>
    </row>
    <row r="580" spans="43:63" x14ac:dyDescent="0.2">
      <c r="AQ580" s="16" t="str">
        <f t="shared" si="416"/>
        <v>Cu</v>
      </c>
      <c r="AR580" s="361">
        <f>(SUMPRODUCT($AE$220:$AE$229,AR$220:AR$229)+SUMPRODUCT($AE$334:$AE$343,AR$334:AR$343)+SUMPRODUCT($AE$391:$AE$406,AR$391:AR$406)+SUMPRODUCT($AE$438:$AE$443,AR$438:AR$443)+SUMPRODUCT($AE$451:$AE$460,AR$451:AR$460))/$AQ$573</f>
        <v>2.3336418025379566</v>
      </c>
      <c r="AS580" s="361">
        <f t="shared" ref="AS580:BK580" si="422">(SUMPRODUCT($AE$220:$AE$229,AS$220:AS$229)+SUMPRODUCT($AE$334:$AE$343,AS$334:AS$343)+SUMPRODUCT($AE$391:$AE$406,AS$391:AS$406)+SUMPRODUCT($AE$438:$AE$443,AS$438:AS$443)+SUMPRODUCT($AE$451:$AE$460,AS$451:AS$460))/$AQ$573</f>
        <v>41.354431979254358</v>
      </c>
      <c r="AT580" s="361">
        <f t="shared" si="422"/>
        <v>1.3285453972899555E-2</v>
      </c>
      <c r="AU580" s="361">
        <f t="shared" si="422"/>
        <v>0.61103181709994259</v>
      </c>
      <c r="AV580" s="361">
        <f t="shared" si="422"/>
        <v>13.495981582489675</v>
      </c>
      <c r="AW580" s="361">
        <f t="shared" si="422"/>
        <v>1.6238713411454733E-2</v>
      </c>
      <c r="AX580" s="361">
        <f t="shared" si="422"/>
        <v>2.3740682587450386</v>
      </c>
      <c r="AY580" s="361">
        <f t="shared" si="422"/>
        <v>1.3200096409510951</v>
      </c>
      <c r="AZ580" s="361">
        <f t="shared" si="422"/>
        <v>167.69786921751182</v>
      </c>
      <c r="BA580" s="361">
        <f t="shared" si="422"/>
        <v>0.24768186061552022</v>
      </c>
      <c r="BB580" s="361">
        <f t="shared" si="422"/>
        <v>-0.25241501064998922</v>
      </c>
      <c r="BC580" s="361">
        <f t="shared" si="422"/>
        <v>16.808052873008815</v>
      </c>
      <c r="BD580" s="361">
        <f t="shared" si="422"/>
        <v>2.8307701512208448E-4</v>
      </c>
      <c r="BE580" s="361">
        <f t="shared" si="422"/>
        <v>0.61305878177598949</v>
      </c>
      <c r="BF580" s="361">
        <f t="shared" si="422"/>
        <v>2.2516678723185281E-2</v>
      </c>
      <c r="BG580" s="361">
        <f t="shared" si="422"/>
        <v>2.2964251955271429E-2</v>
      </c>
      <c r="BH580" s="361">
        <f t="shared" si="422"/>
        <v>3.089151705662819E-6</v>
      </c>
      <c r="BI580" s="361">
        <f t="shared" si="422"/>
        <v>2.8589201458131448E-2</v>
      </c>
      <c r="BJ580" s="361">
        <f t="shared" si="422"/>
        <v>165.29483329607933</v>
      </c>
      <c r="BK580" s="361">
        <f t="shared" si="422"/>
        <v>7.8885135967727643E-2</v>
      </c>
    </row>
    <row r="581" spans="43:63" x14ac:dyDescent="0.2">
      <c r="AQ581" s="16" t="str">
        <f t="shared" si="416"/>
        <v>Steel</v>
      </c>
      <c r="AR581" s="361">
        <f>SUMPRODUCT($AE$428:$AE$437,AR$428:AR$437)/$AQ$573</f>
        <v>6.6065023119496608E-2</v>
      </c>
      <c r="AS581" s="361">
        <f t="shared" ref="AS581:BK581" si="423">SUMPRODUCT($AE$428:$AE$437,AS$428:AS$437)/$AQ$573</f>
        <v>0.87849538445099973</v>
      </c>
      <c r="AT581" s="361">
        <f t="shared" si="423"/>
        <v>1.2787484702568439E-4</v>
      </c>
      <c r="AU581" s="361">
        <f t="shared" si="423"/>
        <v>1.6603730097189816E-2</v>
      </c>
      <c r="AV581" s="361">
        <f t="shared" si="423"/>
        <v>7.2931833132882295E-3</v>
      </c>
      <c r="AW581" s="361">
        <f t="shared" si="423"/>
        <v>3.0064460044827454E-5</v>
      </c>
      <c r="AX581" s="361">
        <f t="shared" si="423"/>
        <v>6.723073930471396E-2</v>
      </c>
      <c r="AY581" s="361">
        <f t="shared" si="423"/>
        <v>0.13305622888366006</v>
      </c>
      <c r="AZ581" s="361">
        <f t="shared" si="423"/>
        <v>7.6893727632887085E-2</v>
      </c>
      <c r="BA581" s="361">
        <f t="shared" si="423"/>
        <v>3.2089157496526578E-3</v>
      </c>
      <c r="BB581" s="361">
        <f t="shared" si="423"/>
        <v>5.9208158410799022E-4</v>
      </c>
      <c r="BC581" s="361">
        <f t="shared" si="423"/>
        <v>1.0008988643390251E-2</v>
      </c>
      <c r="BD581" s="361">
        <f t="shared" si="423"/>
        <v>1.9550167133321842E-6</v>
      </c>
      <c r="BE581" s="361">
        <f t="shared" si="423"/>
        <v>2.2458531789342701E-3</v>
      </c>
      <c r="BF581" s="361">
        <f t="shared" si="423"/>
        <v>1.6870475210556263E-4</v>
      </c>
      <c r="BG581" s="361">
        <f t="shared" si="423"/>
        <v>1.8112900891731335E-4</v>
      </c>
      <c r="BH581" s="361">
        <f t="shared" si="423"/>
        <v>1.6161958176938224E-8</v>
      </c>
      <c r="BI581" s="361">
        <f t="shared" si="423"/>
        <v>1.8609112837503621E-4</v>
      </c>
      <c r="BJ581" s="361">
        <f t="shared" si="423"/>
        <v>0.32785184169843101</v>
      </c>
      <c r="BK581" s="361">
        <f t="shared" si="423"/>
        <v>9.0425487666035852E-4</v>
      </c>
    </row>
    <row r="582" spans="43:63" x14ac:dyDescent="0.2">
      <c r="AQ582" s="16" t="str">
        <f t="shared" si="416"/>
        <v>Others (Additives, Plastics, binders, solvents, and coolants)</v>
      </c>
      <c r="AR582" s="361">
        <f t="shared" ref="AR582:BK582" si="424">(SUMPRODUCT($AE$75:$AE$104,AR$75:AR$104)+SUMPRODUCT($AE$149:$AE$163,AR$149:AR$163)+SUMPRODUCT($AE$206:$AE$219,AR$206:AR$219)+SUMPRODUCT($AE$354:$AE$356,AR$354:AR$356)+$AE$427*AR$427+SUMPRODUCT($AE$449:$AE$450,AR$449:AR$450))/$AQ$573</f>
        <v>1.9580384480669524</v>
      </c>
      <c r="AS582" s="361">
        <f t="shared" si="424"/>
        <v>37.389253896399183</v>
      </c>
      <c r="AT582" s="361">
        <f t="shared" si="424"/>
        <v>2.7782309359863345E-3</v>
      </c>
      <c r="AU582" s="361">
        <f t="shared" si="424"/>
        <v>0.69533588180818762</v>
      </c>
      <c r="AV582" s="361">
        <f t="shared" si="424"/>
        <v>7.9108392433758348E-2</v>
      </c>
      <c r="AW582" s="361">
        <f t="shared" si="424"/>
        <v>5.0091482996911327E-4</v>
      </c>
      <c r="AX582" s="361">
        <f t="shared" si="424"/>
        <v>2.0665467439364082</v>
      </c>
      <c r="AY582" s="361">
        <f t="shared" si="424"/>
        <v>7.8279213398018826E-2</v>
      </c>
      <c r="AZ582" s="361">
        <f t="shared" si="424"/>
        <v>1.7306170396215002</v>
      </c>
      <c r="BA582" s="361">
        <f t="shared" si="424"/>
        <v>0.16927634950735271</v>
      </c>
      <c r="BB582" s="361">
        <f t="shared" si="424"/>
        <v>1.7384848408226735E-2</v>
      </c>
      <c r="BC582" s="361">
        <f t="shared" si="424"/>
        <v>0.1043051875384044</v>
      </c>
      <c r="BD582" s="361">
        <f t="shared" si="424"/>
        <v>4.6069283091496516E-5</v>
      </c>
      <c r="BE582" s="361">
        <f t="shared" si="424"/>
        <v>5.5036301673706892E-3</v>
      </c>
      <c r="BF582" s="361">
        <f t="shared" si="424"/>
        <v>2.9772846637076988E-3</v>
      </c>
      <c r="BG582" s="361">
        <f t="shared" si="424"/>
        <v>3.0945040188706317E-3</v>
      </c>
      <c r="BH582" s="361">
        <f t="shared" si="424"/>
        <v>8.9020932672671352E-7</v>
      </c>
      <c r="BI582" s="361">
        <f t="shared" si="424"/>
        <v>5.7491688200500286E-3</v>
      </c>
      <c r="BJ582" s="361">
        <f t="shared" si="424"/>
        <v>7.0513580072707827</v>
      </c>
      <c r="BK582" s="361">
        <f t="shared" si="424"/>
        <v>3.09594173343164E-2</v>
      </c>
    </row>
    <row r="583" spans="43:63" x14ac:dyDescent="0.2">
      <c r="AQ583" s="16" t="str">
        <f t="shared" si="416"/>
        <v>Assembly</v>
      </c>
      <c r="AR583" s="361">
        <f t="shared" ref="AR583:BK583" si="425">(SUMPRODUCT($AE$174:$AE$183,AR$174:AR$183)+SUMPRODUCT($AE$230:$AE$239,AR$230:AR$239)+SUMPRODUCT($AE$357:$AE$370,AR$357:AR$370)+SUMPRODUCT($AE$461:$AE$468,AR$461:AR$468))/$AQ$573</f>
        <v>1.2598598676238968</v>
      </c>
      <c r="AS583" s="361">
        <f t="shared" si="425"/>
        <v>26.082627478233562</v>
      </c>
      <c r="AT583" s="361">
        <f t="shared" si="425"/>
        <v>1.8542675287513363E-3</v>
      </c>
      <c r="AU583" s="361">
        <f t="shared" si="425"/>
        <v>0.39494496374607291</v>
      </c>
      <c r="AV583" s="361">
        <f t="shared" si="425"/>
        <v>3.1302456392706957E-2</v>
      </c>
      <c r="AW583" s="361">
        <f t="shared" si="425"/>
        <v>4.9411234682533852E-4</v>
      </c>
      <c r="AX583" s="361">
        <f t="shared" si="425"/>
        <v>1.2824458331470203</v>
      </c>
      <c r="AY583" s="361">
        <f t="shared" si="425"/>
        <v>4.3720865323155472E-2</v>
      </c>
      <c r="AZ583" s="361">
        <f t="shared" si="425"/>
        <v>0.71458153502184241</v>
      </c>
      <c r="BA583" s="361">
        <f t="shared" si="425"/>
        <v>0.13968956655149498</v>
      </c>
      <c r="BB583" s="361">
        <f t="shared" si="425"/>
        <v>6.6426404205634946E-3</v>
      </c>
      <c r="BC583" s="361">
        <f t="shared" si="425"/>
        <v>4.0565167769741499E-2</v>
      </c>
      <c r="BD583" s="361">
        <f t="shared" si="425"/>
        <v>3.578206688282069E-5</v>
      </c>
      <c r="BE583" s="361">
        <f t="shared" si="425"/>
        <v>1.0359278216870871E-3</v>
      </c>
      <c r="BF583" s="361">
        <f t="shared" si="425"/>
        <v>1.2418267655941416E-3</v>
      </c>
      <c r="BG583" s="361">
        <f t="shared" si="425"/>
        <v>1.2808464690328742E-3</v>
      </c>
      <c r="BH583" s="361">
        <f t="shared" si="425"/>
        <v>4.4223036588166279E-7</v>
      </c>
      <c r="BI583" s="361">
        <f t="shared" si="425"/>
        <v>1.925385098094457E-3</v>
      </c>
      <c r="BJ583" s="361">
        <f t="shared" si="425"/>
        <v>0.78005180374794403</v>
      </c>
      <c r="BK583" s="361">
        <f t="shared" si="425"/>
        <v>7.7103795819485326E-3</v>
      </c>
    </row>
    <row r="584" spans="43:63" x14ac:dyDescent="0.2">
      <c r="AQ584" s="16" t="str">
        <f t="shared" si="416"/>
        <v>Transport</v>
      </c>
      <c r="AR584" s="361">
        <f t="shared" ref="AR584:BK584" si="426">SUMPRODUCT($AE$469:$AE$471,AR$469:AR$471)/$AQ$573</f>
        <v>21.588452056986259</v>
      </c>
      <c r="AS584" s="361">
        <f t="shared" si="426"/>
        <v>302.28483963757702</v>
      </c>
      <c r="AT584" s="361">
        <f t="shared" si="426"/>
        <v>0.13517218148828999</v>
      </c>
      <c r="AU584" s="361">
        <f t="shared" si="426"/>
        <v>6.505295479141509</v>
      </c>
      <c r="AV584" s="361">
        <f t="shared" si="426"/>
        <v>0.1868089598622065</v>
      </c>
      <c r="AW584" s="361">
        <f t="shared" si="426"/>
        <v>6.869449113446048E-4</v>
      </c>
      <c r="AX584" s="361">
        <f t="shared" si="426"/>
        <v>21.680459743297757</v>
      </c>
      <c r="AY584" s="361">
        <f t="shared" si="426"/>
        <v>0.87995852499821869</v>
      </c>
      <c r="AZ584" s="361">
        <f t="shared" si="426"/>
        <v>3.8591271203264581</v>
      </c>
      <c r="BA584" s="361">
        <f t="shared" si="426"/>
        <v>0.23554084488207258</v>
      </c>
      <c r="BB584" s="361">
        <f t="shared" si="426"/>
        <v>0.17226780942348827</v>
      </c>
      <c r="BC584" s="361">
        <f t="shared" si="426"/>
        <v>0.29798016931783866</v>
      </c>
      <c r="BD584" s="361">
        <f t="shared" si="426"/>
        <v>9.9066804343385967E-5</v>
      </c>
      <c r="BE584" s="361">
        <f t="shared" si="426"/>
        <v>3.9951410611900516E-2</v>
      </c>
      <c r="BF584" s="361">
        <f t="shared" si="426"/>
        <v>0.43348602750019716</v>
      </c>
      <c r="BG584" s="361">
        <f t="shared" si="426"/>
        <v>0.43666677753658717</v>
      </c>
      <c r="BH584" s="361">
        <f t="shared" si="426"/>
        <v>1.4801293186897224E-5</v>
      </c>
      <c r="BI584" s="361">
        <f t="shared" si="426"/>
        <v>0.41889885092939849</v>
      </c>
      <c r="BJ584" s="361">
        <f t="shared" si="426"/>
        <v>85.760875156295</v>
      </c>
      <c r="BK584" s="361">
        <f t="shared" si="426"/>
        <v>1.7149640169517671E-2</v>
      </c>
    </row>
    <row r="586" spans="43:63" x14ac:dyDescent="0.2">
      <c r="AR586" s="1" t="s">
        <v>89</v>
      </c>
    </row>
    <row r="587" spans="43:63" x14ac:dyDescent="0.2">
      <c r="AQ587" s="13">
        <v>29.5</v>
      </c>
      <c r="AR587" s="22" t="str">
        <f>AR573</f>
        <v>Carbon footprint</v>
      </c>
      <c r="AS587" s="22" t="str">
        <f t="shared" ref="AS587:BK587" si="427">AS573</f>
        <v>CED</v>
      </c>
      <c r="AT587" s="22" t="str">
        <f t="shared" si="427"/>
        <v>Fine particulate matter formation</v>
      </c>
      <c r="AU587" s="22" t="str">
        <f t="shared" si="427"/>
        <v>Fossil resource scarcity</v>
      </c>
      <c r="AV587" s="22" t="str">
        <f t="shared" si="427"/>
        <v>Freshwater ecotoxicity</v>
      </c>
      <c r="AW587" s="22" t="str">
        <f t="shared" si="427"/>
        <v>Freshwater eutrophication</v>
      </c>
      <c r="AX587" s="22" t="str">
        <f t="shared" si="427"/>
        <v>Global warming</v>
      </c>
      <c r="AY587" s="22" t="str">
        <f t="shared" si="427"/>
        <v>Human carcinogenic toxicity</v>
      </c>
      <c r="AZ587" s="22" t="str">
        <f t="shared" si="427"/>
        <v>Human non-carcinogenic toxicity</v>
      </c>
      <c r="BA587" s="22" t="str">
        <f t="shared" si="427"/>
        <v>Ionizing radiation</v>
      </c>
      <c r="BB587" s="22" t="str">
        <f t="shared" si="427"/>
        <v>Land use</v>
      </c>
      <c r="BC587" s="22" t="str">
        <f t="shared" si="427"/>
        <v>Marine ecotoxicity</v>
      </c>
      <c r="BD587" s="22" t="str">
        <f t="shared" si="427"/>
        <v>Marine eutrophication</v>
      </c>
      <c r="BE587" s="22" t="str">
        <f t="shared" si="427"/>
        <v>Mineral resource scarcity</v>
      </c>
      <c r="BF587" s="22" t="str">
        <f t="shared" si="427"/>
        <v>Ozone formation, Human health</v>
      </c>
      <c r="BG587" s="22" t="str">
        <f t="shared" si="427"/>
        <v>Ozone formation, Terrestrial ecosystems</v>
      </c>
      <c r="BH587" s="22" t="str">
        <f t="shared" si="427"/>
        <v>Stratospheric ozone depletion</v>
      </c>
      <c r="BI587" s="22" t="str">
        <f t="shared" si="427"/>
        <v>Terrestrial acidification</v>
      </c>
      <c r="BJ587" s="22" t="str">
        <f t="shared" si="427"/>
        <v>Terrestrial ecotoxicity</v>
      </c>
      <c r="BK587" s="22" t="str">
        <f t="shared" si="427"/>
        <v>Water consumption</v>
      </c>
    </row>
    <row r="588" spans="43:63" x14ac:dyDescent="0.2">
      <c r="AQ588" s="16" t="str">
        <f>AQ574</f>
        <v>Cathode active material</v>
      </c>
      <c r="AR588" s="361">
        <f t="shared" ref="AR588:BK588" si="428">(SUMPRODUCT($AF$105:$AF$148,AR$105:AR$148)+SUMPRODUCT($AF$15:$AF$74,AR$15:AR$74))/$AQ$587</f>
        <v>19.758270761636727</v>
      </c>
      <c r="AS588" s="361">
        <f t="shared" si="428"/>
        <v>310.34412215692743</v>
      </c>
      <c r="AT588" s="361">
        <f t="shared" si="428"/>
        <v>3.2447710821107305E-2</v>
      </c>
      <c r="AU588" s="361">
        <f t="shared" si="428"/>
        <v>5.7342817004290687</v>
      </c>
      <c r="AV588" s="361">
        <f t="shared" si="428"/>
        <v>5.6993145914230707</v>
      </c>
      <c r="AW588" s="361">
        <f t="shared" si="428"/>
        <v>1.3180073532804589E-2</v>
      </c>
      <c r="AX588" s="361">
        <f t="shared" si="428"/>
        <v>20.044530104297351</v>
      </c>
      <c r="AY588" s="361">
        <f t="shared" si="428"/>
        <v>2.6107897824104693</v>
      </c>
      <c r="AZ588" s="361">
        <f t="shared" si="428"/>
        <v>108.68121277960348</v>
      </c>
      <c r="BA588" s="361">
        <f t="shared" si="428"/>
        <v>1.5476558723022604</v>
      </c>
      <c r="BB588" s="361">
        <f t="shared" si="428"/>
        <v>0.22568211285531958</v>
      </c>
      <c r="BC588" s="361">
        <f t="shared" si="428"/>
        <v>7.8839707205460501</v>
      </c>
      <c r="BD588" s="361">
        <f t="shared" si="428"/>
        <v>2.0101695733281792E-3</v>
      </c>
      <c r="BE588" s="361">
        <f t="shared" si="428"/>
        <v>1.4379382971251637</v>
      </c>
      <c r="BF588" s="361">
        <f t="shared" si="428"/>
        <v>4.7766785684217744E-2</v>
      </c>
      <c r="BG588" s="361">
        <f t="shared" si="428"/>
        <v>4.8728949010679659E-2</v>
      </c>
      <c r="BH588" s="361">
        <f t="shared" si="428"/>
        <v>7.0552601621831532E-6</v>
      </c>
      <c r="BI588" s="361">
        <f t="shared" si="428"/>
        <v>7.2570253130387702E-2</v>
      </c>
      <c r="BJ588" s="361">
        <f t="shared" si="428"/>
        <v>1609.0278342879237</v>
      </c>
      <c r="BK588" s="361">
        <f t="shared" si="428"/>
        <v>0.19617573713770153</v>
      </c>
    </row>
    <row r="589" spans="43:63" x14ac:dyDescent="0.2">
      <c r="AQ589" s="16" t="str">
        <f t="shared" ref="AQ589:AQ598" si="429">AQ575</f>
        <v>Anode active material</v>
      </c>
      <c r="AR589" s="361">
        <f t="shared" ref="AR589:BK589" si="430">SUMPRODUCT($AF$184:$AF$205,AR$184:AR$205)/$AQ$587</f>
        <v>3.3055325066699885</v>
      </c>
      <c r="AS589" s="361">
        <f t="shared" si="430"/>
        <v>87.180543016317969</v>
      </c>
      <c r="AT589" s="361">
        <f t="shared" si="430"/>
        <v>2.6149933542229168E-2</v>
      </c>
      <c r="AU589" s="361">
        <f t="shared" si="430"/>
        <v>1.6309769169445236</v>
      </c>
      <c r="AV589" s="361">
        <f t="shared" si="430"/>
        <v>0.10152433337976234</v>
      </c>
      <c r="AW589" s="361">
        <f t="shared" si="430"/>
        <v>1.4617614395408566E-3</v>
      </c>
      <c r="AX589" s="361">
        <f t="shared" si="430"/>
        <v>3.3665553602364016</v>
      </c>
      <c r="AY589" s="361">
        <f t="shared" si="430"/>
        <v>0.14161071587925764</v>
      </c>
      <c r="AZ589" s="361">
        <f t="shared" si="430"/>
        <v>2.5726909096762198</v>
      </c>
      <c r="BA589" s="361">
        <f t="shared" si="430"/>
        <v>0.44323581839744164</v>
      </c>
      <c r="BB589" s="361">
        <f t="shared" si="430"/>
        <v>1.9111869778714201E-2</v>
      </c>
      <c r="BC589" s="361">
        <f t="shared" si="430"/>
        <v>0.13543915393031819</v>
      </c>
      <c r="BD589" s="361">
        <f t="shared" si="430"/>
        <v>1.0295340668121101E-4</v>
      </c>
      <c r="BE589" s="361">
        <f t="shared" si="430"/>
        <v>4.8662096501324945E-3</v>
      </c>
      <c r="BF589" s="361">
        <f t="shared" si="430"/>
        <v>1.3632096665914027E-2</v>
      </c>
      <c r="BG589" s="361">
        <f t="shared" si="430"/>
        <v>1.4024066214189307E-2</v>
      </c>
      <c r="BH589" s="361">
        <f t="shared" si="430"/>
        <v>1.5557896887001262E-6</v>
      </c>
      <c r="BI589" s="361">
        <f t="shared" si="430"/>
        <v>7.1264608687303235E-2</v>
      </c>
      <c r="BJ589" s="361">
        <f t="shared" si="430"/>
        <v>5.2326692155768484</v>
      </c>
      <c r="BK589" s="361">
        <f t="shared" si="430"/>
        <v>1.7535122968430343E-2</v>
      </c>
    </row>
    <row r="590" spans="43:63" x14ac:dyDescent="0.2">
      <c r="AQ590" s="16" t="str">
        <f t="shared" si="429"/>
        <v>Electrolyte</v>
      </c>
      <c r="AR590" s="361">
        <f t="shared" ref="AR590:BK590" si="431">SUMPRODUCT($AF$240:$AF$320,AR$240:AR$320)/$AQ$587</f>
        <v>2.0810837474987616</v>
      </c>
      <c r="AS590" s="361">
        <f t="shared" si="431"/>
        <v>34.87489507096101</v>
      </c>
      <c r="AT590" s="361">
        <f t="shared" si="431"/>
        <v>4.5099879679041128E-3</v>
      </c>
      <c r="AU590" s="361">
        <f t="shared" si="431"/>
        <v>0.63541659230196246</v>
      </c>
      <c r="AV590" s="361">
        <f t="shared" si="431"/>
        <v>0.28522012941994873</v>
      </c>
      <c r="AW590" s="361">
        <f t="shared" si="431"/>
        <v>8.059444668571229E-4</v>
      </c>
      <c r="AX590" s="361">
        <f t="shared" si="431"/>
        <v>2.1211997766800263</v>
      </c>
      <c r="AY590" s="361">
        <f t="shared" si="431"/>
        <v>0.14235081210601958</v>
      </c>
      <c r="AZ590" s="361">
        <f t="shared" si="431"/>
        <v>5.4877782215447013</v>
      </c>
      <c r="BA590" s="361">
        <f t="shared" si="431"/>
        <v>0.15018392890025706</v>
      </c>
      <c r="BB590" s="361">
        <f t="shared" si="431"/>
        <v>3.5199456643689071E-2</v>
      </c>
      <c r="BC590" s="361">
        <f t="shared" si="431"/>
        <v>0.37302615539889672</v>
      </c>
      <c r="BD590" s="361">
        <f t="shared" si="431"/>
        <v>3.2097744222696209E-4</v>
      </c>
      <c r="BE590" s="361">
        <f t="shared" si="431"/>
        <v>4.6493156695963767E-2</v>
      </c>
      <c r="BF590" s="361">
        <f t="shared" si="431"/>
        <v>4.692593696770591E-3</v>
      </c>
      <c r="BG590" s="361">
        <f t="shared" si="431"/>
        <v>4.8438712670795794E-3</v>
      </c>
      <c r="BH590" s="361">
        <f t="shared" si="431"/>
        <v>7.4359147617809298E-7</v>
      </c>
      <c r="BI590" s="361">
        <f t="shared" si="431"/>
        <v>1.1421592189594963E-2</v>
      </c>
      <c r="BJ590" s="361">
        <f t="shared" si="431"/>
        <v>30.670021414786458</v>
      </c>
      <c r="BK590" s="361">
        <f t="shared" si="431"/>
        <v>2.8014461065032255E-2</v>
      </c>
    </row>
    <row r="591" spans="43:63" x14ac:dyDescent="0.2">
      <c r="AQ591" s="16" t="str">
        <f t="shared" si="429"/>
        <v>Separator</v>
      </c>
      <c r="AR591" s="361">
        <f t="shared" ref="AR591:BK591" si="432">SUMPRODUCT($AF$321:$AF$323,AR$321:AR$323)/$AQ$587</f>
        <v>8.9389714098755721E-2</v>
      </c>
      <c r="AS591" s="361">
        <f t="shared" si="432"/>
        <v>2.8111812050421223</v>
      </c>
      <c r="AT591" s="361">
        <f t="shared" si="432"/>
        <v>1.1312705483707993E-4</v>
      </c>
      <c r="AU591" s="361">
        <f t="shared" si="432"/>
        <v>5.5492101308150195E-2</v>
      </c>
      <c r="AV591" s="361">
        <f t="shared" si="432"/>
        <v>2.2352172694645117E-3</v>
      </c>
      <c r="AW591" s="361">
        <f t="shared" si="432"/>
        <v>2.0967879517076815E-5</v>
      </c>
      <c r="AX591" s="361">
        <f t="shared" si="432"/>
        <v>9.1791305569967063E-2</v>
      </c>
      <c r="AY591" s="361">
        <f t="shared" si="432"/>
        <v>3.5551741571082296E-3</v>
      </c>
      <c r="AZ591" s="361">
        <f t="shared" si="432"/>
        <v>5.1654163907735702E-2</v>
      </c>
      <c r="BA591" s="361">
        <f t="shared" si="432"/>
        <v>6.0456720137555438E-3</v>
      </c>
      <c r="BB591" s="361">
        <f t="shared" si="432"/>
        <v>1.9010928472093331E-3</v>
      </c>
      <c r="BC591" s="361">
        <f t="shared" si="432"/>
        <v>2.9711129272915067E-3</v>
      </c>
      <c r="BD591" s="361">
        <f t="shared" si="432"/>
        <v>2.0792850765832582E-6</v>
      </c>
      <c r="BE591" s="361">
        <f t="shared" si="432"/>
        <v>2.0031755947746353E-4</v>
      </c>
      <c r="BF591" s="361">
        <f t="shared" si="432"/>
        <v>1.8216249280262218E-4</v>
      </c>
      <c r="BG591" s="361">
        <f t="shared" si="432"/>
        <v>1.9433214361770602E-4</v>
      </c>
      <c r="BH591" s="361">
        <f t="shared" si="432"/>
        <v>2.1030293737058535E-8</v>
      </c>
      <c r="BI591" s="361">
        <f t="shared" si="432"/>
        <v>2.4323416465634961E-4</v>
      </c>
      <c r="BJ591" s="361">
        <f t="shared" si="432"/>
        <v>0.16795892782025201</v>
      </c>
      <c r="BK591" s="361">
        <f t="shared" si="432"/>
        <v>9.6462711195358358E-4</v>
      </c>
    </row>
    <row r="592" spans="43:63" x14ac:dyDescent="0.2">
      <c r="AQ592" s="16" t="str">
        <f t="shared" si="429"/>
        <v>BMS</v>
      </c>
      <c r="AR592" s="361">
        <f t="shared" ref="AR592:BK592" si="433">SUMPRODUCT($AF$444:$AF$448,AR$444:AR$448)/$AQ$587</f>
        <v>17.017588287481754</v>
      </c>
      <c r="AS592" s="361">
        <f t="shared" si="433"/>
        <v>285.09993363085107</v>
      </c>
      <c r="AT592" s="361">
        <f t="shared" si="433"/>
        <v>3.9730460605049624E-2</v>
      </c>
      <c r="AU592" s="361">
        <f t="shared" si="433"/>
        <v>4.5971440578642042</v>
      </c>
      <c r="AV592" s="361">
        <f t="shared" si="433"/>
        <v>15.845592018725196</v>
      </c>
      <c r="AW592" s="361">
        <f t="shared" si="433"/>
        <v>3.055582888892593E-2</v>
      </c>
      <c r="AX592" s="361">
        <f t="shared" si="433"/>
        <v>17.312977639750823</v>
      </c>
      <c r="AY592" s="361">
        <f t="shared" si="433"/>
        <v>1.9207854820479358</v>
      </c>
      <c r="AZ592" s="361">
        <f t="shared" si="433"/>
        <v>241.04672180809953</v>
      </c>
      <c r="BA592" s="361">
        <f t="shared" si="433"/>
        <v>2.2051473502240304</v>
      </c>
      <c r="BB592" s="361">
        <f t="shared" si="433"/>
        <v>0.2971274469788282</v>
      </c>
      <c r="BC592" s="361">
        <f t="shared" si="433"/>
        <v>20.766144171686193</v>
      </c>
      <c r="BD592" s="361">
        <f t="shared" si="433"/>
        <v>1.0394324073515456E-3</v>
      </c>
      <c r="BE592" s="361">
        <f t="shared" si="433"/>
        <v>0.82258546478528893</v>
      </c>
      <c r="BF592" s="361">
        <f t="shared" si="433"/>
        <v>5.6910100677134853E-2</v>
      </c>
      <c r="BG592" s="361">
        <f t="shared" si="433"/>
        <v>5.7805434735055561E-2</v>
      </c>
      <c r="BH592" s="361">
        <f t="shared" si="433"/>
        <v>1.0428076451173392E-5</v>
      </c>
      <c r="BI592" s="361">
        <f t="shared" si="433"/>
        <v>7.220786616068578E-2</v>
      </c>
      <c r="BJ592" s="361">
        <f t="shared" si="433"/>
        <v>86.344406865845457</v>
      </c>
      <c r="BK592" s="361">
        <f t="shared" si="433"/>
        <v>0.1902193303402315</v>
      </c>
    </row>
    <row r="593" spans="42:63" x14ac:dyDescent="0.2">
      <c r="AQ593" s="16" t="str">
        <f t="shared" si="429"/>
        <v>Al</v>
      </c>
      <c r="AR593" s="361">
        <f>(SUMPRODUCT($AF$164:$AF$173,AR$164:AR$173)+SUMPRODUCT($AF$324:$AF$333,AR$324:AR$333)+SUMPRODUCT($AF$344:$AF$353,AR$344:AR$353)+SUMPRODUCT($AF$371:$AF$390,AR$371:AR$390)+SUMPRODUCT($AF$407:$AF$426,AR$407:AR$426))/$AQ$587</f>
        <v>3.5804498808898062</v>
      </c>
      <c r="AS593" s="361">
        <f t="shared" ref="AS593:BK593" si="434">(SUMPRODUCT($AF$164:$AF$173,AS$164:AS$173)+SUMPRODUCT($AF$324:$AF$333,AS$324:AS$333)+SUMPRODUCT($AF$344:$AF$353,AS$344:AS$353)+SUMPRODUCT($AF$371:$AF$390,AS$371:AS$390)+SUMPRODUCT($AF$407:$AF$426,AS$407:AS$426))/$AQ$587</f>
        <v>61.890201014363029</v>
      </c>
      <c r="AT593" s="361">
        <f t="shared" si="434"/>
        <v>9.4361721666641699E-3</v>
      </c>
      <c r="AU593" s="361">
        <f t="shared" si="434"/>
        <v>0.82174085796477558</v>
      </c>
      <c r="AV593" s="361">
        <f t="shared" si="434"/>
        <v>5.9009356124039378</v>
      </c>
      <c r="AW593" s="361">
        <f t="shared" si="434"/>
        <v>1.6625924662859279E-3</v>
      </c>
      <c r="AX593" s="361">
        <f t="shared" si="434"/>
        <v>3.6411305994625254</v>
      </c>
      <c r="AY593" s="361">
        <f t="shared" si="434"/>
        <v>1.348198895905997</v>
      </c>
      <c r="AZ593" s="361">
        <f t="shared" si="434"/>
        <v>12.650482729750296</v>
      </c>
      <c r="BA593" s="361">
        <f t="shared" si="434"/>
        <v>0.16779059734548132</v>
      </c>
      <c r="BB593" s="361">
        <f t="shared" si="434"/>
        <v>3.2185026688134291E-2</v>
      </c>
      <c r="BC593" s="361">
        <f t="shared" si="434"/>
        <v>7.1075949735165898</v>
      </c>
      <c r="BD593" s="361">
        <f t="shared" si="434"/>
        <v>9.5177396282133248E-5</v>
      </c>
      <c r="BE593" s="361">
        <f t="shared" si="434"/>
        <v>0.1043513404144896</v>
      </c>
      <c r="BF593" s="361">
        <f t="shared" si="434"/>
        <v>8.835915148498066E-3</v>
      </c>
      <c r="BG593" s="361">
        <f t="shared" si="434"/>
        <v>9.0489899427098602E-3</v>
      </c>
      <c r="BH593" s="361">
        <f t="shared" si="434"/>
        <v>1.3818617612250261E-6</v>
      </c>
      <c r="BI593" s="361">
        <f t="shared" si="434"/>
        <v>2.4377225408915137E-2</v>
      </c>
      <c r="BJ593" s="361">
        <f t="shared" si="434"/>
        <v>51.999508977567672</v>
      </c>
      <c r="BK593" s="361">
        <f t="shared" si="434"/>
        <v>0.11824604588818464</v>
      </c>
    </row>
    <row r="594" spans="42:63" x14ac:dyDescent="0.2">
      <c r="AQ594" s="16" t="str">
        <f t="shared" si="429"/>
        <v>Cu</v>
      </c>
      <c r="AR594" s="361">
        <f>(SUMPRODUCT($AF$220:$AF$229,AR$220:AR$229)+SUMPRODUCT($AF$334:$AF$343,AR$334:AR$343)+SUMPRODUCT($AF$391:$AF$406,AR$391:AR$406)+SUMPRODUCT($AF$438:$AF$443,AR$438:AR$443)+SUMPRODUCT($AF$451:$AF$460,AR$451:AR$460))/$AQ$587</f>
        <v>2.2798062923640732</v>
      </c>
      <c r="AS594" s="361">
        <f t="shared" ref="AS594:BK594" si="435">(SUMPRODUCT($AF$220:$AF$229,AS$220:AS$229)+SUMPRODUCT($AF$334:$AF$343,AS$334:AS$343)+SUMPRODUCT($AF$391:$AF$406,AS$391:AS$406)+SUMPRODUCT($AF$438:$AF$443,AS$438:AS$443)+SUMPRODUCT($AF$451:$AF$460,AS$451:AS$460))/$AQ$587</f>
        <v>40.40092603797472</v>
      </c>
      <c r="AT594" s="361">
        <f t="shared" si="435"/>
        <v>1.2982263898256076E-2</v>
      </c>
      <c r="AU594" s="361">
        <f t="shared" si="435"/>
        <v>0.59693997182397374</v>
      </c>
      <c r="AV594" s="361">
        <f t="shared" si="435"/>
        <v>13.183549108910491</v>
      </c>
      <c r="AW594" s="361">
        <f t="shared" si="435"/>
        <v>1.5862850496769894E-2</v>
      </c>
      <c r="AX594" s="361">
        <f t="shared" si="435"/>
        <v>2.3192983412768347</v>
      </c>
      <c r="AY594" s="361">
        <f t="shared" si="435"/>
        <v>1.2894827265796061</v>
      </c>
      <c r="AZ594" s="361">
        <f t="shared" si="435"/>
        <v>163.82090406906556</v>
      </c>
      <c r="BA594" s="361">
        <f t="shared" si="435"/>
        <v>0.2419844278980374</v>
      </c>
      <c r="BB594" s="361">
        <f t="shared" si="435"/>
        <v>-0.24656783374946656</v>
      </c>
      <c r="BC594" s="361">
        <f t="shared" si="435"/>
        <v>16.419016828745974</v>
      </c>
      <c r="BD594" s="361">
        <f t="shared" si="435"/>
        <v>2.7652650341783138E-4</v>
      </c>
      <c r="BE594" s="361">
        <f t="shared" si="435"/>
        <v>0.5988681313289288</v>
      </c>
      <c r="BF594" s="361">
        <f t="shared" si="435"/>
        <v>2.1996012070397697E-2</v>
      </c>
      <c r="BG594" s="361">
        <f t="shared" si="435"/>
        <v>2.2433286343669194E-2</v>
      </c>
      <c r="BH594" s="361">
        <f t="shared" si="435"/>
        <v>3.0177366357543298E-6</v>
      </c>
      <c r="BI594" s="361">
        <f t="shared" si="435"/>
        <v>2.7941928463894625E-2</v>
      </c>
      <c r="BJ594" s="361">
        <f t="shared" si="435"/>
        <v>161.63151685405342</v>
      </c>
      <c r="BK594" s="361">
        <f t="shared" si="435"/>
        <v>7.7057986796885775E-2</v>
      </c>
    </row>
    <row r="595" spans="42:63" x14ac:dyDescent="0.2">
      <c r="AQ595" s="16" t="str">
        <f t="shared" si="429"/>
        <v>Steel</v>
      </c>
      <c r="AR595" s="361">
        <f>SUMPRODUCT($AF$428:$AF$437,AR$428:AR$437)/$AQ$587</f>
        <v>6.4386419991233526E-2</v>
      </c>
      <c r="AS595" s="361">
        <f t="shared" ref="AS595:BK595" si="436">SUMPRODUCT($AF$428:$AF$437,AS$428:AS$437)/$AQ$587</f>
        <v>0.85617426760469484</v>
      </c>
      <c r="AT595" s="361">
        <f t="shared" si="436"/>
        <v>1.2462575835352544E-4</v>
      </c>
      <c r="AU595" s="361">
        <f t="shared" si="436"/>
        <v>1.6181856737188624E-2</v>
      </c>
      <c r="AV595" s="361">
        <f t="shared" si="436"/>
        <v>7.1078755703008695E-3</v>
      </c>
      <c r="AW595" s="361">
        <f t="shared" si="436"/>
        <v>2.9300571767826394E-5</v>
      </c>
      <c r="AX595" s="361">
        <f t="shared" si="436"/>
        <v>6.5522517253414514E-2</v>
      </c>
      <c r="AY595" s="361">
        <f t="shared" si="436"/>
        <v>0.12967548985576308</v>
      </c>
      <c r="AZ595" s="361">
        <f t="shared" si="436"/>
        <v>7.4939985007006105E-2</v>
      </c>
      <c r="BA595" s="361">
        <f t="shared" si="436"/>
        <v>3.1273825001152042E-3</v>
      </c>
      <c r="BB595" s="361">
        <f t="shared" si="436"/>
        <v>5.7703776890379456E-4</v>
      </c>
      <c r="BC595" s="361">
        <f t="shared" si="436"/>
        <v>9.7546767722333297E-3</v>
      </c>
      <c r="BD595" s="361">
        <f t="shared" si="436"/>
        <v>1.9053429674398965E-6</v>
      </c>
      <c r="BE595" s="361">
        <f t="shared" si="436"/>
        <v>2.1887897587798597E-3</v>
      </c>
      <c r="BF595" s="361">
        <f t="shared" si="436"/>
        <v>1.6441824297765362E-4</v>
      </c>
      <c r="BG595" s="361">
        <f t="shared" si="436"/>
        <v>1.7652681994300773E-4</v>
      </c>
      <c r="BH595" s="361">
        <f t="shared" si="436"/>
        <v>1.5751309511825454E-8</v>
      </c>
      <c r="BI595" s="361">
        <f t="shared" si="436"/>
        <v>1.8136286014046177E-4</v>
      </c>
      <c r="BJ595" s="361">
        <f t="shared" si="436"/>
        <v>0.31952166786217323</v>
      </c>
      <c r="BK595" s="361">
        <f t="shared" si="436"/>
        <v>8.8127925365991393E-4</v>
      </c>
    </row>
    <row r="596" spans="42:63" x14ac:dyDescent="0.2">
      <c r="AQ596" s="16" t="str">
        <f t="shared" si="429"/>
        <v>Others (Additives, Plastics, binders, solvents, and coolants)</v>
      </c>
      <c r="AR596" s="361">
        <f t="shared" ref="AR596:BK596" si="437">(SUMPRODUCT($AF$75:$AF$104,AR$75:AR$104)+SUMPRODUCT($AF$149:$AF$163,AR$149:AR$163)+SUMPRODUCT($AF$206:$AF$219,AR$206:AR$219)+SUMPRODUCT($AF$354:$AF$356,AR$354:AR$356)+$AF$427*AR$427+SUMPRODUCT($AF$449:$AF$450,AR$449:AR$450))/$AQ$587</f>
        <v>1.2859601038608661</v>
      </c>
      <c r="AS596" s="361">
        <f t="shared" si="437"/>
        <v>26.016341104492142</v>
      </c>
      <c r="AT596" s="361">
        <f t="shared" si="437"/>
        <v>1.8264126256551366E-3</v>
      </c>
      <c r="AU596" s="361">
        <f t="shared" si="437"/>
        <v>0.48901678412689353</v>
      </c>
      <c r="AV596" s="361">
        <f t="shared" si="437"/>
        <v>5.2705572508050871E-2</v>
      </c>
      <c r="AW596" s="361">
        <f t="shared" si="437"/>
        <v>3.31003499090252E-4</v>
      </c>
      <c r="AX596" s="361">
        <f t="shared" si="437"/>
        <v>1.3501818534649124</v>
      </c>
      <c r="AY596" s="361">
        <f t="shared" si="437"/>
        <v>5.4107989747370411E-2</v>
      </c>
      <c r="AZ596" s="361">
        <f t="shared" si="437"/>
        <v>1.1772770246560602</v>
      </c>
      <c r="BA596" s="361">
        <f t="shared" si="437"/>
        <v>0.10597018768302892</v>
      </c>
      <c r="BB596" s="361">
        <f t="shared" si="437"/>
        <v>1.1705263901155304E-2</v>
      </c>
      <c r="BC596" s="361">
        <f t="shared" si="437"/>
        <v>6.9514050269789823E-2</v>
      </c>
      <c r="BD596" s="361">
        <f t="shared" si="437"/>
        <v>2.9859986349652629E-5</v>
      </c>
      <c r="BE596" s="361">
        <f t="shared" si="437"/>
        <v>3.774174846739654E-3</v>
      </c>
      <c r="BF596" s="361">
        <f t="shared" si="437"/>
        <v>2.1517799127303513E-3</v>
      </c>
      <c r="BG596" s="361">
        <f t="shared" si="437"/>
        <v>2.2403433649563838E-3</v>
      </c>
      <c r="BH596" s="361">
        <f t="shared" si="437"/>
        <v>6.5911122684467293E-7</v>
      </c>
      <c r="BI596" s="361">
        <f t="shared" si="437"/>
        <v>3.7980474249166211E-3</v>
      </c>
      <c r="BJ596" s="361">
        <f t="shared" si="437"/>
        <v>4.7782070849797149</v>
      </c>
      <c r="BK596" s="361">
        <f t="shared" si="437"/>
        <v>1.9943384336797793E-2</v>
      </c>
    </row>
    <row r="597" spans="42:63" x14ac:dyDescent="0.2">
      <c r="AQ597" s="16" t="str">
        <f t="shared" si="429"/>
        <v>Assembly</v>
      </c>
      <c r="AR597" s="361">
        <f t="shared" ref="AR597:BK597" si="438">(SUMPRODUCT($AF$174:$AF$183,AR$174:AR$183)+SUMPRODUCT($AF$230:$AF$239,AR$230:AR$239)+SUMPRODUCT($AF$357:$AF$370,AR$357:AR$370)+SUMPRODUCT($AF$461:$AF$468,AR$461:AR$468))/$AQ$587</f>
        <v>1.2552949894674519</v>
      </c>
      <c r="AS597" s="361">
        <f t="shared" si="438"/>
        <v>25.998965060149096</v>
      </c>
      <c r="AT597" s="361">
        <f t="shared" si="438"/>
        <v>1.8502970710047508E-3</v>
      </c>
      <c r="AU597" s="361">
        <f t="shared" si="438"/>
        <v>0.39342807984730438</v>
      </c>
      <c r="AV597" s="361">
        <f t="shared" si="438"/>
        <v>3.1241529266171093E-2</v>
      </c>
      <c r="AW597" s="361">
        <f t="shared" si="438"/>
        <v>4.9320791522906491E-4</v>
      </c>
      <c r="AX597" s="361">
        <f t="shared" si="438"/>
        <v>1.2777927195045007</v>
      </c>
      <c r="AY597" s="361">
        <f t="shared" si="438"/>
        <v>4.3628765173216198E-2</v>
      </c>
      <c r="AZ597" s="361">
        <f t="shared" si="438"/>
        <v>0.71320064263578331</v>
      </c>
      <c r="BA597" s="361">
        <f t="shared" si="438"/>
        <v>0.13942868184144463</v>
      </c>
      <c r="BB597" s="361">
        <f t="shared" si="438"/>
        <v>6.630255466996241E-3</v>
      </c>
      <c r="BC597" s="361">
        <f t="shared" si="438"/>
        <v>4.0486404518452333E-2</v>
      </c>
      <c r="BD597" s="361">
        <f t="shared" si="438"/>
        <v>3.5710715849020274E-5</v>
      </c>
      <c r="BE597" s="361">
        <f t="shared" si="438"/>
        <v>1.033588204067931E-3</v>
      </c>
      <c r="BF597" s="361">
        <f t="shared" si="438"/>
        <v>1.2382519390028003E-3</v>
      </c>
      <c r="BG597" s="361">
        <f t="shared" si="438"/>
        <v>1.2771154307613388E-3</v>
      </c>
      <c r="BH597" s="361">
        <f t="shared" si="438"/>
        <v>4.410154632403083E-7</v>
      </c>
      <c r="BI597" s="361">
        <f t="shared" si="438"/>
        <v>1.91989069384233E-3</v>
      </c>
      <c r="BJ597" s="361">
        <f t="shared" si="438"/>
        <v>0.7785324915485432</v>
      </c>
      <c r="BK597" s="361">
        <f t="shared" si="438"/>
        <v>7.6958930545239623E-3</v>
      </c>
    </row>
    <row r="598" spans="42:63" x14ac:dyDescent="0.2">
      <c r="AQ598" s="16" t="str">
        <f t="shared" si="429"/>
        <v>Transport</v>
      </c>
      <c r="AR598" s="361">
        <f t="shared" ref="AR598:BK598" si="439">SUMPRODUCT($AF$469:$AF$471,AR$469:AR$471)/$AQ$587</f>
        <v>23.644278857403329</v>
      </c>
      <c r="AS598" s="361">
        <f t="shared" si="439"/>
        <v>330.70295762066507</v>
      </c>
      <c r="AT598" s="361">
        <f t="shared" si="439"/>
        <v>0.14877603205551301</v>
      </c>
      <c r="AU598" s="361">
        <f t="shared" si="439"/>
        <v>7.1179527982141693</v>
      </c>
      <c r="AV598" s="361">
        <f t="shared" si="439"/>
        <v>0.20286902300345216</v>
      </c>
      <c r="AW598" s="361">
        <f t="shared" si="439"/>
        <v>7.4579155498484626E-4</v>
      </c>
      <c r="AX598" s="361">
        <f t="shared" si="439"/>
        <v>23.744935966849379</v>
      </c>
      <c r="AY598" s="361">
        <f t="shared" si="439"/>
        <v>0.96352490413435476</v>
      </c>
      <c r="AZ598" s="361">
        <f t="shared" si="439"/>
        <v>4.1436752705897923</v>
      </c>
      <c r="BA598" s="361">
        <f t="shared" si="439"/>
        <v>0.25678927807068447</v>
      </c>
      <c r="BB598" s="361">
        <f t="shared" si="439"/>
        <v>0.17972784532778291</v>
      </c>
      <c r="BC598" s="361">
        <f t="shared" si="439"/>
        <v>0.32284422861793616</v>
      </c>
      <c r="BD598" s="361">
        <f t="shared" si="439"/>
        <v>1.0666838217454893E-4</v>
      </c>
      <c r="BE598" s="361">
        <f t="shared" si="439"/>
        <v>4.3723413427189051E-2</v>
      </c>
      <c r="BF598" s="361">
        <f t="shared" si="439"/>
        <v>0.47701140240222234</v>
      </c>
      <c r="BG598" s="361">
        <f t="shared" si="439"/>
        <v>0.48050038416296564</v>
      </c>
      <c r="BH598" s="361">
        <f t="shared" si="439"/>
        <v>1.623729290946065E-5</v>
      </c>
      <c r="BI598" s="361">
        <f t="shared" si="439"/>
        <v>0.46123095720982382</v>
      </c>
      <c r="BJ598" s="361">
        <f t="shared" si="439"/>
        <v>91.605780058642964</v>
      </c>
      <c r="BK598" s="361">
        <f t="shared" si="439"/>
        <v>1.8599052441665813E-2</v>
      </c>
    </row>
    <row r="599" spans="42:63" x14ac:dyDescent="0.2">
      <c r="AR599" s="21">
        <f>SUM(AR588:AR598)</f>
        <v>74.36204156136273</v>
      </c>
    </row>
    <row r="600" spans="42:63" x14ac:dyDescent="0.2">
      <c r="AR600" s="1" t="s">
        <v>5</v>
      </c>
    </row>
    <row r="601" spans="42:63" x14ac:dyDescent="0.2">
      <c r="AQ601" s="8">
        <v>33.5</v>
      </c>
      <c r="AR601" s="15" t="str">
        <f>AR587</f>
        <v>Carbon footprint</v>
      </c>
      <c r="AS601" s="15" t="str">
        <f t="shared" ref="AS601:BK601" si="440">AS587</f>
        <v>CED</v>
      </c>
      <c r="AT601" s="15" t="str">
        <f t="shared" si="440"/>
        <v>Fine particulate matter formation</v>
      </c>
      <c r="AU601" s="15" t="str">
        <f t="shared" si="440"/>
        <v>Fossil resource scarcity</v>
      </c>
      <c r="AV601" s="15" t="str">
        <f t="shared" si="440"/>
        <v>Freshwater ecotoxicity</v>
      </c>
      <c r="AW601" s="15" t="str">
        <f t="shared" si="440"/>
        <v>Freshwater eutrophication</v>
      </c>
      <c r="AX601" s="15" t="str">
        <f t="shared" si="440"/>
        <v>Global warming</v>
      </c>
      <c r="AY601" s="15" t="str">
        <f t="shared" si="440"/>
        <v>Human carcinogenic toxicity</v>
      </c>
      <c r="AZ601" s="15" t="str">
        <f t="shared" si="440"/>
        <v>Human non-carcinogenic toxicity</v>
      </c>
      <c r="BA601" s="15" t="str">
        <f t="shared" si="440"/>
        <v>Ionizing radiation</v>
      </c>
      <c r="BB601" s="15" t="str">
        <f t="shared" si="440"/>
        <v>Land use</v>
      </c>
      <c r="BC601" s="15" t="str">
        <f t="shared" si="440"/>
        <v>Marine ecotoxicity</v>
      </c>
      <c r="BD601" s="15" t="str">
        <f t="shared" si="440"/>
        <v>Marine eutrophication</v>
      </c>
      <c r="BE601" s="15" t="str">
        <f t="shared" si="440"/>
        <v>Mineral resource scarcity</v>
      </c>
      <c r="BF601" s="15" t="str">
        <f t="shared" si="440"/>
        <v>Ozone formation, Human health</v>
      </c>
      <c r="BG601" s="15" t="str">
        <f t="shared" si="440"/>
        <v>Ozone formation, Terrestrial ecosystems</v>
      </c>
      <c r="BH601" s="15" t="str">
        <f t="shared" si="440"/>
        <v>Stratospheric ozone depletion</v>
      </c>
      <c r="BI601" s="15" t="str">
        <f t="shared" si="440"/>
        <v>Terrestrial acidification</v>
      </c>
      <c r="BJ601" s="15" t="str">
        <f t="shared" si="440"/>
        <v>Terrestrial ecotoxicity</v>
      </c>
      <c r="BK601" s="15" t="str">
        <f t="shared" si="440"/>
        <v>Water consumption</v>
      </c>
    </row>
    <row r="602" spans="42:63" x14ac:dyDescent="0.2">
      <c r="AP602" s="21"/>
      <c r="AQ602" s="16" t="str">
        <f>AQ588</f>
        <v>Cathode active material</v>
      </c>
      <c r="AR602" s="361">
        <f>(SUMPRODUCT($AG$105:$AG$148,AR$105:AR$148)+SUMPRODUCT($AG$15:$AG$74,AR$15:AR$74))/$AQ$601</f>
        <v>44.714809167539023</v>
      </c>
      <c r="AS602" s="361">
        <f t="shared" ref="AS602:BK602" si="441">(SUMPRODUCT($AG$105:$AG$148,AS$105:AS$148)+SUMPRODUCT($AG$15:$AG$74,AS$15:AS$74))/$AQ$601</f>
        <v>1044.7276224538039</v>
      </c>
      <c r="AT602" s="361">
        <f t="shared" si="441"/>
        <v>7.2056027236786294E-2</v>
      </c>
      <c r="AU602" s="361">
        <f t="shared" si="441"/>
        <v>20.655819018931741</v>
      </c>
      <c r="AV602" s="361">
        <f t="shared" si="441"/>
        <v>2.4167903258971197</v>
      </c>
      <c r="AW602" s="361">
        <f t="shared" si="441"/>
        <v>2.2860812020463198E-2</v>
      </c>
      <c r="AX602" s="361">
        <f t="shared" si="441"/>
        <v>45.669308761082497</v>
      </c>
      <c r="AY602" s="361">
        <f t="shared" si="441"/>
        <v>2.386525421990195</v>
      </c>
      <c r="AZ602" s="361">
        <f t="shared" si="441"/>
        <v>56.469859362977218</v>
      </c>
      <c r="BA602" s="361">
        <f t="shared" si="441"/>
        <v>2.6909338336102211</v>
      </c>
      <c r="BB602" s="361">
        <f t="shared" si="441"/>
        <v>0.40901787010885077</v>
      </c>
      <c r="BC602" s="361">
        <f t="shared" si="441"/>
        <v>3.1867764088439401</v>
      </c>
      <c r="BD602" s="361">
        <f t="shared" si="441"/>
        <v>1.6622819539337387E-3</v>
      </c>
      <c r="BE602" s="361">
        <f t="shared" si="441"/>
        <v>0.18428769517443461</v>
      </c>
      <c r="BF602" s="361">
        <f t="shared" si="441"/>
        <v>9.5698332055551144E-2</v>
      </c>
      <c r="BG602" s="361">
        <f t="shared" si="441"/>
        <v>0.10145003543688452</v>
      </c>
      <c r="BH602" s="361">
        <f t="shared" si="441"/>
        <v>1.3226376540372059E-5</v>
      </c>
      <c r="BI602" s="361">
        <f t="shared" si="441"/>
        <v>0.17297360516652119</v>
      </c>
      <c r="BJ602" s="361">
        <f t="shared" si="441"/>
        <v>201.59779153448966</v>
      </c>
      <c r="BK602" s="361">
        <f t="shared" si="441"/>
        <v>0.4893331766969839</v>
      </c>
    </row>
    <row r="603" spans="42:63" x14ac:dyDescent="0.2">
      <c r="AP603" s="21"/>
      <c r="AQ603" s="16" t="str">
        <f t="shared" ref="AQ603:AQ612" si="442">AQ589</f>
        <v>Anode active material</v>
      </c>
      <c r="AR603" s="361">
        <f t="shared" ref="AR603:BK603" si="443">SUMPRODUCT($AG$184:$AG$205,AR$184:AR$205)/$AQ$601</f>
        <v>11.133644275569001</v>
      </c>
      <c r="AS603" s="361">
        <f t="shared" si="443"/>
        <v>198.97722696517096</v>
      </c>
      <c r="AT603" s="361">
        <f t="shared" si="443"/>
        <v>1.8654804718495281E-2</v>
      </c>
      <c r="AU603" s="361">
        <f t="shared" si="443"/>
        <v>3.0661239686973754</v>
      </c>
      <c r="AV603" s="361">
        <f t="shared" si="443"/>
        <v>0.60665666275541219</v>
      </c>
      <c r="AW603" s="361">
        <f t="shared" si="443"/>
        <v>4.5246891352041059E-3</v>
      </c>
      <c r="AX603" s="361">
        <f t="shared" si="443"/>
        <v>11.314846769121948</v>
      </c>
      <c r="AY603" s="361">
        <f t="shared" si="443"/>
        <v>0.86054823129654967</v>
      </c>
      <c r="AZ603" s="361">
        <f t="shared" si="443"/>
        <v>13.156957038298426</v>
      </c>
      <c r="BA603" s="361">
        <f t="shared" si="443"/>
        <v>1.269735090643143</v>
      </c>
      <c r="BB603" s="361">
        <f t="shared" si="443"/>
        <v>0.17084501221583701</v>
      </c>
      <c r="BC603" s="361">
        <f t="shared" si="443"/>
        <v>0.79474030798279038</v>
      </c>
      <c r="BD603" s="361">
        <f t="shared" si="443"/>
        <v>6.1447739648518224E-4</v>
      </c>
      <c r="BE603" s="361">
        <f t="shared" si="443"/>
        <v>1.7527954904678023</v>
      </c>
      <c r="BF603" s="361">
        <f t="shared" si="443"/>
        <v>1.6104016514004685E-2</v>
      </c>
      <c r="BG603" s="361">
        <f t="shared" si="443"/>
        <v>1.6486928382667063E-2</v>
      </c>
      <c r="BH603" s="361">
        <f t="shared" si="443"/>
        <v>4.1295457246944089E-6</v>
      </c>
      <c r="BI603" s="361">
        <f t="shared" si="443"/>
        <v>3.3936170466414277E-2</v>
      </c>
      <c r="BJ603" s="361">
        <f t="shared" si="443"/>
        <v>42.990241749357921</v>
      </c>
      <c r="BK603" s="361">
        <f t="shared" si="443"/>
        <v>0.66108321823721861</v>
      </c>
    </row>
    <row r="604" spans="42:63" x14ac:dyDescent="0.2">
      <c r="AP604" s="21"/>
      <c r="AQ604" s="16" t="str">
        <f t="shared" si="442"/>
        <v>Electrolyte</v>
      </c>
      <c r="AR604" s="361">
        <f t="shared" ref="AR604:BK604" si="444">SUMPRODUCT($AG$240:$AG$320,AR$240:AR$320)/$AQ$601</f>
        <v>12.763073723440696</v>
      </c>
      <c r="AS604" s="361">
        <f t="shared" si="444"/>
        <v>223.97527673938828</v>
      </c>
      <c r="AT604" s="361">
        <f t="shared" si="444"/>
        <v>2.0756977811154612E-2</v>
      </c>
      <c r="AU604" s="361">
        <f t="shared" si="444"/>
        <v>4.1385467310848938</v>
      </c>
      <c r="AV604" s="361">
        <f t="shared" si="444"/>
        <v>0.3567745515920695</v>
      </c>
      <c r="AW604" s="361">
        <f t="shared" si="444"/>
        <v>3.4169609549361633E-3</v>
      </c>
      <c r="AX604" s="361">
        <f t="shared" si="444"/>
        <v>13.031547283636129</v>
      </c>
      <c r="AY604" s="361">
        <f t="shared" si="444"/>
        <v>0.43511081611898361</v>
      </c>
      <c r="AZ604" s="361">
        <f t="shared" si="444"/>
        <v>8.2789495441083734</v>
      </c>
      <c r="BA604" s="361">
        <f t="shared" si="444"/>
        <v>0.9927836298446685</v>
      </c>
      <c r="BB604" s="361">
        <f t="shared" si="444"/>
        <v>5.7841799336524516E-2</v>
      </c>
      <c r="BC604" s="361">
        <f t="shared" si="444"/>
        <v>0.45298875781647241</v>
      </c>
      <c r="BD604" s="361">
        <f t="shared" si="444"/>
        <v>2.9953528364649965E-4</v>
      </c>
      <c r="BE604" s="361">
        <f t="shared" si="444"/>
        <v>5.7902285115326621E-2</v>
      </c>
      <c r="BF604" s="361">
        <f t="shared" si="444"/>
        <v>2.4500607660978391E-2</v>
      </c>
      <c r="BG604" s="361">
        <f t="shared" si="444"/>
        <v>2.5183844168930818E-2</v>
      </c>
      <c r="BH604" s="361">
        <f t="shared" si="444"/>
        <v>1.343931503814255E-5</v>
      </c>
      <c r="BI604" s="361">
        <f t="shared" si="444"/>
        <v>4.3568048709703149E-2</v>
      </c>
      <c r="BJ604" s="361">
        <f t="shared" si="444"/>
        <v>30.12429835853316</v>
      </c>
      <c r="BK604" s="361">
        <f t="shared" si="444"/>
        <v>8.8435618168169111E-2</v>
      </c>
    </row>
    <row r="605" spans="42:63" x14ac:dyDescent="0.2">
      <c r="AP605" s="21"/>
      <c r="AQ605" s="16" t="str">
        <f t="shared" si="442"/>
        <v>Separator</v>
      </c>
      <c r="AR605" s="361">
        <f t="shared" ref="AR605:BK605" si="445">SUMPRODUCT($AG$321:$AG$323,AR$321:AR$323)/$AQ$601</f>
        <v>0.57062391196743301</v>
      </c>
      <c r="AS605" s="361">
        <f t="shared" si="445"/>
        <v>17.94532215080423</v>
      </c>
      <c r="AT605" s="361">
        <f t="shared" si="445"/>
        <v>7.2215246721979865E-4</v>
      </c>
      <c r="AU605" s="361">
        <f t="shared" si="445"/>
        <v>0.35423672903536602</v>
      </c>
      <c r="AV605" s="361">
        <f t="shared" si="445"/>
        <v>1.4268626264873102E-2</v>
      </c>
      <c r="AW605" s="361">
        <f t="shared" si="445"/>
        <v>1.3384955479864017E-4</v>
      </c>
      <c r="AX605" s="361">
        <f t="shared" si="445"/>
        <v>0.58595459664482485</v>
      </c>
      <c r="AY605" s="361">
        <f t="shared" si="445"/>
        <v>2.2694640045647686E-2</v>
      </c>
      <c r="AZ605" s="361">
        <f t="shared" si="445"/>
        <v>0.32973705504724743</v>
      </c>
      <c r="BA605" s="361">
        <f t="shared" si="445"/>
        <v>3.8592863281226637E-2</v>
      </c>
      <c r="BB605" s="361">
        <f t="shared" si="445"/>
        <v>1.2135725552152709E-2</v>
      </c>
      <c r="BC605" s="361">
        <f t="shared" si="445"/>
        <v>1.8966254658730249E-2</v>
      </c>
      <c r="BD605" s="361">
        <f t="shared" si="445"/>
        <v>1.327322496170684E-5</v>
      </c>
      <c r="BE605" s="361">
        <f t="shared" si="445"/>
        <v>1.2787376106664411E-3</v>
      </c>
      <c r="BF605" s="361">
        <f t="shared" si="445"/>
        <v>1.1628437936599073E-3</v>
      </c>
      <c r="BG605" s="361">
        <f t="shared" si="445"/>
        <v>1.2405293956935922E-3</v>
      </c>
      <c r="BH605" s="361">
        <f t="shared" si="445"/>
        <v>1.3424797923401779E-7</v>
      </c>
      <c r="BI605" s="361">
        <f t="shared" si="445"/>
        <v>1.5526980028932539E-3</v>
      </c>
      <c r="BJ605" s="361">
        <f t="shared" si="445"/>
        <v>1.0721745942353562</v>
      </c>
      <c r="BK605" s="361">
        <f t="shared" si="445"/>
        <v>6.1577475860890201E-3</v>
      </c>
    </row>
    <row r="606" spans="42:63" x14ac:dyDescent="0.2">
      <c r="AP606" s="21"/>
      <c r="AQ606" s="16" t="str">
        <f t="shared" si="442"/>
        <v>BMS</v>
      </c>
      <c r="AR606" s="361">
        <f t="shared" ref="AR606:BK606" si="446">SUMPRODUCT($AG$444:$AG$448,AR$444:AR$448)/$AQ$601</f>
        <v>16.650708274650473</v>
      </c>
      <c r="AS606" s="361">
        <f t="shared" si="446"/>
        <v>278.95350056749936</v>
      </c>
      <c r="AT606" s="361">
        <f t="shared" si="446"/>
        <v>3.887391667824093E-2</v>
      </c>
      <c r="AU606" s="361">
        <f t="shared" si="446"/>
        <v>4.498034816152372</v>
      </c>
      <c r="AV606" s="361">
        <f t="shared" si="446"/>
        <v>15.503978923794138</v>
      </c>
      <c r="AW606" s="361">
        <f t="shared" si="446"/>
        <v>2.9897079675731832E-2</v>
      </c>
      <c r="AX606" s="361">
        <f t="shared" si="446"/>
        <v>16.939729365593674</v>
      </c>
      <c r="AY606" s="361">
        <f t="shared" si="446"/>
        <v>1.8793755131148957</v>
      </c>
      <c r="AZ606" s="361">
        <f t="shared" si="446"/>
        <v>235.85002631306588</v>
      </c>
      <c r="BA606" s="361">
        <f t="shared" si="446"/>
        <v>2.1576068600865304</v>
      </c>
      <c r="BB606" s="361">
        <f t="shared" si="446"/>
        <v>0.29072171429105897</v>
      </c>
      <c r="BC606" s="361">
        <f t="shared" si="446"/>
        <v>20.318449521218664</v>
      </c>
      <c r="BD606" s="361">
        <f t="shared" si="446"/>
        <v>1.0170234168116281E-3</v>
      </c>
      <c r="BE606" s="361">
        <f t="shared" si="446"/>
        <v>0.80485144978991796</v>
      </c>
      <c r="BF606" s="361">
        <f t="shared" si="446"/>
        <v>5.5683183083763785E-2</v>
      </c>
      <c r="BG606" s="361">
        <f t="shared" si="446"/>
        <v>5.6559214749059339E-2</v>
      </c>
      <c r="BH606" s="361">
        <f t="shared" si="446"/>
        <v>1.0203258882574297E-5</v>
      </c>
      <c r="BI606" s="361">
        <f t="shared" si="446"/>
        <v>7.0651145994700848E-2</v>
      </c>
      <c r="BJ606" s="361">
        <f t="shared" si="446"/>
        <v>84.482918823961555</v>
      </c>
      <c r="BK606" s="361">
        <f t="shared" si="446"/>
        <v>0.18611841608745705</v>
      </c>
    </row>
    <row r="607" spans="42:63" x14ac:dyDescent="0.2">
      <c r="AP607" s="21"/>
      <c r="AQ607" s="16" t="str">
        <f t="shared" si="442"/>
        <v>Al</v>
      </c>
      <c r="AR607" s="361">
        <f>(SUMPRODUCT($AG$164:$AG$173,AR$164:AR$173)+SUMPRODUCT($AG$324:$AG$333,AR$324:AR$333)+SUMPRODUCT($AG$344:$AG$353,AR$344:AR$353)+SUMPRODUCT($AG$371:$AG$390,AR$371:AR$390)+SUMPRODUCT($AG$407:$AG$426,AR$407:AR$426))/$AQ$601</f>
        <v>4.6829240108914139</v>
      </c>
      <c r="AS607" s="361">
        <f t="shared" ref="AS607:BK607" si="447">(SUMPRODUCT($AG$164:$AG$173,AS$164:AS$173)+SUMPRODUCT($AG$324:$AG$333,AS$324:AS$333)+SUMPRODUCT($AG$344:$AG$353,AS$344:AS$353)+SUMPRODUCT($AG$371:$AG$390,AS$371:AS$390)+SUMPRODUCT($AG$407:$AG$426,AS$407:AS$426))/$AQ$601</f>
        <v>80.947120616314734</v>
      </c>
      <c r="AT607" s="361">
        <f t="shared" si="447"/>
        <v>1.2341710868801542E-2</v>
      </c>
      <c r="AU607" s="361">
        <f t="shared" si="447"/>
        <v>1.07476717242511</v>
      </c>
      <c r="AV607" s="361">
        <f t="shared" si="447"/>
        <v>7.7179220448082839</v>
      </c>
      <c r="AW607" s="361">
        <f t="shared" si="447"/>
        <v>2.1745295813951284E-3</v>
      </c>
      <c r="AX607" s="361">
        <f t="shared" si="447"/>
        <v>4.7622892313121827</v>
      </c>
      <c r="AY607" s="361">
        <f t="shared" si="447"/>
        <v>1.7633295231398314</v>
      </c>
      <c r="AZ607" s="361">
        <f t="shared" si="447"/>
        <v>16.545755783569938</v>
      </c>
      <c r="BA607" s="361">
        <f t="shared" si="447"/>
        <v>0.21945583467172974</v>
      </c>
      <c r="BB607" s="361">
        <f t="shared" si="447"/>
        <v>4.2095278326194141E-2</v>
      </c>
      <c r="BC607" s="361">
        <f t="shared" si="447"/>
        <v>9.2961298910572143</v>
      </c>
      <c r="BD607" s="361">
        <f t="shared" si="447"/>
        <v>1.2448394173107726E-4</v>
      </c>
      <c r="BE607" s="361">
        <f t="shared" si="447"/>
        <v>0.13648268062735006</v>
      </c>
      <c r="BF607" s="361">
        <f t="shared" si="447"/>
        <v>1.1556625726825597E-2</v>
      </c>
      <c r="BG607" s="361">
        <f t="shared" si="447"/>
        <v>1.1835309440639288E-2</v>
      </c>
      <c r="BH607" s="361">
        <f t="shared" si="447"/>
        <v>1.8073576887397108E-6</v>
      </c>
      <c r="BI607" s="361">
        <f t="shared" si="447"/>
        <v>3.1883338123406706E-2</v>
      </c>
      <c r="BJ607" s="361">
        <f t="shared" si="447"/>
        <v>68.010936403639533</v>
      </c>
      <c r="BK607" s="361">
        <f t="shared" si="447"/>
        <v>0.15465577396802832</v>
      </c>
    </row>
    <row r="608" spans="42:63" x14ac:dyDescent="0.2">
      <c r="AP608" s="21"/>
      <c r="AQ608" s="16" t="str">
        <f t="shared" si="442"/>
        <v>Cu</v>
      </c>
      <c r="AR608" s="361">
        <f>(SUMPRODUCT($AG$220:$AG$229,AR$220:AR$229)+SUMPRODUCT($AG$334:$AG$343,AR$334:AR$343)+SUMPRODUCT($AG$391:$AG$406,AR$391:AR$406)+SUMPRODUCT($AG$438:$AG$443,AR$438:AR$443)+SUMPRODUCT($AG$451:$AG$460,AR$451:AR$460))/$AQ$601</f>
        <v>4.9254187965670102</v>
      </c>
      <c r="AS608" s="361">
        <f t="shared" ref="AS608:BK608" si="448">(SUMPRODUCT($AG$220:$AG$229,AS$220:AS$229)+SUMPRODUCT($AG$334:$AG$343,AS$334:AS$343)+SUMPRODUCT($AG$391:$AG$406,AS$391:AS$406)+SUMPRODUCT($AG$438:$AG$443,AS$438:AS$443)+SUMPRODUCT($AG$451:$AG$460,AS$451:AS$460))/$AQ$601</f>
        <v>87.289078906176101</v>
      </c>
      <c r="AT608" s="361">
        <f t="shared" si="448"/>
        <v>2.8077822342277639E-2</v>
      </c>
      <c r="AU608" s="361">
        <f t="shared" si="448"/>
        <v>1.2897007827282059</v>
      </c>
      <c r="AV608" s="361">
        <f t="shared" si="448"/>
        <v>28.472473619000379</v>
      </c>
      <c r="AW608" s="361">
        <f t="shared" si="448"/>
        <v>3.4259539256355928E-2</v>
      </c>
      <c r="AX608" s="361">
        <f t="shared" si="448"/>
        <v>5.0107231129336753</v>
      </c>
      <c r="AY608" s="361">
        <f t="shared" si="448"/>
        <v>2.7851797594973271</v>
      </c>
      <c r="AZ608" s="361">
        <f t="shared" si="448"/>
        <v>353.85165812311425</v>
      </c>
      <c r="BA608" s="361">
        <f t="shared" si="448"/>
        <v>0.52294700180119047</v>
      </c>
      <c r="BB608" s="361">
        <f t="shared" si="448"/>
        <v>-0.53247736890749497</v>
      </c>
      <c r="BC608" s="361">
        <f t="shared" si="448"/>
        <v>35.460755218511245</v>
      </c>
      <c r="BD608" s="361">
        <f t="shared" si="448"/>
        <v>5.9723855657468135E-4</v>
      </c>
      <c r="BE608" s="361">
        <f t="shared" si="448"/>
        <v>1.293389239553776</v>
      </c>
      <c r="BF608" s="361">
        <f t="shared" si="448"/>
        <v>4.751018414273106E-2</v>
      </c>
      <c r="BG608" s="361">
        <f t="shared" si="448"/>
        <v>4.8455136201180603E-2</v>
      </c>
      <c r="BH608" s="361">
        <f t="shared" si="448"/>
        <v>6.518304295114966E-6</v>
      </c>
      <c r="BI608" s="361">
        <f t="shared" si="448"/>
        <v>6.0479703118409889E-2</v>
      </c>
      <c r="BJ608" s="361">
        <f t="shared" si="448"/>
        <v>350.5723833685928</v>
      </c>
      <c r="BK608" s="361">
        <f t="shared" si="448"/>
        <v>0.16641315429517531</v>
      </c>
    </row>
    <row r="609" spans="42:63" x14ac:dyDescent="0.2">
      <c r="AP609" s="21"/>
      <c r="AQ609" s="16" t="str">
        <f t="shared" si="442"/>
        <v>Steel</v>
      </c>
      <c r="AR609" s="361">
        <f>SUMPRODUCT($AG$428:$AG$437,AR$428:AR$437)/$AQ$601</f>
        <v>7.5439609993063872E-2</v>
      </c>
      <c r="AS609" s="361">
        <f t="shared" ref="AS609:BK609" si="449">SUMPRODUCT($AG$428:$AG$437,AS$428:AS$437)/$AQ$601</f>
        <v>1.0031533488426503</v>
      </c>
      <c r="AT609" s="361">
        <f t="shared" si="449"/>
        <v>1.4602021057483645E-4</v>
      </c>
      <c r="AU609" s="361">
        <f t="shared" si="449"/>
        <v>1.8959789368369187E-2</v>
      </c>
      <c r="AV609" s="361">
        <f t="shared" si="449"/>
        <v>8.3280816199399164E-3</v>
      </c>
      <c r="AW609" s="361">
        <f t="shared" si="449"/>
        <v>3.4330588764518345E-5</v>
      </c>
      <c r="AX609" s="361">
        <f t="shared" si="449"/>
        <v>7.6770740600803689E-2</v>
      </c>
      <c r="AY609" s="361">
        <f t="shared" si="449"/>
        <v>0.15193682738860503</v>
      </c>
      <c r="AZ609" s="361">
        <f t="shared" si="449"/>
        <v>8.7804901135741562E-2</v>
      </c>
      <c r="BA609" s="361">
        <f t="shared" si="449"/>
        <v>3.6642589561579389E-3</v>
      </c>
      <c r="BB609" s="361">
        <f t="shared" si="449"/>
        <v>6.7609760324144395E-4</v>
      </c>
      <c r="BC609" s="361">
        <f t="shared" si="449"/>
        <v>1.1429258085880153E-2</v>
      </c>
      <c r="BD609" s="361">
        <f t="shared" si="449"/>
        <v>2.2324324040110214E-6</v>
      </c>
      <c r="BE609" s="361">
        <f t="shared" si="449"/>
        <v>2.5645383884000217E-3</v>
      </c>
      <c r="BF609" s="361">
        <f t="shared" si="449"/>
        <v>1.9264385452192879E-4</v>
      </c>
      <c r="BG609" s="361">
        <f t="shared" si="449"/>
        <v>2.068311058702983E-4</v>
      </c>
      <c r="BH609" s="361">
        <f t="shared" si="449"/>
        <v>1.8455330279489646E-8</v>
      </c>
      <c r="BI609" s="361">
        <f t="shared" si="449"/>
        <v>2.124973470816653E-4</v>
      </c>
      <c r="BJ609" s="361">
        <f t="shared" si="449"/>
        <v>0.37437381999399211</v>
      </c>
      <c r="BK609" s="361">
        <f t="shared" si="449"/>
        <v>1.032568097436296E-3</v>
      </c>
    </row>
    <row r="610" spans="42:63" x14ac:dyDescent="0.2">
      <c r="AP610" s="21"/>
      <c r="AQ610" s="16" t="str">
        <f t="shared" si="442"/>
        <v>Others (Additives, Plastics, binders, solvents, and coolants)</v>
      </c>
      <c r="AR610" s="361">
        <f t="shared" ref="AR610:BK610" si="450">(SUMPRODUCT($AG$75:$AG$104,AR$75:AR$104)+SUMPRODUCT($AG$149:$AG$163,AR$149:AR$163)+SUMPRODUCT($AG$206:$AG$219,AR$206:AR$219)+SUMPRODUCT($AG$354:$AG$356,AR$354:AR$356)+$AG$427*AR$427+SUMPRODUCT($AG$449:$AG$450,AR$449:AR$450))/$AQ$601</f>
        <v>1.731183136627912</v>
      </c>
      <c r="AS610" s="361">
        <f t="shared" si="450"/>
        <v>36.674503313954638</v>
      </c>
      <c r="AT610" s="361">
        <f t="shared" si="450"/>
        <v>2.5611111908385273E-3</v>
      </c>
      <c r="AU610" s="361">
        <f t="shared" si="450"/>
        <v>0.7014589783698526</v>
      </c>
      <c r="AV610" s="361">
        <f t="shared" si="450"/>
        <v>6.6350941526148358E-2</v>
      </c>
      <c r="AW610" s="361">
        <f t="shared" si="450"/>
        <v>4.0914658580500378E-4</v>
      </c>
      <c r="AX610" s="361">
        <f t="shared" si="450"/>
        <v>1.8194971809586524</v>
      </c>
      <c r="AY610" s="361">
        <f t="shared" si="450"/>
        <v>6.7025865001068372E-2</v>
      </c>
      <c r="AZ610" s="361">
        <f t="shared" si="450"/>
        <v>1.4603144260545418</v>
      </c>
      <c r="BA610" s="361">
        <f t="shared" si="450"/>
        <v>0.14183153425047551</v>
      </c>
      <c r="BB610" s="361">
        <f t="shared" si="450"/>
        <v>1.6005795717133873E-2</v>
      </c>
      <c r="BC610" s="361">
        <f t="shared" si="450"/>
        <v>8.7738963929268152E-2</v>
      </c>
      <c r="BD610" s="361">
        <f t="shared" si="450"/>
        <v>3.850704657586748E-5</v>
      </c>
      <c r="BE610" s="361">
        <f t="shared" si="450"/>
        <v>4.7908192866300305E-3</v>
      </c>
      <c r="BF610" s="361">
        <f t="shared" si="450"/>
        <v>2.7541928123760526E-3</v>
      </c>
      <c r="BG610" s="361">
        <f t="shared" si="450"/>
        <v>2.8595274519897253E-3</v>
      </c>
      <c r="BH610" s="361">
        <f t="shared" si="450"/>
        <v>1.0710651881007456E-6</v>
      </c>
      <c r="BI610" s="361">
        <f t="shared" si="450"/>
        <v>5.3747278796848893E-3</v>
      </c>
      <c r="BJ610" s="361">
        <f t="shared" si="450"/>
        <v>6.0626649821113112</v>
      </c>
      <c r="BK610" s="361">
        <f t="shared" si="450"/>
        <v>2.4837579492034474E-2</v>
      </c>
    </row>
    <row r="611" spans="42:63" x14ac:dyDescent="0.2">
      <c r="AP611" s="21"/>
      <c r="AQ611" s="16" t="str">
        <f t="shared" si="442"/>
        <v>Assembly</v>
      </c>
      <c r="AR611" s="361">
        <f t="shared" ref="AR611:BK611" si="451">(SUMPRODUCT($AG$174:$AG$183,AR$174:AR$183)+SUMPRODUCT($AG$230:$AG$239,AR$230:AR$239)+SUMPRODUCT($AG$357:$AG$370,AR$357:AR$370)+SUMPRODUCT($AG$461:$AG$468,AR$461:AR$468))/$AQ$601</f>
        <v>1.1444674078543506</v>
      </c>
      <c r="AS611" s="361">
        <f t="shared" si="451"/>
        <v>23.591576326325832</v>
      </c>
      <c r="AT611" s="361">
        <f t="shared" si="451"/>
        <v>1.6592743661854919E-3</v>
      </c>
      <c r="AU611" s="361">
        <f t="shared" si="451"/>
        <v>0.3595137210342067</v>
      </c>
      <c r="AV611" s="361">
        <f t="shared" si="451"/>
        <v>2.7953922291023336E-2</v>
      </c>
      <c r="AW611" s="361">
        <f t="shared" si="451"/>
        <v>4.4072763300865013E-4</v>
      </c>
      <c r="AX611" s="361">
        <f t="shared" si="451"/>
        <v>1.1650418413126651</v>
      </c>
      <c r="AY611" s="361">
        <f t="shared" si="451"/>
        <v>3.9107713369490281E-2</v>
      </c>
      <c r="AZ611" s="361">
        <f t="shared" si="451"/>
        <v>0.63825906834536195</v>
      </c>
      <c r="BA611" s="361">
        <f t="shared" si="451"/>
        <v>0.12473158762664703</v>
      </c>
      <c r="BB611" s="361">
        <f t="shared" si="451"/>
        <v>5.9249726604776367E-3</v>
      </c>
      <c r="BC611" s="361">
        <f t="shared" si="451"/>
        <v>3.6224548183123172E-2</v>
      </c>
      <c r="BD611" s="361">
        <f t="shared" si="451"/>
        <v>3.1970943035758709E-5</v>
      </c>
      <c r="BE611" s="361">
        <f t="shared" si="451"/>
        <v>9.2801351158100542E-4</v>
      </c>
      <c r="BF611" s="361">
        <f t="shared" si="451"/>
        <v>1.1200636346936741E-3</v>
      </c>
      <c r="BG611" s="361">
        <f t="shared" si="451"/>
        <v>1.1556397492919711E-3</v>
      </c>
      <c r="BH611" s="361">
        <f t="shared" si="451"/>
        <v>3.9818211322454253E-7</v>
      </c>
      <c r="BI611" s="361">
        <f t="shared" si="451"/>
        <v>1.7367992751804622E-3</v>
      </c>
      <c r="BJ611" s="361">
        <f t="shared" si="451"/>
        <v>0.69669651750296002</v>
      </c>
      <c r="BK611" s="361">
        <f t="shared" si="451"/>
        <v>6.8875619213255223E-3</v>
      </c>
    </row>
    <row r="612" spans="42:63" x14ac:dyDescent="0.2">
      <c r="AP612" s="21"/>
      <c r="AQ612" s="16" t="str">
        <f t="shared" si="442"/>
        <v>Transport</v>
      </c>
      <c r="AR612" s="361">
        <f t="shared" ref="AR612:BK612" si="452">SUMPRODUCT($AG$469:$AG$471,AR$469:AR$471)/$AQ$601</f>
        <v>9.1441063099693771</v>
      </c>
      <c r="AS612" s="361">
        <f t="shared" si="452"/>
        <v>130.40201239818822</v>
      </c>
      <c r="AT612" s="361">
        <f t="shared" si="452"/>
        <v>5.255093228949613E-2</v>
      </c>
      <c r="AU612" s="361">
        <f t="shared" si="452"/>
        <v>2.7993143037699721</v>
      </c>
      <c r="AV612" s="361">
        <f t="shared" si="452"/>
        <v>9.0242469398267661E-2</v>
      </c>
      <c r="AW612" s="361">
        <f t="shared" si="452"/>
        <v>3.3319718931523534E-4</v>
      </c>
      <c r="AX612" s="361">
        <f t="shared" si="452"/>
        <v>9.1837993467735508</v>
      </c>
      <c r="AY612" s="361">
        <f t="shared" si="452"/>
        <v>0.37420028696512242</v>
      </c>
      <c r="AZ612" s="361">
        <f t="shared" si="452"/>
        <v>2.1677982240128868</v>
      </c>
      <c r="BA612" s="361">
        <f t="shared" si="452"/>
        <v>0.10736271655338718</v>
      </c>
      <c r="BB612" s="361">
        <f t="shared" si="452"/>
        <v>0.13046429309950974</v>
      </c>
      <c r="BC612" s="361">
        <f t="shared" si="452"/>
        <v>0.14878962308730664</v>
      </c>
      <c r="BD612" s="361">
        <f t="shared" si="452"/>
        <v>5.3739884581327141E-5</v>
      </c>
      <c r="BE612" s="361">
        <f t="shared" si="452"/>
        <v>1.7130878385856311E-2</v>
      </c>
      <c r="BF612" s="361">
        <f t="shared" si="452"/>
        <v>0.16917607047256794</v>
      </c>
      <c r="BG612" s="361">
        <f t="shared" si="452"/>
        <v>0.17048902974121705</v>
      </c>
      <c r="BH612" s="361">
        <f t="shared" si="452"/>
        <v>6.0989532140342357E-6</v>
      </c>
      <c r="BI612" s="361">
        <f t="shared" si="452"/>
        <v>0.16173857002004882</v>
      </c>
      <c r="BJ612" s="361">
        <f t="shared" si="452"/>
        <v>51.251016627182914</v>
      </c>
      <c r="BK612" s="361">
        <f t="shared" si="452"/>
        <v>8.4449273637878224E-3</v>
      </c>
    </row>
    <row r="613" spans="42:63" x14ac:dyDescent="0.2">
      <c r="AR613" s="21">
        <f>SUM(AR602:AR612)</f>
        <v>107.53639862506975</v>
      </c>
    </row>
    <row r="614" spans="42:63" x14ac:dyDescent="0.2">
      <c r="AR614" s="1" t="s">
        <v>11</v>
      </c>
    </row>
    <row r="615" spans="42:63" x14ac:dyDescent="0.2">
      <c r="AQ615" s="8">
        <v>31.88</v>
      </c>
      <c r="AR615" s="22" t="str">
        <f>AR601</f>
        <v>Carbon footprint</v>
      </c>
      <c r="AS615" s="22" t="str">
        <f t="shared" ref="AS615:BK615" si="453">AS601</f>
        <v>CED</v>
      </c>
      <c r="AT615" s="22" t="str">
        <f t="shared" si="453"/>
        <v>Fine particulate matter formation</v>
      </c>
      <c r="AU615" s="22" t="str">
        <f t="shared" si="453"/>
        <v>Fossil resource scarcity</v>
      </c>
      <c r="AV615" s="22" t="str">
        <f t="shared" si="453"/>
        <v>Freshwater ecotoxicity</v>
      </c>
      <c r="AW615" s="22" t="str">
        <f t="shared" si="453"/>
        <v>Freshwater eutrophication</v>
      </c>
      <c r="AX615" s="22" t="str">
        <f t="shared" si="453"/>
        <v>Global warming</v>
      </c>
      <c r="AY615" s="22" t="str">
        <f t="shared" si="453"/>
        <v>Human carcinogenic toxicity</v>
      </c>
      <c r="AZ615" s="22" t="str">
        <f t="shared" si="453"/>
        <v>Human non-carcinogenic toxicity</v>
      </c>
      <c r="BA615" s="22" t="str">
        <f t="shared" si="453"/>
        <v>Ionizing radiation</v>
      </c>
      <c r="BB615" s="22" t="str">
        <f t="shared" si="453"/>
        <v>Land use</v>
      </c>
      <c r="BC615" s="22" t="str">
        <f t="shared" si="453"/>
        <v>Marine ecotoxicity</v>
      </c>
      <c r="BD615" s="22" t="str">
        <f t="shared" si="453"/>
        <v>Marine eutrophication</v>
      </c>
      <c r="BE615" s="22" t="str">
        <f t="shared" si="453"/>
        <v>Mineral resource scarcity</v>
      </c>
      <c r="BF615" s="22" t="str">
        <f t="shared" si="453"/>
        <v>Ozone formation, Human health</v>
      </c>
      <c r="BG615" s="22" t="str">
        <f t="shared" si="453"/>
        <v>Ozone formation, Terrestrial ecosystems</v>
      </c>
      <c r="BH615" s="22" t="str">
        <f t="shared" si="453"/>
        <v>Stratospheric ozone depletion</v>
      </c>
      <c r="BI615" s="22" t="str">
        <f t="shared" si="453"/>
        <v>Terrestrial acidification</v>
      </c>
      <c r="BJ615" s="22" t="str">
        <f t="shared" si="453"/>
        <v>Terrestrial ecotoxicity</v>
      </c>
      <c r="BK615" s="22" t="str">
        <f t="shared" si="453"/>
        <v>Water consumption</v>
      </c>
    </row>
    <row r="616" spans="42:63" x14ac:dyDescent="0.2">
      <c r="AP616" s="21"/>
      <c r="AQ616" s="16" t="str">
        <f>AQ602</f>
        <v>Cathode active material</v>
      </c>
      <c r="AR616" s="361">
        <f t="shared" ref="AR616:BK616" si="454">(SUMPRODUCT($AH$105:$AH$148,AR$105:AR$148)+SUMPRODUCT($AH$15:$AH$74,AR$15:AR$74))/$AQ$615</f>
        <v>0.20181694213225618</v>
      </c>
      <c r="AS616" s="361">
        <f t="shared" si="454"/>
        <v>3.2616179790796229</v>
      </c>
      <c r="AT616" s="361">
        <f t="shared" si="454"/>
        <v>4.5226928718364973E-4</v>
      </c>
      <c r="AU616" s="361">
        <f t="shared" si="454"/>
        <v>5.379587920774382E-2</v>
      </c>
      <c r="AV616" s="361">
        <f t="shared" si="454"/>
        <v>5.0303785082063818E-3</v>
      </c>
      <c r="AW616" s="361">
        <f t="shared" si="454"/>
        <v>8.391527482601138E-5</v>
      </c>
      <c r="AX616" s="361">
        <f t="shared" si="454"/>
        <v>0.20503357150330132</v>
      </c>
      <c r="AY616" s="361">
        <f t="shared" si="454"/>
        <v>7.9026831515398473E-3</v>
      </c>
      <c r="AZ616" s="361">
        <f t="shared" si="454"/>
        <v>0.14466164601410461</v>
      </c>
      <c r="BA616" s="361">
        <f t="shared" si="454"/>
        <v>2.3085685783099556E-2</v>
      </c>
      <c r="BB616" s="361">
        <f t="shared" si="454"/>
        <v>1.0073816700441748E-3</v>
      </c>
      <c r="BC616" s="361">
        <f t="shared" si="454"/>
        <v>6.6580304365667121E-3</v>
      </c>
      <c r="BD616" s="361">
        <f t="shared" si="454"/>
        <v>6.1863669994315862E-6</v>
      </c>
      <c r="BE616" s="361">
        <f t="shared" si="454"/>
        <v>1.3600096874317276E-4</v>
      </c>
      <c r="BF616" s="361">
        <f t="shared" si="454"/>
        <v>4.3171792107170656E-4</v>
      </c>
      <c r="BG616" s="361">
        <f t="shared" si="454"/>
        <v>4.3571476984796069E-4</v>
      </c>
      <c r="BH616" s="361">
        <f t="shared" si="454"/>
        <v>7.8491169459931772E-8</v>
      </c>
      <c r="BI616" s="361">
        <f t="shared" si="454"/>
        <v>6.5529173126631477E-4</v>
      </c>
      <c r="BJ616" s="361">
        <f t="shared" si="454"/>
        <v>0.20592282255012495</v>
      </c>
      <c r="BK616" s="361">
        <f t="shared" si="454"/>
        <v>5.9801825230414727E-3</v>
      </c>
    </row>
    <row r="617" spans="42:63" x14ac:dyDescent="0.2">
      <c r="AP617" s="21"/>
      <c r="AQ617" s="16" t="str">
        <f t="shared" ref="AQ617:AQ626" si="455">AQ603</f>
        <v>Anode active material</v>
      </c>
      <c r="AR617" s="361">
        <f t="shared" ref="AR617:BK617" si="456">SUMPRODUCT($AH$184:$AH$205,AR$184:AR$205)/$AQ$615</f>
        <v>17.492883260032826</v>
      </c>
      <c r="AS617" s="361">
        <f t="shared" si="456"/>
        <v>312.53921737028179</v>
      </c>
      <c r="AT617" s="361">
        <f t="shared" si="456"/>
        <v>2.9311746996977885E-2</v>
      </c>
      <c r="AU617" s="361">
        <f t="shared" si="456"/>
        <v>4.8149854947342519</v>
      </c>
      <c r="AV617" s="361">
        <f t="shared" si="456"/>
        <v>0.95336096511371382</v>
      </c>
      <c r="AW617" s="361">
        <f t="shared" si="456"/>
        <v>7.1088016093719415E-3</v>
      </c>
      <c r="AX617" s="361">
        <f t="shared" si="456"/>
        <v>17.777555772320433</v>
      </c>
      <c r="AY617" s="361">
        <f t="shared" si="456"/>
        <v>1.3524365777019542</v>
      </c>
      <c r="AZ617" s="361">
        <f t="shared" si="456"/>
        <v>20.675711131171578</v>
      </c>
      <c r="BA617" s="361">
        <f t="shared" si="456"/>
        <v>1.9955176671246102</v>
      </c>
      <c r="BB617" s="361">
        <f t="shared" si="456"/>
        <v>0.26844330171639169</v>
      </c>
      <c r="BC617" s="361">
        <f t="shared" si="456"/>
        <v>1.2489264799001294</v>
      </c>
      <c r="BD617" s="361">
        <f t="shared" si="456"/>
        <v>9.6587256805774765E-4</v>
      </c>
      <c r="BE617" s="361">
        <f t="shared" si="456"/>
        <v>2.7563588209977383</v>
      </c>
      <c r="BF617" s="361">
        <f t="shared" si="456"/>
        <v>2.5290304514738529E-2</v>
      </c>
      <c r="BG617" s="361">
        <f t="shared" si="456"/>
        <v>2.5890240475795981E-2</v>
      </c>
      <c r="BH617" s="361">
        <f t="shared" si="456"/>
        <v>6.4865934415060362E-6</v>
      </c>
      <c r="BI617" s="361">
        <f t="shared" si="456"/>
        <v>5.3317645000776591E-2</v>
      </c>
      <c r="BJ617" s="361">
        <f t="shared" si="456"/>
        <v>67.55398555363945</v>
      </c>
      <c r="BK617" s="361">
        <f t="shared" si="456"/>
        <v>1.0379894636012648</v>
      </c>
    </row>
    <row r="618" spans="42:63" x14ac:dyDescent="0.2">
      <c r="AP618" s="21"/>
      <c r="AQ618" s="16" t="str">
        <f t="shared" si="455"/>
        <v>Electrolyte</v>
      </c>
      <c r="AR618" s="361">
        <f t="shared" ref="AR618:BK618" si="457">SUMPRODUCT($AH$240:$AH$320,AR$240:AR$320)/$AQ$615</f>
        <v>4.2646289379393956</v>
      </c>
      <c r="AS618" s="361">
        <f t="shared" si="457"/>
        <v>111.03067800919308</v>
      </c>
      <c r="AT618" s="361">
        <f t="shared" si="457"/>
        <v>6.8615976941813891E-3</v>
      </c>
      <c r="AU618" s="361">
        <f t="shared" si="457"/>
        <v>2.0862140873433197</v>
      </c>
      <c r="AV618" s="361">
        <f t="shared" si="457"/>
        <v>0.21266812968735607</v>
      </c>
      <c r="AW618" s="361">
        <f t="shared" si="457"/>
        <v>1.4719635731930893E-3</v>
      </c>
      <c r="AX618" s="361">
        <f t="shared" si="457"/>
        <v>4.3654181860638772</v>
      </c>
      <c r="AY618" s="361">
        <f t="shared" si="457"/>
        <v>0.26805762497804986</v>
      </c>
      <c r="AZ618" s="361">
        <f t="shared" si="457"/>
        <v>4.9703438686905734</v>
      </c>
      <c r="BA618" s="361">
        <f t="shared" si="457"/>
        <v>0.44146498335114709</v>
      </c>
      <c r="BB618" s="361">
        <f t="shared" si="457"/>
        <v>3.9470702964645839E-2</v>
      </c>
      <c r="BC618" s="361">
        <f t="shared" si="457"/>
        <v>0.27815883164624161</v>
      </c>
      <c r="BD618" s="361">
        <f t="shared" si="457"/>
        <v>1.3104551525307246E-4</v>
      </c>
      <c r="BE618" s="361">
        <f t="shared" si="457"/>
        <v>9.0815663042784961E-2</v>
      </c>
      <c r="BF618" s="361">
        <f t="shared" si="457"/>
        <v>8.5568075572475463E-3</v>
      </c>
      <c r="BG618" s="361">
        <f t="shared" si="457"/>
        <v>8.9459348073204215E-3</v>
      </c>
      <c r="BH618" s="361">
        <f t="shared" si="457"/>
        <v>1.5589616702593139E-6</v>
      </c>
      <c r="BI618" s="361">
        <f t="shared" si="457"/>
        <v>1.2618126090857787E-2</v>
      </c>
      <c r="BJ618" s="361">
        <f t="shared" si="457"/>
        <v>13.262751835055635</v>
      </c>
      <c r="BK618" s="361">
        <f t="shared" si="457"/>
        <v>9.1747471994531177E-2</v>
      </c>
    </row>
    <row r="619" spans="42:63" x14ac:dyDescent="0.2">
      <c r="AP619" s="21"/>
      <c r="AQ619" s="16" t="str">
        <f t="shared" si="455"/>
        <v>Separator</v>
      </c>
      <c r="AR619" s="361">
        <f t="shared" ref="AR619:BK619" si="458">SUMPRODUCT($AH$321:$AH$323,AR$321:AR$323)/$AQ$615</f>
        <v>0.95947640625643826</v>
      </c>
      <c r="AS619" s="361">
        <f t="shared" si="458"/>
        <v>30.174188016415236</v>
      </c>
      <c r="AT619" s="361">
        <f t="shared" si="458"/>
        <v>1.2142643157527155E-3</v>
      </c>
      <c r="AU619" s="361">
        <f t="shared" si="458"/>
        <v>0.59563186296736659</v>
      </c>
      <c r="AV619" s="361">
        <f t="shared" si="458"/>
        <v>2.3992002374443114E-2</v>
      </c>
      <c r="AW619" s="361">
        <f t="shared" si="458"/>
        <v>2.2506152848454948E-4</v>
      </c>
      <c r="AX619" s="361">
        <f t="shared" si="458"/>
        <v>0.98525420829245614</v>
      </c>
      <c r="AY619" s="361">
        <f t="shared" si="458"/>
        <v>3.8159935494473711E-2</v>
      </c>
      <c r="AZ619" s="361">
        <f t="shared" si="458"/>
        <v>0.55443685052646496</v>
      </c>
      <c r="BA619" s="361">
        <f t="shared" si="458"/>
        <v>6.4892026064149108E-2</v>
      </c>
      <c r="BB619" s="361">
        <f t="shared" si="458"/>
        <v>2.0405633370580625E-2</v>
      </c>
      <c r="BC619" s="361">
        <f t="shared" si="458"/>
        <v>3.1890836465930508E-2</v>
      </c>
      <c r="BD619" s="361">
        <f t="shared" si="458"/>
        <v>2.2318283406284188E-5</v>
      </c>
      <c r="BE619" s="361">
        <f t="shared" si="458"/>
        <v>2.1501352142726271E-3</v>
      </c>
      <c r="BF619" s="361">
        <f t="shared" si="458"/>
        <v>1.9552653871997014E-3</v>
      </c>
      <c r="BG619" s="361">
        <f t="shared" si="458"/>
        <v>2.0858899556657384E-3</v>
      </c>
      <c r="BH619" s="361">
        <f t="shared" si="458"/>
        <v>2.2573145983057882E-7</v>
      </c>
      <c r="BI619" s="361">
        <f t="shared" si="458"/>
        <v>2.610786314020772E-3</v>
      </c>
      <c r="BJ619" s="361">
        <f t="shared" si="458"/>
        <v>1.802809530027383</v>
      </c>
      <c r="BK619" s="361">
        <f t="shared" si="458"/>
        <v>1.03539536297458E-2</v>
      </c>
    </row>
    <row r="620" spans="42:63" x14ac:dyDescent="0.2">
      <c r="AP620" s="21"/>
      <c r="AQ620" s="16" t="str">
        <f t="shared" si="455"/>
        <v>BMS</v>
      </c>
      <c r="AR620" s="361">
        <f t="shared" ref="AR620:BK620" si="459">SUMPRODUCT($AH$444:$AH$448,AR$444:AR$448)/$AQ$615</f>
        <v>17.496823312446388</v>
      </c>
      <c r="AS620" s="361">
        <f t="shared" si="459"/>
        <v>293.12867845079137</v>
      </c>
      <c r="AT620" s="361">
        <f t="shared" si="459"/>
        <v>4.0849316459255679E-2</v>
      </c>
      <c r="AU620" s="361">
        <f t="shared" si="459"/>
        <v>4.7266049667849579</v>
      </c>
      <c r="AV620" s="361">
        <f t="shared" si="459"/>
        <v>16.29182226935708</v>
      </c>
      <c r="AW620" s="361">
        <f t="shared" si="459"/>
        <v>3.1416316472302898E-2</v>
      </c>
      <c r="AX620" s="361">
        <f t="shared" si="459"/>
        <v>17.800531171498999</v>
      </c>
      <c r="AY620" s="361">
        <f t="shared" si="459"/>
        <v>1.9748770291514746</v>
      </c>
      <c r="AZ620" s="361">
        <f t="shared" si="459"/>
        <v>247.83487708556171</v>
      </c>
      <c r="BA620" s="361">
        <f t="shared" si="459"/>
        <v>2.2672468573682174</v>
      </c>
      <c r="BB620" s="361">
        <f t="shared" si="459"/>
        <v>0.30549490052542266</v>
      </c>
      <c r="BC620" s="361">
        <f t="shared" si="459"/>
        <v>21.350942878319486</v>
      </c>
      <c r="BD620" s="361">
        <f t="shared" si="459"/>
        <v>1.0687040295856193E-3</v>
      </c>
      <c r="BE620" s="361">
        <f t="shared" si="459"/>
        <v>0.84575042559480085</v>
      </c>
      <c r="BF620" s="361">
        <f t="shared" si="459"/>
        <v>5.8512755122524684E-2</v>
      </c>
      <c r="BG620" s="361">
        <f t="shared" si="459"/>
        <v>5.9433302826019066E-2</v>
      </c>
      <c r="BH620" s="361">
        <f t="shared" si="459"/>
        <v>1.0721743179618538E-5</v>
      </c>
      <c r="BI620" s="361">
        <f t="shared" si="459"/>
        <v>7.4241323426050138E-2</v>
      </c>
      <c r="BJ620" s="361">
        <f t="shared" si="459"/>
        <v>88.775965514514183</v>
      </c>
      <c r="BK620" s="361">
        <f t="shared" si="459"/>
        <v>0.19557612731900287</v>
      </c>
    </row>
    <row r="621" spans="42:63" x14ac:dyDescent="0.2">
      <c r="AP621" s="21"/>
      <c r="AQ621" s="16" t="str">
        <f t="shared" si="455"/>
        <v>Al</v>
      </c>
      <c r="AR621" s="361">
        <f>(SUMPRODUCT($AH$164:$AH$173,AR$164:AR$173)+SUMPRODUCT($AH$324:$AH$333,AR$324:AR$333)+SUMPRODUCT($AH$344:$AH$353,AR$344:AR$353)+SUMPRODUCT($AH$371:$AH$390,AR$371:AR$390)+SUMPRODUCT($AH$407:$AH$426,AR$407:AR$426))/$AQ$615</f>
        <v>10.943140356756766</v>
      </c>
      <c r="AS621" s="361">
        <f t="shared" ref="AS621:BK621" si="460">(SUMPRODUCT($AH$164:$AH$173,AS$164:AS$173)+SUMPRODUCT($AH$324:$AH$333,AS$324:AS$333)+SUMPRODUCT($AH$344:$AH$353,AS$344:AS$353)+SUMPRODUCT($AH$371:$AH$390,AS$371:AS$390)+SUMPRODUCT($AH$407:$AH$426,AS$407:AS$426))/$AQ$615</f>
        <v>189.15867528908126</v>
      </c>
      <c r="AT621" s="361">
        <f t="shared" si="460"/>
        <v>2.8840330094123619E-2</v>
      </c>
      <c r="AU621" s="361">
        <f t="shared" si="460"/>
        <v>2.5115350988673764</v>
      </c>
      <c r="AV621" s="361">
        <f t="shared" si="460"/>
        <v>18.035377896889521</v>
      </c>
      <c r="AW621" s="361">
        <f t="shared" si="460"/>
        <v>5.0814795123264702E-3</v>
      </c>
      <c r="AX621" s="361">
        <f t="shared" si="460"/>
        <v>11.128602419452948</v>
      </c>
      <c r="AY621" s="361">
        <f t="shared" si="460"/>
        <v>4.1205798817262913</v>
      </c>
      <c r="AZ621" s="361">
        <f t="shared" si="460"/>
        <v>38.664417237417403</v>
      </c>
      <c r="BA621" s="361">
        <f t="shared" si="460"/>
        <v>0.51282830883792274</v>
      </c>
      <c r="BB621" s="361">
        <f t="shared" si="460"/>
        <v>9.8368997235254302E-2</v>
      </c>
      <c r="BC621" s="361">
        <f t="shared" si="460"/>
        <v>21.723362142089627</v>
      </c>
      <c r="BD621" s="361">
        <f t="shared" si="460"/>
        <v>2.9089629542508843E-4</v>
      </c>
      <c r="BE621" s="361">
        <f t="shared" si="460"/>
        <v>0.31893516249630449</v>
      </c>
      <c r="BF621" s="361">
        <f t="shared" si="460"/>
        <v>2.7005729130993385E-2</v>
      </c>
      <c r="BG621" s="361">
        <f t="shared" si="460"/>
        <v>2.7656962204242626E-2</v>
      </c>
      <c r="BH621" s="361">
        <f t="shared" si="460"/>
        <v>4.2234656844191042E-6</v>
      </c>
      <c r="BI621" s="361">
        <f t="shared" si="460"/>
        <v>7.4505553221641554E-2</v>
      </c>
      <c r="BJ621" s="361">
        <f t="shared" si="460"/>
        <v>158.92916928152627</v>
      </c>
      <c r="BK621" s="361">
        <f t="shared" si="460"/>
        <v>0.36140237116357221</v>
      </c>
    </row>
    <row r="622" spans="42:63" x14ac:dyDescent="0.2">
      <c r="AP622" s="21"/>
      <c r="AQ622" s="16" t="str">
        <f t="shared" si="455"/>
        <v>Cu</v>
      </c>
      <c r="AR622" s="361">
        <f>(SUMPRODUCT($AH$220:$AH$229,AR$220:AR$229)+SUMPRODUCT($AH$334:$AH$343,AR$334:AR$343)+SUMPRODUCT($AH$391:$AH$406,AR$391:AR$406)+SUMPRODUCT($AH$438:$AH$443,AR$438:AR$443)+SUMPRODUCT($AH$451:$AH$460,AR$451:AR$460))/$AQ$615</f>
        <v>6.5000291210383194</v>
      </c>
      <c r="AS622" s="361">
        <f t="shared" ref="AS622:BK622" si="461">(SUMPRODUCT($AH$220:$AH$229,AS$220:AS$229)+SUMPRODUCT($AH$334:$AH$343,AS$334:AS$343)+SUMPRODUCT($AH$391:$AH$406,AS$391:AS$406)+SUMPRODUCT($AH$438:$AH$443,AS$438:AS$443)+SUMPRODUCT($AH$451:$AH$460,AS$451:AS$460))/$AQ$615</f>
        <v>115.18717556875848</v>
      </c>
      <c r="AT622" s="361">
        <f t="shared" si="461"/>
        <v>3.7006395430171028E-2</v>
      </c>
      <c r="AU622" s="361">
        <f t="shared" si="461"/>
        <v>1.7019448014244678</v>
      </c>
      <c r="AV622" s="361">
        <f t="shared" si="461"/>
        <v>37.590604569337764</v>
      </c>
      <c r="AW622" s="361">
        <f t="shared" si="461"/>
        <v>4.5230017590788776E-2</v>
      </c>
      <c r="AX622" s="361">
        <f t="shared" si="461"/>
        <v>6.6126304005469212</v>
      </c>
      <c r="AY622" s="361">
        <f t="shared" si="461"/>
        <v>3.6766626461257599</v>
      </c>
      <c r="AZ622" s="361">
        <f t="shared" si="461"/>
        <v>467.09456000931675</v>
      </c>
      <c r="BA622" s="361">
        <f t="shared" si="461"/>
        <v>0.68989096744126099</v>
      </c>
      <c r="BB622" s="361">
        <f t="shared" si="461"/>
        <v>-0.7030542761236952</v>
      </c>
      <c r="BC622" s="361">
        <f t="shared" si="461"/>
        <v>46.815812754342723</v>
      </c>
      <c r="BD622" s="361">
        <f t="shared" si="461"/>
        <v>7.8846095385977778E-4</v>
      </c>
      <c r="BE622" s="361">
        <f t="shared" si="461"/>
        <v>1.7075646868034549</v>
      </c>
      <c r="BF622" s="361">
        <f t="shared" si="461"/>
        <v>6.2716414138151502E-2</v>
      </c>
      <c r="BG622" s="361">
        <f t="shared" si="461"/>
        <v>6.3963079143152801E-2</v>
      </c>
      <c r="BH622" s="361">
        <f t="shared" si="461"/>
        <v>8.604320091259514E-6</v>
      </c>
      <c r="BI622" s="361">
        <f t="shared" si="461"/>
        <v>7.9637286651420072E-2</v>
      </c>
      <c r="BJ622" s="361">
        <f t="shared" si="461"/>
        <v>460.48009341272979</v>
      </c>
      <c r="BK622" s="361">
        <f t="shared" si="461"/>
        <v>0.21971973721293606</v>
      </c>
    </row>
    <row r="623" spans="42:63" x14ac:dyDescent="0.2">
      <c r="AP623" s="21"/>
      <c r="AQ623" s="16" t="str">
        <f t="shared" si="455"/>
        <v>Steel</v>
      </c>
      <c r="AR623" s="361">
        <f>SUMPRODUCT($AH$428:$AH$437,AR$428:AR$437)/$AQ$615</f>
        <v>8.8600801238189919E-2</v>
      </c>
      <c r="AS623" s="361">
        <f t="shared" ref="AS623:BK623" si="462">SUMPRODUCT($AH$428:$AH$437,AS$428:AS$437)/$AQ$615</f>
        <v>1.1781634406700159</v>
      </c>
      <c r="AT623" s="361">
        <f t="shared" si="462"/>
        <v>1.714948904837821E-4</v>
      </c>
      <c r="AU623" s="361">
        <f t="shared" si="462"/>
        <v>2.226751343888542E-2</v>
      </c>
      <c r="AV623" s="361">
        <f t="shared" si="462"/>
        <v>9.7809983955585329E-3</v>
      </c>
      <c r="AW623" s="361">
        <f t="shared" si="462"/>
        <v>4.0319901863156364E-5</v>
      </c>
      <c r="AX623" s="361">
        <f t="shared" si="462"/>
        <v>9.0164160836804869E-2</v>
      </c>
      <c r="AY623" s="361">
        <f t="shared" si="462"/>
        <v>0.17844372002263359</v>
      </c>
      <c r="AZ623" s="361">
        <f t="shared" si="462"/>
        <v>0.10312334056316079</v>
      </c>
      <c r="BA623" s="361">
        <f t="shared" si="462"/>
        <v>4.3035254223829705E-3</v>
      </c>
      <c r="BB623" s="361">
        <f t="shared" si="462"/>
        <v>7.9404956319259045E-4</v>
      </c>
      <c r="BC623" s="361">
        <f t="shared" si="462"/>
        <v>1.342320597972534E-2</v>
      </c>
      <c r="BD623" s="361">
        <f t="shared" si="462"/>
        <v>2.6219024690565185E-6</v>
      </c>
      <c r="BE623" s="361">
        <f t="shared" si="462"/>
        <v>3.0119476497721749E-3</v>
      </c>
      <c r="BF623" s="361">
        <f t="shared" si="462"/>
        <v>2.2625249342918795E-4</v>
      </c>
      <c r="BG623" s="361">
        <f t="shared" si="462"/>
        <v>2.429148520621223E-4</v>
      </c>
      <c r="BH623" s="361">
        <f t="shared" si="462"/>
        <v>2.167504643818481E-8</v>
      </c>
      <c r="BI623" s="361">
        <f t="shared" si="462"/>
        <v>2.4956962548131317E-4</v>
      </c>
      <c r="BJ623" s="361">
        <f t="shared" si="462"/>
        <v>0.43968706117541317</v>
      </c>
      <c r="BK623" s="361">
        <f t="shared" si="462"/>
        <v>1.2127098850890229E-3</v>
      </c>
    </row>
    <row r="624" spans="42:63" x14ac:dyDescent="0.2">
      <c r="AP624" s="21"/>
      <c r="AQ624" s="16" t="str">
        <f t="shared" si="455"/>
        <v>Others (Additives, Plastics, binders, solvents, and coolants)</v>
      </c>
      <c r="AR624" s="361">
        <f t="shared" ref="AR624:BK624" si="463">(SUMPRODUCT($AH$75:$AH$104,AR$75:AR$104)+SUMPRODUCT($AH$149:$AH$163,AR$149:AR$163)+SUMPRODUCT($AH$206:$AH$219,AR$206:AR$219)+SUMPRODUCT($AH$354:$AH$356,AR$354:AR$356)+$AH$427*AR$427+SUMPRODUCT($AH$449:$AH$450,AR$449:AR$450))/$AQ$615</f>
        <v>1.8364453056195005</v>
      </c>
      <c r="AS624" s="361">
        <f t="shared" si="463"/>
        <v>46.897676259671471</v>
      </c>
      <c r="AT624" s="361">
        <f t="shared" si="463"/>
        <v>2.9618886303407264E-3</v>
      </c>
      <c r="AU624" s="361">
        <f t="shared" si="463"/>
        <v>0.91854205312665682</v>
      </c>
      <c r="AV624" s="361">
        <f t="shared" si="463"/>
        <v>0.25381782999862335</v>
      </c>
      <c r="AW624" s="361">
        <f t="shared" si="463"/>
        <v>6.9665163749308312E-4</v>
      </c>
      <c r="AX624" s="361">
        <f t="shared" si="463"/>
        <v>1.8817945981809809</v>
      </c>
      <c r="AY624" s="361">
        <f t="shared" si="463"/>
        <v>8.9842950855824041E-2</v>
      </c>
      <c r="AZ624" s="361">
        <f t="shared" si="463"/>
        <v>3.3174847673991374</v>
      </c>
      <c r="BA624" s="361">
        <f t="shared" si="463"/>
        <v>0.13005602877049766</v>
      </c>
      <c r="BB624" s="361">
        <f t="shared" si="463"/>
        <v>1.1779657880687709E-2</v>
      </c>
      <c r="BC624" s="361">
        <f t="shared" si="463"/>
        <v>0.32026330936632313</v>
      </c>
      <c r="BD624" s="361">
        <f t="shared" si="463"/>
        <v>5.0586239193517234E-5</v>
      </c>
      <c r="BE624" s="361">
        <f t="shared" si="463"/>
        <v>2.3419739437685626E-2</v>
      </c>
      <c r="BF624" s="361">
        <f t="shared" si="463"/>
        <v>3.9732309953707107E-3</v>
      </c>
      <c r="BG624" s="361">
        <f t="shared" si="463"/>
        <v>4.1212650509566016E-3</v>
      </c>
      <c r="BH624" s="361">
        <f t="shared" si="463"/>
        <v>1.5032544707868014E-6</v>
      </c>
      <c r="BI624" s="361">
        <f t="shared" si="463"/>
        <v>5.7081866894902709E-3</v>
      </c>
      <c r="BJ624" s="361">
        <f t="shared" si="463"/>
        <v>6.2392893250566415</v>
      </c>
      <c r="BK624" s="361">
        <f t="shared" si="463"/>
        <v>1.8164281858522358E-2</v>
      </c>
    </row>
    <row r="625" spans="42:63" x14ac:dyDescent="0.2">
      <c r="AP625" s="21"/>
      <c r="AQ625" s="16" t="str">
        <f t="shared" si="455"/>
        <v>Assembly</v>
      </c>
      <c r="AR625" s="361">
        <f t="shared" ref="AR625:BK625" si="464">(SUMPRODUCT($AH$174:$AH$183,AR$174:AR$183)+SUMPRODUCT($AH$230:$AH$239,AR$230:AR$239)+SUMPRODUCT($AH$357:$AH$370,AR$357:AR$370)+SUMPRODUCT($AH$461:$AH$468,AR$461:AR$468))/$AQ$615</f>
        <v>1.4920225957643063</v>
      </c>
      <c r="AS625" s="361">
        <f t="shared" si="464"/>
        <v>30.443560766466145</v>
      </c>
      <c r="AT625" s="361">
        <f t="shared" si="464"/>
        <v>2.0836832106027564E-3</v>
      </c>
      <c r="AU625" s="361">
        <f t="shared" si="464"/>
        <v>0.47119722710523421</v>
      </c>
      <c r="AV625" s="361">
        <f t="shared" si="464"/>
        <v>3.4925001794000189E-2</v>
      </c>
      <c r="AW625" s="361">
        <f t="shared" si="464"/>
        <v>5.4895519800688504E-4</v>
      </c>
      <c r="AX625" s="361">
        <f t="shared" si="464"/>
        <v>1.5190308995290696</v>
      </c>
      <c r="AY625" s="361">
        <f t="shared" si="464"/>
        <v>4.9066548560582408E-2</v>
      </c>
      <c r="AZ625" s="361">
        <f t="shared" si="464"/>
        <v>0.79704574830911923</v>
      </c>
      <c r="BA625" s="361">
        <f t="shared" si="464"/>
        <v>0.15547796007548628</v>
      </c>
      <c r="BB625" s="361">
        <f t="shared" si="464"/>
        <v>7.3873852980763577E-3</v>
      </c>
      <c r="BC625" s="361">
        <f t="shared" si="464"/>
        <v>4.525224163598511E-2</v>
      </c>
      <c r="BD625" s="361">
        <f t="shared" si="464"/>
        <v>3.9993839732957772E-5</v>
      </c>
      <c r="BE625" s="361">
        <f t="shared" si="464"/>
        <v>1.168971695472143E-3</v>
      </c>
      <c r="BF625" s="361">
        <f t="shared" si="464"/>
        <v>1.4332361374696965E-3</v>
      </c>
      <c r="BG625" s="361">
        <f t="shared" si="464"/>
        <v>1.480047723243518E-3</v>
      </c>
      <c r="BH625" s="361">
        <f t="shared" si="464"/>
        <v>5.0789330313872239E-7</v>
      </c>
      <c r="BI625" s="361">
        <f t="shared" si="464"/>
        <v>2.2207232526933996E-3</v>
      </c>
      <c r="BJ625" s="361">
        <f t="shared" si="464"/>
        <v>0.87042872077071087</v>
      </c>
      <c r="BK625" s="361">
        <f t="shared" si="464"/>
        <v>8.586800294837188E-3</v>
      </c>
    </row>
    <row r="626" spans="42:63" x14ac:dyDescent="0.2">
      <c r="AP626" s="21"/>
      <c r="AQ626" s="16" t="str">
        <f t="shared" si="455"/>
        <v>Transport</v>
      </c>
      <c r="AR626" s="361">
        <f t="shared" ref="AR626:BK626" si="465">SUMPRODUCT($AH$469:$AH$471,AR$469:AR$471)/$AQ$615</f>
        <v>14.137373278333285</v>
      </c>
      <c r="AS626" s="361">
        <f t="shared" si="465"/>
        <v>201.80686162268984</v>
      </c>
      <c r="AT626" s="361">
        <f t="shared" si="465"/>
        <v>8.0855285410441041E-2</v>
      </c>
      <c r="AU626" s="361">
        <f t="shared" si="465"/>
        <v>4.3315762664891144</v>
      </c>
      <c r="AV626" s="361">
        <f t="shared" si="465"/>
        <v>0.14044674884185457</v>
      </c>
      <c r="AW626" s="361">
        <f t="shared" si="465"/>
        <v>5.1866240086839667E-4</v>
      </c>
      <c r="AX626" s="361">
        <f t="shared" si="465"/>
        <v>14.198801386444893</v>
      </c>
      <c r="AY626" s="361">
        <f t="shared" si="465"/>
        <v>0.57866095240328441</v>
      </c>
      <c r="AZ626" s="361">
        <f t="shared" si="465"/>
        <v>3.3959752900765423</v>
      </c>
      <c r="BA626" s="361">
        <f t="shared" si="465"/>
        <v>0.16662242993429363</v>
      </c>
      <c r="BB626" s="361">
        <f t="shared" si="465"/>
        <v>0.20649616988762445</v>
      </c>
      <c r="BC626" s="361">
        <f t="shared" si="465"/>
        <v>0.23191901731192777</v>
      </c>
      <c r="BD626" s="361">
        <f t="shared" si="465"/>
        <v>8.4066558996704222E-5</v>
      </c>
      <c r="BE626" s="361">
        <f t="shared" si="465"/>
        <v>2.6502834445376943E-2</v>
      </c>
      <c r="BF626" s="361">
        <f t="shared" si="465"/>
        <v>0.26035461481305627</v>
      </c>
      <c r="BG626" s="361">
        <f t="shared" si="465"/>
        <v>0.26238167684536412</v>
      </c>
      <c r="BH626" s="361">
        <f t="shared" si="465"/>
        <v>9.4151800853540019E-6</v>
      </c>
      <c r="BI626" s="361">
        <f t="shared" si="465"/>
        <v>0.24875088783021285</v>
      </c>
      <c r="BJ626" s="361">
        <f t="shared" si="465"/>
        <v>80.480785063426339</v>
      </c>
      <c r="BK626" s="361">
        <f t="shared" si="465"/>
        <v>1.3154780210307878E-2</v>
      </c>
    </row>
    <row r="627" spans="42:63" x14ac:dyDescent="0.2">
      <c r="AR627" s="21">
        <f>SUM(AR616:AR626)</f>
        <v>75.413240317557666</v>
      </c>
    </row>
    <row r="628" spans="42:63" x14ac:dyDescent="0.2">
      <c r="AR628" s="1" t="s">
        <v>90</v>
      </c>
    </row>
    <row r="629" spans="42:63" x14ac:dyDescent="0.2">
      <c r="AQ629" s="13">
        <v>58</v>
      </c>
      <c r="AR629" s="22" t="str">
        <f>AR615</f>
        <v>Carbon footprint</v>
      </c>
      <c r="AS629" s="22" t="str">
        <f t="shared" ref="AS629:BK629" si="466">AS615</f>
        <v>CED</v>
      </c>
      <c r="AT629" s="22" t="str">
        <f t="shared" si="466"/>
        <v>Fine particulate matter formation</v>
      </c>
      <c r="AU629" s="22" t="str">
        <f t="shared" si="466"/>
        <v>Fossil resource scarcity</v>
      </c>
      <c r="AV629" s="22" t="str">
        <f t="shared" si="466"/>
        <v>Freshwater ecotoxicity</v>
      </c>
      <c r="AW629" s="22" t="str">
        <f t="shared" si="466"/>
        <v>Freshwater eutrophication</v>
      </c>
      <c r="AX629" s="22" t="str">
        <f t="shared" si="466"/>
        <v>Global warming</v>
      </c>
      <c r="AY629" s="22" t="str">
        <f t="shared" si="466"/>
        <v>Human carcinogenic toxicity</v>
      </c>
      <c r="AZ629" s="22" t="str">
        <f t="shared" si="466"/>
        <v>Human non-carcinogenic toxicity</v>
      </c>
      <c r="BA629" s="22" t="str">
        <f t="shared" si="466"/>
        <v>Ionizing radiation</v>
      </c>
      <c r="BB629" s="22" t="str">
        <f t="shared" si="466"/>
        <v>Land use</v>
      </c>
      <c r="BC629" s="22" t="str">
        <f t="shared" si="466"/>
        <v>Marine ecotoxicity</v>
      </c>
      <c r="BD629" s="22" t="str">
        <f t="shared" si="466"/>
        <v>Marine eutrophication</v>
      </c>
      <c r="BE629" s="22" t="str">
        <f t="shared" si="466"/>
        <v>Mineral resource scarcity</v>
      </c>
      <c r="BF629" s="22" t="str">
        <f t="shared" si="466"/>
        <v>Ozone formation, Human health</v>
      </c>
      <c r="BG629" s="22" t="str">
        <f t="shared" si="466"/>
        <v>Ozone formation, Terrestrial ecosystems</v>
      </c>
      <c r="BH629" s="22" t="str">
        <f t="shared" si="466"/>
        <v>Stratospheric ozone depletion</v>
      </c>
      <c r="BI629" s="22" t="str">
        <f t="shared" si="466"/>
        <v>Terrestrial acidification</v>
      </c>
      <c r="BJ629" s="22" t="str">
        <f t="shared" si="466"/>
        <v>Terrestrial ecotoxicity</v>
      </c>
      <c r="BK629" s="22" t="str">
        <f t="shared" si="466"/>
        <v>Water consumption</v>
      </c>
    </row>
    <row r="630" spans="42:63" x14ac:dyDescent="0.2">
      <c r="AQ630" s="16" t="str">
        <f>AQ616</f>
        <v>Cathode active material</v>
      </c>
      <c r="AR630" s="361">
        <f t="shared" ref="AR630:BK630" si="467">(SUMPRODUCT($AI$105:$AI$148,AR$105:AR$148)+SUMPRODUCT($AI$15:$AI$74,AR$15:AR$74))/$AQ$629</f>
        <v>18.808539870247493</v>
      </c>
      <c r="AS630" s="361">
        <f t="shared" si="467"/>
        <v>300.23964917469323</v>
      </c>
      <c r="AT630" s="361">
        <f t="shared" si="467"/>
        <v>3.5215670203214748E-2</v>
      </c>
      <c r="AU630" s="361">
        <f t="shared" si="467"/>
        <v>5.4765515834007621</v>
      </c>
      <c r="AV630" s="361">
        <f t="shared" si="467"/>
        <v>4.7479844384992909</v>
      </c>
      <c r="AW630" s="361">
        <f t="shared" si="467"/>
        <v>1.1878022914004983E-2</v>
      </c>
      <c r="AX630" s="361">
        <f t="shared" si="467"/>
        <v>19.092289260664202</v>
      </c>
      <c r="AY630" s="361">
        <f t="shared" si="467"/>
        <v>2.231648030157372</v>
      </c>
      <c r="AZ630" s="361">
        <f t="shared" si="467"/>
        <v>91.457230199267556</v>
      </c>
      <c r="BA630" s="361">
        <f t="shared" si="467"/>
        <v>1.5860824004651402</v>
      </c>
      <c r="BB630" s="361">
        <f t="shared" si="467"/>
        <v>0.21554738270229012</v>
      </c>
      <c r="BC630" s="361">
        <f t="shared" si="467"/>
        <v>6.5443391276585601</v>
      </c>
      <c r="BD630" s="361">
        <f t="shared" si="467"/>
        <v>2.0799573176010886E-3</v>
      </c>
      <c r="BE630" s="361">
        <f t="shared" si="467"/>
        <v>1.5185079357929718</v>
      </c>
      <c r="BF630" s="361">
        <f t="shared" si="467"/>
        <v>4.4145976415507902E-2</v>
      </c>
      <c r="BG630" s="361">
        <f t="shared" si="467"/>
        <v>4.5060769798190729E-2</v>
      </c>
      <c r="BH630" s="361">
        <f t="shared" si="467"/>
        <v>7.3612208204744575E-6</v>
      </c>
      <c r="BI630" s="361">
        <f t="shared" si="467"/>
        <v>8.0378544019925752E-2</v>
      </c>
      <c r="BJ630" s="361">
        <f t="shared" si="467"/>
        <v>1280.4320191410011</v>
      </c>
      <c r="BK630" s="361">
        <f t="shared" si="467"/>
        <v>0.206024868812548</v>
      </c>
    </row>
    <row r="631" spans="42:63" x14ac:dyDescent="0.2">
      <c r="AQ631" s="16" t="str">
        <f t="shared" ref="AQ631:AQ640" si="468">AQ617</f>
        <v>Anode active material</v>
      </c>
      <c r="AR631" s="361">
        <f t="shared" ref="AR631:BK631" si="469">SUMPRODUCT($AI$184:$AI$205,AR$184:AR$205)/$AQ$629</f>
        <v>3.1847127877420474</v>
      </c>
      <c r="AS631" s="361">
        <f t="shared" si="469"/>
        <v>83.994028080535955</v>
      </c>
      <c r="AT631" s="361">
        <f t="shared" si="469"/>
        <v>2.5194133647906149E-2</v>
      </c>
      <c r="AU631" s="361">
        <f t="shared" si="469"/>
        <v>1.5713634742433622</v>
      </c>
      <c r="AV631" s="361">
        <f t="shared" si="469"/>
        <v>9.7813542032668163E-2</v>
      </c>
      <c r="AW631" s="361">
        <f t="shared" si="469"/>
        <v>1.4083329508151636E-3</v>
      </c>
      <c r="AX631" s="361">
        <f t="shared" si="469"/>
        <v>3.2435052097513064</v>
      </c>
      <c r="AY631" s="361">
        <f t="shared" si="469"/>
        <v>0.13643473686371541</v>
      </c>
      <c r="AZ631" s="361">
        <f t="shared" si="469"/>
        <v>2.4786571066601111</v>
      </c>
      <c r="BA631" s="361">
        <f t="shared" si="469"/>
        <v>0.42703521323336685</v>
      </c>
      <c r="BB631" s="361">
        <f t="shared" si="469"/>
        <v>1.8413316450258854E-2</v>
      </c>
      <c r="BC631" s="361">
        <f t="shared" si="469"/>
        <v>0.13048875018245606</v>
      </c>
      <c r="BD631" s="361">
        <f t="shared" si="469"/>
        <v>9.9190381621618154E-5</v>
      </c>
      <c r="BE631" s="361">
        <f t="shared" si="469"/>
        <v>4.6883459985159722E-3</v>
      </c>
      <c r="BF631" s="361">
        <f t="shared" si="469"/>
        <v>1.3133833198756814E-2</v>
      </c>
      <c r="BG631" s="361">
        <f t="shared" si="469"/>
        <v>1.3511475962904161E-2</v>
      </c>
      <c r="BH631" s="361">
        <f t="shared" si="469"/>
        <v>1.4989243961881183E-6</v>
      </c>
      <c r="BI631" s="361">
        <f t="shared" si="469"/>
        <v>6.8659833216562632E-2</v>
      </c>
      <c r="BJ631" s="361">
        <f t="shared" si="469"/>
        <v>5.0414111890430915</v>
      </c>
      <c r="BK631" s="361">
        <f t="shared" si="469"/>
        <v>1.6894200931167752E-2</v>
      </c>
    </row>
    <row r="632" spans="42:63" x14ac:dyDescent="0.2">
      <c r="AQ632" s="16" t="str">
        <f t="shared" si="468"/>
        <v>Electrolyte</v>
      </c>
      <c r="AR632" s="361">
        <f t="shared" ref="AR632:BK632" si="470">SUMPRODUCT($AI$240:$AI$320,AR$240:AR$320)/$AQ$629</f>
        <v>2.1684582328900204</v>
      </c>
      <c r="AS632" s="361">
        <f t="shared" si="470"/>
        <v>36.339120628227377</v>
      </c>
      <c r="AT632" s="361">
        <f t="shared" si="470"/>
        <v>4.6993402120365287E-3</v>
      </c>
      <c r="AU632" s="361">
        <f t="shared" si="470"/>
        <v>0.66209461418752036</v>
      </c>
      <c r="AV632" s="361">
        <f t="shared" si="470"/>
        <v>0.29719512180612656</v>
      </c>
      <c r="AW632" s="361">
        <f t="shared" si="470"/>
        <v>8.3978211665387381E-4</v>
      </c>
      <c r="AX632" s="361">
        <f t="shared" si="470"/>
        <v>2.2102585371082046</v>
      </c>
      <c r="AY632" s="361">
        <f t="shared" si="470"/>
        <v>0.14832742355557804</v>
      </c>
      <c r="AZ632" s="361">
        <f t="shared" si="470"/>
        <v>5.7181830760466497</v>
      </c>
      <c r="BA632" s="361">
        <f t="shared" si="470"/>
        <v>0.15648941445194081</v>
      </c>
      <c r="BB632" s="361">
        <f t="shared" si="470"/>
        <v>3.6677308947322074E-2</v>
      </c>
      <c r="BC632" s="361">
        <f t="shared" si="470"/>
        <v>0.38868769155986638</v>
      </c>
      <c r="BD632" s="361">
        <f t="shared" si="470"/>
        <v>3.3445370855718083E-4</v>
      </c>
      <c r="BE632" s="361">
        <f t="shared" si="470"/>
        <v>4.8445175996199748E-2</v>
      </c>
      <c r="BF632" s="361">
        <f t="shared" si="470"/>
        <v>4.8896126585967958E-3</v>
      </c>
      <c r="BG632" s="361">
        <f t="shared" si="470"/>
        <v>5.047241631088841E-3</v>
      </c>
      <c r="BH632" s="361">
        <f t="shared" si="470"/>
        <v>7.7481123014064988E-7</v>
      </c>
      <c r="BI632" s="361">
        <f t="shared" si="470"/>
        <v>1.1901128748906479E-2</v>
      </c>
      <c r="BJ632" s="361">
        <f t="shared" si="470"/>
        <v>31.957704979312215</v>
      </c>
      <c r="BK632" s="361">
        <f t="shared" si="470"/>
        <v>2.9190650693158734E-2</v>
      </c>
    </row>
    <row r="633" spans="42:63" x14ac:dyDescent="0.2">
      <c r="AQ633" s="16" t="str">
        <f t="shared" si="468"/>
        <v>Separator</v>
      </c>
      <c r="AR633" s="361">
        <f t="shared" ref="AR633:BK633" si="471">SUMPRODUCT($AI$321:$AI$323,AR$321:AR$323)/$AQ$629</f>
        <v>9.7465992169279869E-2</v>
      </c>
      <c r="AS633" s="361">
        <f t="shared" si="471"/>
        <v>3.0651688293169754</v>
      </c>
      <c r="AT633" s="361">
        <f t="shared" si="471"/>
        <v>1.2334797970942394E-4</v>
      </c>
      <c r="AU633" s="361">
        <f t="shared" si="471"/>
        <v>6.050576138527259E-2</v>
      </c>
      <c r="AV633" s="361">
        <f t="shared" si="471"/>
        <v>2.437167084364796E-3</v>
      </c>
      <c r="AW633" s="361">
        <f t="shared" si="471"/>
        <v>2.2862308056607369E-5</v>
      </c>
      <c r="AX633" s="361">
        <f t="shared" si="471"/>
        <v>0.10008456521078544</v>
      </c>
      <c r="AY633" s="361">
        <f t="shared" si="471"/>
        <v>3.8763808571344355E-3</v>
      </c>
      <c r="AZ633" s="361">
        <f t="shared" si="471"/>
        <v>5.6321069887079384E-2</v>
      </c>
      <c r="BA633" s="361">
        <f t="shared" si="471"/>
        <v>6.5918928938484478E-3</v>
      </c>
      <c r="BB633" s="361">
        <f t="shared" si="471"/>
        <v>2.0728548292980615E-3</v>
      </c>
      <c r="BC633" s="361">
        <f t="shared" si="471"/>
        <v>3.2395502348907396E-3</v>
      </c>
      <c r="BD633" s="361">
        <f t="shared" si="471"/>
        <v>2.26714656194191E-6</v>
      </c>
      <c r="BE633" s="361">
        <f t="shared" si="471"/>
        <v>2.1841606587789144E-4</v>
      </c>
      <c r="BF633" s="361">
        <f t="shared" si="471"/>
        <v>1.9862070570470715E-4</v>
      </c>
      <c r="BG633" s="361">
        <f t="shared" si="471"/>
        <v>2.1188987322587658E-4</v>
      </c>
      <c r="BH633" s="361">
        <f t="shared" si="471"/>
        <v>2.2930361343692162E-8</v>
      </c>
      <c r="BI633" s="361">
        <f t="shared" si="471"/>
        <v>2.6521014667868931E-4</v>
      </c>
      <c r="BJ633" s="361">
        <f t="shared" si="471"/>
        <v>0.18313386175062388</v>
      </c>
      <c r="BK633" s="361">
        <f t="shared" si="471"/>
        <v>1.0517802801793693E-3</v>
      </c>
    </row>
    <row r="634" spans="42:63" x14ac:dyDescent="0.2">
      <c r="AQ634" s="16" t="str">
        <f t="shared" si="468"/>
        <v>BMS</v>
      </c>
      <c r="AR634" s="361">
        <f t="shared" ref="AR634:BK634" si="472">SUMPRODUCT($AI$444:$AI$448,AR$444:AR$448)/$AQ$629</f>
        <v>8.6554974910467539</v>
      </c>
      <c r="AS634" s="361">
        <f t="shared" si="472"/>
        <v>145.00772486396735</v>
      </c>
      <c r="AT634" s="361">
        <f t="shared" si="472"/>
        <v>2.0207734273257998E-2</v>
      </c>
      <c r="AU634" s="361">
        <f t="shared" si="472"/>
        <v>2.3382025811550693</v>
      </c>
      <c r="AV634" s="361">
        <f t="shared" si="472"/>
        <v>8.0593959405585043</v>
      </c>
      <c r="AW634" s="361">
        <f t="shared" si="472"/>
        <v>1.5541326762470947E-2</v>
      </c>
      <c r="AX634" s="361">
        <f t="shared" si="472"/>
        <v>8.8057386271146427</v>
      </c>
      <c r="AY634" s="361">
        <f t="shared" si="472"/>
        <v>0.97695123655886384</v>
      </c>
      <c r="AZ634" s="361">
        <f t="shared" si="472"/>
        <v>122.60134988515408</v>
      </c>
      <c r="BA634" s="361">
        <f t="shared" si="472"/>
        <v>1.1215835660622224</v>
      </c>
      <c r="BB634" s="361">
        <f t="shared" si="472"/>
        <v>0.15112516699785228</v>
      </c>
      <c r="BC634" s="361">
        <f t="shared" si="472"/>
        <v>10.56209057008177</v>
      </c>
      <c r="BD634" s="361">
        <f t="shared" si="472"/>
        <v>5.2867682787707912E-4</v>
      </c>
      <c r="BE634" s="361">
        <f t="shared" si="472"/>
        <v>0.41838398639941421</v>
      </c>
      <c r="BF634" s="361">
        <f t="shared" si="472"/>
        <v>2.8945654654749624E-2</v>
      </c>
      <c r="BG634" s="361">
        <f t="shared" si="472"/>
        <v>2.9401040080761019E-2</v>
      </c>
      <c r="BH634" s="361">
        <f t="shared" si="472"/>
        <v>5.3039354363726737E-6</v>
      </c>
      <c r="BI634" s="361">
        <f t="shared" si="472"/>
        <v>3.6726414685176387E-2</v>
      </c>
      <c r="BJ634" s="361">
        <f t="shared" si="472"/>
        <v>43.916551767973118</v>
      </c>
      <c r="BK634" s="361">
        <f t="shared" si="472"/>
        <v>9.6749486983393612E-2</v>
      </c>
    </row>
    <row r="635" spans="42:63" x14ac:dyDescent="0.2">
      <c r="AQ635" s="16" t="str">
        <f t="shared" si="468"/>
        <v>Al</v>
      </c>
      <c r="AR635" s="361">
        <f>(SUMPRODUCT($AI$164:$AI$173,AR$164:AR$173)+SUMPRODUCT($AI$324:$AI$333,AR$324:AR$333)+SUMPRODUCT($AI$344:$AI$353,AR$344:AR$353)+SUMPRODUCT($AI$371:$AI$390,AR$371:AR$390)+SUMPRODUCT($AI$407:$AI$426,AR$407:AR$426))/$AQ$629</f>
        <v>2.6518695739386549</v>
      </c>
      <c r="AS635" s="361">
        <f t="shared" ref="AS635:BK635" si="473">(SUMPRODUCT($AI$164:$AI$173,AS$164:AS$173)+SUMPRODUCT($AI$324:$AI$333,AS$324:AS$333)+SUMPRODUCT($AI$344:$AI$353,AS$344:AS$353)+SUMPRODUCT($AI$371:$AI$390,AS$371:AS$390)+SUMPRODUCT($AI$407:$AI$426,AS$407:AS$426))/$AQ$629</f>
        <v>45.839139341380374</v>
      </c>
      <c r="AT635" s="361">
        <f t="shared" si="473"/>
        <v>6.9889256087016412E-3</v>
      </c>
      <c r="AU635" s="361">
        <f t="shared" si="473"/>
        <v>0.60862451686028818</v>
      </c>
      <c r="AV635" s="361">
        <f t="shared" si="473"/>
        <v>4.3705434034496609</v>
      </c>
      <c r="AW635" s="361">
        <f t="shared" si="473"/>
        <v>1.2314034609828336E-3</v>
      </c>
      <c r="AX635" s="361">
        <f t="shared" si="473"/>
        <v>2.6968129069445443</v>
      </c>
      <c r="AY635" s="361">
        <f t="shared" si="473"/>
        <v>0.99854704034630637</v>
      </c>
      <c r="AZ635" s="361">
        <f t="shared" si="473"/>
        <v>9.3696131387612347</v>
      </c>
      <c r="BA635" s="361">
        <f t="shared" si="473"/>
        <v>0.12427454501412927</v>
      </c>
      <c r="BB635" s="361">
        <f t="shared" si="473"/>
        <v>2.3837924241368182E-2</v>
      </c>
      <c r="BC635" s="361">
        <f t="shared" si="473"/>
        <v>5.2642588169573248</v>
      </c>
      <c r="BD635" s="361">
        <f t="shared" si="473"/>
        <v>7.0493387625514197E-5</v>
      </c>
      <c r="BE635" s="361">
        <f t="shared" si="473"/>
        <v>7.7288093354382789E-2</v>
      </c>
      <c r="BF635" s="361">
        <f t="shared" si="473"/>
        <v>6.5443436773879602E-3</v>
      </c>
      <c r="BG635" s="361">
        <f t="shared" si="473"/>
        <v>6.7021580813150638E-3</v>
      </c>
      <c r="BH635" s="361">
        <f t="shared" si="473"/>
        <v>1.0234795296369938E-6</v>
      </c>
      <c r="BI635" s="361">
        <f t="shared" si="473"/>
        <v>1.8055055791726608E-2</v>
      </c>
      <c r="BJ635" s="361">
        <f t="shared" si="473"/>
        <v>38.513572401435781</v>
      </c>
      <c r="BK635" s="361">
        <f t="shared" si="473"/>
        <v>8.7579243324445666E-2</v>
      </c>
    </row>
    <row r="636" spans="42:63" x14ac:dyDescent="0.2">
      <c r="AQ636" s="16" t="str">
        <f t="shared" si="468"/>
        <v>Cu</v>
      </c>
      <c r="AR636" s="361">
        <f>(SUMPRODUCT($AI$220:$AI$229,AR$220:AR$229)+SUMPRODUCT($AI$334:$AI$343,AR$334:AR$343)+SUMPRODUCT($AI$391:$AI$406,AR$391:AR$406)+SUMPRODUCT($AI$438:$AI$443,AR$438:AR$443)+SUMPRODUCT($AI$451:$AI$460,AR$451:AR$460))/$AQ$629</f>
        <v>2.0995221273706459</v>
      </c>
      <c r="AS636" s="361">
        <f t="shared" ref="AS636:BK636" si="474">(SUMPRODUCT($AI$220:$AI$229,AS$220:AS$229)+SUMPRODUCT($AI$334:$AI$343,AS$334:AS$343)+SUMPRODUCT($AI$391:$AI$406,AS$391:AS$406)+SUMPRODUCT($AI$438:$AI$443,AS$438:AS$443)+SUMPRODUCT($AI$451:$AI$460,AS$451:AS$460))/$AQ$629</f>
        <v>37.204956345604948</v>
      </c>
      <c r="AT636" s="361">
        <f t="shared" si="474"/>
        <v>1.1948462215777363E-2</v>
      </c>
      <c r="AU636" s="361">
        <f t="shared" si="474"/>
        <v>0.54972548955063449</v>
      </c>
      <c r="AV636" s="361">
        <f t="shared" si="474"/>
        <v>12.143384343142857</v>
      </c>
      <c r="AW636" s="361">
        <f t="shared" si="474"/>
        <v>1.4611153134732774E-2</v>
      </c>
      <c r="AX636" s="361">
        <f t="shared" si="474"/>
        <v>2.1358951098958125</v>
      </c>
      <c r="AY636" s="361">
        <f t="shared" si="474"/>
        <v>1.1876759083521098</v>
      </c>
      <c r="AZ636" s="361">
        <f t="shared" si="474"/>
        <v>150.88421811241429</v>
      </c>
      <c r="BA636" s="361">
        <f t="shared" si="474"/>
        <v>0.2228128433576107</v>
      </c>
      <c r="BB636" s="361">
        <f t="shared" si="474"/>
        <v>-0.2271221465006226</v>
      </c>
      <c r="BC636" s="361">
        <f t="shared" si="474"/>
        <v>15.123423202301883</v>
      </c>
      <c r="BD636" s="361">
        <f t="shared" si="474"/>
        <v>2.5470297277796299E-4</v>
      </c>
      <c r="BE636" s="361">
        <f t="shared" si="474"/>
        <v>0.55161455286783767</v>
      </c>
      <c r="BF636" s="361">
        <f t="shared" si="474"/>
        <v>2.0259258544377122E-2</v>
      </c>
      <c r="BG636" s="361">
        <f t="shared" si="474"/>
        <v>2.0661896546511491E-2</v>
      </c>
      <c r="BH636" s="361">
        <f t="shared" si="474"/>
        <v>2.7794256777245112E-6</v>
      </c>
      <c r="BI636" s="361">
        <f t="shared" si="474"/>
        <v>2.5705607348779237E-2</v>
      </c>
      <c r="BJ636" s="361">
        <f t="shared" si="474"/>
        <v>148.52329541809237</v>
      </c>
      <c r="BK636" s="361">
        <f t="shared" si="474"/>
        <v>7.0980293944707895E-2</v>
      </c>
    </row>
    <row r="637" spans="42:63" x14ac:dyDescent="0.2">
      <c r="AQ637" s="16" t="str">
        <f t="shared" si="468"/>
        <v>Steel</v>
      </c>
      <c r="AR637" s="361">
        <f>SUMPRODUCT($AI$428:$AI$437,AR$428:AR$437)/$AQ$629</f>
        <v>5.6470937998475773E-2</v>
      </c>
      <c r="AS637" s="361">
        <f t="shared" ref="AS637:BK637" si="475">SUMPRODUCT($AI$428:$AI$437,AS$428:AS$437)/$AQ$629</f>
        <v>0.75091865626910193</v>
      </c>
      <c r="AT637" s="361">
        <f t="shared" si="475"/>
        <v>1.0930462470118969E-4</v>
      </c>
      <c r="AU637" s="361">
        <f t="shared" si="475"/>
        <v>1.4192505634424375E-2</v>
      </c>
      <c r="AV637" s="361">
        <f t="shared" si="475"/>
        <v>6.2340537132828883E-3</v>
      </c>
      <c r="AW637" s="361">
        <f t="shared" si="475"/>
        <v>2.5698443427140357E-5</v>
      </c>
      <c r="AX637" s="361">
        <f t="shared" si="475"/>
        <v>5.7467366718407645E-2</v>
      </c>
      <c r="AY637" s="361">
        <f t="shared" si="475"/>
        <v>0.11373355668111089</v>
      </c>
      <c r="AZ637" s="361">
        <f t="shared" si="475"/>
        <v>6.5727077969446657E-2</v>
      </c>
      <c r="BA637" s="361">
        <f t="shared" si="475"/>
        <v>2.7429110561756572E-3</v>
      </c>
      <c r="BB637" s="361">
        <f t="shared" si="475"/>
        <v>5.0609839893228517E-4</v>
      </c>
      <c r="BC637" s="361">
        <f t="shared" si="475"/>
        <v>8.5554647591054335E-3</v>
      </c>
      <c r="BD637" s="361">
        <f t="shared" si="475"/>
        <v>1.6711055622409187E-6</v>
      </c>
      <c r="BE637" s="361">
        <f t="shared" si="475"/>
        <v>1.9197062171896692E-3</v>
      </c>
      <c r="BF637" s="361">
        <f t="shared" si="475"/>
        <v>1.4420513527966879E-4</v>
      </c>
      <c r="BG637" s="361">
        <f t="shared" si="475"/>
        <v>1.5482511848658389E-4</v>
      </c>
      <c r="BH637" s="361">
        <f t="shared" si="475"/>
        <v>1.38148886513368E-8</v>
      </c>
      <c r="BI637" s="361">
        <f t="shared" si="475"/>
        <v>1.5906662975845998E-4</v>
      </c>
      <c r="BJ637" s="361">
        <f t="shared" si="475"/>
        <v>0.28024058951361286</v>
      </c>
      <c r="BK637" s="361">
        <f t="shared" si="475"/>
        <v>7.7293730726988588E-4</v>
      </c>
    </row>
    <row r="638" spans="42:63" x14ac:dyDescent="0.2">
      <c r="AQ638" s="16" t="str">
        <f t="shared" si="468"/>
        <v>Others (Additives, Plastics, binders, solvents, and coolants)</v>
      </c>
      <c r="AR638" s="361">
        <f t="shared" ref="AR638:BK638" si="476">(SUMPRODUCT($AI$75:$AI$104,AR$75:AR$104)+SUMPRODUCT($AI$149:$AI$163,AR$149:AR$163)+SUMPRODUCT($AI$206:$AI$219,AR$206:AR$219)+SUMPRODUCT($AI$354:$AI$356,AR$354:AR$356)+$AI$427*AR$427+SUMPRODUCT($AI$449:$AI$450,AR$449:AR$450))/$AQ$629</f>
        <v>1.0943370966017085</v>
      </c>
      <c r="AS638" s="361">
        <f t="shared" si="476"/>
        <v>20.410743680043222</v>
      </c>
      <c r="AT638" s="361">
        <f t="shared" si="476"/>
        <v>1.5495408411532793E-3</v>
      </c>
      <c r="AU638" s="361">
        <f t="shared" si="476"/>
        <v>0.3769800085858927</v>
      </c>
      <c r="AV638" s="361">
        <f t="shared" si="476"/>
        <v>4.4383267066107138E-2</v>
      </c>
      <c r="AW638" s="361">
        <f t="shared" si="476"/>
        <v>2.8245173358903779E-4</v>
      </c>
      <c r="AX638" s="361">
        <f t="shared" si="476"/>
        <v>1.1556415842110255</v>
      </c>
      <c r="AY638" s="361">
        <f t="shared" si="476"/>
        <v>4.3983294245639376E-2</v>
      </c>
      <c r="AZ638" s="361">
        <f t="shared" si="476"/>
        <v>0.98411421480090477</v>
      </c>
      <c r="BA638" s="361">
        <f t="shared" si="476"/>
        <v>9.5935794657081047E-2</v>
      </c>
      <c r="BB638" s="361">
        <f t="shared" si="476"/>
        <v>1.0034611055721855E-2</v>
      </c>
      <c r="BC638" s="361">
        <f t="shared" si="476"/>
        <v>5.8551085165864145E-2</v>
      </c>
      <c r="BD638" s="361">
        <f t="shared" si="476"/>
        <v>2.6308005382394742E-5</v>
      </c>
      <c r="BE638" s="361">
        <f t="shared" si="476"/>
        <v>3.116196909088334E-3</v>
      </c>
      <c r="BF638" s="361">
        <f t="shared" si="476"/>
        <v>1.6664644446983811E-3</v>
      </c>
      <c r="BG638" s="361">
        <f t="shared" si="476"/>
        <v>1.7308619693396964E-3</v>
      </c>
      <c r="BH638" s="361">
        <f t="shared" si="476"/>
        <v>5.641195354953606E-7</v>
      </c>
      <c r="BI638" s="361">
        <f t="shared" si="476"/>
        <v>3.207688278158607E-3</v>
      </c>
      <c r="BJ638" s="361">
        <f t="shared" si="476"/>
        <v>4.0113653119360952</v>
      </c>
      <c r="BK638" s="361">
        <f t="shared" si="476"/>
        <v>1.7405578125679961E-2</v>
      </c>
    </row>
    <row r="639" spans="42:63" x14ac:dyDescent="0.2">
      <c r="AQ639" s="16" t="str">
        <f t="shared" si="468"/>
        <v>Assembly</v>
      </c>
      <c r="AR639" s="361">
        <f t="shared" ref="AR639:BK639" si="477">(SUMPRODUCT($AI$174:$AI$183,AR$174:AR$183)+SUMPRODUCT($AI$230:$AI$239,AR$230:AR$239)+SUMPRODUCT($AI$357:$AI$370,AR$357:AR$370)+SUMPRODUCT($AI$461:$AI$468,AR$461:AR$468))/$AQ$629</f>
        <v>1.2468526609156001</v>
      </c>
      <c r="AS639" s="361">
        <f t="shared" si="477"/>
        <v>25.669723727541921</v>
      </c>
      <c r="AT639" s="361">
        <f t="shared" si="477"/>
        <v>1.7989334395527401E-3</v>
      </c>
      <c r="AU639" s="361">
        <f t="shared" si="477"/>
        <v>0.39199630681597109</v>
      </c>
      <c r="AV639" s="361">
        <f t="shared" si="477"/>
        <v>3.028663049382711E-2</v>
      </c>
      <c r="AW639" s="361">
        <f t="shared" si="477"/>
        <v>4.7734276267894708E-4</v>
      </c>
      <c r="AX639" s="361">
        <f t="shared" si="477"/>
        <v>1.2692895261497776</v>
      </c>
      <c r="AY639" s="361">
        <f t="shared" si="477"/>
        <v>4.2394819958430398E-2</v>
      </c>
      <c r="AZ639" s="361">
        <f t="shared" si="477"/>
        <v>0.69129305593329349</v>
      </c>
      <c r="BA639" s="361">
        <f t="shared" si="477"/>
        <v>0.1350276795821094</v>
      </c>
      <c r="BB639" s="361">
        <f t="shared" si="477"/>
        <v>6.4195700781181217E-3</v>
      </c>
      <c r="BC639" s="361">
        <f t="shared" si="477"/>
        <v>3.9246317186076726E-2</v>
      </c>
      <c r="BD639" s="361">
        <f t="shared" si="477"/>
        <v>3.4644883150250219E-5</v>
      </c>
      <c r="BE639" s="361">
        <f t="shared" si="477"/>
        <v>1.0065483164804713E-3</v>
      </c>
      <c r="BF639" s="361">
        <f t="shared" si="477"/>
        <v>1.2168190490213465E-3</v>
      </c>
      <c r="BG639" s="361">
        <f t="shared" si="477"/>
        <v>1.2556307292218068E-3</v>
      </c>
      <c r="BH639" s="361">
        <f t="shared" si="477"/>
        <v>4.3255191597863582E-7</v>
      </c>
      <c r="BI639" s="361">
        <f t="shared" si="477"/>
        <v>1.8860824642481858E-3</v>
      </c>
      <c r="BJ639" s="361">
        <f t="shared" si="477"/>
        <v>0.75474263587066925</v>
      </c>
      <c r="BK639" s="361">
        <f t="shared" si="477"/>
        <v>7.453370666817909E-3</v>
      </c>
    </row>
    <row r="640" spans="42:63" x14ac:dyDescent="0.2">
      <c r="AQ640" s="16" t="str">
        <f t="shared" si="468"/>
        <v>Transport</v>
      </c>
      <c r="AR640" s="361">
        <f t="shared" ref="AR640:BK640" si="478">SUMPRODUCT($AI$469:$AI$471,AR$469:AR$471)/$AQ$629</f>
        <v>17.490300398954489</v>
      </c>
      <c r="AS640" s="361">
        <f t="shared" si="478"/>
        <v>245.3443012226374</v>
      </c>
      <c r="AT640" s="361">
        <f t="shared" si="478"/>
        <v>0.10863246103467544</v>
      </c>
      <c r="AU640" s="361">
        <f t="shared" si="478"/>
        <v>5.2786034793886758</v>
      </c>
      <c r="AV640" s="361">
        <f t="shared" si="478"/>
        <v>0.15342661987200412</v>
      </c>
      <c r="AW640" s="361">
        <f t="shared" si="478"/>
        <v>5.644423876415525E-4</v>
      </c>
      <c r="AX640" s="361">
        <f t="shared" si="478"/>
        <v>17.564977239312956</v>
      </c>
      <c r="AY640" s="361">
        <f t="shared" si="478"/>
        <v>0.71319240525027117</v>
      </c>
      <c r="AZ640" s="361">
        <f t="shared" si="478"/>
        <v>3.2262994049501037</v>
      </c>
      <c r="BA640" s="361">
        <f t="shared" si="478"/>
        <v>0.19224900900782838</v>
      </c>
      <c r="BB640" s="361">
        <f t="shared" si="478"/>
        <v>0.15032282748246056</v>
      </c>
      <c r="BC640" s="361">
        <f t="shared" si="478"/>
        <v>0.24563787162196876</v>
      </c>
      <c r="BD640" s="361">
        <f t="shared" si="478"/>
        <v>8.2464450120570999E-5</v>
      </c>
      <c r="BE640" s="361">
        <f t="shared" si="478"/>
        <v>3.2406480913316341E-2</v>
      </c>
      <c r="BF640" s="361">
        <f t="shared" si="478"/>
        <v>0.34849685694976834</v>
      </c>
      <c r="BG640" s="361">
        <f t="shared" si="478"/>
        <v>0.35106738708301577</v>
      </c>
      <c r="BH640" s="361">
        <f t="shared" si="478"/>
        <v>1.1959683185145958E-5</v>
      </c>
      <c r="BI640" s="361">
        <f t="shared" si="478"/>
        <v>0.33644326067386671</v>
      </c>
      <c r="BJ640" s="361">
        <f t="shared" si="478"/>
        <v>72.273149754742164</v>
      </c>
      <c r="BK640" s="361">
        <f t="shared" si="478"/>
        <v>1.4115044011219848E-2</v>
      </c>
    </row>
    <row r="642" spans="43:63" x14ac:dyDescent="0.2">
      <c r="AR642" s="1" t="s">
        <v>91</v>
      </c>
    </row>
    <row r="643" spans="43:63" x14ac:dyDescent="0.2">
      <c r="AQ643" s="13">
        <v>58</v>
      </c>
      <c r="AR643" s="22" t="str">
        <f>AR629</f>
        <v>Carbon footprint</v>
      </c>
      <c r="AS643" s="22" t="str">
        <f t="shared" ref="AS643:BK643" si="479">AS629</f>
        <v>CED</v>
      </c>
      <c r="AT643" s="22" t="str">
        <f t="shared" si="479"/>
        <v>Fine particulate matter formation</v>
      </c>
      <c r="AU643" s="22" t="str">
        <f t="shared" si="479"/>
        <v>Fossil resource scarcity</v>
      </c>
      <c r="AV643" s="22" t="str">
        <f t="shared" si="479"/>
        <v>Freshwater ecotoxicity</v>
      </c>
      <c r="AW643" s="22" t="str">
        <f t="shared" si="479"/>
        <v>Freshwater eutrophication</v>
      </c>
      <c r="AX643" s="22" t="str">
        <f t="shared" si="479"/>
        <v>Global warming</v>
      </c>
      <c r="AY643" s="22" t="str">
        <f t="shared" si="479"/>
        <v>Human carcinogenic toxicity</v>
      </c>
      <c r="AZ643" s="22" t="str">
        <f t="shared" si="479"/>
        <v>Human non-carcinogenic toxicity</v>
      </c>
      <c r="BA643" s="22" t="str">
        <f t="shared" si="479"/>
        <v>Ionizing radiation</v>
      </c>
      <c r="BB643" s="22" t="str">
        <f t="shared" si="479"/>
        <v>Land use</v>
      </c>
      <c r="BC643" s="22" t="str">
        <f t="shared" si="479"/>
        <v>Marine ecotoxicity</v>
      </c>
      <c r="BD643" s="22" t="str">
        <f t="shared" si="479"/>
        <v>Marine eutrophication</v>
      </c>
      <c r="BE643" s="22" t="str">
        <f t="shared" si="479"/>
        <v>Mineral resource scarcity</v>
      </c>
      <c r="BF643" s="22" t="str">
        <f t="shared" si="479"/>
        <v>Ozone formation, Human health</v>
      </c>
      <c r="BG643" s="22" t="str">
        <f t="shared" si="479"/>
        <v>Ozone formation, Terrestrial ecosystems</v>
      </c>
      <c r="BH643" s="22" t="str">
        <f t="shared" si="479"/>
        <v>Stratospheric ozone depletion</v>
      </c>
      <c r="BI643" s="22" t="str">
        <f t="shared" si="479"/>
        <v>Terrestrial acidification</v>
      </c>
      <c r="BJ643" s="22" t="str">
        <f t="shared" si="479"/>
        <v>Terrestrial ecotoxicity</v>
      </c>
      <c r="BK643" s="22" t="str">
        <f t="shared" si="479"/>
        <v>Water consumption</v>
      </c>
    </row>
    <row r="644" spans="43:63" x14ac:dyDescent="0.2">
      <c r="AQ644" s="16" t="str">
        <f>AQ630</f>
        <v>Cathode active material</v>
      </c>
      <c r="AR644" s="361">
        <f t="shared" ref="AR644:BK644" si="480">(SUMPRODUCT($AJ$105:$AJ$148,AR$105:AR$148)+SUMPRODUCT(AJ$15:AJ$74,AR$15:AR$74))/$AQ$643</f>
        <v>17.317503785407645</v>
      </c>
      <c r="AS644" s="361">
        <f t="shared" si="480"/>
        <v>274.1943248423247</v>
      </c>
      <c r="AT644" s="361">
        <f t="shared" si="480"/>
        <v>3.0507646495211635E-2</v>
      </c>
      <c r="AU644" s="361">
        <f t="shared" si="480"/>
        <v>4.994547458917471</v>
      </c>
      <c r="AV644" s="361">
        <f t="shared" si="480"/>
        <v>4.824118442789314</v>
      </c>
      <c r="AW644" s="361">
        <f t="shared" si="480"/>
        <v>3.8508291370892733E-2</v>
      </c>
      <c r="AX644" s="361">
        <f t="shared" si="480"/>
        <v>17.570347720268749</v>
      </c>
      <c r="AY644" s="361">
        <f t="shared" si="480"/>
        <v>2.2060172592412695</v>
      </c>
      <c r="AZ644" s="361">
        <f t="shared" si="480"/>
        <v>94.011162920476607</v>
      </c>
      <c r="BA644" s="361">
        <f t="shared" si="480"/>
        <v>7.5703708612677456</v>
      </c>
      <c r="BB644" s="361">
        <f t="shared" si="480"/>
        <v>0.20276677417274511</v>
      </c>
      <c r="BC644" s="361">
        <f t="shared" si="480"/>
        <v>6.7060058338831166</v>
      </c>
      <c r="BD644" s="361">
        <f t="shared" si="480"/>
        <v>1.9861995086727776E-3</v>
      </c>
      <c r="BE644" s="361">
        <f t="shared" si="480"/>
        <v>1.3335274763351226</v>
      </c>
      <c r="BF644" s="361">
        <f t="shared" si="480"/>
        <v>4.8652757744771506E-2</v>
      </c>
      <c r="BG644" s="361">
        <f t="shared" si="480"/>
        <v>4.2961279977997625E-2</v>
      </c>
      <c r="BH644" s="361">
        <f t="shared" si="480"/>
        <v>7.4215418312599246E-6</v>
      </c>
      <c r="BI644" s="361">
        <f t="shared" si="480"/>
        <v>7.1897850999624396E-2</v>
      </c>
      <c r="BJ644" s="361">
        <f t="shared" si="480"/>
        <v>1342.761094740436</v>
      </c>
      <c r="BK644" s="361">
        <f t="shared" si="480"/>
        <v>0.1662087424046432</v>
      </c>
    </row>
    <row r="645" spans="43:63" x14ac:dyDescent="0.2">
      <c r="AQ645" s="16" t="str">
        <f t="shared" ref="AQ645:AQ654" si="481">AQ631</f>
        <v>Anode active material</v>
      </c>
      <c r="AR645" s="361">
        <f t="shared" ref="AR645:BK645" si="482">SUMPRODUCT($AJ$184:$AJ$205,AR$184:AR$205)/$AQ$643</f>
        <v>3.2902516613236261</v>
      </c>
      <c r="AS645" s="361">
        <f t="shared" si="482"/>
        <v>86.777524019422245</v>
      </c>
      <c r="AT645" s="361">
        <f t="shared" si="482"/>
        <v>2.6029047394696157E-2</v>
      </c>
      <c r="AU645" s="361">
        <f t="shared" si="482"/>
        <v>1.6234372222112159</v>
      </c>
      <c r="AV645" s="361">
        <f t="shared" si="482"/>
        <v>0.10105500578000698</v>
      </c>
      <c r="AW645" s="361">
        <f t="shared" si="482"/>
        <v>1.4550039956355771E-3</v>
      </c>
      <c r="AX645" s="361">
        <f t="shared" si="482"/>
        <v>3.3509924178947559</v>
      </c>
      <c r="AY645" s="361">
        <f t="shared" si="482"/>
        <v>0.1409560765906189</v>
      </c>
      <c r="AZ645" s="361">
        <f t="shared" si="482"/>
        <v>2.5607978510433278</v>
      </c>
      <c r="BA645" s="361">
        <f t="shared" si="482"/>
        <v>0.44118682387712366</v>
      </c>
      <c r="BB645" s="361">
        <f t="shared" si="482"/>
        <v>1.9023519255529489E-2</v>
      </c>
      <c r="BC645" s="361">
        <f t="shared" si="482"/>
        <v>0.13481304459366056</v>
      </c>
      <c r="BD645" s="361">
        <f t="shared" si="482"/>
        <v>1.0247747274856859E-4</v>
      </c>
      <c r="BE645" s="361">
        <f t="shared" si="482"/>
        <v>4.8437140924767752E-3</v>
      </c>
      <c r="BF645" s="361">
        <f t="shared" si="482"/>
        <v>1.3569078087068361E-2</v>
      </c>
      <c r="BG645" s="361">
        <f t="shared" si="482"/>
        <v>1.3959235634997071E-2</v>
      </c>
      <c r="BH645" s="361">
        <f t="shared" si="482"/>
        <v>1.5485975701605197E-6</v>
      </c>
      <c r="BI645" s="361">
        <f t="shared" si="482"/>
        <v>7.0935166014504725E-2</v>
      </c>
      <c r="BJ645" s="361">
        <f t="shared" si="482"/>
        <v>5.2084795853522001</v>
      </c>
      <c r="BK645" s="361">
        <f t="shared" si="482"/>
        <v>1.7454061444555035E-2</v>
      </c>
    </row>
    <row r="646" spans="43:63" x14ac:dyDescent="0.2">
      <c r="AQ646" s="16" t="str">
        <f t="shared" si="481"/>
        <v>Electrolyte</v>
      </c>
      <c r="AR646" s="361">
        <f t="shared" ref="AR646:BK646" si="483">SUMPRODUCT($AJ$240:$AJ$320,AR$240:AR$320)/$AQ$643</f>
        <v>2.1398506044877768</v>
      </c>
      <c r="AS646" s="361">
        <f t="shared" si="483"/>
        <v>35.859712704372136</v>
      </c>
      <c r="AT646" s="361">
        <f t="shared" si="483"/>
        <v>4.6373436393183668E-3</v>
      </c>
      <c r="AU646" s="361">
        <f t="shared" si="483"/>
        <v>0.65335985674441321</v>
      </c>
      <c r="AV646" s="361">
        <f t="shared" si="483"/>
        <v>0.29327434183506945</v>
      </c>
      <c r="AW646" s="361">
        <f t="shared" si="483"/>
        <v>8.2870319690909956E-4</v>
      </c>
      <c r="AX646" s="361">
        <f t="shared" si="483"/>
        <v>2.1810994535051944</v>
      </c>
      <c r="AY646" s="361">
        <f t="shared" si="483"/>
        <v>0.14637059738729863</v>
      </c>
      <c r="AZ646" s="361">
        <f t="shared" si="483"/>
        <v>5.6427453045948459</v>
      </c>
      <c r="BA646" s="361">
        <f t="shared" si="483"/>
        <v>0.15442491030349828</v>
      </c>
      <c r="BB646" s="361">
        <f t="shared" si="483"/>
        <v>3.6193439436143678E-2</v>
      </c>
      <c r="BC646" s="361">
        <f t="shared" si="483"/>
        <v>0.38355988560261217</v>
      </c>
      <c r="BD646" s="361">
        <f t="shared" si="483"/>
        <v>3.3004139050233673E-4</v>
      </c>
      <c r="BE646" s="361">
        <f t="shared" si="483"/>
        <v>4.780605757936332E-2</v>
      </c>
      <c r="BF646" s="361">
        <f t="shared" si="483"/>
        <v>4.8251058952907691E-3</v>
      </c>
      <c r="BG646" s="361">
        <f t="shared" si="483"/>
        <v>4.9806553298871398E-3</v>
      </c>
      <c r="BH646" s="361">
        <f t="shared" si="483"/>
        <v>7.6458944610185475E-7</v>
      </c>
      <c r="BI646" s="361">
        <f t="shared" si="483"/>
        <v>1.1744121773327237E-2</v>
      </c>
      <c r="BJ646" s="361">
        <f t="shared" si="483"/>
        <v>31.53609937272498</v>
      </c>
      <c r="BK646" s="361">
        <f t="shared" si="483"/>
        <v>2.8805549760531304E-2</v>
      </c>
    </row>
    <row r="647" spans="43:63" x14ac:dyDescent="0.2">
      <c r="AQ647" s="16" t="str">
        <f t="shared" si="481"/>
        <v>Separator</v>
      </c>
      <c r="AR647" s="361">
        <f t="shared" ref="AR647:BK647" si="484">SUMPRODUCT($AJ$321:$AJ$323,AR$321:AR$323)/$AQ$643</f>
        <v>0.11741353398936555</v>
      </c>
      <c r="AS647" s="361">
        <f t="shared" si="484"/>
        <v>3.6924910577946832</v>
      </c>
      <c r="AT647" s="361">
        <f t="shared" si="484"/>
        <v>1.4859256942645482E-4</v>
      </c>
      <c r="AU647" s="361">
        <f t="shared" si="484"/>
        <v>7.2888964785004312E-2</v>
      </c>
      <c r="AV647" s="361">
        <f t="shared" si="484"/>
        <v>2.9359614972248966E-3</v>
      </c>
      <c r="AW647" s="361">
        <f t="shared" si="484"/>
        <v>2.7541343645459646E-5</v>
      </c>
      <c r="AX647" s="361">
        <f t="shared" si="484"/>
        <v>0.12056802826957007</v>
      </c>
      <c r="AY647" s="361">
        <f t="shared" si="484"/>
        <v>4.6697270031827018E-3</v>
      </c>
      <c r="AZ647" s="361">
        <f t="shared" si="484"/>
        <v>6.7847827804581901E-2</v>
      </c>
      <c r="BA647" s="361">
        <f t="shared" si="484"/>
        <v>7.9409999643966153E-3</v>
      </c>
      <c r="BB647" s="361">
        <f t="shared" si="484"/>
        <v>2.4970885283976969E-3</v>
      </c>
      <c r="BC647" s="361">
        <f t="shared" si="484"/>
        <v>3.9025616335385568E-3</v>
      </c>
      <c r="BD647" s="361">
        <f t="shared" si="484"/>
        <v>2.7311443097722947E-6</v>
      </c>
      <c r="BE647" s="361">
        <f t="shared" si="484"/>
        <v>2.6311743823668088E-4</v>
      </c>
      <c r="BF647" s="361">
        <f t="shared" si="484"/>
        <v>2.3927072880710728E-4</v>
      </c>
      <c r="BG647" s="361">
        <f t="shared" si="484"/>
        <v>2.5525558482797969E-4</v>
      </c>
      <c r="BH647" s="361">
        <f t="shared" si="484"/>
        <v>2.76233248243137E-8</v>
      </c>
      <c r="BI647" s="361">
        <f t="shared" si="484"/>
        <v>3.1948846852448737E-4</v>
      </c>
      <c r="BJ647" s="361">
        <f t="shared" si="484"/>
        <v>0.22061432323917746</v>
      </c>
      <c r="BK647" s="361">
        <f t="shared" si="484"/>
        <v>1.2670392711100766E-3</v>
      </c>
    </row>
    <row r="648" spans="43:63" x14ac:dyDescent="0.2">
      <c r="AQ648" s="16" t="str">
        <f t="shared" si="481"/>
        <v>BMS</v>
      </c>
      <c r="AR648" s="361">
        <f t="shared" ref="AR648:BK648" si="485">SUMPRODUCT($AJ$444:$AJ$448,AR$444:AR$448)/$AQ$643</f>
        <v>8.6554974910467539</v>
      </c>
      <c r="AS648" s="361">
        <f t="shared" si="485"/>
        <v>145.00772486396735</v>
      </c>
      <c r="AT648" s="361">
        <f t="shared" si="485"/>
        <v>2.0207734273257998E-2</v>
      </c>
      <c r="AU648" s="361">
        <f t="shared" si="485"/>
        <v>2.3382025811550693</v>
      </c>
      <c r="AV648" s="361">
        <f t="shared" si="485"/>
        <v>8.0593959405585043</v>
      </c>
      <c r="AW648" s="361">
        <f t="shared" si="485"/>
        <v>1.5541326762470947E-2</v>
      </c>
      <c r="AX648" s="361">
        <f t="shared" si="485"/>
        <v>8.8057386271146427</v>
      </c>
      <c r="AY648" s="361">
        <f t="shared" si="485"/>
        <v>0.97695123655886384</v>
      </c>
      <c r="AZ648" s="361">
        <f t="shared" si="485"/>
        <v>122.60134988515408</v>
      </c>
      <c r="BA648" s="361">
        <f t="shared" si="485"/>
        <v>1.1215835660622224</v>
      </c>
      <c r="BB648" s="361">
        <f t="shared" si="485"/>
        <v>0.15112516699785228</v>
      </c>
      <c r="BC648" s="361">
        <f t="shared" si="485"/>
        <v>10.56209057008177</v>
      </c>
      <c r="BD648" s="361">
        <f t="shared" si="485"/>
        <v>5.2867682787707912E-4</v>
      </c>
      <c r="BE648" s="361">
        <f t="shared" si="485"/>
        <v>0.41838398639941421</v>
      </c>
      <c r="BF648" s="361">
        <f t="shared" si="485"/>
        <v>2.8945654654749624E-2</v>
      </c>
      <c r="BG648" s="361">
        <f t="shared" si="485"/>
        <v>2.9401040080761019E-2</v>
      </c>
      <c r="BH648" s="361">
        <f t="shared" si="485"/>
        <v>5.3039354363726737E-6</v>
      </c>
      <c r="BI648" s="361">
        <f t="shared" si="485"/>
        <v>3.6726414685176387E-2</v>
      </c>
      <c r="BJ648" s="361">
        <f t="shared" si="485"/>
        <v>43.916551767973118</v>
      </c>
      <c r="BK648" s="361">
        <f t="shared" si="485"/>
        <v>9.6749486983393612E-2</v>
      </c>
    </row>
    <row r="649" spans="43:63" x14ac:dyDescent="0.2">
      <c r="AQ649" s="16" t="str">
        <f t="shared" si="481"/>
        <v>Al</v>
      </c>
      <c r="AR649" s="361">
        <f>(SUMPRODUCT($AJ$164:$AJ$173,AR$164:AR$173)+SUMPRODUCT($AJ$324:$AJ$333,AR$324:AR$333)+SUMPRODUCT($AJ$344:$AJ$353,AR$344:AR$353)+SUMPRODUCT($AJ$371:$AJ$390,AR$371:AR$390)+SUMPRODUCT($AJ$407:$AJ$426,AR$407:AR$426))/$AQ$643</f>
        <v>2.654230297893466</v>
      </c>
      <c r="AS649" s="361">
        <f t="shared" ref="AS649:BK649" si="486">(SUMPRODUCT($AJ$164:$AJ$173,AS$164:AS$173)+SUMPRODUCT($AJ$324:$AJ$333,AS$324:AS$333)+SUMPRODUCT($AJ$344:$AJ$353,AS$344:AS$353)+SUMPRODUCT($AJ$371:$AJ$390,AS$371:AS$390)+SUMPRODUCT($AJ$407:$AJ$426,AS$407:AS$426))/$AQ$643</f>
        <v>45.87994585591435</v>
      </c>
      <c r="AT649" s="361">
        <f t="shared" si="486"/>
        <v>6.9951472284468189E-3</v>
      </c>
      <c r="AU649" s="361">
        <f t="shared" si="486"/>
        <v>0.60916632121241665</v>
      </c>
      <c r="AV649" s="361">
        <f t="shared" si="486"/>
        <v>4.3744341100701751</v>
      </c>
      <c r="AW649" s="361">
        <f t="shared" si="486"/>
        <v>1.232499670116551E-3</v>
      </c>
      <c r="AX649" s="361">
        <f t="shared" si="486"/>
        <v>2.6992136399570703</v>
      </c>
      <c r="AY649" s="361">
        <f t="shared" si="486"/>
        <v>0.9994359580899681</v>
      </c>
      <c r="AZ649" s="361">
        <f t="shared" si="486"/>
        <v>9.3779540731727007</v>
      </c>
      <c r="BA649" s="361">
        <f t="shared" si="486"/>
        <v>0.12438517560406147</v>
      </c>
      <c r="BB649" s="361">
        <f t="shared" si="486"/>
        <v>2.3859145028145408E-2</v>
      </c>
      <c r="BC649" s="361">
        <f t="shared" si="486"/>
        <v>5.2689451190347913</v>
      </c>
      <c r="BD649" s="361">
        <f t="shared" si="486"/>
        <v>7.0556141627618507E-5</v>
      </c>
      <c r="BE649" s="361">
        <f t="shared" si="486"/>
        <v>7.735689607952298E-2</v>
      </c>
      <c r="BF649" s="361">
        <f t="shared" si="486"/>
        <v>6.5501695253254114E-3</v>
      </c>
      <c r="BG649" s="361">
        <f t="shared" si="486"/>
        <v>6.7081244173999837E-3</v>
      </c>
      <c r="BH649" s="361">
        <f t="shared" si="486"/>
        <v>1.0243906425614819E-6</v>
      </c>
      <c r="BI649" s="361">
        <f t="shared" si="486"/>
        <v>1.8071128604330911E-2</v>
      </c>
      <c r="BJ649" s="361">
        <f t="shared" si="486"/>
        <v>38.547857614346292</v>
      </c>
      <c r="BK649" s="361">
        <f t="shared" si="486"/>
        <v>8.7657207346391583E-2</v>
      </c>
    </row>
    <row r="650" spans="43:63" x14ac:dyDescent="0.2">
      <c r="AQ650" s="16" t="str">
        <f t="shared" si="481"/>
        <v>Cu</v>
      </c>
      <c r="AR650" s="361">
        <f>(SUMPRODUCT($AJ$220:$AJ$229,AR$220:AR$229)+SUMPRODUCT($AJ$334:$AJ$343,AR$334:AR$343)+SUMPRODUCT($AJ$391:$AJ$406,AR$391:AR$406)+SUMPRODUCT($AJ$438:$AJ$443,AR$438:AR$443)+SUMPRODUCT($AJ$451:$AJ$460,AR$451:AR$460))/$AQ$643</f>
        <v>2.083005145544099</v>
      </c>
      <c r="AS650" s="361">
        <f t="shared" ref="AS650:BK650" si="487">(SUMPRODUCT($AJ$220:$AJ$229,AS$220:AS$229)+SUMPRODUCT($AJ$334:$AJ$343,AS$334:AS$343)+SUMPRODUCT($AJ$391:$AJ$406,AS$391:AS$406)+SUMPRODUCT($AJ$438:$AJ$443,AS$438:AS$443)+SUMPRODUCT($AJ$451:$AJ$460,AS$451:AS$460))/$AQ$643</f>
        <v>36.912334591706511</v>
      </c>
      <c r="AT650" s="361">
        <f t="shared" si="487"/>
        <v>1.185491615371146E-2</v>
      </c>
      <c r="AU650" s="361">
        <f t="shared" si="487"/>
        <v>0.54540137042644254</v>
      </c>
      <c r="AV650" s="361">
        <f t="shared" si="487"/>
        <v>12.047702464441404</v>
      </c>
      <c r="AW650" s="361">
        <f t="shared" si="487"/>
        <v>1.4496035637485789E-2</v>
      </c>
      <c r="AX650" s="361">
        <f t="shared" si="487"/>
        <v>2.1190917343188698</v>
      </c>
      <c r="AY650" s="361">
        <f t="shared" si="487"/>
        <v>1.178322110056772</v>
      </c>
      <c r="AZ650" s="361">
        <f t="shared" si="487"/>
        <v>149.69607029424978</v>
      </c>
      <c r="BA650" s="361">
        <f t="shared" si="487"/>
        <v>0.22106222521818794</v>
      </c>
      <c r="BB650" s="361">
        <f t="shared" si="487"/>
        <v>-0.22533205704949777</v>
      </c>
      <c r="BC650" s="361">
        <f t="shared" si="487"/>
        <v>15.004270329040976</v>
      </c>
      <c r="BD650" s="361">
        <f t="shared" si="487"/>
        <v>2.5269645608510648E-4</v>
      </c>
      <c r="BE650" s="361">
        <f t="shared" si="487"/>
        <v>0.54726842427225475</v>
      </c>
      <c r="BF650" s="361">
        <f t="shared" si="487"/>
        <v>2.0099710669729508E-2</v>
      </c>
      <c r="BG650" s="361">
        <f t="shared" si="487"/>
        <v>2.0499184715827488E-2</v>
      </c>
      <c r="BH650" s="361">
        <f t="shared" si="487"/>
        <v>2.7575392151640177E-6</v>
      </c>
      <c r="BI650" s="361">
        <f t="shared" si="487"/>
        <v>2.5505064737553432E-2</v>
      </c>
      <c r="BJ650" s="361">
        <f t="shared" si="487"/>
        <v>147.37545106893452</v>
      </c>
      <c r="BK650" s="361">
        <f t="shared" si="487"/>
        <v>7.0420884730852923E-2</v>
      </c>
    </row>
    <row r="651" spans="43:63" x14ac:dyDescent="0.2">
      <c r="AQ651" s="16" t="str">
        <f t="shared" si="481"/>
        <v>Steel</v>
      </c>
      <c r="AR651" s="361">
        <f>SUMPRODUCT($AJ$428:$AJ$437,AR$428:AR$437)/$AQ$643</f>
        <v>5.7111267209041638E-2</v>
      </c>
      <c r="AS651" s="361">
        <f t="shared" ref="AS651:BK651" si="488">SUMPRODUCT($AJ$428:$AJ$437,AS$428:AS$437)/$AQ$643</f>
        <v>0.75943339265228282</v>
      </c>
      <c r="AT651" s="361">
        <f t="shared" si="488"/>
        <v>1.1054403999207789E-4</v>
      </c>
      <c r="AU651" s="361">
        <f t="shared" si="488"/>
        <v>1.435343577390759E-2</v>
      </c>
      <c r="AV651" s="361">
        <f t="shared" si="488"/>
        <v>6.3047422273103939E-3</v>
      </c>
      <c r="AW651" s="361">
        <f t="shared" si="488"/>
        <v>2.5989840463841191E-5</v>
      </c>
      <c r="AX651" s="361">
        <f t="shared" si="488"/>
        <v>5.8118994526769711E-2</v>
      </c>
      <c r="AY651" s="361">
        <f t="shared" si="488"/>
        <v>0.11502319204304574</v>
      </c>
      <c r="AZ651" s="361">
        <f t="shared" si="488"/>
        <v>6.6472363410784871E-2</v>
      </c>
      <c r="BA651" s="361">
        <f t="shared" si="488"/>
        <v>2.7740131793828329E-3</v>
      </c>
      <c r="BB651" s="361">
        <f t="shared" si="488"/>
        <v>5.1183709568043744E-4</v>
      </c>
      <c r="BC651" s="361">
        <f t="shared" si="488"/>
        <v>8.652475968576932E-3</v>
      </c>
      <c r="BD651" s="361">
        <f t="shared" si="488"/>
        <v>1.6900543834110371E-6</v>
      </c>
      <c r="BE651" s="361">
        <f t="shared" si="488"/>
        <v>1.9414739442744332E-3</v>
      </c>
      <c r="BF651" s="361">
        <f t="shared" si="488"/>
        <v>1.4584029070130648E-4</v>
      </c>
      <c r="BG651" s="361">
        <f t="shared" si="488"/>
        <v>1.5658069488410996E-4</v>
      </c>
      <c r="BH651" s="361">
        <f t="shared" si="488"/>
        <v>1.3971536956778525E-8</v>
      </c>
      <c r="BI651" s="361">
        <f t="shared" si="488"/>
        <v>1.6087030104621787E-4</v>
      </c>
      <c r="BJ651" s="361">
        <f t="shared" si="488"/>
        <v>0.28341826358477151</v>
      </c>
      <c r="BK651" s="361">
        <f t="shared" si="488"/>
        <v>7.8170171518169348E-4</v>
      </c>
    </row>
    <row r="652" spans="43:63" x14ac:dyDescent="0.2">
      <c r="AQ652" s="16" t="str">
        <f t="shared" si="481"/>
        <v>Others (Additives, Plastics, binders, solvents, and coolants)</v>
      </c>
      <c r="AR652" s="361">
        <f t="shared" ref="AR652:BK652" si="489">(SUMPRODUCT($AJ$75:$AJ$104,AR$75:AR$104)+SUMPRODUCT($AJ$149:$AJ$163,AR$149:AR$163)+SUMPRODUCT($AJ$206:$AJ$219,AR$206:AR$219)+SUMPRODUCT($AJ$354:$AJ$356,AR$354:AR$356)+$AJ$427*AR$427+SUMPRODUCT($AJ$449:$AJ$450,AR$449:AR$450))/$AQ$643</f>
        <v>1.7774743159444797</v>
      </c>
      <c r="AS652" s="361">
        <f t="shared" si="489"/>
        <v>32.166330573427544</v>
      </c>
      <c r="AT652" s="361">
        <f t="shared" si="489"/>
        <v>2.515802058383314E-3</v>
      </c>
      <c r="AU652" s="361">
        <f t="shared" si="489"/>
        <v>0.59111114363411443</v>
      </c>
      <c r="AV652" s="361">
        <f t="shared" si="489"/>
        <v>7.1302426852654893E-2</v>
      </c>
      <c r="AW652" s="361">
        <f t="shared" si="489"/>
        <v>4.5532429610445661E-4</v>
      </c>
      <c r="AX652" s="361">
        <f t="shared" si="489"/>
        <v>1.883095897597959</v>
      </c>
      <c r="AY652" s="361">
        <f t="shared" si="489"/>
        <v>6.8787455460783492E-2</v>
      </c>
      <c r="AZ652" s="361">
        <f t="shared" si="489"/>
        <v>1.5470021988994704</v>
      </c>
      <c r="BA652" s="361">
        <f t="shared" si="489"/>
        <v>0.15960642305518699</v>
      </c>
      <c r="BB652" s="361">
        <f t="shared" si="489"/>
        <v>1.5761265493350878E-2</v>
      </c>
      <c r="BC652" s="361">
        <f t="shared" si="489"/>
        <v>9.40123741587824E-2</v>
      </c>
      <c r="BD652" s="361">
        <f t="shared" si="489"/>
        <v>4.2656920626036491E-5</v>
      </c>
      <c r="BE652" s="361">
        <f t="shared" si="489"/>
        <v>4.8802719527739407E-3</v>
      </c>
      <c r="BF652" s="361">
        <f t="shared" si="489"/>
        <v>2.5208958021661677E-3</v>
      </c>
      <c r="BG652" s="361">
        <f t="shared" si="489"/>
        <v>2.615777634850049E-3</v>
      </c>
      <c r="BH652" s="361">
        <f t="shared" si="489"/>
        <v>7.8848890194033228E-7</v>
      </c>
      <c r="BI652" s="361">
        <f t="shared" si="489"/>
        <v>5.1884144674931368E-3</v>
      </c>
      <c r="BJ652" s="361">
        <f t="shared" si="489"/>
        <v>6.3200956428815518</v>
      </c>
      <c r="BK652" s="361">
        <f t="shared" si="489"/>
        <v>2.8585314538323203E-2</v>
      </c>
    </row>
    <row r="653" spans="43:63" x14ac:dyDescent="0.2">
      <c r="AQ653" s="16" t="str">
        <f t="shared" si="481"/>
        <v>Assembly</v>
      </c>
      <c r="AR653" s="361">
        <f t="shared" ref="AR653:BK653" si="490">(SUMPRODUCT($AJ$174:$AJ$183,AR$174:AR$183)+SUMPRODUCT($AJ$230:$AJ$239,AR$230:AR$239)+SUMPRODUCT($AJ$357:$AJ$370,AR$357:AR$370)+SUMPRODUCT($AJ$461:$AJ$468,AR$461:AR$468))/$AQ$643</f>
        <v>1.2266705933116329</v>
      </c>
      <c r="AS653" s="361">
        <f t="shared" si="490"/>
        <v>25.296729881812709</v>
      </c>
      <c r="AT653" s="361">
        <f t="shared" si="490"/>
        <v>1.780484324832582E-3</v>
      </c>
      <c r="AU653" s="361">
        <f t="shared" si="490"/>
        <v>0.38531991831574752</v>
      </c>
      <c r="AV653" s="361">
        <f t="shared" si="490"/>
        <v>3.0000772715875212E-2</v>
      </c>
      <c r="AW653" s="361">
        <f t="shared" si="490"/>
        <v>4.7305691235951332E-4</v>
      </c>
      <c r="AX653" s="361">
        <f t="shared" si="490"/>
        <v>1.2487195571527436</v>
      </c>
      <c r="AY653" s="361">
        <f t="shared" si="490"/>
        <v>4.1966647468636771E-2</v>
      </c>
      <c r="AZ653" s="361">
        <f t="shared" si="490"/>
        <v>0.68478885777747478</v>
      </c>
      <c r="BA653" s="361">
        <f t="shared" si="490"/>
        <v>0.13378791013548794</v>
      </c>
      <c r="BB653" s="361">
        <f t="shared" si="490"/>
        <v>6.361336679501276E-3</v>
      </c>
      <c r="BC653" s="361">
        <f t="shared" si="490"/>
        <v>3.8876600768143532E-2</v>
      </c>
      <c r="BD653" s="361">
        <f t="shared" si="490"/>
        <v>3.4310454607475926E-5</v>
      </c>
      <c r="BE653" s="361">
        <f t="shared" si="490"/>
        <v>9.9577358724958331E-4</v>
      </c>
      <c r="BF653" s="361">
        <f t="shared" si="490"/>
        <v>1.2007044603757847E-3</v>
      </c>
      <c r="BG653" s="361">
        <f t="shared" si="490"/>
        <v>1.2388306852433031E-3</v>
      </c>
      <c r="BH653" s="361">
        <f t="shared" si="490"/>
        <v>4.2705876524073622E-7</v>
      </c>
      <c r="BI653" s="361">
        <f t="shared" si="490"/>
        <v>1.8612332510203711E-3</v>
      </c>
      <c r="BJ653" s="361">
        <f t="shared" si="490"/>
        <v>0.74761618564965659</v>
      </c>
      <c r="BK653" s="361">
        <f t="shared" si="490"/>
        <v>7.3848745000144348E-3</v>
      </c>
    </row>
    <row r="654" spans="43:63" x14ac:dyDescent="0.2">
      <c r="AQ654" s="16" t="str">
        <f t="shared" si="481"/>
        <v>Transport</v>
      </c>
      <c r="AR654" s="361">
        <f t="shared" ref="AR654:BK654" si="491">SUMPRODUCT($AJ$469:$AJ$471,AR$469:AR$471)/$AQ$643</f>
        <v>20.545884828142253</v>
      </c>
      <c r="AS654" s="361">
        <f t="shared" si="491"/>
        <v>287.51312637839021</v>
      </c>
      <c r="AT654" s="361">
        <f t="shared" si="491"/>
        <v>0.12898944924096314</v>
      </c>
      <c r="AU654" s="361">
        <f t="shared" si="491"/>
        <v>6.1879150687343634</v>
      </c>
      <c r="AV654" s="361">
        <f t="shared" si="491"/>
        <v>0.17697170131080656</v>
      </c>
      <c r="AW654" s="361">
        <f t="shared" si="491"/>
        <v>6.5067153829129784E-4</v>
      </c>
      <c r="AX654" s="361">
        <f t="shared" si="491"/>
        <v>20.633396237536157</v>
      </c>
      <c r="AY654" s="361">
        <f t="shared" si="491"/>
        <v>0.83735417988259453</v>
      </c>
      <c r="AZ654" s="361">
        <f t="shared" si="491"/>
        <v>3.6336332653739816</v>
      </c>
      <c r="BA654" s="361">
        <f t="shared" si="491"/>
        <v>0.22360853961831906</v>
      </c>
      <c r="BB654" s="361">
        <f t="shared" si="491"/>
        <v>0.15972944560688274</v>
      </c>
      <c r="BC654" s="361">
        <f t="shared" si="491"/>
        <v>0.28193330506379399</v>
      </c>
      <c r="BD654" s="361">
        <f t="shared" si="491"/>
        <v>9.341829339055765E-5</v>
      </c>
      <c r="BE654" s="361">
        <f t="shared" si="491"/>
        <v>3.8006717807885511E-2</v>
      </c>
      <c r="BF654" s="361">
        <f t="shared" si="491"/>
        <v>0.41361085154921878</v>
      </c>
      <c r="BG654" s="361">
        <f t="shared" si="491"/>
        <v>0.41664051063330038</v>
      </c>
      <c r="BH654" s="361">
        <f t="shared" si="491"/>
        <v>1.4098997091573245E-5</v>
      </c>
      <c r="BI654" s="361">
        <f t="shared" si="491"/>
        <v>0.39982050544157266</v>
      </c>
      <c r="BJ654" s="361">
        <f t="shared" si="491"/>
        <v>80.524020674962941</v>
      </c>
      <c r="BK654" s="361">
        <f t="shared" si="491"/>
        <v>1.6234780353770659E-2</v>
      </c>
    </row>
    <row r="656" spans="43:63" x14ac:dyDescent="0.2">
      <c r="AR656" s="1" t="s">
        <v>92</v>
      </c>
    </row>
    <row r="657" spans="43:63" x14ac:dyDescent="0.2">
      <c r="AQ657" s="13">
        <v>58</v>
      </c>
      <c r="AR657" s="22" t="str">
        <f>AR643</f>
        <v>Carbon footprint</v>
      </c>
      <c r="AS657" s="22" t="str">
        <f t="shared" ref="AS657:BK657" si="492">AS643</f>
        <v>CED</v>
      </c>
      <c r="AT657" s="22" t="str">
        <f t="shared" si="492"/>
        <v>Fine particulate matter formation</v>
      </c>
      <c r="AU657" s="22" t="str">
        <f t="shared" si="492"/>
        <v>Fossil resource scarcity</v>
      </c>
      <c r="AV657" s="22" t="str">
        <f t="shared" si="492"/>
        <v>Freshwater ecotoxicity</v>
      </c>
      <c r="AW657" s="22" t="str">
        <f t="shared" si="492"/>
        <v>Freshwater eutrophication</v>
      </c>
      <c r="AX657" s="22" t="str">
        <f t="shared" si="492"/>
        <v>Global warming</v>
      </c>
      <c r="AY657" s="22" t="str">
        <f t="shared" si="492"/>
        <v>Human carcinogenic toxicity</v>
      </c>
      <c r="AZ657" s="22" t="str">
        <f t="shared" si="492"/>
        <v>Human non-carcinogenic toxicity</v>
      </c>
      <c r="BA657" s="22" t="str">
        <f t="shared" si="492"/>
        <v>Ionizing radiation</v>
      </c>
      <c r="BB657" s="22" t="str">
        <f t="shared" si="492"/>
        <v>Land use</v>
      </c>
      <c r="BC657" s="22" t="str">
        <f t="shared" si="492"/>
        <v>Marine ecotoxicity</v>
      </c>
      <c r="BD657" s="22" t="str">
        <f t="shared" si="492"/>
        <v>Marine eutrophication</v>
      </c>
      <c r="BE657" s="22" t="str">
        <f t="shared" si="492"/>
        <v>Mineral resource scarcity</v>
      </c>
      <c r="BF657" s="22" t="str">
        <f t="shared" si="492"/>
        <v>Ozone formation, Human health</v>
      </c>
      <c r="BG657" s="22" t="str">
        <f t="shared" si="492"/>
        <v>Ozone formation, Terrestrial ecosystems</v>
      </c>
      <c r="BH657" s="22" t="str">
        <f t="shared" si="492"/>
        <v>Stratospheric ozone depletion</v>
      </c>
      <c r="BI657" s="22" t="str">
        <f t="shared" si="492"/>
        <v>Terrestrial acidification</v>
      </c>
      <c r="BJ657" s="22" t="str">
        <f t="shared" si="492"/>
        <v>Terrestrial ecotoxicity</v>
      </c>
      <c r="BK657" s="22" t="str">
        <f t="shared" si="492"/>
        <v>Water consumption</v>
      </c>
    </row>
    <row r="658" spans="43:63" x14ac:dyDescent="0.2">
      <c r="AQ658" s="16" t="str">
        <f>AQ644</f>
        <v>Cathode active material</v>
      </c>
      <c r="AR658" s="361">
        <f t="shared" ref="AR658:BK658" si="493">(SUMPRODUCT($AK$105:$AK$148,AR$105:AR$148)+SUMPRODUCT($AK$15:$AK$74,AR$15:AR$74))/$AQ$657</f>
        <v>20.12551757962197</v>
      </c>
      <c r="AS658" s="361">
        <f t="shared" si="493"/>
        <v>318.69175346625286</v>
      </c>
      <c r="AT658" s="361">
        <f t="shared" si="493"/>
        <v>3.3759212222348796E-2</v>
      </c>
      <c r="AU658" s="361">
        <f t="shared" si="493"/>
        <v>5.869485631670365</v>
      </c>
      <c r="AV658" s="361">
        <f t="shared" si="493"/>
        <v>5.3756583829536035</v>
      </c>
      <c r="AW658" s="361">
        <f t="shared" si="493"/>
        <v>1.2875209244178972E-2</v>
      </c>
      <c r="AX658" s="361">
        <f t="shared" si="493"/>
        <v>20.422408363497063</v>
      </c>
      <c r="AY658" s="361">
        <f t="shared" si="493"/>
        <v>2.5145535131281291</v>
      </c>
      <c r="AZ658" s="361">
        <f t="shared" si="493"/>
        <v>102.97781025952942</v>
      </c>
      <c r="BA658" s="361">
        <f t="shared" si="493"/>
        <v>1.6095857174205443</v>
      </c>
      <c r="BB658" s="361">
        <f t="shared" si="493"/>
        <v>0.22903907480352431</v>
      </c>
      <c r="BC658" s="361">
        <f t="shared" si="493"/>
        <v>7.4234772153228299</v>
      </c>
      <c r="BD658" s="361">
        <f t="shared" si="493"/>
        <v>2.0980147603007872E-3</v>
      </c>
      <c r="BE658" s="361">
        <f t="shared" si="493"/>
        <v>1.5010833726039918</v>
      </c>
      <c r="BF658" s="361">
        <f t="shared" si="493"/>
        <v>4.7363887655391894E-2</v>
      </c>
      <c r="BG658" s="361">
        <f t="shared" si="493"/>
        <v>4.8341425259622463E-2</v>
      </c>
      <c r="BH658" s="361">
        <f t="shared" si="493"/>
        <v>7.3894908364635434E-6</v>
      </c>
      <c r="BI658" s="361">
        <f t="shared" si="493"/>
        <v>7.4923353937566009E-2</v>
      </c>
      <c r="BJ658" s="361">
        <f t="shared" si="493"/>
        <v>1484.6037589655912</v>
      </c>
      <c r="BK658" s="361">
        <f t="shared" si="493"/>
        <v>0.21746481267926882</v>
      </c>
    </row>
    <row r="659" spans="43:63" x14ac:dyDescent="0.2">
      <c r="AQ659" s="16" t="str">
        <f t="shared" ref="AQ659:AQ668" si="494">AQ645</f>
        <v>Anode active material</v>
      </c>
      <c r="AR659" s="361">
        <f t="shared" ref="AR659:BK659" si="495">SUMPRODUCT($AK$184:$AK$205,AR$184:AR$205)/$AQ$657</f>
        <v>3.2540416712245066</v>
      </c>
      <c r="AS659" s="361">
        <f t="shared" si="495"/>
        <v>85.822517044574226</v>
      </c>
      <c r="AT659" s="361">
        <f t="shared" si="495"/>
        <v>2.5742591632199163E-2</v>
      </c>
      <c r="AU659" s="361">
        <f t="shared" si="495"/>
        <v>1.6055709153770565</v>
      </c>
      <c r="AV659" s="361">
        <f t="shared" si="495"/>
        <v>9.9942871774643866E-2</v>
      </c>
      <c r="AW659" s="361">
        <f t="shared" si="495"/>
        <v>1.4389913359063975E-3</v>
      </c>
      <c r="AX659" s="361">
        <f t="shared" si="495"/>
        <v>3.3141139615442836</v>
      </c>
      <c r="AY659" s="361">
        <f t="shared" si="495"/>
        <v>0.13940482195628381</v>
      </c>
      <c r="AZ659" s="361">
        <f t="shared" si="495"/>
        <v>2.5326156709620564</v>
      </c>
      <c r="BA659" s="361">
        <f t="shared" si="495"/>
        <v>0.43633145955583469</v>
      </c>
      <c r="BB659" s="361">
        <f t="shared" si="495"/>
        <v>1.8814160970875966E-2</v>
      </c>
      <c r="BC659" s="361">
        <f t="shared" si="495"/>
        <v>0.13332939546513012</v>
      </c>
      <c r="BD659" s="361">
        <f t="shared" si="495"/>
        <v>1.0134968416107932E-4</v>
      </c>
      <c r="BE659" s="361">
        <f t="shared" si="495"/>
        <v>4.790407884506959E-3</v>
      </c>
      <c r="BF659" s="361">
        <f t="shared" si="495"/>
        <v>1.3419747204886156E-2</v>
      </c>
      <c r="BG659" s="361">
        <f t="shared" si="495"/>
        <v>1.3805610977626281E-2</v>
      </c>
      <c r="BH659" s="361">
        <f t="shared" si="495"/>
        <v>1.5315548912243818E-6</v>
      </c>
      <c r="BI659" s="361">
        <f t="shared" si="495"/>
        <v>7.0154507899729601E-2</v>
      </c>
      <c r="BJ659" s="361">
        <f t="shared" si="495"/>
        <v>5.1511590477063969</v>
      </c>
      <c r="BK659" s="361">
        <f t="shared" si="495"/>
        <v>1.7261975410673203E-2</v>
      </c>
    </row>
    <row r="660" spans="43:63" x14ac:dyDescent="0.2">
      <c r="AQ660" s="16" t="str">
        <f t="shared" si="494"/>
        <v>Electrolyte</v>
      </c>
      <c r="AR660" s="361">
        <f t="shared" ref="AR660:BK660" si="496">SUMPRODUCT($AK$240:$AK$320,AR$240:AR$320)/$AQ$657</f>
        <v>2.0740530591626176</v>
      </c>
      <c r="AS660" s="361">
        <f t="shared" si="496"/>
        <v>34.757074479505071</v>
      </c>
      <c r="AT660" s="361">
        <f t="shared" si="496"/>
        <v>4.4947515220665982E-3</v>
      </c>
      <c r="AU660" s="361">
        <f t="shared" si="496"/>
        <v>0.63326991462526672</v>
      </c>
      <c r="AV660" s="361">
        <f t="shared" si="496"/>
        <v>0.28425654790163812</v>
      </c>
      <c r="AW660" s="361">
        <f t="shared" si="496"/>
        <v>8.0322168149611932E-4</v>
      </c>
      <c r="AX660" s="361">
        <f t="shared" si="496"/>
        <v>2.1140335612182697</v>
      </c>
      <c r="AY660" s="361">
        <f t="shared" si="496"/>
        <v>0.14186989720025603</v>
      </c>
      <c r="AZ660" s="361">
        <f t="shared" si="496"/>
        <v>5.4692384302556993</v>
      </c>
      <c r="BA660" s="361">
        <f t="shared" si="496"/>
        <v>0.14967655076208053</v>
      </c>
      <c r="BB660" s="361">
        <f t="shared" si="496"/>
        <v>3.5080539560433374E-2</v>
      </c>
      <c r="BC660" s="361">
        <f t="shared" si="496"/>
        <v>0.37176593190092749</v>
      </c>
      <c r="BD660" s="361">
        <f t="shared" si="496"/>
        <v>3.1989305897619531E-4</v>
      </c>
      <c r="BE660" s="361">
        <f t="shared" si="496"/>
        <v>4.6336085220639582E-2</v>
      </c>
      <c r="BF660" s="361">
        <f t="shared" si="496"/>
        <v>4.6767403396869075E-3</v>
      </c>
      <c r="BG660" s="361">
        <f t="shared" si="496"/>
        <v>4.8275068371232306E-3</v>
      </c>
      <c r="BH660" s="361">
        <f t="shared" si="496"/>
        <v>7.4107934281262659E-7</v>
      </c>
      <c r="BI660" s="361">
        <f t="shared" si="496"/>
        <v>1.1383005729494982E-2</v>
      </c>
      <c r="BJ660" s="361">
        <f t="shared" si="496"/>
        <v>30.566406477574343</v>
      </c>
      <c r="BK660" s="361">
        <f t="shared" si="496"/>
        <v>2.7919817615488229E-2</v>
      </c>
    </row>
    <row r="661" spans="43:63" x14ac:dyDescent="0.2">
      <c r="AQ661" s="16" t="str">
        <f t="shared" si="494"/>
        <v>Separator</v>
      </c>
      <c r="AR661" s="361">
        <f t="shared" ref="AR661:BK661" si="497">SUMPRODUCT($AK$321:$AK$323,AR$321:AR$323)/$AQ$657</f>
        <v>8.7570019784276351E-2</v>
      </c>
      <c r="AS661" s="361">
        <f t="shared" si="497"/>
        <v>2.7539543696353666</v>
      </c>
      <c r="AT661" s="361">
        <f t="shared" si="497"/>
        <v>1.1082414268911841E-4</v>
      </c>
      <c r="AU661" s="361">
        <f t="shared" si="497"/>
        <v>5.4362456110522699E-2</v>
      </c>
      <c r="AV661" s="361">
        <f t="shared" si="497"/>
        <v>2.1897152539599412E-3</v>
      </c>
      <c r="AW661" s="361">
        <f t="shared" si="497"/>
        <v>2.0541039230936505E-5</v>
      </c>
      <c r="AX661" s="361">
        <f t="shared" si="497"/>
        <v>8.992272238287044E-2</v>
      </c>
      <c r="AY661" s="361">
        <f t="shared" si="497"/>
        <v>3.4828019578468385E-3</v>
      </c>
      <c r="AZ661" s="361">
        <f t="shared" si="497"/>
        <v>5.0602647082452545E-2</v>
      </c>
      <c r="BA661" s="361">
        <f t="shared" si="497"/>
        <v>5.9226010866186233E-3</v>
      </c>
      <c r="BB661" s="361">
        <f t="shared" si="497"/>
        <v>1.8623925573578366E-3</v>
      </c>
      <c r="BC661" s="361">
        <f t="shared" si="497"/>
        <v>2.9106303834554727E-3</v>
      </c>
      <c r="BD661" s="361">
        <f t="shared" si="497"/>
        <v>2.0369573516298E-6</v>
      </c>
      <c r="BE661" s="361">
        <f t="shared" si="497"/>
        <v>1.9623972202438905E-4</v>
      </c>
      <c r="BF661" s="361">
        <f t="shared" si="497"/>
        <v>1.7845423558526371E-4</v>
      </c>
      <c r="BG661" s="361">
        <f t="shared" si="497"/>
        <v>1.9037615046539486E-4</v>
      </c>
      <c r="BH661" s="361">
        <f t="shared" si="497"/>
        <v>2.0602182893087399E-8</v>
      </c>
      <c r="BI661" s="361">
        <f t="shared" si="497"/>
        <v>2.3828267967874566E-4</v>
      </c>
      <c r="BJ661" s="361">
        <f t="shared" si="497"/>
        <v>0.16453981065333831</v>
      </c>
      <c r="BK661" s="361">
        <f t="shared" si="497"/>
        <v>9.4499032836039101E-4</v>
      </c>
    </row>
    <row r="662" spans="43:63" x14ac:dyDescent="0.2">
      <c r="AQ662" s="16" t="str">
        <f t="shared" si="494"/>
        <v>BMS</v>
      </c>
      <c r="AR662" s="361">
        <f t="shared" ref="AR662:BK662" si="498">SUMPRODUCT($AK$444:$AK$448,AR$444:AR$448)/$AQ$657</f>
        <v>8.6554974910467539</v>
      </c>
      <c r="AS662" s="361">
        <f t="shared" si="498"/>
        <v>145.00772486396735</v>
      </c>
      <c r="AT662" s="361">
        <f t="shared" si="498"/>
        <v>2.0207734273257998E-2</v>
      </c>
      <c r="AU662" s="361">
        <f t="shared" si="498"/>
        <v>2.3382025811550693</v>
      </c>
      <c r="AV662" s="361">
        <f t="shared" si="498"/>
        <v>8.0593959405585043</v>
      </c>
      <c r="AW662" s="361">
        <f t="shared" si="498"/>
        <v>1.5541326762470947E-2</v>
      </c>
      <c r="AX662" s="361">
        <f t="shared" si="498"/>
        <v>8.8057386271146427</v>
      </c>
      <c r="AY662" s="361">
        <f t="shared" si="498"/>
        <v>0.97695123655886384</v>
      </c>
      <c r="AZ662" s="361">
        <f t="shared" si="498"/>
        <v>122.60134988515408</v>
      </c>
      <c r="BA662" s="361">
        <f t="shared" si="498"/>
        <v>1.1215835660622224</v>
      </c>
      <c r="BB662" s="361">
        <f t="shared" si="498"/>
        <v>0.15112516699785228</v>
      </c>
      <c r="BC662" s="361">
        <f t="shared" si="498"/>
        <v>10.56209057008177</v>
      </c>
      <c r="BD662" s="361">
        <f t="shared" si="498"/>
        <v>5.2867682787707912E-4</v>
      </c>
      <c r="BE662" s="361">
        <f t="shared" si="498"/>
        <v>0.41838398639941421</v>
      </c>
      <c r="BF662" s="361">
        <f t="shared" si="498"/>
        <v>2.8945654654749624E-2</v>
      </c>
      <c r="BG662" s="361">
        <f t="shared" si="498"/>
        <v>2.9401040080761019E-2</v>
      </c>
      <c r="BH662" s="361">
        <f t="shared" si="498"/>
        <v>5.3039354363726737E-6</v>
      </c>
      <c r="BI662" s="361">
        <f t="shared" si="498"/>
        <v>3.6726414685176387E-2</v>
      </c>
      <c r="BJ662" s="361">
        <f t="shared" si="498"/>
        <v>43.916551767973118</v>
      </c>
      <c r="BK662" s="361">
        <f t="shared" si="498"/>
        <v>9.6749486983393612E-2</v>
      </c>
    </row>
    <row r="663" spans="43:63" x14ac:dyDescent="0.2">
      <c r="AQ663" s="16" t="str">
        <f t="shared" si="494"/>
        <v>Al</v>
      </c>
      <c r="AR663" s="361">
        <f>(SUMPRODUCT($AK$164:$AK$173,AR$164:AR$173)+SUMPRODUCT($AK$324:$AK$333,AR$324:AR$333)+SUMPRODUCT($AK$344:$AK$353,AR$344:AR$353)+SUMPRODUCT($AK$371:$AK$390,AR$371:AR$390)+SUMPRODUCT($AK$407:$AK$426,AR$407:AR$426))/$AQ$657</f>
        <v>2.5746297089382364</v>
      </c>
      <c r="AS663" s="361">
        <f t="shared" ref="AS663:BK663" si="499">(SUMPRODUCT($AK$164:$AK$173,AS$164:AS$173)+SUMPRODUCT($AK$324:$AK$333,AS$324:AS$333)+SUMPRODUCT($AK$344:$AK$353,AS$344:AS$353)+SUMPRODUCT($AK$371:$AK$390,AS$371:AS$390)+SUMPRODUCT($AK$407:$AK$426,AS$407:AS$426))/$AQ$657</f>
        <v>44.504002436738062</v>
      </c>
      <c r="AT663" s="361">
        <f t="shared" si="499"/>
        <v>6.7853621771440638E-3</v>
      </c>
      <c r="AU663" s="361">
        <f t="shared" si="499"/>
        <v>0.59089737221477967</v>
      </c>
      <c r="AV663" s="361">
        <f t="shared" si="499"/>
        <v>4.2432444647015028</v>
      </c>
      <c r="AW663" s="361">
        <f t="shared" si="499"/>
        <v>1.1955369017741556E-3</v>
      </c>
      <c r="AX663" s="361">
        <f t="shared" si="499"/>
        <v>2.618263996805497</v>
      </c>
      <c r="AY663" s="361">
        <f t="shared" si="499"/>
        <v>0.96946278999293656</v>
      </c>
      <c r="AZ663" s="361">
        <f t="shared" si="499"/>
        <v>9.0967084450099556</v>
      </c>
      <c r="BA663" s="361">
        <f t="shared" si="499"/>
        <v>0.12065485376904928</v>
      </c>
      <c r="BB663" s="361">
        <f t="shared" si="499"/>
        <v>2.3143607270281703E-2</v>
      </c>
      <c r="BC663" s="361">
        <f t="shared" si="499"/>
        <v>5.1109290135819911</v>
      </c>
      <c r="BD663" s="361">
        <f t="shared" si="499"/>
        <v>6.8440157030342074E-5</v>
      </c>
      <c r="BE663" s="361">
        <f t="shared" si="499"/>
        <v>7.5036956286594861E-2</v>
      </c>
      <c r="BF663" s="361">
        <f t="shared" si="499"/>
        <v>6.3537293926111162E-3</v>
      </c>
      <c r="BG663" s="361">
        <f t="shared" si="499"/>
        <v>6.5069472042418863E-3</v>
      </c>
      <c r="BH663" s="361">
        <f t="shared" si="499"/>
        <v>9.9366908138691648E-7</v>
      </c>
      <c r="BI663" s="361">
        <f t="shared" si="499"/>
        <v>1.7529173943828365E-2</v>
      </c>
      <c r="BJ663" s="361">
        <f t="shared" si="499"/>
        <v>37.391804135678846</v>
      </c>
      <c r="BK663" s="361">
        <f t="shared" si="499"/>
        <v>8.5028360355804064E-2</v>
      </c>
    </row>
    <row r="664" spans="43:63" x14ac:dyDescent="0.2">
      <c r="AQ664" s="16" t="str">
        <f t="shared" si="494"/>
        <v>Cu</v>
      </c>
      <c r="AR664" s="361">
        <f>(SUMPRODUCT($AK$220:$AK$229,AR$220:AR$229)+SUMPRODUCT($AK$334:$AK$343,AR$334:AR$343)+SUMPRODUCT($AK$391:$AK$406,AR$391:AR$406)+SUMPRODUCT($AK$438:$AK$443,AR$438:AR$443)+SUMPRODUCT($AK$451:$AK$460,AR$451:AR$460))/$AQ$657</f>
        <v>1.9710563752726709</v>
      </c>
      <c r="AS664" s="361">
        <f t="shared" ref="AS664:BK664" si="500">(SUMPRODUCT($AK$220:$AK$229,AS$220:AS$229)+SUMPRODUCT($AK$334:$AK$343,AS$334:AS$343)+SUMPRODUCT($AK$391:$AK$406,AS$391:AS$406)+SUMPRODUCT($AK$438:$AK$443,AS$438:AS$443)+SUMPRODUCT($AK$451:$AK$460,AS$451:AS$460))/$AQ$657</f>
        <v>34.929138911388755</v>
      </c>
      <c r="AT664" s="361">
        <f t="shared" si="500"/>
        <v>1.1221751746605519E-2</v>
      </c>
      <c r="AU664" s="361">
        <f t="shared" si="500"/>
        <v>0.51609448456173812</v>
      </c>
      <c r="AV664" s="361">
        <f t="shared" si="500"/>
        <v>11.398901804848439</v>
      </c>
      <c r="AW664" s="361">
        <f t="shared" si="500"/>
        <v>1.3715462612709114E-2</v>
      </c>
      <c r="AX664" s="361">
        <f t="shared" si="500"/>
        <v>2.0052013697003561</v>
      </c>
      <c r="AY664" s="361">
        <f t="shared" si="500"/>
        <v>1.1149040600957809</v>
      </c>
      <c r="AZ664" s="361">
        <f t="shared" si="500"/>
        <v>141.64085100715977</v>
      </c>
      <c r="BA664" s="361">
        <f t="shared" si="500"/>
        <v>0.20920123147123743</v>
      </c>
      <c r="BB664" s="361">
        <f t="shared" si="500"/>
        <v>-0.21319280727104828</v>
      </c>
      <c r="BC664" s="361">
        <f t="shared" si="500"/>
        <v>14.196336060394263</v>
      </c>
      <c r="BD664" s="361">
        <f t="shared" si="500"/>
        <v>2.3909136860217125E-4</v>
      </c>
      <c r="BE664" s="361">
        <f t="shared" si="500"/>
        <v>0.517798595601066</v>
      </c>
      <c r="BF664" s="361">
        <f t="shared" si="500"/>
        <v>1.9018004018893912E-2</v>
      </c>
      <c r="BG664" s="361">
        <f t="shared" si="500"/>
        <v>1.9396040352487515E-2</v>
      </c>
      <c r="BH664" s="361">
        <f t="shared" si="500"/>
        <v>2.6091573858142217E-6</v>
      </c>
      <c r="BI664" s="361">
        <f t="shared" si="500"/>
        <v>2.4149070507658934E-2</v>
      </c>
      <c r="BJ664" s="361">
        <f t="shared" si="500"/>
        <v>139.63525161993516</v>
      </c>
      <c r="BK664" s="361">
        <f t="shared" si="500"/>
        <v>6.6627384734234921E-2</v>
      </c>
    </row>
    <row r="665" spans="43:63" x14ac:dyDescent="0.2">
      <c r="AQ665" s="16" t="str">
        <f t="shared" si="494"/>
        <v>Steel</v>
      </c>
      <c r="AR665" s="361">
        <f>SUMPRODUCT($AK$428:$AK$437,AR$428:AR$437)/$AQ$657</f>
        <v>5.4519458499608354E-2</v>
      </c>
      <c r="AS665" s="361">
        <f t="shared" ref="AS665:BK665" si="501">SUMPRODUCT($AK$428:$AK$437,AS$428:AS$437)/$AQ$657</f>
        <v>0.72496898348226468</v>
      </c>
      <c r="AT665" s="361">
        <f t="shared" si="501"/>
        <v>1.0552735905276844E-4</v>
      </c>
      <c r="AU665" s="361">
        <f t="shared" si="501"/>
        <v>1.3702051875999342E-2</v>
      </c>
      <c r="AV665" s="361">
        <f t="shared" si="501"/>
        <v>6.0186220514847752E-3</v>
      </c>
      <c r="AW665" s="361">
        <f t="shared" si="501"/>
        <v>2.4810376267671142E-5</v>
      </c>
      <c r="AX665" s="361">
        <f t="shared" si="501"/>
        <v>5.5481453397685128E-2</v>
      </c>
      <c r="AY665" s="361">
        <f t="shared" si="501"/>
        <v>0.10980323938759519</v>
      </c>
      <c r="AZ665" s="361">
        <f t="shared" si="501"/>
        <v>6.3455731862511133E-2</v>
      </c>
      <c r="BA665" s="361">
        <f t="shared" si="501"/>
        <v>2.6481236330680754E-3</v>
      </c>
      <c r="BB665" s="361">
        <f t="shared" si="501"/>
        <v>4.8860903741410684E-4</v>
      </c>
      <c r="BC665" s="361">
        <f t="shared" si="501"/>
        <v>8.2598115492875344E-3</v>
      </c>
      <c r="BD665" s="361">
        <f t="shared" si="501"/>
        <v>1.6133567739129388E-6</v>
      </c>
      <c r="BE665" s="361">
        <f t="shared" si="501"/>
        <v>1.8533664775027691E-3</v>
      </c>
      <c r="BF665" s="361">
        <f t="shared" si="501"/>
        <v>1.3922180447086812E-4</v>
      </c>
      <c r="BG665" s="361">
        <f t="shared" si="501"/>
        <v>1.4947479041793304E-4</v>
      </c>
      <c r="BH665" s="361">
        <f t="shared" si="501"/>
        <v>1.3337484291895357E-8</v>
      </c>
      <c r="BI665" s="361">
        <f t="shared" si="501"/>
        <v>1.5356972678624536E-4</v>
      </c>
      <c r="BJ665" s="361">
        <f t="shared" si="501"/>
        <v>0.27055624948722451</v>
      </c>
      <c r="BK665" s="361">
        <f t="shared" si="501"/>
        <v>7.4622673077675802E-4</v>
      </c>
    </row>
    <row r="666" spans="43:63" x14ac:dyDescent="0.2">
      <c r="AQ666" s="16" t="str">
        <f t="shared" si="494"/>
        <v>Others (Additives, Plastics, binders, solvents, and coolants)</v>
      </c>
      <c r="AR666" s="361">
        <f t="shared" ref="AR666:BK666" si="502">(SUMPRODUCT($AK$75:$AK$104,AR$75:AR$104)+SUMPRODUCT($AK$149:$AK$163,AR$149:AR$163)+SUMPRODUCT($AK$206:$AK$219,AR$206:AR$219)+SUMPRODUCT($AK$354:$AK$356,AR$354:AR$356)+$AK$427*AR$427+SUMPRODUCT($AK$449:$AK$450,AR$449:AR$450))/$AQ$657</f>
        <v>1.0608471786033609</v>
      </c>
      <c r="AS666" s="361">
        <f t="shared" si="502"/>
        <v>19.873540750634614</v>
      </c>
      <c r="AT666" s="361">
        <f t="shared" si="502"/>
        <v>1.5009865769539262E-3</v>
      </c>
      <c r="AU666" s="361">
        <f t="shared" si="502"/>
        <v>0.36736055000128942</v>
      </c>
      <c r="AV666" s="361">
        <f t="shared" si="502"/>
        <v>4.3099948745730789E-2</v>
      </c>
      <c r="AW666" s="361">
        <f t="shared" si="502"/>
        <v>2.7416252035319109E-4</v>
      </c>
      <c r="AX666" s="361">
        <f t="shared" si="502"/>
        <v>1.1198680842103057</v>
      </c>
      <c r="AY666" s="361">
        <f t="shared" si="502"/>
        <v>4.2817772697323779E-2</v>
      </c>
      <c r="AZ666" s="361">
        <f t="shared" si="502"/>
        <v>0.95586306711903368</v>
      </c>
      <c r="BA666" s="361">
        <f t="shared" si="502"/>
        <v>9.2661113838830619E-2</v>
      </c>
      <c r="BB666" s="361">
        <f t="shared" si="502"/>
        <v>9.7192705912862148E-3</v>
      </c>
      <c r="BC666" s="361">
        <f t="shared" si="502"/>
        <v>5.6853494612208365E-2</v>
      </c>
      <c r="BD666" s="361">
        <f t="shared" si="502"/>
        <v>2.5464513442136679E-5</v>
      </c>
      <c r="BE666" s="361">
        <f t="shared" si="502"/>
        <v>3.0284889127424534E-3</v>
      </c>
      <c r="BF666" s="361">
        <f t="shared" si="502"/>
        <v>1.6259873302831936E-3</v>
      </c>
      <c r="BG666" s="361">
        <f t="shared" si="502"/>
        <v>1.6892313583408433E-3</v>
      </c>
      <c r="BH666" s="361">
        <f t="shared" si="502"/>
        <v>5.4433210587902794E-7</v>
      </c>
      <c r="BI666" s="361">
        <f t="shared" si="502"/>
        <v>3.1072363141950339E-3</v>
      </c>
      <c r="BJ666" s="361">
        <f t="shared" si="502"/>
        <v>3.8936885226495512</v>
      </c>
      <c r="BK666" s="361">
        <f t="shared" si="502"/>
        <v>1.687218991385718E-2</v>
      </c>
    </row>
    <row r="667" spans="43:63" x14ac:dyDescent="0.2">
      <c r="AQ667" s="16" t="str">
        <f t="shared" si="494"/>
        <v>Assembly</v>
      </c>
      <c r="AR667" s="361">
        <f t="shared" ref="AR667:BK667" si="503">(SUMPRODUCT($AK$174:$AK$183,AR$174:AR$183)+SUMPRODUCT($AK$230:$AK$239,AR$230:AR$239)+SUMPRODUCT($AK$357:$AK$370,AR$357:AR$370)+SUMPRODUCT($AK$461:$AK$468,AR$461:AR$468))/$AQ$657</f>
        <v>1.2140639498263961</v>
      </c>
      <c r="AS667" s="361">
        <f t="shared" si="503"/>
        <v>25.065038666582108</v>
      </c>
      <c r="AT667" s="361">
        <f t="shared" si="503"/>
        <v>1.7693314055775618E-3</v>
      </c>
      <c r="AU667" s="361">
        <f t="shared" si="503"/>
        <v>0.38113711864054833</v>
      </c>
      <c r="AV667" s="361">
        <f t="shared" si="503"/>
        <v>2.9829065964425049E-2</v>
      </c>
      <c r="AW667" s="361">
        <f t="shared" si="503"/>
        <v>4.7049891864045566E-4</v>
      </c>
      <c r="AX667" s="361">
        <f t="shared" si="503"/>
        <v>1.2358697013357551</v>
      </c>
      <c r="AY667" s="361">
        <f t="shared" si="503"/>
        <v>4.1707908040558246E-2</v>
      </c>
      <c r="AZ667" s="361">
        <f t="shared" si="503"/>
        <v>0.68089153224063315</v>
      </c>
      <c r="BA667" s="361">
        <f t="shared" si="503"/>
        <v>0.13304920494705405</v>
      </c>
      <c r="BB667" s="361">
        <f t="shared" si="503"/>
        <v>6.3264102495383659E-3</v>
      </c>
      <c r="BC667" s="361">
        <f t="shared" si="503"/>
        <v>3.8654589858410686E-2</v>
      </c>
      <c r="BD667" s="361">
        <f t="shared" si="503"/>
        <v>3.4109425193941479E-5</v>
      </c>
      <c r="BE667" s="361">
        <f t="shared" si="503"/>
        <v>9.8922257858417286E-4</v>
      </c>
      <c r="BF667" s="361">
        <f t="shared" si="503"/>
        <v>1.1907670735672306E-3</v>
      </c>
      <c r="BG667" s="361">
        <f t="shared" si="503"/>
        <v>1.2284629874724832E-3</v>
      </c>
      <c r="BH667" s="361">
        <f t="shared" si="503"/>
        <v>4.2367814465133439E-7</v>
      </c>
      <c r="BI667" s="361">
        <f t="shared" si="503"/>
        <v>1.8459415707886638E-3</v>
      </c>
      <c r="BJ667" s="361">
        <f t="shared" si="503"/>
        <v>0.74333488186959018</v>
      </c>
      <c r="BK667" s="361">
        <f t="shared" si="503"/>
        <v>7.3439363239085811E-3</v>
      </c>
    </row>
    <row r="668" spans="43:63" x14ac:dyDescent="0.2">
      <c r="AQ668" s="16" t="str">
        <f t="shared" si="494"/>
        <v>Transport</v>
      </c>
      <c r="AR668" s="361">
        <f t="shared" ref="AR668:BK668" si="504">SUMPRODUCT($AK$469:$AK$471,AR$469:AR$471)/$AQ$657</f>
        <v>22.315644638887161</v>
      </c>
      <c r="AS668" s="361">
        <f t="shared" si="504"/>
        <v>311.93168965285963</v>
      </c>
      <c r="AT668" s="361">
        <f t="shared" si="504"/>
        <v>0.14079021127341887</v>
      </c>
      <c r="AU668" s="361">
        <f t="shared" si="504"/>
        <v>6.7144825704457922</v>
      </c>
      <c r="AV668" s="361">
        <f t="shared" si="504"/>
        <v>0.19058457549435162</v>
      </c>
      <c r="AW668" s="361">
        <f t="shared" si="504"/>
        <v>7.0052266518219879E-4</v>
      </c>
      <c r="AX668" s="361">
        <f t="shared" si="504"/>
        <v>22.410588115582744</v>
      </c>
      <c r="AY668" s="361">
        <f t="shared" si="504"/>
        <v>0.90926405037183755</v>
      </c>
      <c r="AZ668" s="361">
        <f t="shared" si="504"/>
        <v>3.8683971329239228</v>
      </c>
      <c r="BA668" s="361">
        <f t="shared" si="504"/>
        <v>0.24175510895434021</v>
      </c>
      <c r="BB668" s="361">
        <f t="shared" si="504"/>
        <v>0.16505264277086432</v>
      </c>
      <c r="BC668" s="361">
        <f t="shared" si="504"/>
        <v>0.30290612477344714</v>
      </c>
      <c r="BD668" s="361">
        <f t="shared" si="504"/>
        <v>9.9737026311183481E-5</v>
      </c>
      <c r="BE668" s="361">
        <f t="shared" si="504"/>
        <v>4.1249857317763441E-2</v>
      </c>
      <c r="BF668" s="361">
        <f t="shared" si="504"/>
        <v>0.45135551829472587</v>
      </c>
      <c r="BG668" s="361">
        <f t="shared" si="504"/>
        <v>0.45465117421558193</v>
      </c>
      <c r="BH668" s="361">
        <f t="shared" si="504"/>
        <v>1.5338433790962584E-5</v>
      </c>
      <c r="BI668" s="361">
        <f t="shared" si="504"/>
        <v>0.43656200342454865</v>
      </c>
      <c r="BJ668" s="361">
        <f t="shared" si="504"/>
        <v>85.270380499292258</v>
      </c>
      <c r="BK668" s="361">
        <f t="shared" si="504"/>
        <v>1.7459940014102455E-2</v>
      </c>
    </row>
    <row r="670" spans="43:63" x14ac:dyDescent="0.2">
      <c r="AR670" s="1" t="s">
        <v>93</v>
      </c>
    </row>
    <row r="671" spans="43:63" x14ac:dyDescent="0.2">
      <c r="AQ671" s="13">
        <v>56.24</v>
      </c>
      <c r="AR671" s="22" t="str">
        <f>AR657</f>
        <v>Carbon footprint</v>
      </c>
      <c r="AS671" s="22" t="str">
        <f t="shared" ref="AS671:BK671" si="505">AS657</f>
        <v>CED</v>
      </c>
      <c r="AT671" s="22" t="str">
        <f t="shared" si="505"/>
        <v>Fine particulate matter formation</v>
      </c>
      <c r="AU671" s="22" t="str">
        <f t="shared" si="505"/>
        <v>Fossil resource scarcity</v>
      </c>
      <c r="AV671" s="22" t="str">
        <f t="shared" si="505"/>
        <v>Freshwater ecotoxicity</v>
      </c>
      <c r="AW671" s="22" t="str">
        <f t="shared" si="505"/>
        <v>Freshwater eutrophication</v>
      </c>
      <c r="AX671" s="22" t="str">
        <f t="shared" si="505"/>
        <v>Global warming</v>
      </c>
      <c r="AY671" s="22" t="str">
        <f t="shared" si="505"/>
        <v>Human carcinogenic toxicity</v>
      </c>
      <c r="AZ671" s="22" t="str">
        <f t="shared" si="505"/>
        <v>Human non-carcinogenic toxicity</v>
      </c>
      <c r="BA671" s="22" t="str">
        <f t="shared" si="505"/>
        <v>Ionizing radiation</v>
      </c>
      <c r="BB671" s="22" t="str">
        <f t="shared" si="505"/>
        <v>Land use</v>
      </c>
      <c r="BC671" s="22" t="str">
        <f t="shared" si="505"/>
        <v>Marine ecotoxicity</v>
      </c>
      <c r="BD671" s="22" t="str">
        <f t="shared" si="505"/>
        <v>Marine eutrophication</v>
      </c>
      <c r="BE671" s="22" t="str">
        <f t="shared" si="505"/>
        <v>Mineral resource scarcity</v>
      </c>
      <c r="BF671" s="22" t="str">
        <f t="shared" si="505"/>
        <v>Ozone formation, Human health</v>
      </c>
      <c r="BG671" s="22" t="str">
        <f t="shared" si="505"/>
        <v>Ozone formation, Terrestrial ecosystems</v>
      </c>
      <c r="BH671" s="22" t="str">
        <f t="shared" si="505"/>
        <v>Stratospheric ozone depletion</v>
      </c>
      <c r="BI671" s="22" t="str">
        <f t="shared" si="505"/>
        <v>Terrestrial acidification</v>
      </c>
      <c r="BJ671" s="22" t="str">
        <f t="shared" si="505"/>
        <v>Terrestrial ecotoxicity</v>
      </c>
      <c r="BK671" s="22" t="str">
        <f t="shared" si="505"/>
        <v>Water consumption</v>
      </c>
    </row>
    <row r="672" spans="43:63" x14ac:dyDescent="0.2">
      <c r="AQ672" s="16" t="str">
        <f>AQ658</f>
        <v>Cathode active material</v>
      </c>
      <c r="AR672" s="361">
        <f t="shared" ref="AR672:BK672" si="506">(SUMPRODUCT($AL$105:$AL$148,AR$105:AR$148)+SUMPRODUCT($AL$15:$AL$74,AR$15:AR$74))/$AQ$671</f>
        <v>9.3048048313092107</v>
      </c>
      <c r="AS672" s="361">
        <f t="shared" si="506"/>
        <v>129.66538951564033</v>
      </c>
      <c r="AT672" s="361">
        <f t="shared" si="506"/>
        <v>1.9581881656993656E-2</v>
      </c>
      <c r="AU672" s="361">
        <f t="shared" si="506"/>
        <v>2.4804355601829378</v>
      </c>
      <c r="AV672" s="361">
        <f t="shared" si="506"/>
        <v>0.93883199563087749</v>
      </c>
      <c r="AW672" s="361">
        <f t="shared" si="506"/>
        <v>5.9605480805183615E-3</v>
      </c>
      <c r="AX672" s="361">
        <f t="shared" si="506"/>
        <v>9.4298946945488584</v>
      </c>
      <c r="AY672" s="361">
        <f t="shared" si="506"/>
        <v>2.2460062270258385</v>
      </c>
      <c r="AZ672" s="361">
        <f t="shared" si="506"/>
        <v>22.373979072369263</v>
      </c>
      <c r="BA672" s="361">
        <f t="shared" si="506"/>
        <v>0.40981186362843181</v>
      </c>
      <c r="BB672" s="361">
        <f t="shared" si="506"/>
        <v>0.6666013390852541</v>
      </c>
      <c r="BC672" s="361">
        <f t="shared" si="506"/>
        <v>1.2455227528043786</v>
      </c>
      <c r="BD672" s="361">
        <f t="shared" si="506"/>
        <v>2.556258714328752E-3</v>
      </c>
      <c r="BE672" s="361">
        <f t="shared" si="506"/>
        <v>2.2412218419140699</v>
      </c>
      <c r="BF672" s="361">
        <f t="shared" si="506"/>
        <v>2.0877245502858695E-2</v>
      </c>
      <c r="BG672" s="361">
        <f t="shared" si="506"/>
        <v>2.1324886488406771E-2</v>
      </c>
      <c r="BH672" s="361">
        <f t="shared" si="506"/>
        <v>2.8105529121274718E-6</v>
      </c>
      <c r="BI672" s="361">
        <f t="shared" si="506"/>
        <v>5.3688105005461798E-2</v>
      </c>
      <c r="BJ672" s="361">
        <f t="shared" si="506"/>
        <v>87.846271891493615</v>
      </c>
      <c r="BK672" s="361">
        <f t="shared" si="506"/>
        <v>0.3319388121421703</v>
      </c>
    </row>
    <row r="673" spans="43:63" x14ac:dyDescent="0.2">
      <c r="AQ673" s="16" t="str">
        <f t="shared" ref="AQ673:AQ682" si="507">AQ659</f>
        <v>Anode active material</v>
      </c>
      <c r="AR673" s="361">
        <f t="shared" ref="AR673:BK673" si="508">SUMPRODUCT($AL$184:$AL$205,AR$184:AR$205)/$AQ$671</f>
        <v>1.0648949103580421</v>
      </c>
      <c r="AS673" s="361">
        <f t="shared" si="508"/>
        <v>28.08567646907002</v>
      </c>
      <c r="AT673" s="361">
        <f t="shared" si="508"/>
        <v>8.4243404290021747E-3</v>
      </c>
      <c r="AU673" s="361">
        <f t="shared" si="508"/>
        <v>0.52542790435764164</v>
      </c>
      <c r="AV673" s="361">
        <f t="shared" si="508"/>
        <v>3.2706604964691563E-2</v>
      </c>
      <c r="AW673" s="361">
        <f t="shared" si="508"/>
        <v>4.7091423665739497E-4</v>
      </c>
      <c r="AX673" s="361">
        <f t="shared" si="508"/>
        <v>1.0845537477911253</v>
      </c>
      <c r="AY673" s="361">
        <f t="shared" si="508"/>
        <v>4.5620646684820375E-2</v>
      </c>
      <c r="AZ673" s="361">
        <f t="shared" si="508"/>
        <v>0.82880608498342712</v>
      </c>
      <c r="BA673" s="361">
        <f t="shared" si="508"/>
        <v>0.14279078065255874</v>
      </c>
      <c r="BB673" s="361">
        <f t="shared" si="508"/>
        <v>6.1569906856796522E-3</v>
      </c>
      <c r="BC673" s="361">
        <f t="shared" si="508"/>
        <v>4.3632445118166996E-2</v>
      </c>
      <c r="BD673" s="361">
        <f t="shared" si="508"/>
        <v>3.3166988543485751E-5</v>
      </c>
      <c r="BE673" s="361">
        <f t="shared" si="508"/>
        <v>1.56767536810027E-3</v>
      </c>
      <c r="BF673" s="361">
        <f t="shared" si="508"/>
        <v>4.3916525787443955E-3</v>
      </c>
      <c r="BG673" s="361">
        <f t="shared" si="508"/>
        <v>4.5179276573078147E-3</v>
      </c>
      <c r="BH673" s="361">
        <f t="shared" si="508"/>
        <v>5.0120593814801362E-7</v>
      </c>
      <c r="BI673" s="361">
        <f t="shared" si="508"/>
        <v>2.2958273417863932E-2</v>
      </c>
      <c r="BJ673" s="361">
        <f t="shared" si="508"/>
        <v>1.685732269766272</v>
      </c>
      <c r="BK673" s="361">
        <f t="shared" si="508"/>
        <v>5.6490332991446564E-3</v>
      </c>
    </row>
    <row r="674" spans="43:63" x14ac:dyDescent="0.2">
      <c r="AQ674" s="16" t="str">
        <f t="shared" si="507"/>
        <v>Electrolyte</v>
      </c>
      <c r="AR674" s="361">
        <f t="shared" ref="AR674:BK674" si="509">SUMPRODUCT($AL$240:$AL$320,AR$240:AR$320)/$AQ$671</f>
        <v>3.7115248333788133</v>
      </c>
      <c r="AS674" s="361">
        <f t="shared" si="509"/>
        <v>62.197900143578508</v>
      </c>
      <c r="AT674" s="361">
        <f t="shared" si="509"/>
        <v>8.0433727673065308E-3</v>
      </c>
      <c r="AU674" s="361">
        <f t="shared" si="509"/>
        <v>1.1332386141135233</v>
      </c>
      <c r="AV674" s="361">
        <f t="shared" si="509"/>
        <v>0.50867803594832917</v>
      </c>
      <c r="AW674" s="361">
        <f t="shared" si="509"/>
        <v>1.4373678650172819E-3</v>
      </c>
      <c r="AX674" s="361">
        <f t="shared" si="509"/>
        <v>3.7830700745070298</v>
      </c>
      <c r="AY674" s="361">
        <f t="shared" si="509"/>
        <v>0.25387665192145148</v>
      </c>
      <c r="AZ674" s="361">
        <f t="shared" si="509"/>
        <v>9.7872203239387865</v>
      </c>
      <c r="BA674" s="361">
        <f t="shared" si="509"/>
        <v>0.2678466843814673</v>
      </c>
      <c r="BB674" s="361">
        <f t="shared" si="509"/>
        <v>6.2776741979515438E-2</v>
      </c>
      <c r="BC674" s="361">
        <f t="shared" si="509"/>
        <v>0.66527636906820498</v>
      </c>
      <c r="BD674" s="361">
        <f t="shared" si="509"/>
        <v>5.7244969079769904E-4</v>
      </c>
      <c r="BE674" s="361">
        <f t="shared" si="509"/>
        <v>8.2918578296832648E-2</v>
      </c>
      <c r="BF674" s="361">
        <f t="shared" si="509"/>
        <v>8.3690423604787199E-3</v>
      </c>
      <c r="BG674" s="361">
        <f t="shared" si="509"/>
        <v>8.6388395080513949E-3</v>
      </c>
      <c r="BH674" s="361">
        <f t="shared" si="509"/>
        <v>1.3261639436860019E-6</v>
      </c>
      <c r="BI674" s="361">
        <f t="shared" si="509"/>
        <v>2.0369926534363279E-2</v>
      </c>
      <c r="BJ674" s="361">
        <f t="shared" si="509"/>
        <v>54.69868584484135</v>
      </c>
      <c r="BK674" s="361">
        <f t="shared" si="509"/>
        <v>4.9962606291822448E-2</v>
      </c>
    </row>
    <row r="675" spans="43:63" x14ac:dyDescent="0.2">
      <c r="AQ675" s="16" t="str">
        <f t="shared" si="507"/>
        <v>Separator</v>
      </c>
      <c r="AR675" s="361">
        <f t="shared" ref="AR675:BK675" si="510">SUMPRODUCT($AL$321:$AL$323,AR$321:AR$323)/$AQ$671</f>
        <v>0.13667723452100805</v>
      </c>
      <c r="AS675" s="361">
        <f t="shared" si="510"/>
        <v>4.2983074363355689</v>
      </c>
      <c r="AT675" s="361">
        <f t="shared" si="510"/>
        <v>1.7297172454938792E-4</v>
      </c>
      <c r="AU675" s="361">
        <f t="shared" si="510"/>
        <v>8.4847647416999128E-2</v>
      </c>
      <c r="AV675" s="361">
        <f t="shared" si="510"/>
        <v>3.4176562485309569E-3</v>
      </c>
      <c r="AW675" s="361">
        <f t="shared" si="510"/>
        <v>3.2059972616062328E-5</v>
      </c>
      <c r="AX675" s="361">
        <f t="shared" si="510"/>
        <v>0.14034927759714733</v>
      </c>
      <c r="AY675" s="361">
        <f t="shared" si="510"/>
        <v>5.4358756701837615E-3</v>
      </c>
      <c r="AZ675" s="361">
        <f t="shared" si="510"/>
        <v>7.8979425603761422E-2</v>
      </c>
      <c r="BA675" s="361">
        <f t="shared" si="510"/>
        <v>9.2438569693631366E-3</v>
      </c>
      <c r="BB675" s="361">
        <f t="shared" si="510"/>
        <v>2.9067786550606928E-3</v>
      </c>
      <c r="BC675" s="361">
        <f t="shared" si="510"/>
        <v>4.5428436867265077E-3</v>
      </c>
      <c r="BD675" s="361">
        <f t="shared" si="510"/>
        <v>3.1792352947256827E-6</v>
      </c>
      <c r="BE675" s="361">
        <f t="shared" si="510"/>
        <v>3.0628635891071014E-4</v>
      </c>
      <c r="BF675" s="361">
        <f t="shared" si="510"/>
        <v>2.7852718851085345E-4</v>
      </c>
      <c r="BG675" s="361">
        <f t="shared" si="510"/>
        <v>2.9713463384460181E-4</v>
      </c>
      <c r="BH675" s="361">
        <f t="shared" si="510"/>
        <v>3.2155404210937577E-8</v>
      </c>
      <c r="BI675" s="361">
        <f t="shared" si="510"/>
        <v>3.7190602186655997E-4</v>
      </c>
      <c r="BJ675" s="361">
        <f t="shared" si="510"/>
        <v>0.25680988018626177</v>
      </c>
      <c r="BK675" s="361">
        <f t="shared" si="510"/>
        <v>1.4749187569852381E-3</v>
      </c>
    </row>
    <row r="676" spans="43:63" x14ac:dyDescent="0.2">
      <c r="AQ676" s="16" t="str">
        <f t="shared" si="507"/>
        <v>BMS</v>
      </c>
      <c r="AR676" s="361">
        <f t="shared" ref="AR676:BK676" si="511">SUMPRODUCT($AL$444:$AL$448,AR$444:AR$448)/$AQ$671</f>
        <v>7.6865934135955367</v>
      </c>
      <c r="AS676" s="361">
        <f t="shared" si="511"/>
        <v>128.77543133861491</v>
      </c>
      <c r="AT676" s="361">
        <f t="shared" si="511"/>
        <v>1.7945662549054591E-2</v>
      </c>
      <c r="AU676" s="361">
        <f t="shared" si="511"/>
        <v>2.0764621072965141</v>
      </c>
      <c r="AV676" s="361">
        <f t="shared" si="511"/>
        <v>7.1572200001601223</v>
      </c>
      <c r="AW676" s="361">
        <f t="shared" si="511"/>
        <v>1.3801616839992674E-2</v>
      </c>
      <c r="AX676" s="361">
        <f t="shared" si="511"/>
        <v>7.8200164234392915</v>
      </c>
      <c r="AY676" s="361">
        <f t="shared" si="511"/>
        <v>0.8675904473550049</v>
      </c>
      <c r="AZ676" s="361">
        <f t="shared" si="511"/>
        <v>108.87724587754221</v>
      </c>
      <c r="BA676" s="361">
        <f t="shared" si="511"/>
        <v>0.99603250542312505</v>
      </c>
      <c r="BB676" s="361">
        <f t="shared" si="511"/>
        <v>0.13420808156617389</v>
      </c>
      <c r="BC676" s="361">
        <f t="shared" si="511"/>
        <v>9.3797607698193382</v>
      </c>
      <c r="BD676" s="361">
        <f t="shared" si="511"/>
        <v>4.6949627416379618E-4</v>
      </c>
      <c r="BE676" s="361">
        <f t="shared" si="511"/>
        <v>0.3715497113294941</v>
      </c>
      <c r="BF676" s="361">
        <f t="shared" si="511"/>
        <v>2.5705452361525917E-2</v>
      </c>
      <c r="BG676" s="361">
        <f t="shared" si="511"/>
        <v>2.6109861538450452E-2</v>
      </c>
      <c r="BH676" s="361">
        <f t="shared" si="511"/>
        <v>4.7102081923690475E-6</v>
      </c>
      <c r="BI676" s="361">
        <f t="shared" si="511"/>
        <v>3.2615227202834655E-2</v>
      </c>
      <c r="BJ676" s="361">
        <f t="shared" si="511"/>
        <v>39.000493953895834</v>
      </c>
      <c r="BK676" s="361">
        <f t="shared" si="511"/>
        <v>8.5919263472094692E-2</v>
      </c>
    </row>
    <row r="677" spans="43:63" x14ac:dyDescent="0.2">
      <c r="AQ677" s="16" t="str">
        <f t="shared" si="507"/>
        <v>Al</v>
      </c>
      <c r="AR677" s="361">
        <f>(SUMPRODUCT($AL$164:$AL$173,AR$164:AR$173)+SUMPRODUCT($AL$324:$AL$333,AR$324:AR$333)+SUMPRODUCT($AL$344:$AL$353,AR$344:AR$353)+SUMPRODUCT($AL$371:$AL$390,AR$371:AR$390)+SUMPRODUCT($AL$407:$AL$426,AR$407:AR$426))/$AQ$671</f>
        <v>1.3498784882995176</v>
      </c>
      <c r="AS677" s="361">
        <f t="shared" ref="AS677:BK677" si="512">(SUMPRODUCT($AL$164:$AL$173,AS$164:AS$173)+SUMPRODUCT($AL$324:$AL$333,AS$324:AS$333)+SUMPRODUCT($AL$344:$AL$353,AS$344:AS$353)+SUMPRODUCT($AL$371:$AL$390,AS$371:AS$390)+SUMPRODUCT($AL$407:$AL$426,AS$407:AS$426))/$AQ$671</f>
        <v>23.333450757606865</v>
      </c>
      <c r="AT677" s="361">
        <f t="shared" si="512"/>
        <v>3.5575657371037053E-3</v>
      </c>
      <c r="AU677" s="361">
        <f t="shared" si="512"/>
        <v>0.30980752252501059</v>
      </c>
      <c r="AV677" s="361">
        <f t="shared" si="512"/>
        <v>2.2247332902325212</v>
      </c>
      <c r="AW677" s="361">
        <f t="shared" si="512"/>
        <v>6.2682005884983011E-4</v>
      </c>
      <c r="AX677" s="361">
        <f t="shared" si="512"/>
        <v>1.3727559476637903</v>
      </c>
      <c r="AY677" s="361">
        <f t="shared" si="512"/>
        <v>0.50828939046072807</v>
      </c>
      <c r="AZ677" s="361">
        <f t="shared" si="512"/>
        <v>4.769404703760479</v>
      </c>
      <c r="BA677" s="361">
        <f t="shared" si="512"/>
        <v>6.325934601249128E-2</v>
      </c>
      <c r="BB677" s="361">
        <f t="shared" si="512"/>
        <v>1.2134194477499926E-2</v>
      </c>
      <c r="BC677" s="361">
        <f t="shared" si="512"/>
        <v>2.679660343663699</v>
      </c>
      <c r="BD677" s="361">
        <f t="shared" si="512"/>
        <v>3.5883177837328388E-5</v>
      </c>
      <c r="BE677" s="361">
        <f t="shared" si="512"/>
        <v>3.9341880025348365E-2</v>
      </c>
      <c r="BF677" s="361">
        <f t="shared" si="512"/>
        <v>3.3312606460597079E-3</v>
      </c>
      <c r="BG677" s="361">
        <f t="shared" si="512"/>
        <v>3.4115927525473623E-3</v>
      </c>
      <c r="BH677" s="361">
        <f t="shared" si="512"/>
        <v>5.2098075027872637E-7</v>
      </c>
      <c r="BI677" s="361">
        <f t="shared" si="512"/>
        <v>9.1905467968022934E-3</v>
      </c>
      <c r="BJ677" s="361">
        <f t="shared" si="512"/>
        <v>19.604524823990005</v>
      </c>
      <c r="BK677" s="361">
        <f t="shared" si="512"/>
        <v>4.4580373690713472E-2</v>
      </c>
    </row>
    <row r="678" spans="43:63" x14ac:dyDescent="0.2">
      <c r="AQ678" s="16" t="str">
        <f t="shared" si="507"/>
        <v>Cu</v>
      </c>
      <c r="AR678" s="361">
        <f>(SUMPRODUCT($AL$220:$AL$229,AR$220:AR$229)+SUMPRODUCT($AL$334:$AL$343,AR$334:AR$343)+SUMPRODUCT($AL$391:$AL$406,AR$391:AR$406)+SUMPRODUCT($AL$438:$AL$443,AR$438:AR$443)+SUMPRODUCT($AL$451:$AL$460,AR$451:AR$460))/$AQ$671</f>
        <v>0.69554099901144306</v>
      </c>
      <c r="AS678" s="361">
        <f t="shared" ref="AS678:BK678" si="513">(SUMPRODUCT($AL$220:$AL$229,AS$220:AS$229)+SUMPRODUCT($AL$334:$AL$343,AS$334:AS$343)+SUMPRODUCT($AL$391:$AL$406,AS$391:AS$406)+SUMPRODUCT($AL$438:$AL$443,AS$438:AS$443)+SUMPRODUCT($AL$451:$AL$460,AS$451:AS$460))/$AQ$671</f>
        <v>12.32249506455689</v>
      </c>
      <c r="AT678" s="361">
        <f t="shared" si="513"/>
        <v>3.9392863748466608E-3</v>
      </c>
      <c r="AU678" s="361">
        <f t="shared" si="513"/>
        <v>0.18209150842867869</v>
      </c>
      <c r="AV678" s="361">
        <f t="shared" si="513"/>
        <v>4.0292270221147009</v>
      </c>
      <c r="AW678" s="361">
        <f t="shared" si="513"/>
        <v>4.8476737384414194E-3</v>
      </c>
      <c r="AX678" s="361">
        <f t="shared" si="513"/>
        <v>0.70760122874065345</v>
      </c>
      <c r="AY678" s="361">
        <f t="shared" si="513"/>
        <v>0.39389461580893542</v>
      </c>
      <c r="AZ678" s="361">
        <f t="shared" si="513"/>
        <v>50.033688303221531</v>
      </c>
      <c r="BA678" s="361">
        <f t="shared" si="513"/>
        <v>7.3719684526420901E-2</v>
      </c>
      <c r="BB678" s="361">
        <f t="shared" si="513"/>
        <v>-7.5381847496743454E-2</v>
      </c>
      <c r="BC678" s="361">
        <f t="shared" si="513"/>
        <v>5.0176060840470464</v>
      </c>
      <c r="BD678" s="361">
        <f t="shared" si="513"/>
        <v>8.4495741397465633E-5</v>
      </c>
      <c r="BE678" s="361">
        <f t="shared" si="513"/>
        <v>0.18301834178598969</v>
      </c>
      <c r="BF678" s="361">
        <f t="shared" si="513"/>
        <v>6.7186662362368017E-3</v>
      </c>
      <c r="BG678" s="361">
        <f t="shared" si="513"/>
        <v>6.8519025118159377E-3</v>
      </c>
      <c r="BH678" s="361">
        <f t="shared" si="513"/>
        <v>9.216533743280825E-7</v>
      </c>
      <c r="BI678" s="361">
        <f t="shared" si="513"/>
        <v>8.4449816329137846E-3</v>
      </c>
      <c r="BJ678" s="361">
        <f t="shared" si="513"/>
        <v>48.336482639928917</v>
      </c>
      <c r="BK678" s="361">
        <f t="shared" si="513"/>
        <v>2.3557090971398516E-2</v>
      </c>
    </row>
    <row r="679" spans="43:63" x14ac:dyDescent="0.2">
      <c r="AQ679" s="16" t="str">
        <f t="shared" si="507"/>
        <v>Steel</v>
      </c>
      <c r="AR679" s="361">
        <f>SUMPRODUCT($AL$428:$AL$437,AR$428:AR$437)/$AQ$671</f>
        <v>0</v>
      </c>
      <c r="AS679" s="361">
        <f t="shared" ref="AS679:BK679" si="514">SUMPRODUCT($AL$428:$AL$437,AS$428:AS$437)/$AQ$671</f>
        <v>0</v>
      </c>
      <c r="AT679" s="361">
        <f t="shared" si="514"/>
        <v>0</v>
      </c>
      <c r="AU679" s="361">
        <f t="shared" si="514"/>
        <v>0</v>
      </c>
      <c r="AV679" s="361">
        <f t="shared" si="514"/>
        <v>0</v>
      </c>
      <c r="AW679" s="361">
        <f t="shared" si="514"/>
        <v>0</v>
      </c>
      <c r="AX679" s="361">
        <f t="shared" si="514"/>
        <v>0</v>
      </c>
      <c r="AY679" s="361">
        <f t="shared" si="514"/>
        <v>0</v>
      </c>
      <c r="AZ679" s="361">
        <f t="shared" si="514"/>
        <v>0</v>
      </c>
      <c r="BA679" s="361">
        <f t="shared" si="514"/>
        <v>0</v>
      </c>
      <c r="BB679" s="361">
        <f t="shared" si="514"/>
        <v>0</v>
      </c>
      <c r="BC679" s="361">
        <f t="shared" si="514"/>
        <v>0</v>
      </c>
      <c r="BD679" s="361">
        <f t="shared" si="514"/>
        <v>0</v>
      </c>
      <c r="BE679" s="361">
        <f t="shared" si="514"/>
        <v>0</v>
      </c>
      <c r="BF679" s="361">
        <f t="shared" si="514"/>
        <v>0</v>
      </c>
      <c r="BG679" s="361">
        <f t="shared" si="514"/>
        <v>0</v>
      </c>
      <c r="BH679" s="361">
        <f t="shared" si="514"/>
        <v>0</v>
      </c>
      <c r="BI679" s="361">
        <f t="shared" si="514"/>
        <v>0</v>
      </c>
      <c r="BJ679" s="361">
        <f t="shared" si="514"/>
        <v>0</v>
      </c>
      <c r="BK679" s="361">
        <f t="shared" si="514"/>
        <v>0</v>
      </c>
    </row>
    <row r="680" spans="43:63" x14ac:dyDescent="0.2">
      <c r="AQ680" s="16" t="str">
        <f t="shared" si="507"/>
        <v>Others (Additives, Plastics, binders, solvents, and coolants)</v>
      </c>
      <c r="AR680" s="361">
        <f t="shared" ref="AR680:BK680" si="515">(SUMPRODUCT($AL$75:$AL$104,AR$75:AR$104)+SUMPRODUCT($AL$149:$AL$163,AR$149:AR$163)+SUMPRODUCT($AL$206:$AL$219,AR$206:AR$219)+SUMPRODUCT($AL$354:$AL$356,AR$354:AR$356)+$AL$427*AR$427+SUMPRODUCT($AL$449:$AL$450,AR$449:AR$450))/$AQ$671</f>
        <v>0.9559069522380057</v>
      </c>
      <c r="AS680" s="361">
        <f t="shared" si="515"/>
        <v>17.147506463477377</v>
      </c>
      <c r="AT680" s="361">
        <f t="shared" si="515"/>
        <v>1.3563825577406294E-3</v>
      </c>
      <c r="AU680" s="361">
        <f t="shared" si="515"/>
        <v>0.3147343663227869</v>
      </c>
      <c r="AV680" s="361">
        <f t="shared" si="515"/>
        <v>3.8073420002883905E-2</v>
      </c>
      <c r="AW680" s="361">
        <f t="shared" si="515"/>
        <v>2.4333647912007483E-4</v>
      </c>
      <c r="AX680" s="361">
        <f t="shared" si="515"/>
        <v>1.013710608541452</v>
      </c>
      <c r="AY680" s="361">
        <f t="shared" si="515"/>
        <v>3.6439417744493961E-2</v>
      </c>
      <c r="AZ680" s="361">
        <f t="shared" si="515"/>
        <v>0.82279570425514437</v>
      </c>
      <c r="BA680" s="361">
        <f t="shared" si="515"/>
        <v>8.6551986689863872E-2</v>
      </c>
      <c r="BB680" s="361">
        <f t="shared" si="515"/>
        <v>8.4835376369689248E-3</v>
      </c>
      <c r="BC680" s="361">
        <f t="shared" si="515"/>
        <v>5.020839856254531E-2</v>
      </c>
      <c r="BD680" s="361">
        <f t="shared" si="515"/>
        <v>2.2969015165053685E-5</v>
      </c>
      <c r="BE680" s="361">
        <f t="shared" si="515"/>
        <v>2.5956540653359708E-3</v>
      </c>
      <c r="BF680" s="361">
        <f t="shared" si="515"/>
        <v>1.3252715550170504E-3</v>
      </c>
      <c r="BG680" s="361">
        <f t="shared" si="515"/>
        <v>1.3742238909657035E-3</v>
      </c>
      <c r="BH680" s="361">
        <f t="shared" si="515"/>
        <v>4.2935322016031199E-7</v>
      </c>
      <c r="BI680" s="361">
        <f t="shared" si="515"/>
        <v>2.7969913205257561E-3</v>
      </c>
      <c r="BJ680" s="361">
        <f t="shared" si="515"/>
        <v>3.3698063776160176</v>
      </c>
      <c r="BK680" s="361">
        <f t="shared" si="515"/>
        <v>1.5348807337384864E-2</v>
      </c>
    </row>
    <row r="681" spans="43:63" x14ac:dyDescent="0.2">
      <c r="AQ681" s="16" t="str">
        <f t="shared" si="507"/>
        <v>Assembly</v>
      </c>
      <c r="AR681" s="361">
        <f t="shared" ref="AR681:BK681" si="516">(SUMPRODUCT($AL$174:$AL$183,AR$174:AR$183)+SUMPRODUCT($AL$230:$AL$239,AR$230:AR$239)+SUMPRODUCT($AL$357:$AL$370,AR$357:AR$370)+SUMPRODUCT($AL$461:$AL$468,AR$461:AR$468))/$AQ$671</f>
        <v>1.2324113634254823</v>
      </c>
      <c r="AS681" s="361">
        <f t="shared" si="516"/>
        <v>25.575362929857143</v>
      </c>
      <c r="AT681" s="361">
        <f t="shared" si="516"/>
        <v>1.8301550420547082E-3</v>
      </c>
      <c r="AU681" s="361">
        <f t="shared" si="516"/>
        <v>0.38580058206301171</v>
      </c>
      <c r="AV681" s="361">
        <f t="shared" si="516"/>
        <v>3.0928433073889958E-2</v>
      </c>
      <c r="AW681" s="361">
        <f t="shared" si="516"/>
        <v>4.8858228361785988E-4</v>
      </c>
      <c r="AX681" s="361">
        <f t="shared" si="516"/>
        <v>1.2544660941429955</v>
      </c>
      <c r="AY681" s="361">
        <f t="shared" si="516"/>
        <v>4.3157834915449826E-2</v>
      </c>
      <c r="AZ681" s="361">
        <f t="shared" si="516"/>
        <v>0.70629217488330709</v>
      </c>
      <c r="BA681" s="361">
        <f t="shared" si="516"/>
        <v>0.13816878147431669</v>
      </c>
      <c r="BB681" s="361">
        <f t="shared" si="516"/>
        <v>6.5645759619361588E-3</v>
      </c>
      <c r="BC681" s="361">
        <f t="shared" si="516"/>
        <v>4.0082145101403698E-2</v>
      </c>
      <c r="BD681" s="361">
        <f t="shared" si="516"/>
        <v>3.5347874367832944E-5</v>
      </c>
      <c r="BE681" s="361">
        <f t="shared" si="516"/>
        <v>1.0215640442243483E-3</v>
      </c>
      <c r="BF681" s="361">
        <f t="shared" si="516"/>
        <v>1.2205111100679587E-3</v>
      </c>
      <c r="BG681" s="361">
        <f t="shared" si="516"/>
        <v>1.2585885169359512E-3</v>
      </c>
      <c r="BH681" s="361">
        <f t="shared" si="516"/>
        <v>4.3487441287315522E-7</v>
      </c>
      <c r="BI681" s="361">
        <f t="shared" si="516"/>
        <v>1.8932128202566146E-3</v>
      </c>
      <c r="BJ681" s="361">
        <f t="shared" si="516"/>
        <v>0.77076014079765609</v>
      </c>
      <c r="BK681" s="361">
        <f t="shared" si="516"/>
        <v>7.6256830357642495E-3</v>
      </c>
    </row>
    <row r="682" spans="43:63" x14ac:dyDescent="0.2">
      <c r="AQ682" s="16" t="str">
        <f t="shared" si="507"/>
        <v>Transport</v>
      </c>
      <c r="AR682" s="361">
        <f t="shared" ref="AR682:BK682" si="517">SUMPRODUCT($AL$469:$AL$471,AR$469:AR$471)/$AQ$671</f>
        <v>18.791236798994753</v>
      </c>
      <c r="AS682" s="361">
        <f t="shared" si="517"/>
        <v>263.00831610111493</v>
      </c>
      <c r="AT682" s="361">
        <f t="shared" si="517"/>
        <v>0.11787566902907134</v>
      </c>
      <c r="AU682" s="361">
        <f t="shared" si="517"/>
        <v>5.6603720276053737</v>
      </c>
      <c r="AV682" s="361">
        <f t="shared" si="517"/>
        <v>0.16208945654749468</v>
      </c>
      <c r="AW682" s="361">
        <f t="shared" si="517"/>
        <v>5.9598229223402235E-4</v>
      </c>
      <c r="AX682" s="361">
        <f t="shared" si="517"/>
        <v>18.871289633149487</v>
      </c>
      <c r="AY682" s="361">
        <f t="shared" si="517"/>
        <v>0.76587375682877634</v>
      </c>
      <c r="AZ682" s="361">
        <f t="shared" si="517"/>
        <v>3.3344143287906465</v>
      </c>
      <c r="BA682" s="361">
        <f t="shared" si="517"/>
        <v>0.20467015643847122</v>
      </c>
      <c r="BB682" s="361">
        <f t="shared" si="517"/>
        <v>0.14728511845055645</v>
      </c>
      <c r="BC682" s="361">
        <f t="shared" si="517"/>
        <v>0.25832570320548487</v>
      </c>
      <c r="BD682" s="361">
        <f t="shared" si="517"/>
        <v>8.5685406623879103E-5</v>
      </c>
      <c r="BE682" s="361">
        <f t="shared" si="517"/>
        <v>3.4765237183068669E-2</v>
      </c>
      <c r="BF682" s="361">
        <f t="shared" si="517"/>
        <v>0.37798746699583596</v>
      </c>
      <c r="BG682" s="361">
        <f t="shared" si="517"/>
        <v>0.38075767502709262</v>
      </c>
      <c r="BH682" s="361">
        <f t="shared" si="517"/>
        <v>1.2891376695775768E-5</v>
      </c>
      <c r="BI682" s="361">
        <f t="shared" si="517"/>
        <v>0.36534863289164776</v>
      </c>
      <c r="BJ682" s="361">
        <f t="shared" si="517"/>
        <v>73.957828197105854</v>
      </c>
      <c r="BK682" s="361">
        <f t="shared" si="517"/>
        <v>1.4872887818029904E-2</v>
      </c>
    </row>
    <row r="684" spans="43:63" x14ac:dyDescent="0.2">
      <c r="AR684" s="1" t="s">
        <v>94</v>
      </c>
    </row>
    <row r="685" spans="43:63" x14ac:dyDescent="0.2">
      <c r="AQ685" s="13">
        <v>58</v>
      </c>
      <c r="AR685" s="22" t="str">
        <f>AR671</f>
        <v>Carbon footprint</v>
      </c>
      <c r="AS685" s="22" t="str">
        <f t="shared" ref="AS685:BK685" si="518">AS671</f>
        <v>CED</v>
      </c>
      <c r="AT685" s="22" t="str">
        <f t="shared" si="518"/>
        <v>Fine particulate matter formation</v>
      </c>
      <c r="AU685" s="22" t="str">
        <f t="shared" si="518"/>
        <v>Fossil resource scarcity</v>
      </c>
      <c r="AV685" s="22" t="str">
        <f t="shared" si="518"/>
        <v>Freshwater ecotoxicity</v>
      </c>
      <c r="AW685" s="22" t="str">
        <f t="shared" si="518"/>
        <v>Freshwater eutrophication</v>
      </c>
      <c r="AX685" s="22" t="str">
        <f t="shared" si="518"/>
        <v>Global warming</v>
      </c>
      <c r="AY685" s="22" t="str">
        <f t="shared" si="518"/>
        <v>Human carcinogenic toxicity</v>
      </c>
      <c r="AZ685" s="22" t="str">
        <f t="shared" si="518"/>
        <v>Human non-carcinogenic toxicity</v>
      </c>
      <c r="BA685" s="22" t="str">
        <f t="shared" si="518"/>
        <v>Ionizing radiation</v>
      </c>
      <c r="BB685" s="22" t="str">
        <f t="shared" si="518"/>
        <v>Land use</v>
      </c>
      <c r="BC685" s="22" t="str">
        <f t="shared" si="518"/>
        <v>Marine ecotoxicity</v>
      </c>
      <c r="BD685" s="22" t="str">
        <f t="shared" si="518"/>
        <v>Marine eutrophication</v>
      </c>
      <c r="BE685" s="22" t="str">
        <f t="shared" si="518"/>
        <v>Mineral resource scarcity</v>
      </c>
      <c r="BF685" s="22" t="str">
        <f t="shared" si="518"/>
        <v>Ozone formation, Human health</v>
      </c>
      <c r="BG685" s="22" t="str">
        <f t="shared" si="518"/>
        <v>Ozone formation, Terrestrial ecosystems</v>
      </c>
      <c r="BH685" s="22" t="str">
        <f t="shared" si="518"/>
        <v>Stratospheric ozone depletion</v>
      </c>
      <c r="BI685" s="22" t="str">
        <f t="shared" si="518"/>
        <v>Terrestrial acidification</v>
      </c>
      <c r="BJ685" s="22" t="str">
        <f t="shared" si="518"/>
        <v>Terrestrial ecotoxicity</v>
      </c>
      <c r="BK685" s="22" t="str">
        <f t="shared" si="518"/>
        <v>Water consumption</v>
      </c>
    </row>
    <row r="686" spans="43:63" x14ac:dyDescent="0.2">
      <c r="AQ686" s="16" t="str">
        <f>AQ672</f>
        <v>Cathode active material</v>
      </c>
      <c r="AR686" s="361">
        <f t="shared" ref="AR686:BK686" si="519">(SUMPRODUCT($AM$105:$AM$148,AR$105:AR$148)+SUMPRODUCT($AM$15:$AM$74,AR$15:AR$74))/$AQ$685</f>
        <v>17.027557076595482</v>
      </c>
      <c r="AS686" s="361">
        <f t="shared" si="519"/>
        <v>267.4791873982989</v>
      </c>
      <c r="AT686" s="361">
        <f t="shared" si="519"/>
        <v>2.932483813759898E-2</v>
      </c>
      <c r="AU686" s="361">
        <f t="shared" si="519"/>
        <v>4.8907327347410581</v>
      </c>
      <c r="AV686" s="361">
        <f t="shared" si="519"/>
        <v>5.1171873270543253</v>
      </c>
      <c r="AW686" s="361">
        <f t="shared" si="519"/>
        <v>1.1879910872525769E-2</v>
      </c>
      <c r="AX686" s="361">
        <f t="shared" si="519"/>
        <v>17.272480324633467</v>
      </c>
      <c r="AY686" s="361">
        <f t="shared" si="519"/>
        <v>2.2899157946448265</v>
      </c>
      <c r="AZ686" s="361">
        <f t="shared" si="519"/>
        <v>97.615019772209521</v>
      </c>
      <c r="BA686" s="361">
        <f t="shared" si="519"/>
        <v>1.4110819301675048</v>
      </c>
      <c r="BB686" s="361">
        <f t="shared" si="519"/>
        <v>0.20127051997215051</v>
      </c>
      <c r="BC686" s="361">
        <f t="shared" si="519"/>
        <v>7.0790390606587943</v>
      </c>
      <c r="BD686" s="361">
        <f t="shared" si="519"/>
        <v>1.8084984378570936E-3</v>
      </c>
      <c r="BE686" s="361">
        <f t="shared" si="519"/>
        <v>1.3026694118182134</v>
      </c>
      <c r="BF686" s="361">
        <f t="shared" si="519"/>
        <v>4.2331706840467956E-2</v>
      </c>
      <c r="BG686" s="361">
        <f t="shared" si="519"/>
        <v>4.3168884489899396E-2</v>
      </c>
      <c r="BH686" s="361">
        <f t="shared" si="519"/>
        <v>6.2784646959236857E-6</v>
      </c>
      <c r="BI686" s="361">
        <f t="shared" si="519"/>
        <v>6.5521268812892886E-2</v>
      </c>
      <c r="BJ686" s="361">
        <f t="shared" si="519"/>
        <v>1446.4747832817632</v>
      </c>
      <c r="BK686" s="361">
        <f t="shared" si="519"/>
        <v>0.15697893533373347</v>
      </c>
    </row>
    <row r="687" spans="43:63" x14ac:dyDescent="0.2">
      <c r="AQ687" s="16" t="str">
        <f t="shared" ref="AQ687:AQ696" si="520">AQ673</f>
        <v>Anode active material</v>
      </c>
      <c r="AR687" s="361">
        <f t="shared" ref="AR687:BK687" si="521">SUMPRODUCT($AM$184:$AM$205,AR$184:AR$205)/$AQ$685</f>
        <v>3.2940787334479227</v>
      </c>
      <c r="AS687" s="361">
        <f t="shared" si="521"/>
        <v>86.87845971595091</v>
      </c>
      <c r="AT687" s="361">
        <f t="shared" si="521"/>
        <v>2.6059323206992585E-2</v>
      </c>
      <c r="AU687" s="361">
        <f t="shared" si="521"/>
        <v>1.6253255310636066</v>
      </c>
      <c r="AV687" s="361">
        <f t="shared" si="521"/>
        <v>0.10117254839845999</v>
      </c>
      <c r="AW687" s="361">
        <f t="shared" si="521"/>
        <v>1.4566963905663034E-3</v>
      </c>
      <c r="AX687" s="361">
        <f t="shared" si="521"/>
        <v>3.3548901409236676</v>
      </c>
      <c r="AY687" s="361">
        <f t="shared" si="521"/>
        <v>0.14112003033245918</v>
      </c>
      <c r="AZ687" s="361">
        <f t="shared" si="521"/>
        <v>2.5637764554421616</v>
      </c>
      <c r="BA687" s="361">
        <f t="shared" si="521"/>
        <v>0.44169999246392649</v>
      </c>
      <c r="BB687" s="361">
        <f t="shared" si="521"/>
        <v>1.9045646553907506E-2</v>
      </c>
      <c r="BC687" s="361">
        <f t="shared" si="521"/>
        <v>0.13496985303813935</v>
      </c>
      <c r="BD687" s="361">
        <f t="shared" si="521"/>
        <v>1.0259666991635201E-4</v>
      </c>
      <c r="BE687" s="361">
        <f t="shared" si="521"/>
        <v>4.8493480819369987E-3</v>
      </c>
      <c r="BF687" s="361">
        <f t="shared" si="521"/>
        <v>1.3584861025835584E-2</v>
      </c>
      <c r="BG687" s="361">
        <f t="shared" si="521"/>
        <v>1.3975472387402115E-2</v>
      </c>
      <c r="BH687" s="361">
        <f t="shared" si="521"/>
        <v>1.5503988289098675E-6</v>
      </c>
      <c r="BI687" s="361">
        <f t="shared" si="521"/>
        <v>7.1017674595741112E-2</v>
      </c>
      <c r="BJ687" s="361">
        <f t="shared" si="521"/>
        <v>5.2145378535586664</v>
      </c>
      <c r="BK687" s="361">
        <f t="shared" si="521"/>
        <v>1.7474363220493762E-2</v>
      </c>
    </row>
    <row r="688" spans="43:63" x14ac:dyDescent="0.2">
      <c r="AQ688" s="16" t="str">
        <f t="shared" si="520"/>
        <v>Electrolyte</v>
      </c>
      <c r="AR688" s="361">
        <f t="shared" ref="AR688:BK688" si="522">SUMPRODUCT($AM$240:$AM$320,AR$240:AR$320)/$AQ$685</f>
        <v>2.079774584843066</v>
      </c>
      <c r="AS688" s="361">
        <f t="shared" si="522"/>
        <v>34.852956064276121</v>
      </c>
      <c r="AT688" s="361">
        <f t="shared" si="522"/>
        <v>4.5071508366102313E-3</v>
      </c>
      <c r="AU688" s="361">
        <f t="shared" si="522"/>
        <v>0.63501686611388808</v>
      </c>
      <c r="AV688" s="361">
        <f t="shared" si="522"/>
        <v>0.28504070389584962</v>
      </c>
      <c r="AW688" s="361">
        <f t="shared" si="522"/>
        <v>8.0543746544507408E-4</v>
      </c>
      <c r="AX688" s="361">
        <f t="shared" si="522"/>
        <v>2.1198653779388716</v>
      </c>
      <c r="AY688" s="361">
        <f t="shared" si="522"/>
        <v>0.14226126243391188</v>
      </c>
      <c r="AZ688" s="361">
        <f t="shared" si="522"/>
        <v>5.4843259845460599</v>
      </c>
      <c r="BA688" s="361">
        <f t="shared" si="522"/>
        <v>0.15008945159176906</v>
      </c>
      <c r="BB688" s="361">
        <f t="shared" si="522"/>
        <v>3.5177313462669051E-2</v>
      </c>
      <c r="BC688" s="361">
        <f t="shared" si="522"/>
        <v>0.37279149309237836</v>
      </c>
      <c r="BD688" s="361">
        <f t="shared" si="522"/>
        <v>3.2077552258716417E-4</v>
      </c>
      <c r="BE688" s="361">
        <f t="shared" si="522"/>
        <v>4.6463908904006861E-2</v>
      </c>
      <c r="BF688" s="361">
        <f t="shared" si="522"/>
        <v>4.6896416923481125E-3</v>
      </c>
      <c r="BG688" s="361">
        <f t="shared" si="522"/>
        <v>4.8408240973635708E-3</v>
      </c>
      <c r="BH688" s="361">
        <f t="shared" si="522"/>
        <v>7.4312369962038559E-7</v>
      </c>
      <c r="BI688" s="361">
        <f t="shared" si="522"/>
        <v>1.1414407124610832E-2</v>
      </c>
      <c r="BJ688" s="361">
        <f t="shared" si="522"/>
        <v>30.650727598891795</v>
      </c>
      <c r="BK688" s="361">
        <f t="shared" si="522"/>
        <v>2.7996837802013716E-2</v>
      </c>
    </row>
    <row r="689" spans="43:63" x14ac:dyDescent="0.2">
      <c r="AQ689" s="16" t="str">
        <f t="shared" si="520"/>
        <v>Separator</v>
      </c>
      <c r="AR689" s="361">
        <f t="shared" ref="AR689:BK689" si="523">SUMPRODUCT($AM$321:$AM$323,AR$321:AR$323)/$AQ$685</f>
        <v>0.11068136828929503</v>
      </c>
      <c r="AS689" s="361">
        <f t="shared" si="523"/>
        <v>3.4807738834410524</v>
      </c>
      <c r="AT689" s="361">
        <f t="shared" si="523"/>
        <v>1.4007268449335388E-4</v>
      </c>
      <c r="AU689" s="361">
        <f t="shared" si="523"/>
        <v>6.8709714131636707E-2</v>
      </c>
      <c r="AV689" s="361">
        <f t="shared" si="523"/>
        <v>2.7676216251779876E-3</v>
      </c>
      <c r="AW689" s="361">
        <f t="shared" si="523"/>
        <v>2.5962199549169929E-5</v>
      </c>
      <c r="AX689" s="361">
        <f t="shared" si="523"/>
        <v>0.11365499263506607</v>
      </c>
      <c r="AY689" s="361">
        <f t="shared" si="523"/>
        <v>4.401977835847639E-3</v>
      </c>
      <c r="AZ689" s="361">
        <f t="shared" si="523"/>
        <v>6.3957621934348327E-2</v>
      </c>
      <c r="BA689" s="361">
        <f t="shared" si="523"/>
        <v>7.4856850976333473E-3</v>
      </c>
      <c r="BB689" s="361">
        <f t="shared" si="523"/>
        <v>2.3539124125809188E-3</v>
      </c>
      <c r="BC689" s="361">
        <f t="shared" si="523"/>
        <v>3.6787995962413991E-3</v>
      </c>
      <c r="BD689" s="361">
        <f t="shared" si="523"/>
        <v>2.5745480859855448E-6</v>
      </c>
      <c r="BE689" s="361">
        <f t="shared" si="523"/>
        <v>2.4803101563613259E-4</v>
      </c>
      <c r="BF689" s="361">
        <f t="shared" si="523"/>
        <v>2.2555161024576684E-4</v>
      </c>
      <c r="BG689" s="361">
        <f t="shared" si="523"/>
        <v>2.4061993905067085E-4</v>
      </c>
      <c r="BH689" s="361">
        <f t="shared" si="523"/>
        <v>2.6039480155086773E-8</v>
      </c>
      <c r="BI689" s="361">
        <f t="shared" si="523"/>
        <v>3.0116988772473541E-4</v>
      </c>
      <c r="BJ689" s="361">
        <f t="shared" si="523"/>
        <v>0.20796491111953561</v>
      </c>
      <c r="BK689" s="361">
        <f t="shared" si="523"/>
        <v>1.1943907609103734E-3</v>
      </c>
    </row>
    <row r="690" spans="43:63" x14ac:dyDescent="0.2">
      <c r="AQ690" s="16" t="str">
        <f t="shared" si="520"/>
        <v>BMS</v>
      </c>
      <c r="AR690" s="361">
        <f t="shared" ref="AR690:BK690" si="524">SUMPRODUCT($AM$444:$AM$448,AR$444:AR$448)/$AQ$685</f>
        <v>8.6554974910467539</v>
      </c>
      <c r="AS690" s="361">
        <f t="shared" si="524"/>
        <v>145.00772486396735</v>
      </c>
      <c r="AT690" s="361">
        <f t="shared" si="524"/>
        <v>2.0207734273257998E-2</v>
      </c>
      <c r="AU690" s="361">
        <f t="shared" si="524"/>
        <v>2.3382025811550693</v>
      </c>
      <c r="AV690" s="361">
        <f t="shared" si="524"/>
        <v>8.0593959405585043</v>
      </c>
      <c r="AW690" s="361">
        <f t="shared" si="524"/>
        <v>1.5541326762470947E-2</v>
      </c>
      <c r="AX690" s="361">
        <f t="shared" si="524"/>
        <v>8.8057386271146427</v>
      </c>
      <c r="AY690" s="361">
        <f t="shared" si="524"/>
        <v>0.97695123655886384</v>
      </c>
      <c r="AZ690" s="361">
        <f t="shared" si="524"/>
        <v>122.60134988515408</v>
      </c>
      <c r="BA690" s="361">
        <f t="shared" si="524"/>
        <v>1.1215835660622224</v>
      </c>
      <c r="BB690" s="361">
        <f t="shared" si="524"/>
        <v>0.15112516699785228</v>
      </c>
      <c r="BC690" s="361">
        <f t="shared" si="524"/>
        <v>10.56209057008177</v>
      </c>
      <c r="BD690" s="361">
        <f t="shared" si="524"/>
        <v>5.2867682787707912E-4</v>
      </c>
      <c r="BE690" s="361">
        <f t="shared" si="524"/>
        <v>0.41838398639941421</v>
      </c>
      <c r="BF690" s="361">
        <f t="shared" si="524"/>
        <v>2.8945654654749624E-2</v>
      </c>
      <c r="BG690" s="361">
        <f t="shared" si="524"/>
        <v>2.9401040080761019E-2</v>
      </c>
      <c r="BH690" s="361">
        <f t="shared" si="524"/>
        <v>5.3039354363726737E-6</v>
      </c>
      <c r="BI690" s="361">
        <f t="shared" si="524"/>
        <v>3.6726414685176387E-2</v>
      </c>
      <c r="BJ690" s="361">
        <f t="shared" si="524"/>
        <v>43.916551767973118</v>
      </c>
      <c r="BK690" s="361">
        <f t="shared" si="524"/>
        <v>9.6749486983393612E-2</v>
      </c>
    </row>
    <row r="691" spans="43:63" x14ac:dyDescent="0.2">
      <c r="AQ691" s="16" t="str">
        <f t="shared" si="520"/>
        <v>Al</v>
      </c>
      <c r="AR691" s="361">
        <f>(SUMPRODUCT($AM$164:$AM$173,AR$164:AR$173)+SUMPRODUCT($AM$324:$AM$333,AR$324:AR$333)+SUMPRODUCT($AM$344:$AM$353,AR$344:AR$353)+SUMPRODUCT($AM$371:$AM$390,AR$371:AR$390)+SUMPRODUCT($AM$407:$AM$426,AR$407:AR$426))/$AQ$685</f>
        <v>2.6035083218674622</v>
      </c>
      <c r="AS691" s="361">
        <f t="shared" ref="AS691:BK691" si="525">(SUMPRODUCT($AM$164:$AM$173,AS$164:AS$173)+SUMPRODUCT($AM$324:$AM$333,AS$324:AS$333)+SUMPRODUCT($AM$344:$AM$353,AS$344:AS$353)+SUMPRODUCT($AM$371:$AM$390,AS$371:AS$390)+SUMPRODUCT($AM$407:$AM$426,AS$407:AS$426))/$AQ$685</f>
        <v>45.003186399274533</v>
      </c>
      <c r="AT691" s="361">
        <f t="shared" si="525"/>
        <v>6.861470926770496E-3</v>
      </c>
      <c r="AU691" s="361">
        <f t="shared" si="525"/>
        <v>0.59752523657672885</v>
      </c>
      <c r="AV691" s="361">
        <f t="shared" si="525"/>
        <v>4.2908392757280289</v>
      </c>
      <c r="AW691" s="361">
        <f t="shared" si="525"/>
        <v>1.2089467708940066E-3</v>
      </c>
      <c r="AX691" s="361">
        <f t="shared" si="525"/>
        <v>2.6476320384496117</v>
      </c>
      <c r="AY691" s="361">
        <f t="shared" si="525"/>
        <v>0.98033687435710681</v>
      </c>
      <c r="AZ691" s="361">
        <f t="shared" si="525"/>
        <v>9.1987426603386524</v>
      </c>
      <c r="BA691" s="361">
        <f t="shared" si="525"/>
        <v>0.12200819200170164</v>
      </c>
      <c r="BB691" s="361">
        <f t="shared" si="525"/>
        <v>2.3403200047380553E-2</v>
      </c>
      <c r="BC691" s="361">
        <f t="shared" si="525"/>
        <v>5.168256302309989</v>
      </c>
      <c r="BD691" s="361">
        <f t="shared" si="525"/>
        <v>6.9207823462852001E-5</v>
      </c>
      <c r="BE691" s="361">
        <f t="shared" si="525"/>
        <v>7.5878616432310142E-2</v>
      </c>
      <c r="BF691" s="361">
        <f t="shared" si="525"/>
        <v>6.4249966863696171E-3</v>
      </c>
      <c r="BG691" s="361">
        <f t="shared" si="525"/>
        <v>6.5799330821760408E-3</v>
      </c>
      <c r="BH691" s="361">
        <f t="shared" si="525"/>
        <v>1.0048146782397338E-6</v>
      </c>
      <c r="BI691" s="361">
        <f t="shared" si="525"/>
        <v>1.7725791821550926E-2</v>
      </c>
      <c r="BJ691" s="361">
        <f t="shared" si="525"/>
        <v>37.811213355812875</v>
      </c>
      <c r="BK691" s="361">
        <f t="shared" si="525"/>
        <v>8.5982090167200778E-2</v>
      </c>
    </row>
    <row r="692" spans="43:63" x14ac:dyDescent="0.2">
      <c r="AQ692" s="16" t="str">
        <f t="shared" si="520"/>
        <v>Cu</v>
      </c>
      <c r="AR692" s="361">
        <f>(SUMPRODUCT($AM$220:$AM$229,AR$220:AR$229)+SUMPRODUCT($AM$334:$AM$343,AR$334:AR$343)+SUMPRODUCT($AM$391:$AM$406,AR$391:AR$406)+SUMPRODUCT($AM$438:$AM$443,AR$438:AR$443)+SUMPRODUCT($AM$451:$AM$460,AR$451:AR$460))/$AQ$685</f>
        <v>2.0092393144781551</v>
      </c>
      <c r="AS692" s="361">
        <f t="shared" ref="AS692:BK692" si="526">(SUMPRODUCT($AM$220:$AM$229,AS$220:AS$229)+SUMPRODUCT($AM$334:$AM$343,AS$334:AS$343)+SUMPRODUCT($AM$391:$AM$406,AS$391:AS$406)+SUMPRODUCT($AM$438:$AM$443,AS$438:AS$443)+SUMPRODUCT($AM$451:$AM$460,AS$451:AS$460))/$AQ$685</f>
        <v>35.605468295492571</v>
      </c>
      <c r="AT692" s="361">
        <f t="shared" si="526"/>
        <v>1.1437133832237505E-2</v>
      </c>
      <c r="AU692" s="361">
        <f t="shared" si="526"/>
        <v>0.52608959517755916</v>
      </c>
      <c r="AV692" s="361">
        <f t="shared" si="526"/>
        <v>11.620381457826294</v>
      </c>
      <c r="AW692" s="361">
        <f t="shared" si="526"/>
        <v>1.3981913993239193E-2</v>
      </c>
      <c r="AX692" s="361">
        <f t="shared" si="526"/>
        <v>2.044046851593734</v>
      </c>
      <c r="AY692" s="361">
        <f t="shared" si="526"/>
        <v>1.1365474860894669</v>
      </c>
      <c r="AZ692" s="361">
        <f t="shared" si="526"/>
        <v>144.38973090630981</v>
      </c>
      <c r="BA692" s="361">
        <f t="shared" si="526"/>
        <v>0.21324385965420314</v>
      </c>
      <c r="BB692" s="361">
        <f t="shared" si="526"/>
        <v>-0.21733741024106129</v>
      </c>
      <c r="BC692" s="361">
        <f t="shared" si="526"/>
        <v>14.47212645358673</v>
      </c>
      <c r="BD692" s="361">
        <f t="shared" si="526"/>
        <v>2.43735232239818E-4</v>
      </c>
      <c r="BE692" s="361">
        <f t="shared" si="526"/>
        <v>0.52785835340462439</v>
      </c>
      <c r="BF692" s="361">
        <f t="shared" si="526"/>
        <v>1.9387160296314994E-2</v>
      </c>
      <c r="BG692" s="361">
        <f t="shared" si="526"/>
        <v>1.9772503925068501E-2</v>
      </c>
      <c r="BH692" s="361">
        <f t="shared" si="526"/>
        <v>2.6597929612283471E-6</v>
      </c>
      <c r="BI692" s="361">
        <f t="shared" si="526"/>
        <v>2.4609429412858118E-2</v>
      </c>
      <c r="BJ692" s="361">
        <f t="shared" si="526"/>
        <v>142.24910938985795</v>
      </c>
      <c r="BK692" s="361">
        <f t="shared" si="526"/>
        <v>6.7922529643990995E-2</v>
      </c>
    </row>
    <row r="693" spans="43:63" x14ac:dyDescent="0.2">
      <c r="AQ693" s="16" t="str">
        <f t="shared" si="520"/>
        <v>Steel</v>
      </c>
      <c r="AR693" s="361">
        <f>SUMPRODUCT($AM$428:$AM$437,AR$428:AR$437)/$AQ$685</f>
        <v>5.5861100655079703E-2</v>
      </c>
      <c r="AS693" s="361">
        <f t="shared" ref="AS693:BK693" si="527">SUMPRODUCT($AM$428:$AM$437,AS$428:AS$437)/$AQ$685</f>
        <v>0.74280938352321535</v>
      </c>
      <c r="AT693" s="361">
        <f t="shared" si="527"/>
        <v>1.0812422918605805E-4</v>
      </c>
      <c r="AU693" s="361">
        <f t="shared" si="527"/>
        <v>1.4039238834916553E-2</v>
      </c>
      <c r="AV693" s="361">
        <f t="shared" si="527"/>
        <v>6.1667313189709781E-3</v>
      </c>
      <c r="AW693" s="361">
        <f t="shared" si="527"/>
        <v>2.5420922439806231E-5</v>
      </c>
      <c r="AX693" s="361">
        <f t="shared" si="527"/>
        <v>5.6846768805681853E-2</v>
      </c>
      <c r="AY693" s="361">
        <f t="shared" si="527"/>
        <v>0.11250533252688724</v>
      </c>
      <c r="AZ693" s="361">
        <f t="shared" si="527"/>
        <v>6.5017282311029309E-2</v>
      </c>
      <c r="BA693" s="361">
        <f t="shared" si="527"/>
        <v>2.7132899864545381E-3</v>
      </c>
      <c r="BB693" s="361">
        <f t="shared" si="527"/>
        <v>5.0063297345785446E-4</v>
      </c>
      <c r="BC693" s="361">
        <f t="shared" si="527"/>
        <v>8.4630731310373405E-3</v>
      </c>
      <c r="BD693" s="361">
        <f t="shared" si="527"/>
        <v>1.6530590658884249E-6</v>
      </c>
      <c r="BE693" s="361">
        <f t="shared" si="527"/>
        <v>1.898975048537513E-3</v>
      </c>
      <c r="BF693" s="361">
        <f t="shared" si="527"/>
        <v>1.4264784440191856E-4</v>
      </c>
      <c r="BG693" s="361">
        <f t="shared" si="527"/>
        <v>1.5315314096513052E-4</v>
      </c>
      <c r="BH693" s="361">
        <f t="shared" si="527"/>
        <v>1.3665699789011351E-8</v>
      </c>
      <c r="BI693" s="361">
        <f t="shared" si="527"/>
        <v>1.5734884757964289E-4</v>
      </c>
      <c r="BJ693" s="361">
        <f t="shared" si="527"/>
        <v>0.27721423325536648</v>
      </c>
      <c r="BK693" s="361">
        <f t="shared" si="527"/>
        <v>7.6459025211578343E-4</v>
      </c>
    </row>
    <row r="694" spans="43:63" x14ac:dyDescent="0.2">
      <c r="AQ694" s="16" t="str">
        <f t="shared" si="520"/>
        <v>Others (Additives, Plastics, binders, solvents, and coolants)</v>
      </c>
      <c r="AR694" s="361">
        <f t="shared" ref="AR694:BK694" si="528">(SUMPRODUCT($AM$75:$AM$104,AR$75:AR$104)+SUMPRODUCT($AM$149:$AM$163,AR$149:AR$163)+SUMPRODUCT($AM$206:$AM$219,AR$206:AR$219)+SUMPRODUCT($AM$354:$AM$356,AR$354:AR$356)+$AM$427*AR$427+SUMPRODUCT($AM$449:$AM$450,AR$449:AR$450))/$AQ$685</f>
        <v>1.7345284858098249</v>
      </c>
      <c r="AS694" s="361">
        <f t="shared" si="528"/>
        <v>31.429066773002646</v>
      </c>
      <c r="AT694" s="361">
        <f t="shared" si="528"/>
        <v>2.4545694416576963E-3</v>
      </c>
      <c r="AU694" s="361">
        <f t="shared" si="528"/>
        <v>0.57769658377769195</v>
      </c>
      <c r="AV694" s="361">
        <f t="shared" si="528"/>
        <v>6.9617444651292562E-2</v>
      </c>
      <c r="AW694" s="361">
        <f t="shared" si="528"/>
        <v>4.4450666363399764E-4</v>
      </c>
      <c r="AX694" s="361">
        <f t="shared" si="528"/>
        <v>1.8373919258781533</v>
      </c>
      <c r="AY694" s="361">
        <f t="shared" si="528"/>
        <v>6.7219717423175007E-2</v>
      </c>
      <c r="AZ694" s="361">
        <f t="shared" si="528"/>
        <v>1.5108898101147743</v>
      </c>
      <c r="BA694" s="361">
        <f t="shared" si="528"/>
        <v>0.15559208108531555</v>
      </c>
      <c r="BB694" s="361">
        <f t="shared" si="528"/>
        <v>1.5382026429610542E-2</v>
      </c>
      <c r="BC694" s="361">
        <f t="shared" si="528"/>
        <v>9.1789452350547668E-2</v>
      </c>
      <c r="BD694" s="361">
        <f t="shared" si="528"/>
        <v>4.1613951695960295E-5</v>
      </c>
      <c r="BE694" s="361">
        <f t="shared" si="528"/>
        <v>4.7670652978391032E-3</v>
      </c>
      <c r="BF694" s="361">
        <f t="shared" si="528"/>
        <v>2.4656810316894158E-3</v>
      </c>
      <c r="BG694" s="361">
        <f t="shared" si="528"/>
        <v>2.5586663434965791E-3</v>
      </c>
      <c r="BH694" s="361">
        <f t="shared" si="528"/>
        <v>7.6953247495418691E-7</v>
      </c>
      <c r="BI694" s="361">
        <f t="shared" si="528"/>
        <v>5.0623152100500689E-3</v>
      </c>
      <c r="BJ694" s="361">
        <f t="shared" si="528"/>
        <v>6.1714036647434627</v>
      </c>
      <c r="BK694" s="361">
        <f t="shared" si="528"/>
        <v>2.7892573541838189E-2</v>
      </c>
    </row>
    <row r="695" spans="43:63" x14ac:dyDescent="0.2">
      <c r="AQ695" s="16" t="str">
        <f t="shared" si="520"/>
        <v>Assembly</v>
      </c>
      <c r="AR695" s="361">
        <f t="shared" ref="AR695:BK695" si="529">(SUMPRODUCT($AM$174:$AM$183,AR$174:AR$183)+SUMPRODUCT($AM$230:$AM$239,AR$230:AR$239)+SUMPRODUCT($AM$357:$AM$370,AR$357:AR$370)+SUMPRODUCT($AM$461:$AM$468,AR$461:AR$468))/$AQ$685</f>
        <v>1.209755892513938</v>
      </c>
      <c r="AS695" s="361">
        <f t="shared" si="529"/>
        <v>24.985387917312092</v>
      </c>
      <c r="AT695" s="361">
        <f t="shared" si="529"/>
        <v>1.7653743634472162E-3</v>
      </c>
      <c r="AU695" s="361">
        <f t="shared" si="529"/>
        <v>0.37971270006122099</v>
      </c>
      <c r="AV695" s="361">
        <f t="shared" si="529"/>
        <v>2.9767755445715461E-2</v>
      </c>
      <c r="AW695" s="361">
        <f t="shared" si="529"/>
        <v>4.6957808082313015E-4</v>
      </c>
      <c r="AX695" s="361">
        <f t="shared" si="529"/>
        <v>1.231478897076868</v>
      </c>
      <c r="AY695" s="361">
        <f t="shared" si="529"/>
        <v>4.161612334688071E-2</v>
      </c>
      <c r="AZ695" s="361">
        <f t="shared" si="529"/>
        <v>0.67949466039532413</v>
      </c>
      <c r="BA695" s="361">
        <f t="shared" si="529"/>
        <v>0.13278231601482182</v>
      </c>
      <c r="BB695" s="361">
        <f t="shared" si="529"/>
        <v>6.3139324563858843E-3</v>
      </c>
      <c r="BC695" s="361">
        <f t="shared" si="529"/>
        <v>3.8575285589926823E-2</v>
      </c>
      <c r="BD695" s="361">
        <f t="shared" si="529"/>
        <v>3.4037638668376722E-5</v>
      </c>
      <c r="BE695" s="361">
        <f t="shared" si="529"/>
        <v>9.8691616945374727E-4</v>
      </c>
      <c r="BF695" s="361">
        <f t="shared" si="529"/>
        <v>1.1873210084721553E-3</v>
      </c>
      <c r="BG695" s="361">
        <f t="shared" si="529"/>
        <v>1.2248707351198943E-3</v>
      </c>
      <c r="BH695" s="361">
        <f t="shared" si="529"/>
        <v>4.2250343400972584E-7</v>
      </c>
      <c r="BI695" s="361">
        <f t="shared" si="529"/>
        <v>1.8406215534367862E-3</v>
      </c>
      <c r="BJ695" s="361">
        <f t="shared" si="529"/>
        <v>0.74180676803420331</v>
      </c>
      <c r="BK695" s="361">
        <f t="shared" si="529"/>
        <v>7.3292310689803512E-3</v>
      </c>
    </row>
    <row r="696" spans="43:63" x14ac:dyDescent="0.2">
      <c r="AQ696" s="16" t="str">
        <f t="shared" si="520"/>
        <v>Transport</v>
      </c>
      <c r="AR696" s="361">
        <f t="shared" ref="AR696:BK696" si="530">SUMPRODUCT($AM$469:$AM$471,AR$469:AR$471)/$AQ$685</f>
        <v>21.325881203264057</v>
      </c>
      <c r="AS696" s="361">
        <f t="shared" si="530"/>
        <v>298.21969668226228</v>
      </c>
      <c r="AT696" s="361">
        <f t="shared" si="530"/>
        <v>0.13430097185598305</v>
      </c>
      <c r="AU696" s="361">
        <f t="shared" si="530"/>
        <v>6.4189607052715871</v>
      </c>
      <c r="AV696" s="361">
        <f t="shared" si="530"/>
        <v>0.18271018590084812</v>
      </c>
      <c r="AW696" s="361">
        <f t="shared" si="530"/>
        <v>6.7165045554228486E-4</v>
      </c>
      <c r="AX696" s="361">
        <f t="shared" si="530"/>
        <v>21.416651230458459</v>
      </c>
      <c r="AY696" s="361">
        <f t="shared" si="530"/>
        <v>0.86901263391190897</v>
      </c>
      <c r="AZ696" s="361">
        <f t="shared" si="530"/>
        <v>3.7245740521723052</v>
      </c>
      <c r="BA696" s="361">
        <f t="shared" si="530"/>
        <v>0.23142791027261528</v>
      </c>
      <c r="BB696" s="361">
        <f t="shared" si="530"/>
        <v>0.16072462614373884</v>
      </c>
      <c r="BC696" s="361">
        <f t="shared" si="530"/>
        <v>0.29064634581047738</v>
      </c>
      <c r="BD696" s="361">
        <f t="shared" si="530"/>
        <v>9.5926437718942624E-5</v>
      </c>
      <c r="BE696" s="361">
        <f t="shared" si="530"/>
        <v>3.9431177709461716E-2</v>
      </c>
      <c r="BF696" s="361">
        <f t="shared" si="530"/>
        <v>0.43058539368710086</v>
      </c>
      <c r="BG696" s="361">
        <f t="shared" si="530"/>
        <v>0.43373309284188533</v>
      </c>
      <c r="BH696" s="361">
        <f t="shared" si="530"/>
        <v>1.4649263648281953E-5</v>
      </c>
      <c r="BI696" s="361">
        <f t="shared" si="530"/>
        <v>0.41638249355720985</v>
      </c>
      <c r="BJ696" s="361">
        <f t="shared" si="530"/>
        <v>82.265222138834119</v>
      </c>
      <c r="BK696" s="361">
        <f t="shared" si="530"/>
        <v>1.67470049934931E-2</v>
      </c>
    </row>
    <row r="698" spans="43:63" x14ac:dyDescent="0.2">
      <c r="AR698" s="1" t="s">
        <v>95</v>
      </c>
    </row>
    <row r="699" spans="43:63" x14ac:dyDescent="0.2">
      <c r="AQ699" s="8">
        <v>58</v>
      </c>
      <c r="AR699" s="22" t="str">
        <f>AR685</f>
        <v>Carbon footprint</v>
      </c>
      <c r="AS699" s="22" t="str">
        <f t="shared" ref="AS699:BK699" si="531">AS685</f>
        <v>CED</v>
      </c>
      <c r="AT699" s="22" t="str">
        <f t="shared" si="531"/>
        <v>Fine particulate matter formation</v>
      </c>
      <c r="AU699" s="22" t="str">
        <f t="shared" si="531"/>
        <v>Fossil resource scarcity</v>
      </c>
      <c r="AV699" s="22" t="str">
        <f t="shared" si="531"/>
        <v>Freshwater ecotoxicity</v>
      </c>
      <c r="AW699" s="22" t="str">
        <f t="shared" si="531"/>
        <v>Freshwater eutrophication</v>
      </c>
      <c r="AX699" s="22" t="str">
        <f t="shared" si="531"/>
        <v>Global warming</v>
      </c>
      <c r="AY699" s="22" t="str">
        <f t="shared" si="531"/>
        <v>Human carcinogenic toxicity</v>
      </c>
      <c r="AZ699" s="22" t="str">
        <f t="shared" si="531"/>
        <v>Human non-carcinogenic toxicity</v>
      </c>
      <c r="BA699" s="22" t="str">
        <f t="shared" si="531"/>
        <v>Ionizing radiation</v>
      </c>
      <c r="BB699" s="22" t="str">
        <f t="shared" si="531"/>
        <v>Land use</v>
      </c>
      <c r="BC699" s="22" t="str">
        <f t="shared" si="531"/>
        <v>Marine ecotoxicity</v>
      </c>
      <c r="BD699" s="22" t="str">
        <f t="shared" si="531"/>
        <v>Marine eutrophication</v>
      </c>
      <c r="BE699" s="22" t="str">
        <f t="shared" si="531"/>
        <v>Mineral resource scarcity</v>
      </c>
      <c r="BF699" s="22" t="str">
        <f t="shared" si="531"/>
        <v>Ozone formation, Human health</v>
      </c>
      <c r="BG699" s="22" t="str">
        <f t="shared" si="531"/>
        <v>Ozone formation, Terrestrial ecosystems</v>
      </c>
      <c r="BH699" s="22" t="str">
        <f t="shared" si="531"/>
        <v>Stratospheric ozone depletion</v>
      </c>
      <c r="BI699" s="22" t="str">
        <f t="shared" si="531"/>
        <v>Terrestrial acidification</v>
      </c>
      <c r="BJ699" s="22" t="str">
        <f t="shared" si="531"/>
        <v>Terrestrial ecotoxicity</v>
      </c>
      <c r="BK699" s="22" t="str">
        <f t="shared" si="531"/>
        <v>Water consumption</v>
      </c>
    </row>
    <row r="700" spans="43:63" x14ac:dyDescent="0.2">
      <c r="AQ700" s="16" t="str">
        <f>AQ686</f>
        <v>Cathode active material</v>
      </c>
      <c r="AR700" s="361">
        <f t="shared" ref="AR700:BK700" si="532">(SUMPRODUCT($AN$105:$AN$148,AR$105:AR$148)+SUMPRODUCT($AN$15:$AN$74,AR$15:AR$74))/$AQ$699</f>
        <v>19.766445111568508</v>
      </c>
      <c r="AS700" s="361">
        <f t="shared" si="532"/>
        <v>310.47251706984201</v>
      </c>
      <c r="AT700" s="361">
        <f t="shared" si="532"/>
        <v>3.2461135019304449E-2</v>
      </c>
      <c r="AU700" s="361">
        <f t="shared" si="532"/>
        <v>5.7366540753090476</v>
      </c>
      <c r="AV700" s="361">
        <f t="shared" si="532"/>
        <v>5.7016724997847721</v>
      </c>
      <c r="AW700" s="361">
        <f t="shared" si="532"/>
        <v>1.3185526364911382E-2</v>
      </c>
      <c r="AX700" s="361">
        <f t="shared" si="532"/>
        <v>20.05282288483809</v>
      </c>
      <c r="AY700" s="361">
        <f t="shared" si="532"/>
        <v>2.6118699128296359</v>
      </c>
      <c r="AZ700" s="361">
        <f t="shared" si="532"/>
        <v>108.72617614076952</v>
      </c>
      <c r="BA700" s="361">
        <f t="shared" si="532"/>
        <v>1.5482961652118372</v>
      </c>
      <c r="BB700" s="361">
        <f t="shared" si="532"/>
        <v>0.2257754815810587</v>
      </c>
      <c r="BC700" s="361">
        <f t="shared" si="532"/>
        <v>7.8872324602144221</v>
      </c>
      <c r="BD700" s="361">
        <f t="shared" si="532"/>
        <v>2.0110012164265478E-3</v>
      </c>
      <c r="BE700" s="361">
        <f t="shared" si="532"/>
        <v>1.4385331979119191</v>
      </c>
      <c r="BF700" s="361">
        <f t="shared" si="532"/>
        <v>4.7786547657621685E-2</v>
      </c>
      <c r="BG700" s="361">
        <f t="shared" si="532"/>
        <v>4.8749109048257175E-2</v>
      </c>
      <c r="BH700" s="361">
        <f t="shared" si="532"/>
        <v>7.058179049474519E-6</v>
      </c>
      <c r="BI700" s="361">
        <f t="shared" si="532"/>
        <v>7.2600276741810091E-2</v>
      </c>
      <c r="BJ700" s="361">
        <f t="shared" si="532"/>
        <v>1609.6935178756289</v>
      </c>
      <c r="BK700" s="361">
        <f t="shared" si="532"/>
        <v>0.19625689854817294</v>
      </c>
    </row>
    <row r="701" spans="43:63" x14ac:dyDescent="0.2">
      <c r="AQ701" s="16" t="str">
        <f t="shared" ref="AQ701:AQ710" si="533">AQ687</f>
        <v>Anode active material</v>
      </c>
      <c r="AR701" s="361">
        <f t="shared" ref="AR701:BK701" si="534">SUMPRODUCT($AN$184:$AN$205,AR$184:AR$205)/$AQ$699</f>
        <v>3.2553664269598404</v>
      </c>
      <c r="AS701" s="361">
        <f t="shared" si="534"/>
        <v>85.85745632414185</v>
      </c>
      <c r="AT701" s="361">
        <f t="shared" si="534"/>
        <v>2.5753071721071007E-2</v>
      </c>
      <c r="AU701" s="361">
        <f t="shared" si="534"/>
        <v>1.6062245607490384</v>
      </c>
      <c r="AV701" s="361">
        <f t="shared" si="534"/>
        <v>9.9983559604108374E-2</v>
      </c>
      <c r="AW701" s="361">
        <f t="shared" si="534"/>
        <v>1.4395771649208797E-3</v>
      </c>
      <c r="AX701" s="361">
        <f t="shared" si="534"/>
        <v>3.3154631733619842</v>
      </c>
      <c r="AY701" s="361">
        <f t="shared" si="534"/>
        <v>0.13946157517461316</v>
      </c>
      <c r="AZ701" s="361">
        <f t="shared" si="534"/>
        <v>2.5336467263308835</v>
      </c>
      <c r="BA701" s="361">
        <f t="shared" si="534"/>
        <v>0.43650909483588185</v>
      </c>
      <c r="BB701" s="361">
        <f t="shared" si="534"/>
        <v>1.8821820420314512E-2</v>
      </c>
      <c r="BC701" s="361">
        <f t="shared" si="534"/>
        <v>0.13338367531129589</v>
      </c>
      <c r="BD701" s="361">
        <f t="shared" si="534"/>
        <v>1.013909447191582E-4</v>
      </c>
      <c r="BE701" s="361">
        <f t="shared" si="534"/>
        <v>4.792358111627806E-3</v>
      </c>
      <c r="BF701" s="361">
        <f t="shared" si="534"/>
        <v>1.3425210529844042E-2</v>
      </c>
      <c r="BG701" s="361">
        <f t="shared" si="534"/>
        <v>1.3811231391920335E-2</v>
      </c>
      <c r="BH701" s="361">
        <f t="shared" si="534"/>
        <v>1.5321784038683871E-6</v>
      </c>
      <c r="BI701" s="361">
        <f t="shared" si="534"/>
        <v>7.0183068562465284E-2</v>
      </c>
      <c r="BJ701" s="361">
        <f t="shared" si="534"/>
        <v>5.1532561405470974</v>
      </c>
      <c r="BK701" s="361">
        <f t="shared" si="534"/>
        <v>1.726900294849815E-2</v>
      </c>
    </row>
    <row r="702" spans="43:63" x14ac:dyDescent="0.2">
      <c r="AQ702" s="16" t="str">
        <f t="shared" si="533"/>
        <v>Electrolyte</v>
      </c>
      <c r="AR702" s="361">
        <f t="shared" ref="AR702:BK702" si="535">SUMPRODUCT($AN$240:$AN$320,AR$240:AR$320)/$AQ$699</f>
        <v>2.059749244961496</v>
      </c>
      <c r="AS702" s="361">
        <f t="shared" si="535"/>
        <v>34.517370517577447</v>
      </c>
      <c r="AT702" s="361">
        <f t="shared" si="535"/>
        <v>4.4637532357075177E-3</v>
      </c>
      <c r="AU702" s="361">
        <f t="shared" si="535"/>
        <v>0.62890253590371326</v>
      </c>
      <c r="AV702" s="361">
        <f t="shared" si="535"/>
        <v>0.28229615791610957</v>
      </c>
      <c r="AW702" s="361">
        <f t="shared" si="535"/>
        <v>7.9768222162373214E-4</v>
      </c>
      <c r="AX702" s="361">
        <f t="shared" si="535"/>
        <v>2.0994540194167643</v>
      </c>
      <c r="AY702" s="361">
        <f t="shared" si="535"/>
        <v>0.14089148411611632</v>
      </c>
      <c r="AZ702" s="361">
        <f t="shared" si="535"/>
        <v>5.431519544529797</v>
      </c>
      <c r="BA702" s="361">
        <f t="shared" si="535"/>
        <v>0.14864429868785928</v>
      </c>
      <c r="BB702" s="361">
        <f t="shared" si="535"/>
        <v>3.483860480484418E-2</v>
      </c>
      <c r="BC702" s="361">
        <f t="shared" si="535"/>
        <v>0.36920202892230042</v>
      </c>
      <c r="BD702" s="361">
        <f t="shared" si="535"/>
        <v>3.1768689994877329E-4</v>
      </c>
      <c r="BE702" s="361">
        <f t="shared" si="535"/>
        <v>4.6016526012221372E-2</v>
      </c>
      <c r="BF702" s="361">
        <f t="shared" si="535"/>
        <v>4.6444869580338942E-3</v>
      </c>
      <c r="BG702" s="361">
        <f t="shared" si="535"/>
        <v>4.79421368652238E-3</v>
      </c>
      <c r="BH702" s="361">
        <f t="shared" si="535"/>
        <v>7.3596845079322913E-7</v>
      </c>
      <c r="BI702" s="361">
        <f t="shared" si="535"/>
        <v>1.130450224170536E-2</v>
      </c>
      <c r="BJ702" s="361">
        <f t="shared" si="535"/>
        <v>30.355603674280726</v>
      </c>
      <c r="BK702" s="361">
        <f t="shared" si="535"/>
        <v>2.7727267149174516E-2</v>
      </c>
    </row>
    <row r="703" spans="43:63" x14ac:dyDescent="0.2">
      <c r="AQ703" s="16" t="str">
        <f t="shared" si="533"/>
        <v>Separator</v>
      </c>
      <c r="AR703" s="361">
        <f t="shared" ref="AR703:BK703" si="536">SUMPRODUCT($AN$321:$AN$323,AR$321:AR$323)/$AQ$699</f>
        <v>8.6449721023709944E-2</v>
      </c>
      <c r="AS703" s="361">
        <f t="shared" si="536"/>
        <v>2.7187225440110345</v>
      </c>
      <c r="AT703" s="361">
        <f t="shared" si="536"/>
        <v>1.0940634981889519E-4</v>
      </c>
      <c r="AU703" s="361">
        <f t="shared" si="536"/>
        <v>5.3666987588852903E-2</v>
      </c>
      <c r="AV703" s="361">
        <f t="shared" si="536"/>
        <v>2.1617018391971278E-3</v>
      </c>
      <c r="AW703" s="361">
        <f t="shared" si="536"/>
        <v>2.0278254080860567E-5</v>
      </c>
      <c r="AX703" s="361">
        <f t="shared" si="536"/>
        <v>8.8772325081597075E-2</v>
      </c>
      <c r="AY703" s="361">
        <f t="shared" si="536"/>
        <v>3.438245856040697E-3</v>
      </c>
      <c r="AZ703" s="361">
        <f t="shared" si="536"/>
        <v>4.9955278463060852E-2</v>
      </c>
      <c r="BA703" s="361">
        <f t="shared" si="536"/>
        <v>5.846832202781288E-3</v>
      </c>
      <c r="BB703" s="361">
        <f t="shared" si="536"/>
        <v>1.8385666397796989E-3</v>
      </c>
      <c r="BC703" s="361">
        <f t="shared" si="536"/>
        <v>2.8733941738590283E-3</v>
      </c>
      <c r="BD703" s="361">
        <f t="shared" si="536"/>
        <v>2.010898195745411E-6</v>
      </c>
      <c r="BE703" s="361">
        <f t="shared" si="536"/>
        <v>1.937291925315398E-4</v>
      </c>
      <c r="BF703" s="361">
        <f t="shared" si="536"/>
        <v>1.7617123896796827E-4</v>
      </c>
      <c r="BG703" s="361">
        <f t="shared" si="536"/>
        <v>1.8794063468118943E-4</v>
      </c>
      <c r="BH703" s="361">
        <f t="shared" si="536"/>
        <v>2.0338615521320828E-8</v>
      </c>
      <c r="BI703" s="361">
        <f t="shared" si="536"/>
        <v>2.3523428718818612E-4</v>
      </c>
      <c r="BJ703" s="361">
        <f t="shared" si="536"/>
        <v>0.16243482373666454</v>
      </c>
      <c r="BK703" s="361">
        <f t="shared" si="536"/>
        <v>9.329008998525826E-4</v>
      </c>
    </row>
    <row r="704" spans="43:63" x14ac:dyDescent="0.2">
      <c r="AQ704" s="16" t="str">
        <f t="shared" si="533"/>
        <v>BMS</v>
      </c>
      <c r="AR704" s="361">
        <f t="shared" ref="AR704:BK704" si="537">SUMPRODUCT($AN$444:$AN$448,AR$444:AR$448)/$AQ$699</f>
        <v>8.6554974910467539</v>
      </c>
      <c r="AS704" s="361">
        <f t="shared" si="537"/>
        <v>145.00772486396735</v>
      </c>
      <c r="AT704" s="361">
        <f t="shared" si="537"/>
        <v>2.0207734273257998E-2</v>
      </c>
      <c r="AU704" s="361">
        <f t="shared" si="537"/>
        <v>2.3382025811550693</v>
      </c>
      <c r="AV704" s="361">
        <f t="shared" si="537"/>
        <v>8.0593959405585043</v>
      </c>
      <c r="AW704" s="361">
        <f t="shared" si="537"/>
        <v>1.5541326762470947E-2</v>
      </c>
      <c r="AX704" s="361">
        <f t="shared" si="537"/>
        <v>8.8057386271146427</v>
      </c>
      <c r="AY704" s="361">
        <f t="shared" si="537"/>
        <v>0.97695123655886384</v>
      </c>
      <c r="AZ704" s="361">
        <f t="shared" si="537"/>
        <v>122.60134988515408</v>
      </c>
      <c r="BA704" s="361">
        <f t="shared" si="537"/>
        <v>1.1215835660622224</v>
      </c>
      <c r="BB704" s="361">
        <f t="shared" si="537"/>
        <v>0.15112516699785228</v>
      </c>
      <c r="BC704" s="361">
        <f t="shared" si="537"/>
        <v>10.56209057008177</v>
      </c>
      <c r="BD704" s="361">
        <f t="shared" si="537"/>
        <v>5.2867682787707912E-4</v>
      </c>
      <c r="BE704" s="361">
        <f t="shared" si="537"/>
        <v>0.41838398639941421</v>
      </c>
      <c r="BF704" s="361">
        <f t="shared" si="537"/>
        <v>2.8945654654749624E-2</v>
      </c>
      <c r="BG704" s="361">
        <f t="shared" si="537"/>
        <v>2.9401040080761019E-2</v>
      </c>
      <c r="BH704" s="361">
        <f t="shared" si="537"/>
        <v>5.3039354363726737E-6</v>
      </c>
      <c r="BI704" s="361">
        <f t="shared" si="537"/>
        <v>3.6726414685176387E-2</v>
      </c>
      <c r="BJ704" s="361">
        <f t="shared" si="537"/>
        <v>43.916551767973118</v>
      </c>
      <c r="BK704" s="361">
        <f t="shared" si="537"/>
        <v>9.6749486983393612E-2</v>
      </c>
    </row>
    <row r="705" spans="43:63" x14ac:dyDescent="0.2">
      <c r="AQ705" s="16" t="str">
        <f t="shared" si="533"/>
        <v>Al</v>
      </c>
      <c r="AR705" s="361">
        <f>(SUMPRODUCT($AN$164:$AN$173,AR$164:AR$173)+SUMPRODUCT($AN$324:$AN$333,AR$324:AR$333)+SUMPRODUCT($AN$344:$AN$353,AR$344:AR$353)+SUMPRODUCT($AN$371:$AN$390,AR$371:AR$390)+SUMPRODUCT($AN$407:$AN$426,AR$407:AR$426))/$AQ$699</f>
        <v>2.5676945164953922</v>
      </c>
      <c r="AS705" s="361">
        <f t="shared" ref="AS705:BK705" si="538">(SUMPRODUCT($AN$164:$AN$173,AS$164:AS$173)+SUMPRODUCT($AN$324:$AN$333,AS$324:AS$333)+SUMPRODUCT($AN$344:$AN$353,AS$344:AS$353)+SUMPRODUCT($AN$371:$AN$390,AS$371:AS$390)+SUMPRODUCT($AN$407:$AN$426,AS$407:AS$426))/$AQ$699</f>
        <v>44.384123519663476</v>
      </c>
      <c r="AT705" s="361">
        <f t="shared" si="538"/>
        <v>6.7670846779256232E-3</v>
      </c>
      <c r="AU705" s="361">
        <f t="shared" si="538"/>
        <v>0.58930569206906624</v>
      </c>
      <c r="AV705" s="361">
        <f t="shared" si="538"/>
        <v>4.2318145814671961</v>
      </c>
      <c r="AW705" s="361">
        <f t="shared" si="538"/>
        <v>1.1923165247010794E-3</v>
      </c>
      <c r="AX705" s="361">
        <f t="shared" si="538"/>
        <v>2.6112112681661208</v>
      </c>
      <c r="AY705" s="361">
        <f t="shared" si="538"/>
        <v>0.96685138106238755</v>
      </c>
      <c r="AZ705" s="361">
        <f t="shared" si="538"/>
        <v>9.0722049509954292</v>
      </c>
      <c r="BA705" s="361">
        <f t="shared" si="538"/>
        <v>0.12032984989484294</v>
      </c>
      <c r="BB705" s="361">
        <f t="shared" si="538"/>
        <v>2.3081266122860076E-2</v>
      </c>
      <c r="BC705" s="361">
        <f t="shared" si="538"/>
        <v>5.0971618780021224</v>
      </c>
      <c r="BD705" s="361">
        <f t="shared" si="538"/>
        <v>6.8255802108088163E-5</v>
      </c>
      <c r="BE705" s="361">
        <f t="shared" si="538"/>
        <v>7.4834831790646497E-2</v>
      </c>
      <c r="BF705" s="361">
        <f t="shared" si="538"/>
        <v>6.3366145679376725E-3</v>
      </c>
      <c r="BG705" s="361">
        <f t="shared" si="538"/>
        <v>6.4894196619626294E-3</v>
      </c>
      <c r="BH705" s="361">
        <f t="shared" si="538"/>
        <v>9.9099246879288056E-7</v>
      </c>
      <c r="BI705" s="361">
        <f t="shared" si="538"/>
        <v>1.748195620442199E-2</v>
      </c>
      <c r="BJ705" s="361">
        <f t="shared" si="538"/>
        <v>37.291083105168788</v>
      </c>
      <c r="BK705" s="361">
        <f t="shared" si="538"/>
        <v>8.47993223546811E-2</v>
      </c>
    </row>
    <row r="706" spans="43:63" x14ac:dyDescent="0.2">
      <c r="AQ706" s="16" t="str">
        <f t="shared" si="533"/>
        <v>Cu</v>
      </c>
      <c r="AR706" s="361">
        <f>(SUMPRODUCT($AN$220:$AN$229,AR$220:AR$229)+SUMPRODUCT($AN$334:$AN$343,AR$334:AR$343)+SUMPRODUCT($AN$391:$AN$406,AR$391:AR$406)+SUMPRODUCT($AN$438:$AN$443,AR$438:AR$443)+SUMPRODUCT($AN$451:$AN$460,AR$451:AR$460))/$AQ$699</f>
        <v>1.956235489201545</v>
      </c>
      <c r="AS706" s="361">
        <f t="shared" ref="AS706:BK706" si="539">(SUMPRODUCT($AN$220:$AN$229,AS$220:AS$229)+SUMPRODUCT($AN$334:$AN$343,AS$334:AS$343)+SUMPRODUCT($AN$391:$AN$406,AS$391:AS$406)+SUMPRODUCT($AN$438:$AN$443,AS$438:AS$443)+SUMPRODUCT($AN$451:$AN$460,AS$451:AS$460))/$AQ$699</f>
        <v>34.666565898836829</v>
      </c>
      <c r="AT706" s="361">
        <f t="shared" si="539"/>
        <v>1.1137811742139757E-2</v>
      </c>
      <c r="AU706" s="361">
        <f t="shared" si="539"/>
        <v>0.51221440056269762</v>
      </c>
      <c r="AV706" s="361">
        <f t="shared" si="539"/>
        <v>11.313045306476182</v>
      </c>
      <c r="AW706" s="361">
        <f t="shared" si="539"/>
        <v>1.3612166300500999E-2</v>
      </c>
      <c r="AX706" s="361">
        <f t="shared" si="539"/>
        <v>1.9901234990789849</v>
      </c>
      <c r="AY706" s="361">
        <f t="shared" si="539"/>
        <v>1.1065107845976703</v>
      </c>
      <c r="AZ706" s="361">
        <f t="shared" si="539"/>
        <v>140.57471170679617</v>
      </c>
      <c r="BA706" s="361">
        <f t="shared" si="539"/>
        <v>0.20763038079943191</v>
      </c>
      <c r="BB706" s="361">
        <f t="shared" si="539"/>
        <v>-0.21158653851741896</v>
      </c>
      <c r="BC706" s="361">
        <f t="shared" si="539"/>
        <v>14.08941875684617</v>
      </c>
      <c r="BD706" s="361">
        <f t="shared" si="539"/>
        <v>2.3729089708643457E-4</v>
      </c>
      <c r="BE706" s="361">
        <f t="shared" si="539"/>
        <v>0.51389876223913367</v>
      </c>
      <c r="BF706" s="361">
        <f t="shared" si="539"/>
        <v>1.8874839795679596E-2</v>
      </c>
      <c r="BG706" s="361">
        <f t="shared" si="539"/>
        <v>1.9250037073540026E-2</v>
      </c>
      <c r="BH706" s="361">
        <f t="shared" si="539"/>
        <v>2.5895184002225755E-6</v>
      </c>
      <c r="BI706" s="361">
        <f t="shared" si="539"/>
        <v>2.3969121215191548E-2</v>
      </c>
      <c r="BJ706" s="361">
        <f t="shared" si="539"/>
        <v>138.60527710613434</v>
      </c>
      <c r="BK706" s="361">
        <f t="shared" si="539"/>
        <v>6.6125420131213003E-2</v>
      </c>
    </row>
    <row r="707" spans="43:63" x14ac:dyDescent="0.2">
      <c r="AQ707" s="16" t="str">
        <f t="shared" si="533"/>
        <v>Steel</v>
      </c>
      <c r="AR707" s="361">
        <f>SUMPRODUCT($AN$428:$AN$437,AR$428:AR$437)/$AQ$699</f>
        <v>5.3970604890551895E-2</v>
      </c>
      <c r="AS707" s="361">
        <f t="shared" ref="AS707:BK707" si="540">SUMPRODUCT($AN$428:$AN$437,AS$428:AS$437)/$AQ$699</f>
        <v>0.71767063801096664</v>
      </c>
      <c r="AT707" s="361">
        <f t="shared" si="540"/>
        <v>1.0446500308914997E-4</v>
      </c>
      <c r="AU707" s="361">
        <f t="shared" si="540"/>
        <v>1.3564111756442303E-2</v>
      </c>
      <c r="AV707" s="361">
        <f t="shared" si="540"/>
        <v>5.9580318966040557E-3</v>
      </c>
      <c r="AW707" s="361">
        <f t="shared" si="540"/>
        <v>2.4560607379070428E-5</v>
      </c>
      <c r="AX707" s="361">
        <f t="shared" si="540"/>
        <v>5.4922915276231915E-2</v>
      </c>
      <c r="AY707" s="361">
        <f t="shared" si="540"/>
        <v>0.10869783764879389</v>
      </c>
      <c r="AZ707" s="361">
        <f t="shared" si="540"/>
        <v>6.2816915769935519E-2</v>
      </c>
      <c r="BA707" s="361">
        <f t="shared" si="540"/>
        <v>2.621464670319068E-3</v>
      </c>
      <c r="BB707" s="361">
        <f t="shared" si="540"/>
        <v>4.8369015448711922E-4</v>
      </c>
      <c r="BC707" s="361">
        <f t="shared" si="540"/>
        <v>8.1766590840262506E-3</v>
      </c>
      <c r="BD707" s="361">
        <f t="shared" si="540"/>
        <v>1.5971149271956944E-6</v>
      </c>
      <c r="BE707" s="361">
        <f t="shared" si="540"/>
        <v>1.8347084257158285E-3</v>
      </c>
      <c r="BF707" s="361">
        <f t="shared" si="540"/>
        <v>1.3782024268089294E-4</v>
      </c>
      <c r="BG707" s="361">
        <f t="shared" si="540"/>
        <v>1.47970010648625E-4</v>
      </c>
      <c r="BH707" s="361">
        <f t="shared" si="540"/>
        <v>1.320321431580245E-8</v>
      </c>
      <c r="BI707" s="361">
        <f t="shared" si="540"/>
        <v>1.5202372282531001E-4</v>
      </c>
      <c r="BJ707" s="361">
        <f t="shared" si="540"/>
        <v>0.26783252885480274</v>
      </c>
      <c r="BK707" s="361">
        <f t="shared" si="540"/>
        <v>7.3871438113806589E-4</v>
      </c>
    </row>
    <row r="708" spans="43:63" x14ac:dyDescent="0.2">
      <c r="AQ708" s="16" t="str">
        <f t="shared" si="533"/>
        <v>Others (Additives, Plastics, binders, solvents, and coolants)</v>
      </c>
      <c r="AR708" s="361">
        <f t="shared" ref="AR708:BK708" si="541">(SUMPRODUCT($AN$75:$AN$104,AR$75:AR$104)+SUMPRODUCT($AN$149:$AN$163,AR$149:AR$163)+SUMPRODUCT($AN$206:$AN$219,AR$206:AR$219)+SUMPRODUCT($AN$354:$AN$356,AR$354:AR$356)+$AN$427*AR$427+SUMPRODUCT($AN$449:$AN$450,AR$449:AR$450))/$AQ$699</f>
        <v>1.0496556263567984</v>
      </c>
      <c r="AS708" s="361">
        <f t="shared" si="541"/>
        <v>19.690877309741012</v>
      </c>
      <c r="AT708" s="361">
        <f t="shared" si="541"/>
        <v>1.485166518453073E-3</v>
      </c>
      <c r="AU708" s="361">
        <f t="shared" si="541"/>
        <v>0.36408328530850959</v>
      </c>
      <c r="AV708" s="361">
        <f t="shared" si="541"/>
        <v>4.2668811627562656E-2</v>
      </c>
      <c r="AW708" s="361">
        <f t="shared" si="541"/>
        <v>2.7134977067650487E-4</v>
      </c>
      <c r="AX708" s="361">
        <f t="shared" si="541"/>
        <v>1.1079181304968835</v>
      </c>
      <c r="AY708" s="361">
        <f t="shared" si="541"/>
        <v>4.2423656963435828E-2</v>
      </c>
      <c r="AZ708" s="361">
        <f t="shared" si="541"/>
        <v>0.94678607400593662</v>
      </c>
      <c r="BA708" s="361">
        <f t="shared" si="541"/>
        <v>9.1578938848607919E-2</v>
      </c>
      <c r="BB708" s="361">
        <f t="shared" si="541"/>
        <v>9.6140206556805403E-3</v>
      </c>
      <c r="BC708" s="361">
        <f t="shared" si="541"/>
        <v>5.6284659954710443E-2</v>
      </c>
      <c r="BD708" s="361">
        <f t="shared" si="541"/>
        <v>2.5184391282299674E-5</v>
      </c>
      <c r="BE708" s="361">
        <f t="shared" si="541"/>
        <v>2.9998072548491224E-3</v>
      </c>
      <c r="BF708" s="361">
        <f t="shared" si="541"/>
        <v>1.6128383803079766E-3</v>
      </c>
      <c r="BG708" s="361">
        <f t="shared" si="541"/>
        <v>1.6756513292679382E-3</v>
      </c>
      <c r="BH708" s="361">
        <f t="shared" si="541"/>
        <v>5.3791423948395011E-7</v>
      </c>
      <c r="BI708" s="361">
        <f t="shared" si="541"/>
        <v>3.0747950742934225E-3</v>
      </c>
      <c r="BJ708" s="361">
        <f t="shared" si="541"/>
        <v>3.855970336043677</v>
      </c>
      <c r="BK708" s="361">
        <f t="shared" si="541"/>
        <v>1.6689453592799469E-2</v>
      </c>
    </row>
    <row r="709" spans="43:63" x14ac:dyDescent="0.2">
      <c r="AQ709" s="16" t="str">
        <f t="shared" si="533"/>
        <v>Assembly</v>
      </c>
      <c r="AR709" s="361">
        <f t="shared" ref="AR709:BK709" si="542">(SUMPRODUCT($AN$174:$AN$183,AR$174:AR$183)+SUMPRODUCT($AN$230:$AN$239,AR$230:AR$239)+SUMPRODUCT($AN$357:$AN$370,AR$357:AR$370)+SUMPRODUCT($AN$461:$AN$468,AR$461:AR$468))/$AQ$699</f>
        <v>1.205428107485077</v>
      </c>
      <c r="AS709" s="361">
        <f t="shared" si="542"/>
        <v>24.906170094601293</v>
      </c>
      <c r="AT709" s="361">
        <f t="shared" si="542"/>
        <v>1.7616362892166147E-3</v>
      </c>
      <c r="AU709" s="361">
        <f t="shared" si="542"/>
        <v>0.378273745598385</v>
      </c>
      <c r="AV709" s="361">
        <f t="shared" si="542"/>
        <v>2.9710488818865004E-2</v>
      </c>
      <c r="AW709" s="361">
        <f t="shared" si="542"/>
        <v>4.6872904003596524E-4</v>
      </c>
      <c r="AX709" s="361">
        <f t="shared" si="542"/>
        <v>1.2270673969619152</v>
      </c>
      <c r="AY709" s="361">
        <f t="shared" si="542"/>
        <v>4.1529433925700535E-2</v>
      </c>
      <c r="AZ709" s="361">
        <f t="shared" si="542"/>
        <v>0.678197138777624</v>
      </c>
      <c r="BA709" s="361">
        <f t="shared" si="542"/>
        <v>0.13253740043418077</v>
      </c>
      <c r="BB709" s="361">
        <f t="shared" si="542"/>
        <v>6.3022988722277679E-3</v>
      </c>
      <c r="BC709" s="361">
        <f t="shared" si="542"/>
        <v>3.8501258486564056E-2</v>
      </c>
      <c r="BD709" s="361">
        <f t="shared" si="542"/>
        <v>3.3970548408151697E-5</v>
      </c>
      <c r="BE709" s="361">
        <f t="shared" si="542"/>
        <v>9.8471132180902223E-4</v>
      </c>
      <c r="BF709" s="361">
        <f t="shared" si="542"/>
        <v>1.1839409774595197E-3</v>
      </c>
      <c r="BG709" s="361">
        <f t="shared" si="542"/>
        <v>1.2213424594087756E-3</v>
      </c>
      <c r="BH709" s="361">
        <f t="shared" si="542"/>
        <v>4.2135530006635768E-7</v>
      </c>
      <c r="BI709" s="361">
        <f t="shared" si="542"/>
        <v>1.8354278436702228E-3</v>
      </c>
      <c r="BJ709" s="361">
        <f t="shared" si="542"/>
        <v>0.74037876185505658</v>
      </c>
      <c r="BK709" s="361">
        <f t="shared" si="542"/>
        <v>7.3156294332470603E-3</v>
      </c>
    </row>
    <row r="710" spans="43:63" x14ac:dyDescent="0.2">
      <c r="AQ710" s="16" t="str">
        <f t="shared" si="533"/>
        <v>Transport</v>
      </c>
      <c r="AR710" s="361">
        <f t="shared" ref="AR710:BK710" si="543">SUMPRODUCT($AN$469:$AN$471,AR$469:AR$471)/$AQ$699</f>
        <v>23.378707869644849</v>
      </c>
      <c r="AS710" s="361">
        <f t="shared" si="543"/>
        <v>326.59095007234765</v>
      </c>
      <c r="AT710" s="361">
        <f t="shared" si="543"/>
        <v>0.14789569588984725</v>
      </c>
      <c r="AU710" s="361">
        <f t="shared" si="543"/>
        <v>7.0306238355831905</v>
      </c>
      <c r="AV710" s="361">
        <f t="shared" si="543"/>
        <v>0.19872145958044188</v>
      </c>
      <c r="AW710" s="361">
        <f t="shared" si="543"/>
        <v>7.3031491077391313E-4</v>
      </c>
      <c r="AX710" s="361">
        <f t="shared" si="543"/>
        <v>23.478113051420426</v>
      </c>
      <c r="AY710" s="361">
        <f t="shared" si="543"/>
        <v>0.95245368463478242</v>
      </c>
      <c r="AZ710" s="361">
        <f t="shared" si="543"/>
        <v>4.0074909391657849</v>
      </c>
      <c r="BA710" s="361">
        <f t="shared" si="543"/>
        <v>0.2526280119739443</v>
      </c>
      <c r="BB710" s="361">
        <f t="shared" si="543"/>
        <v>0.16804264838256969</v>
      </c>
      <c r="BC710" s="361">
        <f t="shared" si="543"/>
        <v>0.31542263486953492</v>
      </c>
      <c r="BD710" s="361">
        <f t="shared" si="543"/>
        <v>1.0349006033584111E-4</v>
      </c>
      <c r="BE710" s="361">
        <f t="shared" si="543"/>
        <v>4.3197199577292823E-2</v>
      </c>
      <c r="BF710" s="361">
        <f t="shared" si="543"/>
        <v>0.47408016663665026</v>
      </c>
      <c r="BG710" s="361">
        <f t="shared" si="543"/>
        <v>0.47753572591325821</v>
      </c>
      <c r="BH710" s="361">
        <f t="shared" si="543"/>
        <v>1.6083556268595838E-5</v>
      </c>
      <c r="BI710" s="361">
        <f t="shared" si="543"/>
        <v>0.45868861022786289</v>
      </c>
      <c r="BJ710" s="361">
        <f t="shared" si="543"/>
        <v>88.067558352047556</v>
      </c>
      <c r="BK710" s="361">
        <f t="shared" si="543"/>
        <v>1.8191608876172397E-2</v>
      </c>
    </row>
    <row r="711" spans="43:63" x14ac:dyDescent="0.2">
      <c r="AR711" s="361"/>
    </row>
    <row r="712" spans="43:63" x14ac:dyDescent="0.2">
      <c r="AR712" s="1" t="s">
        <v>5</v>
      </c>
    </row>
    <row r="713" spans="43:63" x14ac:dyDescent="0.2">
      <c r="AQ713" s="13">
        <v>67.400000000000006</v>
      </c>
      <c r="AR713" s="22" t="str">
        <f>AR699</f>
        <v>Carbon footprint</v>
      </c>
      <c r="AS713" s="22" t="str">
        <f t="shared" ref="AS713:BK713" si="544">AS699</f>
        <v>CED</v>
      </c>
      <c r="AT713" s="22" t="str">
        <f t="shared" si="544"/>
        <v>Fine particulate matter formation</v>
      </c>
      <c r="AU713" s="22" t="str">
        <f t="shared" si="544"/>
        <v>Fossil resource scarcity</v>
      </c>
      <c r="AV713" s="22" t="str">
        <f t="shared" si="544"/>
        <v>Freshwater ecotoxicity</v>
      </c>
      <c r="AW713" s="22" t="str">
        <f t="shared" si="544"/>
        <v>Freshwater eutrophication</v>
      </c>
      <c r="AX713" s="22" t="str">
        <f t="shared" si="544"/>
        <v>Global warming</v>
      </c>
      <c r="AY713" s="22" t="str">
        <f t="shared" si="544"/>
        <v>Human carcinogenic toxicity</v>
      </c>
      <c r="AZ713" s="22" t="str">
        <f t="shared" si="544"/>
        <v>Human non-carcinogenic toxicity</v>
      </c>
      <c r="BA713" s="22" t="str">
        <f t="shared" si="544"/>
        <v>Ionizing radiation</v>
      </c>
      <c r="BB713" s="22" t="str">
        <f t="shared" si="544"/>
        <v>Land use</v>
      </c>
      <c r="BC713" s="22" t="str">
        <f t="shared" si="544"/>
        <v>Marine ecotoxicity</v>
      </c>
      <c r="BD713" s="22" t="str">
        <f t="shared" si="544"/>
        <v>Marine eutrophication</v>
      </c>
      <c r="BE713" s="22" t="str">
        <f t="shared" si="544"/>
        <v>Mineral resource scarcity</v>
      </c>
      <c r="BF713" s="22" t="str">
        <f t="shared" si="544"/>
        <v>Ozone formation, Human health</v>
      </c>
      <c r="BG713" s="22" t="str">
        <f t="shared" si="544"/>
        <v>Ozone formation, Terrestrial ecosystems</v>
      </c>
      <c r="BH713" s="22" t="str">
        <f t="shared" si="544"/>
        <v>Stratospheric ozone depletion</v>
      </c>
      <c r="BI713" s="22" t="str">
        <f t="shared" si="544"/>
        <v>Terrestrial acidification</v>
      </c>
      <c r="BJ713" s="22" t="str">
        <f t="shared" si="544"/>
        <v>Terrestrial ecotoxicity</v>
      </c>
      <c r="BK713" s="22" t="str">
        <f t="shared" si="544"/>
        <v>Water consumption</v>
      </c>
    </row>
    <row r="714" spans="43:63" x14ac:dyDescent="0.2">
      <c r="AQ714" s="16" t="str">
        <f>AQ700</f>
        <v>Cathode active material</v>
      </c>
      <c r="AR714" s="361">
        <f t="shared" ref="AR714:BK714" si="545">(SUMPRODUCT($AO$105:$AO$148,AR$105:AR$148)+SUMPRODUCT($AO$15:$AO$74,AR$15:AR$74))/$AQ$713</f>
        <v>45.266862780258244</v>
      </c>
      <c r="AS714" s="361">
        <f t="shared" si="545"/>
        <v>1057.6259366593326</v>
      </c>
      <c r="AT714" s="361">
        <f t="shared" si="545"/>
        <v>7.2945638327492679E-2</v>
      </c>
      <c r="AU714" s="361">
        <f t="shared" si="545"/>
        <v>20.910837875667777</v>
      </c>
      <c r="AV714" s="361">
        <f t="shared" si="545"/>
        <v>2.4466282667367496</v>
      </c>
      <c r="AW714" s="361">
        <f t="shared" si="545"/>
        <v>2.3143053946584481E-2</v>
      </c>
      <c r="AX714" s="361">
        <f t="shared" si="545"/>
        <v>46.233146723523092</v>
      </c>
      <c r="AY714" s="361">
        <f t="shared" si="545"/>
        <v>2.4159897092271039</v>
      </c>
      <c r="AZ714" s="361">
        <f t="shared" si="545"/>
        <v>57.16704202911076</v>
      </c>
      <c r="BA714" s="361">
        <f t="shared" si="545"/>
        <v>2.7241563782680061</v>
      </c>
      <c r="BB714" s="361">
        <f t="shared" si="545"/>
        <v>0.41406764661609879</v>
      </c>
      <c r="BC714" s="361">
        <f t="shared" si="545"/>
        <v>3.2261206767091792</v>
      </c>
      <c r="BD714" s="361">
        <f t="shared" si="545"/>
        <v>1.6828046571524587E-3</v>
      </c>
      <c r="BE714" s="361">
        <f t="shared" si="545"/>
        <v>0.18656292992987228</v>
      </c>
      <c r="BF714" s="361">
        <f t="shared" si="545"/>
        <v>9.6879833462490475E-2</v>
      </c>
      <c r="BG714" s="361">
        <f t="shared" si="545"/>
        <v>0.10270254796273656</v>
      </c>
      <c r="BH714" s="361">
        <f t="shared" si="545"/>
        <v>1.3389670739502798E-5</v>
      </c>
      <c r="BI714" s="361">
        <f t="shared" si="545"/>
        <v>0.17510915500817339</v>
      </c>
      <c r="BJ714" s="361">
        <f t="shared" si="545"/>
        <v>204.0867385121193</v>
      </c>
      <c r="BK714" s="361">
        <f t="shared" si="545"/>
        <v>0.4953745342035491</v>
      </c>
    </row>
    <row r="715" spans="43:63" x14ac:dyDescent="0.2">
      <c r="AQ715" s="16" t="str">
        <f t="shared" ref="AQ715:AQ724" si="546">AQ701</f>
        <v>Anode active material</v>
      </c>
      <c r="AR715" s="361">
        <f t="shared" ref="AR715:BK715" si="547">SUMPRODUCT($AO$184:$AO$205,AR$184:AR$205)/$AQ$713</f>
        <v>11.147093998468662</v>
      </c>
      <c r="AS715" s="361">
        <f t="shared" si="547"/>
        <v>199.14787668137558</v>
      </c>
      <c r="AT715" s="361">
        <f t="shared" si="547"/>
        <v>1.8678773117051631E-2</v>
      </c>
      <c r="AU715" s="361">
        <f t="shared" si="547"/>
        <v>3.0679157784923774</v>
      </c>
      <c r="AV715" s="361">
        <f t="shared" si="547"/>
        <v>0.60754579202234071</v>
      </c>
      <c r="AW715" s="361">
        <f t="shared" si="547"/>
        <v>4.5299433885097069E-3</v>
      </c>
      <c r="AX715" s="361">
        <f t="shared" si="547"/>
        <v>11.328493333676414</v>
      </c>
      <c r="AY715" s="361">
        <f t="shared" si="547"/>
        <v>0.86187646232464965</v>
      </c>
      <c r="AZ715" s="361">
        <f t="shared" si="547"/>
        <v>13.1758876573238</v>
      </c>
      <c r="BA715" s="361">
        <f t="shared" si="547"/>
        <v>1.2716976539266318</v>
      </c>
      <c r="BB715" s="361">
        <f t="shared" si="547"/>
        <v>0.17106416537838778</v>
      </c>
      <c r="BC715" s="361">
        <f t="shared" si="547"/>
        <v>0.7958988393554165</v>
      </c>
      <c r="BD715" s="361">
        <f t="shared" si="547"/>
        <v>6.1555241192185655E-4</v>
      </c>
      <c r="BE715" s="361">
        <f t="shared" si="547"/>
        <v>1.7568150590272298</v>
      </c>
      <c r="BF715" s="361">
        <f t="shared" si="547"/>
        <v>1.6114096577239168E-2</v>
      </c>
      <c r="BG715" s="361">
        <f t="shared" si="547"/>
        <v>1.6496143131446726E-2</v>
      </c>
      <c r="BH715" s="361">
        <f t="shared" si="547"/>
        <v>4.1332433673875836E-6</v>
      </c>
      <c r="BI715" s="361">
        <f t="shared" si="547"/>
        <v>3.3975624830513793E-2</v>
      </c>
      <c r="BJ715" s="361">
        <f t="shared" si="547"/>
        <v>43.049166198043473</v>
      </c>
      <c r="BK715" s="361">
        <f t="shared" si="547"/>
        <v>0.66134058396385842</v>
      </c>
    </row>
    <row r="716" spans="43:63" x14ac:dyDescent="0.2">
      <c r="AQ716" s="16" t="str">
        <f t="shared" si="546"/>
        <v>Electrolyte</v>
      </c>
      <c r="AR716" s="361">
        <f t="shared" ref="AR716:BK716" si="548">SUMPRODUCT($AO$240:$AO$320,AR$240:AR$320)/$AQ$713</f>
        <v>12.199574818066793</v>
      </c>
      <c r="AS716" s="361">
        <f t="shared" si="548"/>
        <v>214.08660681486498</v>
      </c>
      <c r="AT716" s="361">
        <f t="shared" si="548"/>
        <v>1.9840542277763152E-2</v>
      </c>
      <c r="AU716" s="361">
        <f t="shared" si="548"/>
        <v>3.9558269095640024</v>
      </c>
      <c r="AV716" s="361">
        <f t="shared" si="548"/>
        <v>0.34102269795213019</v>
      </c>
      <c r="AW716" s="361">
        <f t="shared" si="548"/>
        <v>3.2660996655999122E-3</v>
      </c>
      <c r="AX716" s="361">
        <f t="shared" si="548"/>
        <v>12.456195077045756</v>
      </c>
      <c r="AY716" s="361">
        <f t="shared" si="548"/>
        <v>0.41590035993012026</v>
      </c>
      <c r="AZ716" s="361">
        <f t="shared" si="548"/>
        <v>7.9134279537110146</v>
      </c>
      <c r="BA716" s="361">
        <f t="shared" si="548"/>
        <v>0.94895151692165525</v>
      </c>
      <c r="BB716" s="361">
        <f t="shared" si="548"/>
        <v>5.5288042199548491E-2</v>
      </c>
      <c r="BC716" s="361">
        <f t="shared" si="548"/>
        <v>0.43298897761403937</v>
      </c>
      <c r="BD716" s="361">
        <f t="shared" si="548"/>
        <v>2.8631058494828042E-4</v>
      </c>
      <c r="BE716" s="361">
        <f t="shared" si="548"/>
        <v>5.5345857487614218E-2</v>
      </c>
      <c r="BF716" s="361">
        <f t="shared" si="548"/>
        <v>2.3418888171056432E-2</v>
      </c>
      <c r="BG716" s="361">
        <f t="shared" si="548"/>
        <v>2.4071959294659811E-2</v>
      </c>
      <c r="BH716" s="361">
        <f t="shared" si="548"/>
        <v>1.2845959591244233E-5</v>
      </c>
      <c r="BI716" s="361">
        <f t="shared" si="548"/>
        <v>4.1644487952383007E-2</v>
      </c>
      <c r="BJ716" s="361">
        <f t="shared" si="548"/>
        <v>28.794288870378772</v>
      </c>
      <c r="BK716" s="361">
        <f t="shared" si="548"/>
        <v>8.45311218756888E-2</v>
      </c>
    </row>
    <row r="717" spans="43:63" x14ac:dyDescent="0.2">
      <c r="AQ717" s="16" t="str">
        <f t="shared" si="546"/>
        <v>Separator</v>
      </c>
      <c r="AR717" s="361">
        <f t="shared" ref="AR717:BK717" si="549">SUMPRODUCT($AO$321:$AO$323,AR$321:AR$323)/$AQ$713</f>
        <v>0.39847528973542284</v>
      </c>
      <c r="AS717" s="361">
        <f t="shared" si="549"/>
        <v>12.531489293503933</v>
      </c>
      <c r="AT717" s="361">
        <f t="shared" si="549"/>
        <v>5.0428996677759775E-4</v>
      </c>
      <c r="AU717" s="361">
        <f t="shared" si="549"/>
        <v>0.24736885412077156</v>
      </c>
      <c r="AV717" s="361">
        <f t="shared" si="549"/>
        <v>9.9639970666814091E-3</v>
      </c>
      <c r="AW717" s="361">
        <f t="shared" si="549"/>
        <v>9.3469164209139392E-5</v>
      </c>
      <c r="AX717" s="361">
        <f t="shared" si="549"/>
        <v>0.40918093822043544</v>
      </c>
      <c r="AY717" s="361">
        <f t="shared" si="549"/>
        <v>1.5848009657447922E-2</v>
      </c>
      <c r="AZ717" s="361">
        <f t="shared" si="549"/>
        <v>0.23026036201924163</v>
      </c>
      <c r="BA717" s="361">
        <f t="shared" si="549"/>
        <v>2.6949978883086177E-2</v>
      </c>
      <c r="BB717" s="361">
        <f t="shared" si="549"/>
        <v>8.4745603086812376E-3</v>
      </c>
      <c r="BC717" s="361">
        <f t="shared" si="549"/>
        <v>1.3244421871974898E-2</v>
      </c>
      <c r="BD717" s="361">
        <f t="shared" si="549"/>
        <v>9.2688933138179442E-6</v>
      </c>
      <c r="BE717" s="361">
        <f t="shared" si="549"/>
        <v>8.9296177257810658E-4</v>
      </c>
      <c r="BF717" s="361">
        <f t="shared" si="549"/>
        <v>8.1203137106198805E-4</v>
      </c>
      <c r="BG717" s="361">
        <f t="shared" si="549"/>
        <v>8.6628039941397561E-4</v>
      </c>
      <c r="BH717" s="361">
        <f t="shared" si="549"/>
        <v>9.374739000549163E-8</v>
      </c>
      <c r="BI717" s="361">
        <f t="shared" si="549"/>
        <v>1.0842724491535386E-3</v>
      </c>
      <c r="BJ717" s="361">
        <f t="shared" si="549"/>
        <v>0.74871570070003735</v>
      </c>
      <c r="BK717" s="361">
        <f t="shared" si="549"/>
        <v>4.3000480737380364E-3</v>
      </c>
    </row>
    <row r="718" spans="43:63" x14ac:dyDescent="0.2">
      <c r="AQ718" s="16" t="str">
        <f t="shared" si="546"/>
        <v>BMS</v>
      </c>
      <c r="AR718" s="361">
        <f t="shared" ref="AR718:BK718" si="550">SUMPRODUCT($AO$444:$AO$448,AR$444:AR$448)/$AQ$713</f>
        <v>8.27594550743013</v>
      </c>
      <c r="AS718" s="361">
        <f t="shared" si="550"/>
        <v>138.64899508918734</v>
      </c>
      <c r="AT718" s="361">
        <f t="shared" si="550"/>
        <v>1.9321605470639037E-2</v>
      </c>
      <c r="AU718" s="361">
        <f t="shared" si="550"/>
        <v>2.2356701237552588</v>
      </c>
      <c r="AV718" s="361">
        <f t="shared" si="550"/>
        <v>7.7059835897196383</v>
      </c>
      <c r="AW718" s="361">
        <f t="shared" si="550"/>
        <v>1.4859824467908254E-2</v>
      </c>
      <c r="AX718" s="361">
        <f t="shared" si="550"/>
        <v>8.4195984235517525</v>
      </c>
      <c r="AY718" s="361">
        <f t="shared" si="550"/>
        <v>0.93411097461942139</v>
      </c>
      <c r="AZ718" s="361">
        <f t="shared" si="550"/>
        <v>117.22516144640514</v>
      </c>
      <c r="BA718" s="361">
        <f t="shared" si="550"/>
        <v>1.0724010357996849</v>
      </c>
      <c r="BB718" s="361">
        <f t="shared" si="550"/>
        <v>0.14449818143546697</v>
      </c>
      <c r="BC718" s="361">
        <f t="shared" si="550"/>
        <v>10.09893262553153</v>
      </c>
      <c r="BD718" s="361">
        <f t="shared" si="550"/>
        <v>5.0549383476542343E-4</v>
      </c>
      <c r="BE718" s="361">
        <f t="shared" si="550"/>
        <v>0.40003744166116095</v>
      </c>
      <c r="BF718" s="361">
        <f t="shared" si="550"/>
        <v>2.7676359544600692E-2</v>
      </c>
      <c r="BG718" s="361">
        <f t="shared" si="550"/>
        <v>2.8111775876757977E-2</v>
      </c>
      <c r="BH718" s="361">
        <f t="shared" si="550"/>
        <v>5.0713527086979071E-6</v>
      </c>
      <c r="BI718" s="361">
        <f t="shared" si="550"/>
        <v>3.5115925679858724E-2</v>
      </c>
      <c r="BJ718" s="361">
        <f t="shared" si="550"/>
        <v>41.990768258200475</v>
      </c>
      <c r="BK718" s="361">
        <f t="shared" si="550"/>
        <v>9.2506927877296891E-2</v>
      </c>
    </row>
    <row r="719" spans="43:63" x14ac:dyDescent="0.2">
      <c r="AQ719" s="16" t="str">
        <f t="shared" si="546"/>
        <v>Al</v>
      </c>
      <c r="AR719" s="361">
        <f>(SUMPRODUCT($AO$164:$AO$173,AR$164:AR$173)+SUMPRODUCT($AO$324:$AO$333,AR$324:AR$333)+SUMPRODUCT($AO$344:$AO$353,AR$344:AR$353)+SUMPRODUCT($AO$371:$AO$390,AR$371:AR$390)+SUMPRODUCT($AO$407:$AO$426,AR$407:AR$426))/$AQ$713</f>
        <v>3.3338813062578452</v>
      </c>
      <c r="AS719" s="361">
        <f t="shared" ref="AS719:BK719" si="551">(SUMPRODUCT($AO$164:$AO$173,AS$164:AS$173)+SUMPRODUCT($AO$324:$AO$333,AS$324:AS$333)+SUMPRODUCT($AO$344:$AO$353,AS$344:AS$353)+SUMPRODUCT($AO$371:$AO$390,AS$371:AS$390)+SUMPRODUCT($AO$407:$AO$426,AS$407:AS$426))/$AQ$713</f>
        <v>57.628116875370822</v>
      </c>
      <c r="AT719" s="361">
        <f t="shared" si="551"/>
        <v>8.7863478153907635E-3</v>
      </c>
      <c r="AU719" s="361">
        <f t="shared" si="551"/>
        <v>0.76515146869650152</v>
      </c>
      <c r="AV719" s="361">
        <f t="shared" si="551"/>
        <v>5.4945662087401095</v>
      </c>
      <c r="AW719" s="361">
        <f t="shared" si="551"/>
        <v>1.5480976211565559E-3</v>
      </c>
      <c r="AX719" s="361">
        <f t="shared" si="551"/>
        <v>3.3903832320017711</v>
      </c>
      <c r="AY719" s="361">
        <f t="shared" si="551"/>
        <v>1.2553548424650613</v>
      </c>
      <c r="AZ719" s="361">
        <f t="shared" si="551"/>
        <v>11.779304079344055</v>
      </c>
      <c r="BA719" s="361">
        <f t="shared" si="551"/>
        <v>0.15623565598324141</v>
      </c>
      <c r="BB719" s="361">
        <f t="shared" si="551"/>
        <v>2.9968596792734482E-2</v>
      </c>
      <c r="BC719" s="361">
        <f t="shared" si="551"/>
        <v>6.6181286717998509</v>
      </c>
      <c r="BD719" s="361">
        <f t="shared" si="551"/>
        <v>8.8622981133432805E-5</v>
      </c>
      <c r="BE719" s="361">
        <f t="shared" si="551"/>
        <v>9.7165159313543456E-2</v>
      </c>
      <c r="BF719" s="361">
        <f t="shared" si="551"/>
        <v>8.2274276465887607E-3</v>
      </c>
      <c r="BG719" s="361">
        <f t="shared" si="551"/>
        <v>8.4258289919193919E-3</v>
      </c>
      <c r="BH719" s="361">
        <f t="shared" si="551"/>
        <v>1.2866995061625452E-6</v>
      </c>
      <c r="BI719" s="361">
        <f t="shared" si="551"/>
        <v>2.2698481697227022E-2</v>
      </c>
      <c r="BJ719" s="361">
        <f t="shared" si="551"/>
        <v>48.41854981414145</v>
      </c>
      <c r="BK719" s="361">
        <f t="shared" si="551"/>
        <v>0.11010300242704581</v>
      </c>
    </row>
    <row r="720" spans="43:63" x14ac:dyDescent="0.2">
      <c r="AQ720" s="16" t="str">
        <f t="shared" si="546"/>
        <v>Cu</v>
      </c>
      <c r="AR720" s="361">
        <f>(SUMPRODUCT($AO$220:$AO$229,AR$220:AR$229)+SUMPRODUCT($AO$334:$AO$343,AR$334:AR$343)+SUMPRODUCT($AO$391:$AO$406,AR$391:AR$406)+SUMPRODUCT($AO$438:$AO$443,AR$438:AR$443)+SUMPRODUCT($AO$451:$AO$460,AR$451:AR$460))/$AQ$713</f>
        <v>4.4957451283245584</v>
      </c>
      <c r="AS720" s="361">
        <f t="shared" ref="AS720:BK720" si="552">(SUMPRODUCT($AO$220:$AO$229,AS$220:AS$229)+SUMPRODUCT($AO$334:$AO$343,AS$334:AS$343)+SUMPRODUCT($AO$391:$AO$406,AS$391:AS$406)+SUMPRODUCT($AO$438:$AO$443,AS$438:AS$443)+SUMPRODUCT($AO$451:$AO$460,AS$451:AS$460))/$AQ$713</f>
        <v>79.666520332275951</v>
      </c>
      <c r="AT720" s="361">
        <f t="shared" si="552"/>
        <v>2.5578170658869411E-2</v>
      </c>
      <c r="AU720" s="361">
        <f t="shared" si="552"/>
        <v>1.1771278710863358</v>
      </c>
      <c r="AV720" s="361">
        <f t="shared" si="552"/>
        <v>26.005260482651529</v>
      </c>
      <c r="AW720" s="361">
        <f t="shared" si="552"/>
        <v>3.1289887272686168E-2</v>
      </c>
      <c r="AX720" s="361">
        <f t="shared" si="552"/>
        <v>4.5736352348212019</v>
      </c>
      <c r="AY720" s="361">
        <f t="shared" si="552"/>
        <v>2.5433584593848066</v>
      </c>
      <c r="AZ720" s="361">
        <f t="shared" si="552"/>
        <v>323.10947175292176</v>
      </c>
      <c r="BA720" s="361">
        <f t="shared" si="552"/>
        <v>0.47707690722860313</v>
      </c>
      <c r="BB720" s="361">
        <f t="shared" si="552"/>
        <v>-0.48639418679428725</v>
      </c>
      <c r="BC720" s="361">
        <f t="shared" si="552"/>
        <v>32.386906481298027</v>
      </c>
      <c r="BD720" s="361">
        <f t="shared" si="552"/>
        <v>5.4544463140033096E-4</v>
      </c>
      <c r="BE720" s="361">
        <f t="shared" si="552"/>
        <v>1.1812880603596736</v>
      </c>
      <c r="BF720" s="361">
        <f t="shared" si="552"/>
        <v>4.3384224273816899E-2</v>
      </c>
      <c r="BG720" s="361">
        <f t="shared" si="552"/>
        <v>4.4246342341302973E-2</v>
      </c>
      <c r="BH720" s="361">
        <f t="shared" si="552"/>
        <v>5.9519678116297819E-6</v>
      </c>
      <c r="BI720" s="361">
        <f t="shared" si="552"/>
        <v>5.5016772024847414E-2</v>
      </c>
      <c r="BJ720" s="361">
        <f t="shared" si="552"/>
        <v>317.7040768228178</v>
      </c>
      <c r="BK720" s="361">
        <f t="shared" si="552"/>
        <v>0.15200759818882703</v>
      </c>
    </row>
    <row r="721" spans="43:63" x14ac:dyDescent="0.2">
      <c r="AQ721" s="16" t="str">
        <f t="shared" si="546"/>
        <v>Steel</v>
      </c>
      <c r="AR721" s="361">
        <f>SUMPRODUCT($AO$428:$AO$437,AR$428:AR$437)/$AQ$713</f>
        <v>6.5467034097065877E-2</v>
      </c>
      <c r="AS721" s="361">
        <f t="shared" ref="AS721:BK721" si="553">SUMPRODUCT($AO$428:$AO$437,AS$428:AS$437)/$AQ$713</f>
        <v>0.87054366398906091</v>
      </c>
      <c r="AT721" s="361">
        <f t="shared" si="553"/>
        <v>1.2671738501090455E-4</v>
      </c>
      <c r="AU721" s="361">
        <f t="shared" si="553"/>
        <v>1.6453441065858318E-2</v>
      </c>
      <c r="AV721" s="361">
        <f t="shared" si="553"/>
        <v>7.2271689027273971E-3</v>
      </c>
      <c r="AW721" s="361">
        <f t="shared" si="553"/>
        <v>2.9792330917746159E-5</v>
      </c>
      <c r="AX721" s="361">
        <f t="shared" si="553"/>
        <v>6.6622198776371114E-2</v>
      </c>
      <c r="AY721" s="361">
        <f t="shared" si="553"/>
        <v>0.13185186747604286</v>
      </c>
      <c r="AZ721" s="361">
        <f t="shared" si="553"/>
        <v>7.619772235131661E-2</v>
      </c>
      <c r="BA721" s="361">
        <f t="shared" si="553"/>
        <v>3.1798701775542951E-3</v>
      </c>
      <c r="BB721" s="361">
        <f t="shared" si="553"/>
        <v>5.8672234451399873E-4</v>
      </c>
      <c r="BC721" s="361">
        <f t="shared" si="553"/>
        <v>9.918392060633361E-3</v>
      </c>
      <c r="BD721" s="361">
        <f t="shared" si="553"/>
        <v>1.937320836179055E-6</v>
      </c>
      <c r="BE721" s="361">
        <f t="shared" si="553"/>
        <v>2.2255247890604832E-3</v>
      </c>
      <c r="BF721" s="361">
        <f t="shared" si="553"/>
        <v>1.6717771729913341E-4</v>
      </c>
      <c r="BG721" s="361">
        <f t="shared" si="553"/>
        <v>1.7948951567471814E-4</v>
      </c>
      <c r="BH721" s="361">
        <f t="shared" si="553"/>
        <v>1.6015667853943673E-8</v>
      </c>
      <c r="BI721" s="361">
        <f t="shared" si="553"/>
        <v>1.8440672039808385E-4</v>
      </c>
      <c r="BJ721" s="361">
        <f t="shared" si="553"/>
        <v>0.3248842834798446</v>
      </c>
      <c r="BK721" s="361">
        <f t="shared" si="553"/>
        <v>8.9606999358320767E-4</v>
      </c>
    </row>
    <row r="722" spans="43:63" x14ac:dyDescent="0.2">
      <c r="AQ722" s="16" t="str">
        <f t="shared" si="546"/>
        <v>Others (Additives, Plastics, binders, solvents, and coolants)</v>
      </c>
      <c r="AR722" s="361">
        <f t="shared" ref="AR722:BK722" si="554">(SUMPRODUCT($AO$75:$AO$104,AR$75:AR$104)+SUMPRODUCT($AO$149:$AO$163,AR$149:AR$163)+SUMPRODUCT($AO$206:$AO$219,AR$206:AR$219)+SUMPRODUCT($AO$354:$AO$356,AR$354:AR$356)+$AO$427*AR$427+SUMPRODUCT($AO$449:$AO$450,AR$449:AR$450))/$AQ$713</f>
        <v>1.6351311034296145</v>
      </c>
      <c r="AS722" s="361">
        <f t="shared" si="554"/>
        <v>34.140651530437289</v>
      </c>
      <c r="AT722" s="361">
        <f t="shared" si="554"/>
        <v>2.4138440082850316E-3</v>
      </c>
      <c r="AU722" s="361">
        <f t="shared" si="554"/>
        <v>0.65173184191973998</v>
      </c>
      <c r="AV722" s="361">
        <f t="shared" si="554"/>
        <v>6.2214235618252886E-2</v>
      </c>
      <c r="AW722" s="361">
        <f t="shared" si="554"/>
        <v>3.848561685664254E-4</v>
      </c>
      <c r="AX722" s="361">
        <f t="shared" si="554"/>
        <v>1.7217766081544648</v>
      </c>
      <c r="AY722" s="361">
        <f t="shared" si="554"/>
        <v>6.1892996597068282E-2</v>
      </c>
      <c r="AZ722" s="361">
        <f t="shared" si="554"/>
        <v>1.3461331734830138</v>
      </c>
      <c r="BA722" s="361">
        <f t="shared" si="554"/>
        <v>0.13592297403343717</v>
      </c>
      <c r="BB722" s="361">
        <f t="shared" si="554"/>
        <v>1.4884997227021133E-2</v>
      </c>
      <c r="BC722" s="361">
        <f t="shared" si="554"/>
        <v>8.2229710348414004E-2</v>
      </c>
      <c r="BD722" s="361">
        <f t="shared" si="554"/>
        <v>3.6345953265325338E-5</v>
      </c>
      <c r="BE722" s="361">
        <f t="shared" si="554"/>
        <v>4.4192270447052043E-3</v>
      </c>
      <c r="BF722" s="361">
        <f t="shared" si="554"/>
        <v>2.4950752702272492E-3</v>
      </c>
      <c r="BG722" s="361">
        <f t="shared" si="554"/>
        <v>2.5897277070500448E-3</v>
      </c>
      <c r="BH722" s="361">
        <f t="shared" si="554"/>
        <v>9.5519334847849568E-7</v>
      </c>
      <c r="BI722" s="361">
        <f t="shared" si="554"/>
        <v>5.0522803332132158E-3</v>
      </c>
      <c r="BJ722" s="361">
        <f t="shared" si="554"/>
        <v>5.6000028650342406</v>
      </c>
      <c r="BK722" s="361">
        <f t="shared" si="554"/>
        <v>2.366537020107097E-2</v>
      </c>
    </row>
    <row r="723" spans="43:63" x14ac:dyDescent="0.2">
      <c r="AQ723" s="16" t="str">
        <f t="shared" si="546"/>
        <v>Assembly</v>
      </c>
      <c r="AR723" s="361">
        <f t="shared" ref="AR723:BK723" si="555">(SUMPRODUCT($AO$174:$AO$183,AR$174:AR$183)+SUMPRODUCT($AO$230:$AO$239,AR$230:AR$239)+SUMPRODUCT($AO$357:$AO$370,AR$357:AR$370)+SUMPRODUCT($AO$461:$AO$468,AR$461:AR$468))/$AQ$713</f>
        <v>1.1413221151069723</v>
      </c>
      <c r="AS723" s="361">
        <f t="shared" si="555"/>
        <v>24.038884336686053</v>
      </c>
      <c r="AT723" s="361">
        <f t="shared" si="555"/>
        <v>1.7840102808778446E-3</v>
      </c>
      <c r="AU723" s="361">
        <f t="shared" si="555"/>
        <v>0.35449234846439343</v>
      </c>
      <c r="AV723" s="361">
        <f t="shared" si="555"/>
        <v>3.0349883521252015E-2</v>
      </c>
      <c r="AW723" s="361">
        <f t="shared" si="555"/>
        <v>4.8120174888926733E-4</v>
      </c>
      <c r="AX723" s="361">
        <f t="shared" si="555"/>
        <v>1.1615394229351732</v>
      </c>
      <c r="AY723" s="361">
        <f t="shared" si="555"/>
        <v>4.2123349124292525E-2</v>
      </c>
      <c r="AZ723" s="361">
        <f t="shared" si="555"/>
        <v>0.69334002229786662</v>
      </c>
      <c r="BA723" s="361">
        <f t="shared" si="555"/>
        <v>0.13590083334588993</v>
      </c>
      <c r="BB723" s="361">
        <f t="shared" si="555"/>
        <v>6.4599044489962818E-3</v>
      </c>
      <c r="BC723" s="361">
        <f t="shared" si="555"/>
        <v>3.9338304915598463E-2</v>
      </c>
      <c r="BD723" s="361">
        <f t="shared" si="555"/>
        <v>3.4626013894555242E-5</v>
      </c>
      <c r="BE723" s="361">
        <f t="shared" si="555"/>
        <v>9.9213280441131486E-4</v>
      </c>
      <c r="BF723" s="361">
        <f t="shared" si="555"/>
        <v>1.1604871616524989E-3</v>
      </c>
      <c r="BG723" s="361">
        <f t="shared" si="555"/>
        <v>1.195269101961009E-3</v>
      </c>
      <c r="BH723" s="361">
        <f t="shared" si="555"/>
        <v>4.1533945113899734E-7</v>
      </c>
      <c r="BI723" s="361">
        <f t="shared" si="555"/>
        <v>1.8014714438012198E-3</v>
      </c>
      <c r="BJ723" s="361">
        <f t="shared" si="555"/>
        <v>0.7563692867731181</v>
      </c>
      <c r="BK723" s="361">
        <f t="shared" si="555"/>
        <v>7.501704340701458E-3</v>
      </c>
    </row>
    <row r="724" spans="43:63" x14ac:dyDescent="0.2">
      <c r="AQ724" s="16" t="str">
        <f t="shared" si="546"/>
        <v>Transport</v>
      </c>
      <c r="AR724" s="361">
        <f t="shared" ref="AR724:BK724" si="556">SUMPRODUCT($AO$469:$AO$471,AR$469:AR$471)/$AQ$713</f>
        <v>8.6947870098202298</v>
      </c>
      <c r="AS724" s="361">
        <f t="shared" si="556"/>
        <v>123.46193960897867</v>
      </c>
      <c r="AT724" s="361">
        <f t="shared" si="556"/>
        <v>5.1027624885288905E-2</v>
      </c>
      <c r="AU724" s="361">
        <f t="shared" si="556"/>
        <v>2.6518786401313328</v>
      </c>
      <c r="AV724" s="361">
        <f t="shared" si="556"/>
        <v>8.3305261635604033E-2</v>
      </c>
      <c r="AW724" s="361">
        <f t="shared" si="556"/>
        <v>3.0731637490864804E-4</v>
      </c>
      <c r="AX724" s="361">
        <f t="shared" si="556"/>
        <v>8.7323671092069137</v>
      </c>
      <c r="AY724" s="361">
        <f t="shared" si="556"/>
        <v>0.35547956519554136</v>
      </c>
      <c r="AZ724" s="361">
        <f t="shared" si="556"/>
        <v>1.9412276603645948</v>
      </c>
      <c r="BA724" s="361">
        <f t="shared" si="556"/>
        <v>0.10037697191029557</v>
      </c>
      <c r="BB724" s="361">
        <f t="shared" si="556"/>
        <v>0.11110815470459912</v>
      </c>
      <c r="BC724" s="361">
        <f t="shared" si="556"/>
        <v>0.13639560127345632</v>
      </c>
      <c r="BD724" s="361">
        <f t="shared" si="556"/>
        <v>4.8447301967091691E-5</v>
      </c>
      <c r="BE724" s="361">
        <f t="shared" si="556"/>
        <v>1.6242081734582327E-2</v>
      </c>
      <c r="BF724" s="361">
        <f t="shared" si="556"/>
        <v>0.16411278272420979</v>
      </c>
      <c r="BG724" s="361">
        <f t="shared" si="556"/>
        <v>0.16536894757511825</v>
      </c>
      <c r="BH724" s="361">
        <f t="shared" si="556"/>
        <v>5.8376196503428117E-6</v>
      </c>
      <c r="BI724" s="361">
        <f t="shared" si="556"/>
        <v>0.15732417771665766</v>
      </c>
      <c r="BJ724" s="361">
        <f t="shared" si="556"/>
        <v>45.372181377680732</v>
      </c>
      <c r="BK724" s="361">
        <f t="shared" si="556"/>
        <v>7.7640778472884801E-3</v>
      </c>
    </row>
    <row r="726" spans="43:63" x14ac:dyDescent="0.2">
      <c r="AR726" s="1" t="s">
        <v>11</v>
      </c>
    </row>
    <row r="727" spans="43:63" x14ac:dyDescent="0.2">
      <c r="AQ727" s="8">
        <v>63.76</v>
      </c>
      <c r="AR727" s="22" t="str">
        <f>AR713</f>
        <v>Carbon footprint</v>
      </c>
      <c r="AS727" s="22" t="str">
        <f t="shared" ref="AS727:BK727" si="557">AS713</f>
        <v>CED</v>
      </c>
      <c r="AT727" s="22" t="str">
        <f t="shared" si="557"/>
        <v>Fine particulate matter formation</v>
      </c>
      <c r="AU727" s="22" t="str">
        <f t="shared" si="557"/>
        <v>Fossil resource scarcity</v>
      </c>
      <c r="AV727" s="22" t="str">
        <f t="shared" si="557"/>
        <v>Freshwater ecotoxicity</v>
      </c>
      <c r="AW727" s="22" t="str">
        <f t="shared" si="557"/>
        <v>Freshwater eutrophication</v>
      </c>
      <c r="AX727" s="22" t="str">
        <f t="shared" si="557"/>
        <v>Global warming</v>
      </c>
      <c r="AY727" s="22" t="str">
        <f t="shared" si="557"/>
        <v>Human carcinogenic toxicity</v>
      </c>
      <c r="AZ727" s="22" t="str">
        <f t="shared" si="557"/>
        <v>Human non-carcinogenic toxicity</v>
      </c>
      <c r="BA727" s="22" t="str">
        <f t="shared" si="557"/>
        <v>Ionizing radiation</v>
      </c>
      <c r="BB727" s="22" t="str">
        <f t="shared" si="557"/>
        <v>Land use</v>
      </c>
      <c r="BC727" s="22" t="str">
        <f t="shared" si="557"/>
        <v>Marine ecotoxicity</v>
      </c>
      <c r="BD727" s="22" t="str">
        <f t="shared" si="557"/>
        <v>Marine eutrophication</v>
      </c>
      <c r="BE727" s="22" t="str">
        <f t="shared" si="557"/>
        <v>Mineral resource scarcity</v>
      </c>
      <c r="BF727" s="22" t="str">
        <f t="shared" si="557"/>
        <v>Ozone formation, Human health</v>
      </c>
      <c r="BG727" s="22" t="str">
        <f t="shared" si="557"/>
        <v>Ozone formation, Terrestrial ecosystems</v>
      </c>
      <c r="BH727" s="22" t="str">
        <f t="shared" si="557"/>
        <v>Stratospheric ozone depletion</v>
      </c>
      <c r="BI727" s="22" t="str">
        <f t="shared" si="557"/>
        <v>Terrestrial acidification</v>
      </c>
      <c r="BJ727" s="22" t="str">
        <f t="shared" si="557"/>
        <v>Terrestrial ecotoxicity</v>
      </c>
      <c r="BK727" s="22" t="str">
        <f t="shared" si="557"/>
        <v>Water consumption</v>
      </c>
    </row>
    <row r="728" spans="43:63" x14ac:dyDescent="0.2">
      <c r="AQ728" s="16" t="str">
        <f>AQ714</f>
        <v>Cathode active material</v>
      </c>
      <c r="AR728" s="361">
        <f t="shared" ref="AR728:BK728" si="558">(SUMPRODUCT($AP$105:$AP$148,AR$105:AR$148)+SUMPRODUCT($AP$15:$AP$74,AR$15:AR$74))/$AQ$727</f>
        <v>0.20729094782698637</v>
      </c>
      <c r="AS728" s="361">
        <f t="shared" si="558"/>
        <v>3.3500848600207482</v>
      </c>
      <c r="AT728" s="361">
        <f t="shared" si="558"/>
        <v>4.6453646667531231E-4</v>
      </c>
      <c r="AU728" s="361">
        <f t="shared" si="558"/>
        <v>5.5255018098785129E-2</v>
      </c>
      <c r="AV728" s="361">
        <f t="shared" si="558"/>
        <v>5.1668205745147933E-3</v>
      </c>
      <c r="AW728" s="361">
        <f t="shared" si="558"/>
        <v>8.6191360705716207E-5</v>
      </c>
      <c r="AX728" s="361">
        <f t="shared" si="558"/>
        <v>0.21059482382514272</v>
      </c>
      <c r="AY728" s="361">
        <f t="shared" si="558"/>
        <v>8.1170325124910632E-3</v>
      </c>
      <c r="AZ728" s="361">
        <f t="shared" si="558"/>
        <v>0.14858539327597378</v>
      </c>
      <c r="BA728" s="361">
        <f t="shared" si="558"/>
        <v>2.3711853111314372E-2</v>
      </c>
      <c r="BB728" s="361">
        <f t="shared" si="558"/>
        <v>1.0347055058942635E-3</v>
      </c>
      <c r="BC728" s="361">
        <f t="shared" si="558"/>
        <v>6.8386203124234631E-3</v>
      </c>
      <c r="BD728" s="361">
        <f t="shared" si="558"/>
        <v>6.3541636562771123E-6</v>
      </c>
      <c r="BE728" s="361">
        <f t="shared" si="558"/>
        <v>1.396898071009608E-4</v>
      </c>
      <c r="BF728" s="361">
        <f t="shared" si="558"/>
        <v>4.4342767315443766E-4</v>
      </c>
      <c r="BG728" s="361">
        <f t="shared" si="558"/>
        <v>4.4753293093110092E-4</v>
      </c>
      <c r="BH728" s="361">
        <f t="shared" si="558"/>
        <v>8.0620133976340556E-8</v>
      </c>
      <c r="BI728" s="361">
        <f t="shared" si="558"/>
        <v>6.730656140274099E-4</v>
      </c>
      <c r="BJ728" s="361">
        <f t="shared" si="558"/>
        <v>0.21150819457788861</v>
      </c>
      <c r="BK728" s="361">
        <f t="shared" si="558"/>
        <v>6.1423867108603659E-3</v>
      </c>
    </row>
    <row r="729" spans="43:63" x14ac:dyDescent="0.2">
      <c r="AQ729" s="16" t="str">
        <f t="shared" ref="AQ729:AQ738" si="559">AQ715</f>
        <v>Anode active material</v>
      </c>
      <c r="AR729" s="361">
        <f t="shared" ref="AR729:BK729" si="560">SUMPRODUCT($AP$184:$AP$205,AR$184:AR$205)/$AQ$727</f>
        <v>17.687226329966574</v>
      </c>
      <c r="AS729" s="361">
        <f t="shared" si="560"/>
        <v>315.38905434171153</v>
      </c>
      <c r="AT729" s="361">
        <f t="shared" si="560"/>
        <v>2.9650188122900552E-2</v>
      </c>
      <c r="AU729" s="361">
        <f t="shared" si="560"/>
        <v>4.8514085418389987</v>
      </c>
      <c r="AV729" s="361">
        <f t="shared" si="560"/>
        <v>0.96534777230190794</v>
      </c>
      <c r="AW729" s="361">
        <f t="shared" si="560"/>
        <v>7.1858894145640879E-3</v>
      </c>
      <c r="AX729" s="361">
        <f t="shared" si="560"/>
        <v>17.9748646068429</v>
      </c>
      <c r="AY729" s="361">
        <f t="shared" si="560"/>
        <v>1.3700389985746515</v>
      </c>
      <c r="AZ729" s="361">
        <f t="shared" si="560"/>
        <v>20.932524851639553</v>
      </c>
      <c r="BA729" s="361">
        <f t="shared" si="560"/>
        <v>2.021514678155103</v>
      </c>
      <c r="BB729" s="361">
        <f t="shared" si="560"/>
        <v>0.27153964975880218</v>
      </c>
      <c r="BC729" s="361">
        <f t="shared" si="560"/>
        <v>1.2645736430281005</v>
      </c>
      <c r="BD729" s="361">
        <f t="shared" si="560"/>
        <v>9.7957352993261436E-4</v>
      </c>
      <c r="BE729" s="361">
        <f t="shared" si="560"/>
        <v>2.8039629147052283</v>
      </c>
      <c r="BF729" s="361">
        <f t="shared" si="560"/>
        <v>2.5487589434282358E-2</v>
      </c>
      <c r="BG729" s="361">
        <f t="shared" si="560"/>
        <v>2.608233593824295E-2</v>
      </c>
      <c r="BH729" s="361">
        <f t="shared" si="560"/>
        <v>6.5471334689127003E-6</v>
      </c>
      <c r="BI729" s="361">
        <f t="shared" si="560"/>
        <v>5.3896234612657745E-2</v>
      </c>
      <c r="BJ729" s="361">
        <f t="shared" si="560"/>
        <v>68.366912712025723</v>
      </c>
      <c r="BK729" s="361">
        <f t="shared" si="560"/>
        <v>1.0446894478421151</v>
      </c>
    </row>
    <row r="730" spans="43:63" x14ac:dyDescent="0.2">
      <c r="AQ730" s="16" t="str">
        <f t="shared" si="559"/>
        <v>Electrolyte</v>
      </c>
      <c r="AR730" s="361">
        <f t="shared" ref="AR730:BK730" si="561">SUMPRODUCT($AP$240:$AP$320,AR$240:AR$320)/$AQ$727</f>
        <v>3.3780146591931834</v>
      </c>
      <c r="AS730" s="361">
        <f t="shared" si="561"/>
        <v>86.283655923609061</v>
      </c>
      <c r="AT730" s="361">
        <f t="shared" si="561"/>
        <v>5.5538761733914819E-3</v>
      </c>
      <c r="AU730" s="361">
        <f t="shared" si="561"/>
        <v>1.6085157570739279</v>
      </c>
      <c r="AV730" s="361">
        <f t="shared" si="561"/>
        <v>0.17038717402894779</v>
      </c>
      <c r="AW730" s="361">
        <f t="shared" si="561"/>
        <v>1.2004891536729924E-3</v>
      </c>
      <c r="AX730" s="361">
        <f t="shared" si="561"/>
        <v>3.4564598075103987</v>
      </c>
      <c r="AY730" s="361">
        <f t="shared" si="561"/>
        <v>0.21585289803469807</v>
      </c>
      <c r="AZ730" s="361">
        <f t="shared" si="561"/>
        <v>4.0362828932475079</v>
      </c>
      <c r="BA730" s="361">
        <f t="shared" si="561"/>
        <v>0.36091711156222955</v>
      </c>
      <c r="BB730" s="361">
        <f t="shared" si="561"/>
        <v>3.1386509532607777E-2</v>
      </c>
      <c r="BC730" s="361">
        <f t="shared" si="561"/>
        <v>0.22280865795744126</v>
      </c>
      <c r="BD730" s="361">
        <f t="shared" si="561"/>
        <v>1.0782502291000934E-4</v>
      </c>
      <c r="BE730" s="361">
        <f t="shared" si="561"/>
        <v>7.6724519673014954E-2</v>
      </c>
      <c r="BF730" s="361">
        <f t="shared" si="561"/>
        <v>6.7924208421888581E-3</v>
      </c>
      <c r="BG730" s="361">
        <f t="shared" si="561"/>
        <v>7.0891782664895698E-3</v>
      </c>
      <c r="BH730" s="361">
        <f t="shared" si="561"/>
        <v>1.251195852517269E-6</v>
      </c>
      <c r="BI730" s="361">
        <f t="shared" si="561"/>
        <v>1.0099126331152475E-2</v>
      </c>
      <c r="BJ730" s="361">
        <f t="shared" si="561"/>
        <v>10.390921578279475</v>
      </c>
      <c r="BK730" s="361">
        <f t="shared" si="561"/>
        <v>7.4188082042908124E-2</v>
      </c>
    </row>
    <row r="731" spans="43:63" x14ac:dyDescent="0.2">
      <c r="AQ731" s="16" t="str">
        <f t="shared" si="559"/>
        <v>Separator</v>
      </c>
      <c r="AR731" s="361">
        <f t="shared" ref="AR731:BK731" si="562">SUMPRODUCT($AP$321:$AP$323,AR$321:AR$323)/$AQ$727</f>
        <v>0.46398500281436639</v>
      </c>
      <c r="AS731" s="361">
        <f t="shared" si="562"/>
        <v>14.591677940620231</v>
      </c>
      <c r="AT731" s="361">
        <f t="shared" si="562"/>
        <v>5.8719571246166615E-4</v>
      </c>
      <c r="AU731" s="361">
        <f t="shared" si="562"/>
        <v>0.28803652681103681</v>
      </c>
      <c r="AV731" s="361">
        <f t="shared" si="562"/>
        <v>1.1602087572597437E-2</v>
      </c>
      <c r="AW731" s="361">
        <f t="shared" si="562"/>
        <v>1.088355828724773E-4</v>
      </c>
      <c r="AX731" s="361">
        <f t="shared" si="562"/>
        <v>0.47645066999725827</v>
      </c>
      <c r="AY731" s="361">
        <f t="shared" si="562"/>
        <v>1.8453437377247247E-2</v>
      </c>
      <c r="AZ731" s="361">
        <f t="shared" si="562"/>
        <v>0.26811538248826439</v>
      </c>
      <c r="BA731" s="361">
        <f t="shared" si="562"/>
        <v>3.1380580803940038E-2</v>
      </c>
      <c r="BB731" s="361">
        <f t="shared" si="562"/>
        <v>9.8677860082234271E-3</v>
      </c>
      <c r="BC731" s="361">
        <f t="shared" si="562"/>
        <v>1.5421817306722306E-2</v>
      </c>
      <c r="BD731" s="361">
        <f t="shared" si="562"/>
        <v>1.0792708107831192E-5</v>
      </c>
      <c r="BE731" s="361">
        <f t="shared" si="562"/>
        <v>1.0397655293453018E-3</v>
      </c>
      <c r="BF731" s="361">
        <f t="shared" si="562"/>
        <v>9.4553009356669528E-4</v>
      </c>
      <c r="BG731" s="361">
        <f t="shared" si="562"/>
        <v>1.0086977132935954E-3</v>
      </c>
      <c r="BH731" s="361">
        <f t="shared" si="562"/>
        <v>1.0915954925189629E-7</v>
      </c>
      <c r="BI731" s="361">
        <f t="shared" si="562"/>
        <v>1.2625278614041048E-3</v>
      </c>
      <c r="BJ731" s="361">
        <f t="shared" si="562"/>
        <v>0.87180526734073505</v>
      </c>
      <c r="BK731" s="361">
        <f t="shared" si="562"/>
        <v>5.0069800285984754E-3</v>
      </c>
    </row>
    <row r="732" spans="43:63" x14ac:dyDescent="0.2">
      <c r="AQ732" s="16" t="str">
        <f t="shared" si="559"/>
        <v>BMS</v>
      </c>
      <c r="AR732" s="361">
        <f t="shared" ref="AR732:BK732" si="563">SUMPRODUCT($AP$444:$AP$448,AR$444:AR$448)/$AQ$727</f>
        <v>8.7484116562231939</v>
      </c>
      <c r="AS732" s="361">
        <f t="shared" si="563"/>
        <v>146.56433922539568</v>
      </c>
      <c r="AT732" s="361">
        <f t="shared" si="563"/>
        <v>2.0424658229627839E-2</v>
      </c>
      <c r="AU732" s="361">
        <f t="shared" si="563"/>
        <v>2.3633024833924789</v>
      </c>
      <c r="AV732" s="361">
        <f t="shared" si="563"/>
        <v>8.1459111346785402</v>
      </c>
      <c r="AW732" s="361">
        <f t="shared" si="563"/>
        <v>1.5708158236151449E-2</v>
      </c>
      <c r="AX732" s="361">
        <f t="shared" si="563"/>
        <v>8.9002655857494997</v>
      </c>
      <c r="AY732" s="361">
        <f t="shared" si="563"/>
        <v>0.98743851457573728</v>
      </c>
      <c r="AZ732" s="361">
        <f t="shared" si="563"/>
        <v>123.91743854278086</v>
      </c>
      <c r="BA732" s="361">
        <f t="shared" si="563"/>
        <v>1.1336234286841087</v>
      </c>
      <c r="BB732" s="361">
        <f t="shared" si="563"/>
        <v>0.15274745026271133</v>
      </c>
      <c r="BC732" s="361">
        <f t="shared" si="563"/>
        <v>10.675471439159743</v>
      </c>
      <c r="BD732" s="361">
        <f t="shared" si="563"/>
        <v>5.3435201479280965E-4</v>
      </c>
      <c r="BE732" s="361">
        <f t="shared" si="563"/>
        <v>0.42287521279740042</v>
      </c>
      <c r="BF732" s="361">
        <f t="shared" si="563"/>
        <v>2.9256377561262342E-2</v>
      </c>
      <c r="BG732" s="361">
        <f t="shared" si="563"/>
        <v>2.9716651413009533E-2</v>
      </c>
      <c r="BH732" s="361">
        <f t="shared" si="563"/>
        <v>5.3608715898092688E-6</v>
      </c>
      <c r="BI732" s="361">
        <f t="shared" si="563"/>
        <v>3.7120661713025069E-2</v>
      </c>
      <c r="BJ732" s="361">
        <f t="shared" si="563"/>
        <v>44.387982757257092</v>
      </c>
      <c r="BK732" s="361">
        <f t="shared" si="563"/>
        <v>9.7788063659501434E-2</v>
      </c>
    </row>
    <row r="733" spans="43:63" x14ac:dyDescent="0.2">
      <c r="AQ733" s="16" t="str">
        <f t="shared" si="559"/>
        <v>Al</v>
      </c>
      <c r="AR733" s="361">
        <f>(SUMPRODUCT($AP$164:$AP$173,AR$164:AR$173)+SUMPRODUCT($AP$324:$AP$333,AR$324:AR$333)+SUMPRODUCT($AP$344:$AP$353,AR$344:AR$353)+SUMPRODUCT($AP$371:$AP$390,AR$371:AR$390)+SUMPRODUCT($AP$407:$AP$426,AR$407:AR$426))/$AQ$727</f>
        <v>6.1469871678980033</v>
      </c>
      <c r="AS733" s="361">
        <f t="shared" ref="AS733:BK733" si="564">(SUMPRODUCT($AP$164:$AP$173,AS$164:AS$173)+SUMPRODUCT($AP$324:$AP$333,AS$324:AS$333)+SUMPRODUCT($AP$344:$AP$353,AS$344:AS$353)+SUMPRODUCT($AP$371:$AP$390,AS$371:AS$390)+SUMPRODUCT($AP$407:$AP$426,AS$407:AS$426))/$AQ$727</f>
        <v>106.25432113558082</v>
      </c>
      <c r="AT733" s="361">
        <f t="shared" si="564"/>
        <v>1.6200206999726505E-2</v>
      </c>
      <c r="AU733" s="361">
        <f t="shared" si="564"/>
        <v>1.4107809569426653</v>
      </c>
      <c r="AV733" s="361">
        <f t="shared" si="564"/>
        <v>10.130842965193208</v>
      </c>
      <c r="AW733" s="361">
        <f t="shared" si="564"/>
        <v>2.8543716280602302E-3</v>
      </c>
      <c r="AX733" s="361">
        <f t="shared" si="564"/>
        <v>6.2511650256572189</v>
      </c>
      <c r="AY733" s="361">
        <f t="shared" si="564"/>
        <v>2.3146145285097144</v>
      </c>
      <c r="AZ733" s="361">
        <f t="shared" si="564"/>
        <v>21.718598945494811</v>
      </c>
      <c r="BA733" s="361">
        <f t="shared" si="564"/>
        <v>0.28806621600308269</v>
      </c>
      <c r="BB733" s="361">
        <f t="shared" si="564"/>
        <v>5.5255890357903653E-2</v>
      </c>
      <c r="BC733" s="361">
        <f t="shared" si="564"/>
        <v>12.202459621070025</v>
      </c>
      <c r="BD733" s="361">
        <f t="shared" si="564"/>
        <v>1.6340243630915446E-4</v>
      </c>
      <c r="BE733" s="361">
        <f t="shared" si="564"/>
        <v>0.17915244503336347</v>
      </c>
      <c r="BF733" s="361">
        <f t="shared" si="564"/>
        <v>1.5169673879349243E-2</v>
      </c>
      <c r="BG733" s="361">
        <f t="shared" si="564"/>
        <v>1.5535484900141108E-2</v>
      </c>
      <c r="BH733" s="361">
        <f t="shared" si="564"/>
        <v>2.3724076014571071E-6</v>
      </c>
      <c r="BI733" s="361">
        <f t="shared" si="564"/>
        <v>4.1851302702865641E-2</v>
      </c>
      <c r="BJ733" s="361">
        <f t="shared" si="564"/>
        <v>89.273785433541434</v>
      </c>
      <c r="BK733" s="361">
        <f t="shared" si="564"/>
        <v>0.20300715019329149</v>
      </c>
    </row>
    <row r="734" spans="43:63" x14ac:dyDescent="0.2">
      <c r="AQ734" s="16" t="str">
        <f t="shared" si="559"/>
        <v>Cu</v>
      </c>
      <c r="AR734" s="361">
        <f>(SUMPRODUCT($AP$220:$AP$229,AR$220:AR$229)+SUMPRODUCT($AP$334:$AP$343,AR$334:AR$343)+SUMPRODUCT($AP$391:$AP$406,AR$391:AR$406)+SUMPRODUCT($AP$438:$AP$443,AR$438:AR$443)+SUMPRODUCT($AP$451:$AP$460,AR$451:AR$460))/$AQ$727</f>
        <v>4.4965141795626504</v>
      </c>
      <c r="AS734" s="361">
        <f t="shared" ref="AS734:BK734" si="565">(SUMPRODUCT($AP$220:$AP$229,AS$220:AS$229)+SUMPRODUCT($AP$334:$AP$343,AS$334:AS$343)+SUMPRODUCT($AP$391:$AP$406,AS$391:AS$406)+SUMPRODUCT($AP$438:$AP$443,AS$438:AS$443)+SUMPRODUCT($AP$451:$AP$460,AS$451:AS$460))/$AQ$727</f>
        <v>79.680444500618364</v>
      </c>
      <c r="AT734" s="361">
        <f t="shared" si="565"/>
        <v>2.5584452087476155E-2</v>
      </c>
      <c r="AU734" s="361">
        <f t="shared" si="565"/>
        <v>1.1773316836135326</v>
      </c>
      <c r="AV734" s="361">
        <f t="shared" si="565"/>
        <v>26.00907902859802</v>
      </c>
      <c r="AW734" s="361">
        <f t="shared" si="565"/>
        <v>3.1294518742582579E-2</v>
      </c>
      <c r="AX734" s="361">
        <f t="shared" si="565"/>
        <v>4.5744165711432956</v>
      </c>
      <c r="AY734" s="361">
        <f t="shared" si="565"/>
        <v>2.5437500479860899</v>
      </c>
      <c r="AZ734" s="361">
        <f t="shared" si="565"/>
        <v>323.15994953562654</v>
      </c>
      <c r="BA734" s="361">
        <f t="shared" si="565"/>
        <v>0.47716801001505055</v>
      </c>
      <c r="BB734" s="361">
        <f t="shared" si="565"/>
        <v>-0.48646343393142327</v>
      </c>
      <c r="BC734" s="361">
        <f t="shared" si="565"/>
        <v>32.391703139329969</v>
      </c>
      <c r="BD734" s="361">
        <f t="shared" si="565"/>
        <v>5.4552630232014836E-4</v>
      </c>
      <c r="BE734" s="361">
        <f t="shared" si="565"/>
        <v>1.1814624906796143</v>
      </c>
      <c r="BF734" s="361">
        <f t="shared" si="565"/>
        <v>4.3390938850309389E-2</v>
      </c>
      <c r="BG734" s="361">
        <f t="shared" si="565"/>
        <v>4.4253219570684045E-2</v>
      </c>
      <c r="BH734" s="361">
        <f t="shared" si="565"/>
        <v>5.9528989626495951E-6</v>
      </c>
      <c r="BI734" s="361">
        <f t="shared" si="565"/>
        <v>5.5033272564195899E-2</v>
      </c>
      <c r="BJ734" s="361">
        <f t="shared" si="565"/>
        <v>317.84511357992659</v>
      </c>
      <c r="BK734" s="361">
        <f t="shared" si="565"/>
        <v>0.15202936629358427</v>
      </c>
    </row>
    <row r="735" spans="43:63" x14ac:dyDescent="0.2">
      <c r="AQ735" s="16" t="str">
        <f t="shared" si="559"/>
        <v>Steel</v>
      </c>
      <c r="AR735" s="361">
        <f>SUMPRODUCT($AP$428:$AP$437,AR$428:AR$437)/$AQ$727</f>
        <v>6.8116096345481811E-2</v>
      </c>
      <c r="AS735" s="361">
        <f t="shared" ref="AS735:BK735" si="566">SUMPRODUCT($AP$428:$AP$437,AS$428:AS$437)/$AQ$727</f>
        <v>0.9057693984014662</v>
      </c>
      <c r="AT735" s="361">
        <f t="shared" si="566"/>
        <v>1.3184488537013375E-4</v>
      </c>
      <c r="AU735" s="361">
        <f t="shared" si="566"/>
        <v>1.7119214155860808E-2</v>
      </c>
      <c r="AV735" s="361">
        <f t="shared" si="566"/>
        <v>7.519609526732981E-3</v>
      </c>
      <c r="AW735" s="361">
        <f t="shared" si="566"/>
        <v>3.0997849698534394E-5</v>
      </c>
      <c r="AX735" s="361">
        <f t="shared" si="566"/>
        <v>6.9318003682139057E-2</v>
      </c>
      <c r="AY735" s="361">
        <f t="shared" si="566"/>
        <v>0.13718712986162848</v>
      </c>
      <c r="AZ735" s="361">
        <f t="shared" si="566"/>
        <v>7.9280991854512262E-2</v>
      </c>
      <c r="BA735" s="361">
        <f t="shared" si="566"/>
        <v>3.3085406474847533E-3</v>
      </c>
      <c r="BB735" s="361">
        <f t="shared" si="566"/>
        <v>6.1046351493038978E-4</v>
      </c>
      <c r="BC735" s="361">
        <f t="shared" si="566"/>
        <v>1.031973051036145E-2</v>
      </c>
      <c r="BD735" s="361">
        <f t="shared" si="566"/>
        <v>2.0157127102111422E-6</v>
      </c>
      <c r="BE735" s="361">
        <f t="shared" si="566"/>
        <v>2.3155785662466134E-3</v>
      </c>
      <c r="BF735" s="361">
        <f t="shared" si="566"/>
        <v>1.7394240712786257E-4</v>
      </c>
      <c r="BG735" s="361">
        <f t="shared" si="566"/>
        <v>1.8675239089914605E-4</v>
      </c>
      <c r="BH735" s="361">
        <f t="shared" si="566"/>
        <v>1.6663726860743133E-8</v>
      </c>
      <c r="BI735" s="361">
        <f t="shared" si="566"/>
        <v>1.9186856570844977E-4</v>
      </c>
      <c r="BJ735" s="361">
        <f t="shared" si="566"/>
        <v>0.33803042187362126</v>
      </c>
      <c r="BK735" s="361">
        <f t="shared" si="566"/>
        <v>9.3232862702641696E-4</v>
      </c>
    </row>
    <row r="736" spans="43:63" x14ac:dyDescent="0.2">
      <c r="AQ736" s="16" t="str">
        <f t="shared" si="559"/>
        <v>Others (Additives, Plastics, binders, solvents, and coolants)</v>
      </c>
      <c r="AR736" s="361">
        <f t="shared" ref="AR736:BK736" si="567">(SUMPRODUCT($AP$75:$AP$104,AR$75:AR$104)+SUMPRODUCT($AP$149:$AP$163,AR$149:AR$163)+SUMPRODUCT($AP$206:$AP$219,AR$206:AR$219)+SUMPRODUCT($AP$354:$AP$356,AR$354:AR$356)+$AP$427*AR$427+SUMPRODUCT($AP$449:$AP$450,AR$449:AR$450))/$AQ$727</f>
        <v>1.5452732210768663</v>
      </c>
      <c r="AS736" s="361">
        <f t="shared" si="567"/>
        <v>39.001717786978134</v>
      </c>
      <c r="AT736" s="361">
        <f t="shared" si="567"/>
        <v>2.551900996340849E-3</v>
      </c>
      <c r="AU736" s="361">
        <f t="shared" si="567"/>
        <v>0.76261447553417783</v>
      </c>
      <c r="AV736" s="361">
        <f t="shared" si="567"/>
        <v>0.24605545883709581</v>
      </c>
      <c r="AW736" s="361">
        <f t="shared" si="567"/>
        <v>6.2972812183011086E-4</v>
      </c>
      <c r="AX736" s="361">
        <f t="shared" si="567"/>
        <v>1.5835893912087875</v>
      </c>
      <c r="AY736" s="361">
        <f t="shared" si="567"/>
        <v>7.5437143012488952E-2</v>
      </c>
      <c r="AZ736" s="361">
        <f t="shared" si="567"/>
        <v>3.0776756567790957</v>
      </c>
      <c r="BA736" s="361">
        <f t="shared" si="567"/>
        <v>0.11260360837494257</v>
      </c>
      <c r="BB736" s="361">
        <f t="shared" si="567"/>
        <v>8.5416991279208074E-3</v>
      </c>
      <c r="BC736" s="361">
        <f t="shared" si="567"/>
        <v>0.30966184471712627</v>
      </c>
      <c r="BD736" s="361">
        <f t="shared" si="567"/>
        <v>4.4830678245430931E-5</v>
      </c>
      <c r="BE736" s="361">
        <f t="shared" si="567"/>
        <v>2.2878149332094248E-2</v>
      </c>
      <c r="BF736" s="361">
        <f t="shared" si="567"/>
        <v>3.3048698957749605E-3</v>
      </c>
      <c r="BG736" s="361">
        <f t="shared" si="567"/>
        <v>3.4197768435069971E-3</v>
      </c>
      <c r="BH736" s="361">
        <f t="shared" si="567"/>
        <v>1.2324532376800298E-6</v>
      </c>
      <c r="BI736" s="361">
        <f t="shared" si="567"/>
        <v>4.8235321966913422E-3</v>
      </c>
      <c r="BJ736" s="361">
        <f t="shared" si="567"/>
        <v>5.0918983756617591</v>
      </c>
      <c r="BK736" s="361">
        <f t="shared" si="567"/>
        <v>1.4077816610895789E-2</v>
      </c>
    </row>
    <row r="737" spans="43:63" x14ac:dyDescent="0.2">
      <c r="AQ737" s="16" t="str">
        <f t="shared" si="559"/>
        <v>Assembly</v>
      </c>
      <c r="AR737" s="361">
        <f t="shared" ref="AR737:BK737" si="568">(SUMPRODUCT($AP$174:$AP$183,AR$174:AR$183)+SUMPRODUCT($AP$230:$AP$239,AR$230:AR$239)+SUMPRODUCT($AP$357:$AP$370,AR$357:AR$370)+SUMPRODUCT($AP$461:$AP$468,AR$461:AR$468))/$AQ$727</f>
        <v>1.1474926690861229</v>
      </c>
      <c r="AS737" s="361">
        <f t="shared" si="568"/>
        <v>24.119108226366226</v>
      </c>
      <c r="AT737" s="361">
        <f t="shared" si="568"/>
        <v>1.7807289115304658E-3</v>
      </c>
      <c r="AU737" s="361">
        <f t="shared" si="568"/>
        <v>0.35682539343339337</v>
      </c>
      <c r="AV737" s="361">
        <f t="shared" si="568"/>
        <v>3.0268201370655001E-2</v>
      </c>
      <c r="AW737" s="361">
        <f t="shared" si="568"/>
        <v>4.7964230676137678E-4</v>
      </c>
      <c r="AX737" s="361">
        <f t="shared" si="568"/>
        <v>1.1678498721294068</v>
      </c>
      <c r="AY737" s="361">
        <f t="shared" si="568"/>
        <v>4.2040455248627574E-2</v>
      </c>
      <c r="AZ737" s="361">
        <f t="shared" si="568"/>
        <v>0.69135606780700209</v>
      </c>
      <c r="BA737" s="361">
        <f t="shared" si="568"/>
        <v>0.13545440118706195</v>
      </c>
      <c r="BB737" s="361">
        <f t="shared" si="568"/>
        <v>6.4408739259523501E-3</v>
      </c>
      <c r="BC737" s="361">
        <f t="shared" si="568"/>
        <v>3.9231376283052212E-2</v>
      </c>
      <c r="BD737" s="361">
        <f t="shared" si="568"/>
        <v>3.4539037047447286E-5</v>
      </c>
      <c r="BE737" s="361">
        <f t="shared" si="568"/>
        <v>9.9091080752004867E-4</v>
      </c>
      <c r="BF737" s="361">
        <f t="shared" si="568"/>
        <v>1.1623029955190173E-3</v>
      </c>
      <c r="BG737" s="361">
        <f t="shared" si="568"/>
        <v>1.1973444678775554E-3</v>
      </c>
      <c r="BH737" s="361">
        <f t="shared" si="568"/>
        <v>4.1576851697259805E-7</v>
      </c>
      <c r="BI737" s="361">
        <f t="shared" si="568"/>
        <v>1.8038387137258294E-3</v>
      </c>
      <c r="BJ737" s="361">
        <f t="shared" si="568"/>
        <v>0.7543234547283445</v>
      </c>
      <c r="BK737" s="361">
        <f t="shared" si="568"/>
        <v>7.4774810912985445E-3</v>
      </c>
    </row>
    <row r="738" spans="43:63" x14ac:dyDescent="0.2">
      <c r="AQ738" s="16" t="str">
        <f t="shared" si="559"/>
        <v>Transport</v>
      </c>
      <c r="AR738" s="361">
        <f t="shared" ref="AR738:BK738" si="569">SUMPRODUCT($AP$469:$AP$471,AR$469:AR$471)/$AQ$727</f>
        <v>12.792638577793406</v>
      </c>
      <c r="AS738" s="361">
        <f t="shared" si="569"/>
        <v>180.79542899892897</v>
      </c>
      <c r="AT738" s="361">
        <f t="shared" si="569"/>
        <v>7.6775596737719345E-2</v>
      </c>
      <c r="AU738" s="361">
        <f t="shared" si="569"/>
        <v>3.885852986235983</v>
      </c>
      <c r="AV738" s="361">
        <f t="shared" si="569"/>
        <v>0.11855197882521924</v>
      </c>
      <c r="AW738" s="361">
        <f t="shared" si="569"/>
        <v>4.3690179817169243E-4</v>
      </c>
      <c r="AX738" s="361">
        <f t="shared" si="569"/>
        <v>12.847669469376624</v>
      </c>
      <c r="AY738" s="361">
        <f t="shared" si="569"/>
        <v>0.52248216063573882</v>
      </c>
      <c r="AZ738" s="361">
        <f t="shared" si="569"/>
        <v>2.6635497044202636</v>
      </c>
      <c r="BA738" s="361">
        <f t="shared" si="569"/>
        <v>0.14494120794033602</v>
      </c>
      <c r="BB738" s="361">
        <f t="shared" si="569"/>
        <v>0.1427070174134567</v>
      </c>
      <c r="BC738" s="361">
        <f t="shared" si="569"/>
        <v>0.19252516870742373</v>
      </c>
      <c r="BD738" s="361">
        <f t="shared" si="569"/>
        <v>6.7026412978783351E-5</v>
      </c>
      <c r="BE738" s="361">
        <f t="shared" si="569"/>
        <v>2.3821534266830514E-2</v>
      </c>
      <c r="BF738" s="361">
        <f t="shared" si="569"/>
        <v>0.2466719706473208</v>
      </c>
      <c r="BG738" s="361">
        <f t="shared" si="569"/>
        <v>0.24853255175920558</v>
      </c>
      <c r="BH738" s="361">
        <f t="shared" si="569"/>
        <v>8.6504146495305318E-6</v>
      </c>
      <c r="BI738" s="361">
        <f t="shared" si="569"/>
        <v>0.23713856824045107</v>
      </c>
      <c r="BJ738" s="361">
        <f t="shared" si="569"/>
        <v>61.365370617301629</v>
      </c>
      <c r="BK738" s="361">
        <f t="shared" si="569"/>
        <v>1.0996765728595282E-2</v>
      </c>
    </row>
  </sheetData>
  <mergeCells count="1399">
    <mergeCell ref="X461:X468"/>
    <mergeCell ref="Y461:Y468"/>
    <mergeCell ref="Z461:Z468"/>
    <mergeCell ref="B469:D471"/>
    <mergeCell ref="AP475:AP482"/>
    <mergeCell ref="AP485:AP492"/>
    <mergeCell ref="R461:R468"/>
    <mergeCell ref="S461:S468"/>
    <mergeCell ref="T461:T468"/>
    <mergeCell ref="U461:U468"/>
    <mergeCell ref="V461:V468"/>
    <mergeCell ref="W461:W468"/>
    <mergeCell ref="L461:L468"/>
    <mergeCell ref="M461:M468"/>
    <mergeCell ref="N461:N468"/>
    <mergeCell ref="O461:O468"/>
    <mergeCell ref="P461:P468"/>
    <mergeCell ref="Q461:Q468"/>
    <mergeCell ref="V456:V460"/>
    <mergeCell ref="W456:W460"/>
    <mergeCell ref="X456:X460"/>
    <mergeCell ref="Y456:Y460"/>
    <mergeCell ref="Z456:Z460"/>
    <mergeCell ref="D461:D468"/>
    <mergeCell ref="E461:E468"/>
    <mergeCell ref="F461:F468"/>
    <mergeCell ref="J461:J468"/>
    <mergeCell ref="K461:K468"/>
    <mergeCell ref="P456:P460"/>
    <mergeCell ref="Q456:Q460"/>
    <mergeCell ref="R456:R460"/>
    <mergeCell ref="S456:S460"/>
    <mergeCell ref="T456:T460"/>
    <mergeCell ref="U456:U460"/>
    <mergeCell ref="Y451:Y455"/>
    <mergeCell ref="Z451:Z455"/>
    <mergeCell ref="E456:E460"/>
    <mergeCell ref="F456:F460"/>
    <mergeCell ref="J456:J460"/>
    <mergeCell ref="K456:K460"/>
    <mergeCell ref="L456:L460"/>
    <mergeCell ref="M456:M460"/>
    <mergeCell ref="N456:N460"/>
    <mergeCell ref="O456:O460"/>
    <mergeCell ref="S451:S455"/>
    <mergeCell ref="T451:T455"/>
    <mergeCell ref="U451:U455"/>
    <mergeCell ref="V451:V455"/>
    <mergeCell ref="W451:W455"/>
    <mergeCell ref="X451:X455"/>
    <mergeCell ref="M451:M455"/>
    <mergeCell ref="N451:N455"/>
    <mergeCell ref="O451:O455"/>
    <mergeCell ref="P451:P455"/>
    <mergeCell ref="Q451:Q455"/>
    <mergeCell ref="R451:R455"/>
    <mergeCell ref="D451:D460"/>
    <mergeCell ref="E451:E455"/>
    <mergeCell ref="F451:F455"/>
    <mergeCell ref="J451:J455"/>
    <mergeCell ref="K451:K455"/>
    <mergeCell ref="L451:L455"/>
    <mergeCell ref="V438:V442"/>
    <mergeCell ref="W438:W442"/>
    <mergeCell ref="X438:X442"/>
    <mergeCell ref="Y438:Y442"/>
    <mergeCell ref="Z438:Z442"/>
    <mergeCell ref="D444:D448"/>
    <mergeCell ref="P438:P442"/>
    <mergeCell ref="Q438:Q442"/>
    <mergeCell ref="R438:R442"/>
    <mergeCell ref="S438:S442"/>
    <mergeCell ref="T438:T442"/>
    <mergeCell ref="U438:U442"/>
    <mergeCell ref="Z433:Z437"/>
    <mergeCell ref="D438:D443"/>
    <mergeCell ref="E438:E442"/>
    <mergeCell ref="F438:F442"/>
    <mergeCell ref="J438:J442"/>
    <mergeCell ref="K438:K442"/>
    <mergeCell ref="L438:L442"/>
    <mergeCell ref="M438:M442"/>
    <mergeCell ref="N438:N442"/>
    <mergeCell ref="O438:O442"/>
    <mergeCell ref="T433:T437"/>
    <mergeCell ref="U433:U437"/>
    <mergeCell ref="V433:V437"/>
    <mergeCell ref="W433:W437"/>
    <mergeCell ref="X433:X437"/>
    <mergeCell ref="Y433:Y437"/>
    <mergeCell ref="N433:N437"/>
    <mergeCell ref="O433:O437"/>
    <mergeCell ref="P433:P437"/>
    <mergeCell ref="Q433:Q437"/>
    <mergeCell ref="R433:R437"/>
    <mergeCell ref="S433:S437"/>
    <mergeCell ref="X428:X432"/>
    <mergeCell ref="Y428:Y432"/>
    <mergeCell ref="Z428:Z432"/>
    <mergeCell ref="D433:D437"/>
    <mergeCell ref="E433:E437"/>
    <mergeCell ref="F433:F437"/>
    <mergeCell ref="J433:J437"/>
    <mergeCell ref="K433:K437"/>
    <mergeCell ref="L433:L437"/>
    <mergeCell ref="M433:M437"/>
    <mergeCell ref="R428:R432"/>
    <mergeCell ref="S428:S432"/>
    <mergeCell ref="T428:T432"/>
    <mergeCell ref="U428:U432"/>
    <mergeCell ref="V428:V432"/>
    <mergeCell ref="W428:W432"/>
    <mergeCell ref="L428:L432"/>
    <mergeCell ref="M428:M432"/>
    <mergeCell ref="N428:N432"/>
    <mergeCell ref="O428:O432"/>
    <mergeCell ref="P428:P432"/>
    <mergeCell ref="Q428:Q432"/>
    <mergeCell ref="V422:V426"/>
    <mergeCell ref="W422:W426"/>
    <mergeCell ref="X422:X426"/>
    <mergeCell ref="Y422:Y426"/>
    <mergeCell ref="Z422:Z426"/>
    <mergeCell ref="D428:D432"/>
    <mergeCell ref="E428:E432"/>
    <mergeCell ref="F428:F432"/>
    <mergeCell ref="J428:J432"/>
    <mergeCell ref="K428:K432"/>
    <mergeCell ref="P422:P426"/>
    <mergeCell ref="Q422:Q426"/>
    <mergeCell ref="R422:R426"/>
    <mergeCell ref="S422:S426"/>
    <mergeCell ref="T422:T426"/>
    <mergeCell ref="U422:U426"/>
    <mergeCell ref="Y417:Y421"/>
    <mergeCell ref="Z417:Z421"/>
    <mergeCell ref="E422:E426"/>
    <mergeCell ref="F422:F426"/>
    <mergeCell ref="J422:J426"/>
    <mergeCell ref="K422:K426"/>
    <mergeCell ref="L422:L426"/>
    <mergeCell ref="M422:M426"/>
    <mergeCell ref="N422:N426"/>
    <mergeCell ref="O422:O426"/>
    <mergeCell ref="S417:S421"/>
    <mergeCell ref="T417:T421"/>
    <mergeCell ref="U417:U421"/>
    <mergeCell ref="V417:V421"/>
    <mergeCell ref="W417:W421"/>
    <mergeCell ref="X417:X421"/>
    <mergeCell ref="M417:M421"/>
    <mergeCell ref="N417:N421"/>
    <mergeCell ref="O417:O421"/>
    <mergeCell ref="P417:P421"/>
    <mergeCell ref="Q417:Q421"/>
    <mergeCell ref="R417:R421"/>
    <mergeCell ref="W412:W416"/>
    <mergeCell ref="X412:X416"/>
    <mergeCell ref="Y412:Y416"/>
    <mergeCell ref="Z412:Z416"/>
    <mergeCell ref="D417:D426"/>
    <mergeCell ref="E417:E421"/>
    <mergeCell ref="F417:F421"/>
    <mergeCell ref="J417:J421"/>
    <mergeCell ref="K417:K421"/>
    <mergeCell ref="L417:L421"/>
    <mergeCell ref="Q412:Q416"/>
    <mergeCell ref="R412:R416"/>
    <mergeCell ref="S412:S416"/>
    <mergeCell ref="T412:T416"/>
    <mergeCell ref="U412:U416"/>
    <mergeCell ref="V412:V416"/>
    <mergeCell ref="Z407:Z411"/>
    <mergeCell ref="E412:E416"/>
    <mergeCell ref="F412:F416"/>
    <mergeCell ref="J412:J416"/>
    <mergeCell ref="K412:K416"/>
    <mergeCell ref="L412:L416"/>
    <mergeCell ref="M412:M416"/>
    <mergeCell ref="N412:N416"/>
    <mergeCell ref="O412:O416"/>
    <mergeCell ref="P412:P416"/>
    <mergeCell ref="T407:T411"/>
    <mergeCell ref="U407:U411"/>
    <mergeCell ref="V407:V411"/>
    <mergeCell ref="W407:W411"/>
    <mergeCell ref="X407:X411"/>
    <mergeCell ref="Y407:Y411"/>
    <mergeCell ref="N407:N411"/>
    <mergeCell ref="O407:O411"/>
    <mergeCell ref="P407:P411"/>
    <mergeCell ref="Q407:Q411"/>
    <mergeCell ref="R407:R411"/>
    <mergeCell ref="S407:S411"/>
    <mergeCell ref="Y401:Y405"/>
    <mergeCell ref="Z401:Z405"/>
    <mergeCell ref="B407:C468"/>
    <mergeCell ref="D407:D416"/>
    <mergeCell ref="E407:E411"/>
    <mergeCell ref="F407:F411"/>
    <mergeCell ref="J407:J411"/>
    <mergeCell ref="K407:K411"/>
    <mergeCell ref="L407:L411"/>
    <mergeCell ref="M407:M411"/>
    <mergeCell ref="S401:S405"/>
    <mergeCell ref="T401:T405"/>
    <mergeCell ref="U401:U405"/>
    <mergeCell ref="V401:V405"/>
    <mergeCell ref="W401:W405"/>
    <mergeCell ref="X401:X405"/>
    <mergeCell ref="M401:M405"/>
    <mergeCell ref="N401:N405"/>
    <mergeCell ref="O401:O405"/>
    <mergeCell ref="P401:P405"/>
    <mergeCell ref="Q401:Q405"/>
    <mergeCell ref="R401:R405"/>
    <mergeCell ref="D401:D406"/>
    <mergeCell ref="E401:E405"/>
    <mergeCell ref="F401:F405"/>
    <mergeCell ref="J401:J405"/>
    <mergeCell ref="K401:K405"/>
    <mergeCell ref="L401:L405"/>
    <mergeCell ref="U396:U400"/>
    <mergeCell ref="V396:V400"/>
    <mergeCell ref="W396:W400"/>
    <mergeCell ref="X396:X400"/>
    <mergeCell ref="Y396:Y400"/>
    <mergeCell ref="Z396:Z400"/>
    <mergeCell ref="O396:O400"/>
    <mergeCell ref="P396:P400"/>
    <mergeCell ref="Q396:Q400"/>
    <mergeCell ref="R396:R400"/>
    <mergeCell ref="S396:S400"/>
    <mergeCell ref="T396:T400"/>
    <mergeCell ref="X391:X395"/>
    <mergeCell ref="Y391:Y395"/>
    <mergeCell ref="Z391:Z395"/>
    <mergeCell ref="E396:E400"/>
    <mergeCell ref="F396:F400"/>
    <mergeCell ref="J396:J400"/>
    <mergeCell ref="K396:K400"/>
    <mergeCell ref="L396:L400"/>
    <mergeCell ref="M396:M400"/>
    <mergeCell ref="N396:N400"/>
    <mergeCell ref="R391:R395"/>
    <mergeCell ref="S391:S395"/>
    <mergeCell ref="T391:T395"/>
    <mergeCell ref="U391:U395"/>
    <mergeCell ref="V391:V395"/>
    <mergeCell ref="W391:W395"/>
    <mergeCell ref="L391:L395"/>
    <mergeCell ref="M391:M395"/>
    <mergeCell ref="N391:N395"/>
    <mergeCell ref="O391:O395"/>
    <mergeCell ref="P391:P395"/>
    <mergeCell ref="Q391:Q395"/>
    <mergeCell ref="V386:V390"/>
    <mergeCell ref="W386:W390"/>
    <mergeCell ref="X386:X390"/>
    <mergeCell ref="Y386:Y390"/>
    <mergeCell ref="Z386:Z390"/>
    <mergeCell ref="D391:D400"/>
    <mergeCell ref="E391:E395"/>
    <mergeCell ref="F391:F395"/>
    <mergeCell ref="J391:J395"/>
    <mergeCell ref="K391:K395"/>
    <mergeCell ref="P386:P390"/>
    <mergeCell ref="Q386:Q390"/>
    <mergeCell ref="R386:R390"/>
    <mergeCell ref="S386:S390"/>
    <mergeCell ref="T386:T390"/>
    <mergeCell ref="U386:U390"/>
    <mergeCell ref="Y381:Y385"/>
    <mergeCell ref="Z381:Z385"/>
    <mergeCell ref="E386:E390"/>
    <mergeCell ref="F386:F390"/>
    <mergeCell ref="J386:J390"/>
    <mergeCell ref="K386:K390"/>
    <mergeCell ref="L386:L390"/>
    <mergeCell ref="M386:M390"/>
    <mergeCell ref="N386:N390"/>
    <mergeCell ref="O386:O390"/>
    <mergeCell ref="S381:S385"/>
    <mergeCell ref="T381:T385"/>
    <mergeCell ref="U381:U385"/>
    <mergeCell ref="V381:V385"/>
    <mergeCell ref="W381:W385"/>
    <mergeCell ref="X381:X385"/>
    <mergeCell ref="M381:M385"/>
    <mergeCell ref="N381:N385"/>
    <mergeCell ref="O381:O385"/>
    <mergeCell ref="P381:P385"/>
    <mergeCell ref="Q381:Q385"/>
    <mergeCell ref="R381:R385"/>
    <mergeCell ref="W376:W380"/>
    <mergeCell ref="X376:X380"/>
    <mergeCell ref="Y376:Y380"/>
    <mergeCell ref="Z376:Z380"/>
    <mergeCell ref="D381:D390"/>
    <mergeCell ref="E381:E385"/>
    <mergeCell ref="F381:F385"/>
    <mergeCell ref="J381:J385"/>
    <mergeCell ref="K381:K385"/>
    <mergeCell ref="L381:L385"/>
    <mergeCell ref="Q376:Q380"/>
    <mergeCell ref="R376:R380"/>
    <mergeCell ref="S376:S380"/>
    <mergeCell ref="T376:T380"/>
    <mergeCell ref="U376:U380"/>
    <mergeCell ref="V376:V380"/>
    <mergeCell ref="Z371:Z375"/>
    <mergeCell ref="E376:E380"/>
    <mergeCell ref="F376:F380"/>
    <mergeCell ref="J376:J380"/>
    <mergeCell ref="K376:K380"/>
    <mergeCell ref="L376:L380"/>
    <mergeCell ref="M376:M380"/>
    <mergeCell ref="N376:N380"/>
    <mergeCell ref="O376:O380"/>
    <mergeCell ref="P376:P380"/>
    <mergeCell ref="T371:T375"/>
    <mergeCell ref="U371:U375"/>
    <mergeCell ref="V371:V375"/>
    <mergeCell ref="W371:W375"/>
    <mergeCell ref="X371:X375"/>
    <mergeCell ref="Y371:Y375"/>
    <mergeCell ref="N371:N375"/>
    <mergeCell ref="O371:O375"/>
    <mergeCell ref="P371:P375"/>
    <mergeCell ref="Q371:Q375"/>
    <mergeCell ref="R371:R375"/>
    <mergeCell ref="S371:S375"/>
    <mergeCell ref="Y364:Y370"/>
    <mergeCell ref="Z364:Z370"/>
    <mergeCell ref="B371:C406"/>
    <mergeCell ref="D371:D380"/>
    <mergeCell ref="E371:E375"/>
    <mergeCell ref="F371:F375"/>
    <mergeCell ref="J371:J375"/>
    <mergeCell ref="K371:K375"/>
    <mergeCell ref="L371:L375"/>
    <mergeCell ref="M371:M375"/>
    <mergeCell ref="S364:S370"/>
    <mergeCell ref="T364:T370"/>
    <mergeCell ref="U364:U370"/>
    <mergeCell ref="V364:V370"/>
    <mergeCell ref="W364:W370"/>
    <mergeCell ref="X364:X370"/>
    <mergeCell ref="M364:M370"/>
    <mergeCell ref="N364:N370"/>
    <mergeCell ref="O364:O370"/>
    <mergeCell ref="P364:P370"/>
    <mergeCell ref="Q364:Q370"/>
    <mergeCell ref="R364:R370"/>
    <mergeCell ref="V357:V363"/>
    <mergeCell ref="W357:W363"/>
    <mergeCell ref="X357:X363"/>
    <mergeCell ref="Y357:Y363"/>
    <mergeCell ref="Z357:Z363"/>
    <mergeCell ref="E364:E370"/>
    <mergeCell ref="F364:F370"/>
    <mergeCell ref="J364:J370"/>
    <mergeCell ref="K364:K370"/>
    <mergeCell ref="L364:L370"/>
    <mergeCell ref="P357:P363"/>
    <mergeCell ref="Q357:Q363"/>
    <mergeCell ref="R357:R363"/>
    <mergeCell ref="S357:S363"/>
    <mergeCell ref="T357:T363"/>
    <mergeCell ref="U357:U363"/>
    <mergeCell ref="Z349:Z353"/>
    <mergeCell ref="C357:D370"/>
    <mergeCell ref="E357:E363"/>
    <mergeCell ref="F357:F363"/>
    <mergeCell ref="J357:J363"/>
    <mergeCell ref="K357:K363"/>
    <mergeCell ref="L357:L363"/>
    <mergeCell ref="M357:M363"/>
    <mergeCell ref="N357:N363"/>
    <mergeCell ref="O357:O363"/>
    <mergeCell ref="T349:T353"/>
    <mergeCell ref="U349:U353"/>
    <mergeCell ref="V349:V353"/>
    <mergeCell ref="W349:W353"/>
    <mergeCell ref="X349:X353"/>
    <mergeCell ref="Y349:Y353"/>
    <mergeCell ref="N349:N353"/>
    <mergeCell ref="O349:O353"/>
    <mergeCell ref="P349:P353"/>
    <mergeCell ref="Q349:Q353"/>
    <mergeCell ref="R349:R353"/>
    <mergeCell ref="S349:S353"/>
    <mergeCell ref="E349:E353"/>
    <mergeCell ref="F349:F353"/>
    <mergeCell ref="J349:J353"/>
    <mergeCell ref="K349:K353"/>
    <mergeCell ref="L349:L353"/>
    <mergeCell ref="M349:M353"/>
    <mergeCell ref="U344:U348"/>
    <mergeCell ref="V344:V348"/>
    <mergeCell ref="W344:W348"/>
    <mergeCell ref="X344:X348"/>
    <mergeCell ref="Y344:Y348"/>
    <mergeCell ref="Z344:Z348"/>
    <mergeCell ref="O344:O348"/>
    <mergeCell ref="P344:P348"/>
    <mergeCell ref="Q344:Q348"/>
    <mergeCell ref="R344:R348"/>
    <mergeCell ref="S344:S348"/>
    <mergeCell ref="T344:T348"/>
    <mergeCell ref="Z339:Z343"/>
    <mergeCell ref="C344:C356"/>
    <mergeCell ref="D344:D353"/>
    <mergeCell ref="E344:E348"/>
    <mergeCell ref="F344:F348"/>
    <mergeCell ref="J344:J348"/>
    <mergeCell ref="K344:K348"/>
    <mergeCell ref="L344:L348"/>
    <mergeCell ref="M344:M348"/>
    <mergeCell ref="N344:N348"/>
    <mergeCell ref="T339:T343"/>
    <mergeCell ref="U339:U343"/>
    <mergeCell ref="V339:V343"/>
    <mergeCell ref="W339:W343"/>
    <mergeCell ref="X339:X343"/>
    <mergeCell ref="Y339:Y343"/>
    <mergeCell ref="N339:N343"/>
    <mergeCell ref="O339:O343"/>
    <mergeCell ref="P339:P343"/>
    <mergeCell ref="Q339:Q343"/>
    <mergeCell ref="R339:R343"/>
    <mergeCell ref="S339:S343"/>
    <mergeCell ref="E339:E343"/>
    <mergeCell ref="F339:F343"/>
    <mergeCell ref="J339:J343"/>
    <mergeCell ref="K339:K343"/>
    <mergeCell ref="L339:L343"/>
    <mergeCell ref="M339:M343"/>
    <mergeCell ref="U334:U338"/>
    <mergeCell ref="V334:V338"/>
    <mergeCell ref="W334:W338"/>
    <mergeCell ref="X334:X338"/>
    <mergeCell ref="Y334:Y338"/>
    <mergeCell ref="Z334:Z338"/>
    <mergeCell ref="O334:O338"/>
    <mergeCell ref="P334:P338"/>
    <mergeCell ref="Q334:Q338"/>
    <mergeCell ref="R334:R338"/>
    <mergeCell ref="S334:S338"/>
    <mergeCell ref="T334:T338"/>
    <mergeCell ref="Z329:Z333"/>
    <mergeCell ref="C334:C343"/>
    <mergeCell ref="D334:D343"/>
    <mergeCell ref="E334:E338"/>
    <mergeCell ref="F334:F338"/>
    <mergeCell ref="J334:J338"/>
    <mergeCell ref="K334:K338"/>
    <mergeCell ref="L334:L338"/>
    <mergeCell ref="M334:M338"/>
    <mergeCell ref="N334:N338"/>
    <mergeCell ref="T329:T333"/>
    <mergeCell ref="U329:U333"/>
    <mergeCell ref="V329:V333"/>
    <mergeCell ref="W329:W333"/>
    <mergeCell ref="X329:X333"/>
    <mergeCell ref="Y329:Y333"/>
    <mergeCell ref="N329:N333"/>
    <mergeCell ref="O329:O333"/>
    <mergeCell ref="P329:P333"/>
    <mergeCell ref="Q329:Q333"/>
    <mergeCell ref="R329:R333"/>
    <mergeCell ref="S329:S333"/>
    <mergeCell ref="W324:W328"/>
    <mergeCell ref="X324:X328"/>
    <mergeCell ref="Y324:Y328"/>
    <mergeCell ref="Z324:Z328"/>
    <mergeCell ref="E329:E333"/>
    <mergeCell ref="F329:F333"/>
    <mergeCell ref="J329:J333"/>
    <mergeCell ref="K329:K333"/>
    <mergeCell ref="L329:L333"/>
    <mergeCell ref="M329:M333"/>
    <mergeCell ref="Q324:Q328"/>
    <mergeCell ref="R324:R328"/>
    <mergeCell ref="S324:S328"/>
    <mergeCell ref="T324:T328"/>
    <mergeCell ref="U324:U328"/>
    <mergeCell ref="V324:V328"/>
    <mergeCell ref="K324:K328"/>
    <mergeCell ref="L324:L328"/>
    <mergeCell ref="M324:M328"/>
    <mergeCell ref="N324:N328"/>
    <mergeCell ref="O324:O328"/>
    <mergeCell ref="P324:P328"/>
    <mergeCell ref="W315:W319"/>
    <mergeCell ref="X315:X319"/>
    <mergeCell ref="Y315:Y319"/>
    <mergeCell ref="Z315:Z319"/>
    <mergeCell ref="C321:C323"/>
    <mergeCell ref="C324:C333"/>
    <mergeCell ref="D324:D333"/>
    <mergeCell ref="E324:E328"/>
    <mergeCell ref="F324:F328"/>
    <mergeCell ref="J324:J328"/>
    <mergeCell ref="Q315:Q319"/>
    <mergeCell ref="R315:R319"/>
    <mergeCell ref="S315:S319"/>
    <mergeCell ref="T315:T319"/>
    <mergeCell ref="U315:U319"/>
    <mergeCell ref="V315:V319"/>
    <mergeCell ref="Z310:Z313"/>
    <mergeCell ref="E315:E319"/>
    <mergeCell ref="F315:F319"/>
    <mergeCell ref="J315:J319"/>
    <mergeCell ref="K315:K319"/>
    <mergeCell ref="L315:L319"/>
    <mergeCell ref="M315:M319"/>
    <mergeCell ref="N315:N319"/>
    <mergeCell ref="O315:O319"/>
    <mergeCell ref="P315:P319"/>
    <mergeCell ref="T310:T313"/>
    <mergeCell ref="U310:U313"/>
    <mergeCell ref="V310:V313"/>
    <mergeCell ref="W310:W313"/>
    <mergeCell ref="X310:X313"/>
    <mergeCell ref="Y310:Y313"/>
    <mergeCell ref="N310:N313"/>
    <mergeCell ref="O310:O313"/>
    <mergeCell ref="P310:P313"/>
    <mergeCell ref="Q310:Q313"/>
    <mergeCell ref="R310:R313"/>
    <mergeCell ref="S310:S313"/>
    <mergeCell ref="Y302:Y306"/>
    <mergeCell ref="Z302:Z306"/>
    <mergeCell ref="D309:E309"/>
    <mergeCell ref="D310:D320"/>
    <mergeCell ref="E310:E313"/>
    <mergeCell ref="F310:F313"/>
    <mergeCell ref="J310:J313"/>
    <mergeCell ref="K310:K313"/>
    <mergeCell ref="L310:L313"/>
    <mergeCell ref="M310:M313"/>
    <mergeCell ref="S302:S306"/>
    <mergeCell ref="T302:T306"/>
    <mergeCell ref="U302:U306"/>
    <mergeCell ref="V302:V306"/>
    <mergeCell ref="W302:W306"/>
    <mergeCell ref="X302:X306"/>
    <mergeCell ref="M302:M306"/>
    <mergeCell ref="N302:N306"/>
    <mergeCell ref="O302:O306"/>
    <mergeCell ref="P302:P306"/>
    <mergeCell ref="Q302:Q306"/>
    <mergeCell ref="R302:R306"/>
    <mergeCell ref="V296:V299"/>
    <mergeCell ref="W296:W299"/>
    <mergeCell ref="X296:X299"/>
    <mergeCell ref="Y296:Y299"/>
    <mergeCell ref="Z296:Z299"/>
    <mergeCell ref="E302:E306"/>
    <mergeCell ref="F302:F306"/>
    <mergeCell ref="J302:J306"/>
    <mergeCell ref="K302:K306"/>
    <mergeCell ref="L302:L306"/>
    <mergeCell ref="P296:P299"/>
    <mergeCell ref="Q296:Q299"/>
    <mergeCell ref="R296:R299"/>
    <mergeCell ref="S296:S299"/>
    <mergeCell ref="T296:T299"/>
    <mergeCell ref="U296:U299"/>
    <mergeCell ref="Y292:Y295"/>
    <mergeCell ref="Z292:Z295"/>
    <mergeCell ref="E296:E299"/>
    <mergeCell ref="F296:F299"/>
    <mergeCell ref="J296:J299"/>
    <mergeCell ref="K296:K299"/>
    <mergeCell ref="L296:L299"/>
    <mergeCell ref="M296:M299"/>
    <mergeCell ref="N296:N299"/>
    <mergeCell ref="O296:O299"/>
    <mergeCell ref="S292:S295"/>
    <mergeCell ref="T292:T295"/>
    <mergeCell ref="U292:U295"/>
    <mergeCell ref="V292:V295"/>
    <mergeCell ref="W292:W295"/>
    <mergeCell ref="X292:X295"/>
    <mergeCell ref="M292:M295"/>
    <mergeCell ref="N292:N295"/>
    <mergeCell ref="O292:O295"/>
    <mergeCell ref="P292:P295"/>
    <mergeCell ref="Q292:Q295"/>
    <mergeCell ref="R292:R295"/>
    <mergeCell ref="D292:D308"/>
    <mergeCell ref="E292:E295"/>
    <mergeCell ref="F292:F295"/>
    <mergeCell ref="J292:J295"/>
    <mergeCell ref="K292:K295"/>
    <mergeCell ref="L292:L295"/>
    <mergeCell ref="U285:U289"/>
    <mergeCell ref="V285:V289"/>
    <mergeCell ref="W285:W289"/>
    <mergeCell ref="X285:X289"/>
    <mergeCell ref="Y285:Y289"/>
    <mergeCell ref="Z285:Z289"/>
    <mergeCell ref="O285:O289"/>
    <mergeCell ref="P285:P289"/>
    <mergeCell ref="Q285:Q289"/>
    <mergeCell ref="R285:R289"/>
    <mergeCell ref="S285:S289"/>
    <mergeCell ref="T285:T289"/>
    <mergeCell ref="X280:X284"/>
    <mergeCell ref="Y280:Y284"/>
    <mergeCell ref="Z280:Z284"/>
    <mergeCell ref="E285:E289"/>
    <mergeCell ref="F285:F289"/>
    <mergeCell ref="J285:J289"/>
    <mergeCell ref="K285:K289"/>
    <mergeCell ref="L285:L289"/>
    <mergeCell ref="M285:M289"/>
    <mergeCell ref="N285:N289"/>
    <mergeCell ref="R280:R284"/>
    <mergeCell ref="S280:S284"/>
    <mergeCell ref="T280:T284"/>
    <mergeCell ref="U280:U284"/>
    <mergeCell ref="V280:V284"/>
    <mergeCell ref="W280:W284"/>
    <mergeCell ref="L280:L284"/>
    <mergeCell ref="M280:M284"/>
    <mergeCell ref="N280:N284"/>
    <mergeCell ref="O280:O284"/>
    <mergeCell ref="P280:P284"/>
    <mergeCell ref="Q280:Q284"/>
    <mergeCell ref="V270:V274"/>
    <mergeCell ref="W270:W274"/>
    <mergeCell ref="X270:X274"/>
    <mergeCell ref="Y270:Y274"/>
    <mergeCell ref="Z270:Z274"/>
    <mergeCell ref="D277:D291"/>
    <mergeCell ref="E280:E284"/>
    <mergeCell ref="F280:F284"/>
    <mergeCell ref="J280:J284"/>
    <mergeCell ref="K280:K284"/>
    <mergeCell ref="P270:P274"/>
    <mergeCell ref="Q270:Q274"/>
    <mergeCell ref="R270:R274"/>
    <mergeCell ref="S270:S274"/>
    <mergeCell ref="T270:T274"/>
    <mergeCell ref="U270:U274"/>
    <mergeCell ref="Y264:Y267"/>
    <mergeCell ref="Z264:Z267"/>
    <mergeCell ref="E270:E274"/>
    <mergeCell ref="F270:F274"/>
    <mergeCell ref="J270:J274"/>
    <mergeCell ref="K270:K274"/>
    <mergeCell ref="L270:L274"/>
    <mergeCell ref="M270:M274"/>
    <mergeCell ref="N270:N274"/>
    <mergeCell ref="O270:O274"/>
    <mergeCell ref="S264:S267"/>
    <mergeCell ref="T264:T267"/>
    <mergeCell ref="U264:U267"/>
    <mergeCell ref="V264:V267"/>
    <mergeCell ref="W264:W267"/>
    <mergeCell ref="X264:X267"/>
    <mergeCell ref="M264:M267"/>
    <mergeCell ref="N264:N267"/>
    <mergeCell ref="O264:O267"/>
    <mergeCell ref="P264:P267"/>
    <mergeCell ref="Q264:Q267"/>
    <mergeCell ref="R264:R267"/>
    <mergeCell ref="W250:W254"/>
    <mergeCell ref="X250:X254"/>
    <mergeCell ref="Y250:Y254"/>
    <mergeCell ref="Z250:Z254"/>
    <mergeCell ref="D255:D276"/>
    <mergeCell ref="E264:E267"/>
    <mergeCell ref="F264:F267"/>
    <mergeCell ref="J264:J267"/>
    <mergeCell ref="K264:K267"/>
    <mergeCell ref="L264:L267"/>
    <mergeCell ref="Q250:Q254"/>
    <mergeCell ref="R250:R254"/>
    <mergeCell ref="S250:S254"/>
    <mergeCell ref="T250:T254"/>
    <mergeCell ref="U250:U254"/>
    <mergeCell ref="V250:V254"/>
    <mergeCell ref="Z245:Z249"/>
    <mergeCell ref="D250:E254"/>
    <mergeCell ref="F250:F254"/>
    <mergeCell ref="J250:J254"/>
    <mergeCell ref="K250:K254"/>
    <mergeCell ref="L250:L254"/>
    <mergeCell ref="M250:M254"/>
    <mergeCell ref="N250:N254"/>
    <mergeCell ref="O250:O254"/>
    <mergeCell ref="P250:P254"/>
    <mergeCell ref="T245:T249"/>
    <mergeCell ref="U245:U249"/>
    <mergeCell ref="V245:V249"/>
    <mergeCell ref="W245:W249"/>
    <mergeCell ref="X245:X249"/>
    <mergeCell ref="Y245:Y249"/>
    <mergeCell ref="N245:N249"/>
    <mergeCell ref="O245:O249"/>
    <mergeCell ref="P245:P249"/>
    <mergeCell ref="Q245:Q249"/>
    <mergeCell ref="R245:R249"/>
    <mergeCell ref="S245:S249"/>
    <mergeCell ref="D245:E249"/>
    <mergeCell ref="F245:F249"/>
    <mergeCell ref="J245:J249"/>
    <mergeCell ref="K245:K249"/>
    <mergeCell ref="L245:L249"/>
    <mergeCell ref="M245:M249"/>
    <mergeCell ref="U240:U244"/>
    <mergeCell ref="V240:V244"/>
    <mergeCell ref="W240:W244"/>
    <mergeCell ref="X240:X244"/>
    <mergeCell ref="Y240:Y244"/>
    <mergeCell ref="Z240:Z244"/>
    <mergeCell ref="O240:O244"/>
    <mergeCell ref="P240:P244"/>
    <mergeCell ref="Q240:Q244"/>
    <mergeCell ref="R240:R244"/>
    <mergeCell ref="S240:S244"/>
    <mergeCell ref="T240:T244"/>
    <mergeCell ref="Y235:Y239"/>
    <mergeCell ref="Z235:Z239"/>
    <mergeCell ref="C240:C320"/>
    <mergeCell ref="D240:E244"/>
    <mergeCell ref="F240:F244"/>
    <mergeCell ref="J240:J244"/>
    <mergeCell ref="K240:K244"/>
    <mergeCell ref="L240:L244"/>
    <mergeCell ref="M240:M244"/>
    <mergeCell ref="N240:N244"/>
    <mergeCell ref="S235:S239"/>
    <mergeCell ref="T235:T239"/>
    <mergeCell ref="U235:U239"/>
    <mergeCell ref="V235:V239"/>
    <mergeCell ref="W235:W239"/>
    <mergeCell ref="X235:X239"/>
    <mergeCell ref="M235:M239"/>
    <mergeCell ref="N235:N239"/>
    <mergeCell ref="O235:O239"/>
    <mergeCell ref="P235:P239"/>
    <mergeCell ref="Q235:Q239"/>
    <mergeCell ref="R235:R239"/>
    <mergeCell ref="V230:V234"/>
    <mergeCell ref="W230:W234"/>
    <mergeCell ref="X230:X234"/>
    <mergeCell ref="Y230:Y234"/>
    <mergeCell ref="Z230:Z234"/>
    <mergeCell ref="E235:E239"/>
    <mergeCell ref="F235:F239"/>
    <mergeCell ref="J235:J239"/>
    <mergeCell ref="K235:K239"/>
    <mergeCell ref="L235:L239"/>
    <mergeCell ref="P230:P234"/>
    <mergeCell ref="Q230:Q234"/>
    <mergeCell ref="R230:R234"/>
    <mergeCell ref="S230:S234"/>
    <mergeCell ref="T230:T234"/>
    <mergeCell ref="U230:U234"/>
    <mergeCell ref="Z225:Z229"/>
    <mergeCell ref="D230:D239"/>
    <mergeCell ref="E230:E234"/>
    <mergeCell ref="F230:F234"/>
    <mergeCell ref="J230:J234"/>
    <mergeCell ref="K230:K234"/>
    <mergeCell ref="L230:L234"/>
    <mergeCell ref="M230:M234"/>
    <mergeCell ref="N230:N234"/>
    <mergeCell ref="O230:O234"/>
    <mergeCell ref="T225:T229"/>
    <mergeCell ref="U225:U229"/>
    <mergeCell ref="V225:V229"/>
    <mergeCell ref="W225:W229"/>
    <mergeCell ref="X225:X229"/>
    <mergeCell ref="Y225:Y229"/>
    <mergeCell ref="N225:N229"/>
    <mergeCell ref="O225:O229"/>
    <mergeCell ref="P225:P229"/>
    <mergeCell ref="Q225:Q229"/>
    <mergeCell ref="R225:R229"/>
    <mergeCell ref="S225:S229"/>
    <mergeCell ref="V220:V224"/>
    <mergeCell ref="W220:W224"/>
    <mergeCell ref="X220:X224"/>
    <mergeCell ref="Y220:Y224"/>
    <mergeCell ref="Z220:Z224"/>
    <mergeCell ref="F225:F229"/>
    <mergeCell ref="J225:J229"/>
    <mergeCell ref="K225:K229"/>
    <mergeCell ref="L225:L229"/>
    <mergeCell ref="M225:M229"/>
    <mergeCell ref="P220:P224"/>
    <mergeCell ref="Q220:Q224"/>
    <mergeCell ref="R220:R224"/>
    <mergeCell ref="S220:S224"/>
    <mergeCell ref="T220:T224"/>
    <mergeCell ref="U220:U224"/>
    <mergeCell ref="Y211:Y215"/>
    <mergeCell ref="Z211:Z215"/>
    <mergeCell ref="D220:E229"/>
    <mergeCell ref="F220:F224"/>
    <mergeCell ref="J220:J224"/>
    <mergeCell ref="K220:K224"/>
    <mergeCell ref="L220:L224"/>
    <mergeCell ref="M220:M224"/>
    <mergeCell ref="N220:N224"/>
    <mergeCell ref="O220:O224"/>
    <mergeCell ref="S211:S215"/>
    <mergeCell ref="T211:T215"/>
    <mergeCell ref="U211:U215"/>
    <mergeCell ref="V211:V215"/>
    <mergeCell ref="W211:W215"/>
    <mergeCell ref="X211:X215"/>
    <mergeCell ref="M211:M215"/>
    <mergeCell ref="N211:N215"/>
    <mergeCell ref="O211:O215"/>
    <mergeCell ref="P211:P215"/>
    <mergeCell ref="Q211:Q215"/>
    <mergeCell ref="R211:R215"/>
    <mergeCell ref="W206:W210"/>
    <mergeCell ref="X206:X210"/>
    <mergeCell ref="Y206:Y210"/>
    <mergeCell ref="Z206:Z210"/>
    <mergeCell ref="D211:D219"/>
    <mergeCell ref="E211:E215"/>
    <mergeCell ref="F211:F215"/>
    <mergeCell ref="J211:J215"/>
    <mergeCell ref="K211:K215"/>
    <mergeCell ref="L211:L215"/>
    <mergeCell ref="Q206:Q210"/>
    <mergeCell ref="R206:R210"/>
    <mergeCell ref="S206:S210"/>
    <mergeCell ref="T206:T210"/>
    <mergeCell ref="U206:U210"/>
    <mergeCell ref="V206:V210"/>
    <mergeCell ref="Z201:Z205"/>
    <mergeCell ref="D206:E210"/>
    <mergeCell ref="F206:F210"/>
    <mergeCell ref="J206:J210"/>
    <mergeCell ref="K206:K210"/>
    <mergeCell ref="L206:L210"/>
    <mergeCell ref="M206:M210"/>
    <mergeCell ref="N206:N210"/>
    <mergeCell ref="O206:O210"/>
    <mergeCell ref="P206:P210"/>
    <mergeCell ref="T201:T205"/>
    <mergeCell ref="U201:U205"/>
    <mergeCell ref="V201:V205"/>
    <mergeCell ref="W201:W205"/>
    <mergeCell ref="X201:X205"/>
    <mergeCell ref="Y201:Y205"/>
    <mergeCell ref="N201:N205"/>
    <mergeCell ref="O201:O205"/>
    <mergeCell ref="P201:P205"/>
    <mergeCell ref="Q201:Q205"/>
    <mergeCell ref="R201:R205"/>
    <mergeCell ref="S201:S205"/>
    <mergeCell ref="W195:W199"/>
    <mergeCell ref="X195:X199"/>
    <mergeCell ref="Y195:Y199"/>
    <mergeCell ref="Z195:Z199"/>
    <mergeCell ref="D201:E205"/>
    <mergeCell ref="F201:F205"/>
    <mergeCell ref="J201:J205"/>
    <mergeCell ref="K201:K205"/>
    <mergeCell ref="L201:L205"/>
    <mergeCell ref="M201:M205"/>
    <mergeCell ref="Q195:Q199"/>
    <mergeCell ref="R195:R199"/>
    <mergeCell ref="S195:S199"/>
    <mergeCell ref="T195:T199"/>
    <mergeCell ref="U195:U199"/>
    <mergeCell ref="V195:V199"/>
    <mergeCell ref="Z190:Z194"/>
    <mergeCell ref="E195:E199"/>
    <mergeCell ref="F195:F199"/>
    <mergeCell ref="J195:J199"/>
    <mergeCell ref="K195:K199"/>
    <mergeCell ref="L195:L199"/>
    <mergeCell ref="M195:M199"/>
    <mergeCell ref="N195:N199"/>
    <mergeCell ref="O195:O199"/>
    <mergeCell ref="P195:P199"/>
    <mergeCell ref="T190:T194"/>
    <mergeCell ref="U190:U194"/>
    <mergeCell ref="V190:V194"/>
    <mergeCell ref="W190:W194"/>
    <mergeCell ref="X190:X194"/>
    <mergeCell ref="Y190:Y194"/>
    <mergeCell ref="N190:N194"/>
    <mergeCell ref="O190:O194"/>
    <mergeCell ref="P190:P194"/>
    <mergeCell ref="Q190:Q194"/>
    <mergeCell ref="R190:R194"/>
    <mergeCell ref="S190:S194"/>
    <mergeCell ref="W184:W187"/>
    <mergeCell ref="X184:X187"/>
    <mergeCell ref="Y184:Y187"/>
    <mergeCell ref="Z184:Z187"/>
    <mergeCell ref="E190:E194"/>
    <mergeCell ref="F190:F194"/>
    <mergeCell ref="J190:J194"/>
    <mergeCell ref="K190:K194"/>
    <mergeCell ref="L190:L194"/>
    <mergeCell ref="M190:M194"/>
    <mergeCell ref="Q184:Q187"/>
    <mergeCell ref="R184:R187"/>
    <mergeCell ref="S184:S187"/>
    <mergeCell ref="T184:T187"/>
    <mergeCell ref="U184:U187"/>
    <mergeCell ref="V184:V187"/>
    <mergeCell ref="K184:K187"/>
    <mergeCell ref="L184:L187"/>
    <mergeCell ref="M184:M187"/>
    <mergeCell ref="N184:N187"/>
    <mergeCell ref="O184:O187"/>
    <mergeCell ref="P184:P187"/>
    <mergeCell ref="V179:V183"/>
    <mergeCell ref="W179:W183"/>
    <mergeCell ref="X179:X183"/>
    <mergeCell ref="Y179:Y183"/>
    <mergeCell ref="Z179:Z183"/>
    <mergeCell ref="C184:C239"/>
    <mergeCell ref="D184:D200"/>
    <mergeCell ref="E184:E187"/>
    <mergeCell ref="F184:F187"/>
    <mergeCell ref="J184:J187"/>
    <mergeCell ref="P179:P183"/>
    <mergeCell ref="Q179:Q183"/>
    <mergeCell ref="R179:R183"/>
    <mergeCell ref="S179:S183"/>
    <mergeCell ref="T179:T183"/>
    <mergeCell ref="U179:U183"/>
    <mergeCell ref="Y174:Y178"/>
    <mergeCell ref="Z174:Z178"/>
    <mergeCell ref="E179:E183"/>
    <mergeCell ref="F179:F183"/>
    <mergeCell ref="J179:J183"/>
    <mergeCell ref="K179:K183"/>
    <mergeCell ref="L179:L183"/>
    <mergeCell ref="M179:M183"/>
    <mergeCell ref="N179:N183"/>
    <mergeCell ref="O179:O183"/>
    <mergeCell ref="S174:S178"/>
    <mergeCell ref="T174:T178"/>
    <mergeCell ref="U174:U178"/>
    <mergeCell ref="V174:V178"/>
    <mergeCell ref="W174:W178"/>
    <mergeCell ref="X174:X178"/>
    <mergeCell ref="M174:M178"/>
    <mergeCell ref="N174:N178"/>
    <mergeCell ref="O174:O178"/>
    <mergeCell ref="P174:P178"/>
    <mergeCell ref="Q174:Q178"/>
    <mergeCell ref="R174:R178"/>
    <mergeCell ref="W169:W173"/>
    <mergeCell ref="X169:X173"/>
    <mergeCell ref="Y169:Y173"/>
    <mergeCell ref="Z169:Z173"/>
    <mergeCell ref="D174:D183"/>
    <mergeCell ref="E174:E178"/>
    <mergeCell ref="F174:F178"/>
    <mergeCell ref="J174:J178"/>
    <mergeCell ref="K174:K178"/>
    <mergeCell ref="L174:L178"/>
    <mergeCell ref="Q169:Q173"/>
    <mergeCell ref="R169:R173"/>
    <mergeCell ref="S169:S173"/>
    <mergeCell ref="T169:T173"/>
    <mergeCell ref="U169:U173"/>
    <mergeCell ref="V169:V173"/>
    <mergeCell ref="Y164:Y168"/>
    <mergeCell ref="Z164:Z168"/>
    <mergeCell ref="F169:F173"/>
    <mergeCell ref="J169:J173"/>
    <mergeCell ref="K169:K173"/>
    <mergeCell ref="L169:L173"/>
    <mergeCell ref="M169:M173"/>
    <mergeCell ref="N169:N173"/>
    <mergeCell ref="O169:O173"/>
    <mergeCell ref="P169:P173"/>
    <mergeCell ref="S164:S168"/>
    <mergeCell ref="T164:T168"/>
    <mergeCell ref="U164:U168"/>
    <mergeCell ref="V164:V168"/>
    <mergeCell ref="W164:W168"/>
    <mergeCell ref="X164:X168"/>
    <mergeCell ref="M164:M168"/>
    <mergeCell ref="N164:N168"/>
    <mergeCell ref="O164:O168"/>
    <mergeCell ref="P164:P168"/>
    <mergeCell ref="Q164:Q168"/>
    <mergeCell ref="R164:R168"/>
    <mergeCell ref="V155:V159"/>
    <mergeCell ref="W155:W159"/>
    <mergeCell ref="X155:X159"/>
    <mergeCell ref="Y155:Y159"/>
    <mergeCell ref="Z155:Z159"/>
    <mergeCell ref="D164:E173"/>
    <mergeCell ref="F164:F168"/>
    <mergeCell ref="J164:J168"/>
    <mergeCell ref="K164:K168"/>
    <mergeCell ref="L164:L168"/>
    <mergeCell ref="P155:P159"/>
    <mergeCell ref="Q155:Q159"/>
    <mergeCell ref="R155:R159"/>
    <mergeCell ref="S155:S159"/>
    <mergeCell ref="T155:T159"/>
    <mergeCell ref="U155:U159"/>
    <mergeCell ref="J155:J159"/>
    <mergeCell ref="K155:K159"/>
    <mergeCell ref="L155:L159"/>
    <mergeCell ref="M155:M159"/>
    <mergeCell ref="N155:N159"/>
    <mergeCell ref="O155:O159"/>
    <mergeCell ref="U150:U154"/>
    <mergeCell ref="V150:V154"/>
    <mergeCell ref="W150:W154"/>
    <mergeCell ref="X150:X154"/>
    <mergeCell ref="Y150:Y154"/>
    <mergeCell ref="Z150:Z154"/>
    <mergeCell ref="O150:O154"/>
    <mergeCell ref="P150:P154"/>
    <mergeCell ref="Q150:Q154"/>
    <mergeCell ref="R150:R154"/>
    <mergeCell ref="S150:S154"/>
    <mergeCell ref="T150:T154"/>
    <mergeCell ref="Y142:Y146"/>
    <mergeCell ref="Z142:Z146"/>
    <mergeCell ref="D149:E149"/>
    <mergeCell ref="D150:E154"/>
    <mergeCell ref="F150:F154"/>
    <mergeCell ref="J150:J154"/>
    <mergeCell ref="K150:K154"/>
    <mergeCell ref="L150:L154"/>
    <mergeCell ref="M150:M154"/>
    <mergeCell ref="N150:N154"/>
    <mergeCell ref="S142:S146"/>
    <mergeCell ref="T142:T146"/>
    <mergeCell ref="U142:U146"/>
    <mergeCell ref="V142:V146"/>
    <mergeCell ref="W142:W146"/>
    <mergeCell ref="X142:X146"/>
    <mergeCell ref="M142:M146"/>
    <mergeCell ref="N142:N146"/>
    <mergeCell ref="O142:O146"/>
    <mergeCell ref="P142:P146"/>
    <mergeCell ref="Q142:Q146"/>
    <mergeCell ref="R142:R146"/>
    <mergeCell ref="V137:V141"/>
    <mergeCell ref="W137:W141"/>
    <mergeCell ref="X137:X141"/>
    <mergeCell ref="Y137:Y141"/>
    <mergeCell ref="Z137:Z141"/>
    <mergeCell ref="E142:E146"/>
    <mergeCell ref="F142:F146"/>
    <mergeCell ref="J142:J146"/>
    <mergeCell ref="K142:K146"/>
    <mergeCell ref="L142:L146"/>
    <mergeCell ref="P137:P141"/>
    <mergeCell ref="Q137:Q141"/>
    <mergeCell ref="R137:R141"/>
    <mergeCell ref="S137:S141"/>
    <mergeCell ref="T137:T141"/>
    <mergeCell ref="U137:U141"/>
    <mergeCell ref="Y123:Y129"/>
    <mergeCell ref="Z123:Z129"/>
    <mergeCell ref="E137:E141"/>
    <mergeCell ref="F137:F141"/>
    <mergeCell ref="J137:J141"/>
    <mergeCell ref="K137:K141"/>
    <mergeCell ref="L137:L141"/>
    <mergeCell ref="M137:M141"/>
    <mergeCell ref="N137:N141"/>
    <mergeCell ref="O137:O141"/>
    <mergeCell ref="S123:S129"/>
    <mergeCell ref="T123:T129"/>
    <mergeCell ref="U123:U129"/>
    <mergeCell ref="V123:V129"/>
    <mergeCell ref="W123:W129"/>
    <mergeCell ref="X123:X129"/>
    <mergeCell ref="M123:M129"/>
    <mergeCell ref="N123:N129"/>
    <mergeCell ref="O123:O129"/>
    <mergeCell ref="P123:P129"/>
    <mergeCell ref="Q123:Q129"/>
    <mergeCell ref="R123:R129"/>
    <mergeCell ref="V115:V122"/>
    <mergeCell ref="W115:W122"/>
    <mergeCell ref="X115:X122"/>
    <mergeCell ref="Y115:Y122"/>
    <mergeCell ref="Z115:Z122"/>
    <mergeCell ref="E123:E129"/>
    <mergeCell ref="F123:F129"/>
    <mergeCell ref="J123:J129"/>
    <mergeCell ref="K123:K129"/>
    <mergeCell ref="L123:L129"/>
    <mergeCell ref="P115:P122"/>
    <mergeCell ref="Q115:Q122"/>
    <mergeCell ref="R115:R122"/>
    <mergeCell ref="S115:S122"/>
    <mergeCell ref="T115:T122"/>
    <mergeCell ref="U115:U122"/>
    <mergeCell ref="Y109:Y112"/>
    <mergeCell ref="Z109:Z112"/>
    <mergeCell ref="E115:E122"/>
    <mergeCell ref="F115:F122"/>
    <mergeCell ref="J115:J122"/>
    <mergeCell ref="K115:K122"/>
    <mergeCell ref="L115:L122"/>
    <mergeCell ref="M115:M122"/>
    <mergeCell ref="N115:N122"/>
    <mergeCell ref="O115:O122"/>
    <mergeCell ref="S109:S112"/>
    <mergeCell ref="T109:T112"/>
    <mergeCell ref="U109:U112"/>
    <mergeCell ref="V109:V112"/>
    <mergeCell ref="W109:W112"/>
    <mergeCell ref="X109:X112"/>
    <mergeCell ref="M109:M112"/>
    <mergeCell ref="N109:N112"/>
    <mergeCell ref="O109:O112"/>
    <mergeCell ref="P109:P112"/>
    <mergeCell ref="Q109:Q112"/>
    <mergeCell ref="R109:R112"/>
    <mergeCell ref="V105:V108"/>
    <mergeCell ref="W105:W108"/>
    <mergeCell ref="X105:X108"/>
    <mergeCell ref="Y105:Y108"/>
    <mergeCell ref="Z105:Z108"/>
    <mergeCell ref="E109:E112"/>
    <mergeCell ref="F109:F112"/>
    <mergeCell ref="J109:J112"/>
    <mergeCell ref="K109:K112"/>
    <mergeCell ref="L109:L112"/>
    <mergeCell ref="P105:P108"/>
    <mergeCell ref="Q105:Q108"/>
    <mergeCell ref="R105:R108"/>
    <mergeCell ref="S105:S108"/>
    <mergeCell ref="T105:T108"/>
    <mergeCell ref="U105:U108"/>
    <mergeCell ref="J105:J108"/>
    <mergeCell ref="K105:K108"/>
    <mergeCell ref="L105:L108"/>
    <mergeCell ref="M105:M108"/>
    <mergeCell ref="N105:N108"/>
    <mergeCell ref="O105:O108"/>
    <mergeCell ref="D103:E103"/>
    <mergeCell ref="D104:E104"/>
    <mergeCell ref="C105:C183"/>
    <mergeCell ref="D105:D148"/>
    <mergeCell ref="E105:E108"/>
    <mergeCell ref="F105:F108"/>
    <mergeCell ref="D155:D163"/>
    <mergeCell ref="E155:E159"/>
    <mergeCell ref="F155:F159"/>
    <mergeCell ref="W96:W100"/>
    <mergeCell ref="X96:X100"/>
    <mergeCell ref="Y96:Y100"/>
    <mergeCell ref="Z96:Z100"/>
    <mergeCell ref="D101:E101"/>
    <mergeCell ref="D102:E102"/>
    <mergeCell ref="Q96:Q100"/>
    <mergeCell ref="R96:R100"/>
    <mergeCell ref="S96:S100"/>
    <mergeCell ref="T96:T100"/>
    <mergeCell ref="U96:U100"/>
    <mergeCell ref="V96:V100"/>
    <mergeCell ref="Z91:Z95"/>
    <mergeCell ref="D96:E100"/>
    <mergeCell ref="F96:F100"/>
    <mergeCell ref="J96:J100"/>
    <mergeCell ref="K96:K100"/>
    <mergeCell ref="L96:L100"/>
    <mergeCell ref="M96:M100"/>
    <mergeCell ref="N96:N100"/>
    <mergeCell ref="O96:O100"/>
    <mergeCell ref="P96:P100"/>
    <mergeCell ref="T91:T95"/>
    <mergeCell ref="U91:U95"/>
    <mergeCell ref="V91:V95"/>
    <mergeCell ref="W91:W95"/>
    <mergeCell ref="X91:X95"/>
    <mergeCell ref="Y91:Y95"/>
    <mergeCell ref="N91:N95"/>
    <mergeCell ref="O91:O95"/>
    <mergeCell ref="P91:P95"/>
    <mergeCell ref="Q91:Q95"/>
    <mergeCell ref="R91:R95"/>
    <mergeCell ref="S91:S95"/>
    <mergeCell ref="D91:E95"/>
    <mergeCell ref="F91:F95"/>
    <mergeCell ref="J91:J95"/>
    <mergeCell ref="K91:K95"/>
    <mergeCell ref="L91:L95"/>
    <mergeCell ref="M91:M95"/>
    <mergeCell ref="D85:E85"/>
    <mergeCell ref="D86:E86"/>
    <mergeCell ref="D87:E87"/>
    <mergeCell ref="D88:E88"/>
    <mergeCell ref="D89:E89"/>
    <mergeCell ref="D90:E90"/>
    <mergeCell ref="X75:X81"/>
    <mergeCell ref="Y75:Y81"/>
    <mergeCell ref="Z75:Z81"/>
    <mergeCell ref="D82:E82"/>
    <mergeCell ref="D83:E83"/>
    <mergeCell ref="D84:E84"/>
    <mergeCell ref="R75:R81"/>
    <mergeCell ref="S75:S81"/>
    <mergeCell ref="T75:T81"/>
    <mergeCell ref="U75:U81"/>
    <mergeCell ref="V75:V81"/>
    <mergeCell ref="W75:W81"/>
    <mergeCell ref="L75:L81"/>
    <mergeCell ref="M75:M81"/>
    <mergeCell ref="N75:N81"/>
    <mergeCell ref="O75:O81"/>
    <mergeCell ref="P75:P81"/>
    <mergeCell ref="Q75:Q81"/>
    <mergeCell ref="W69:W73"/>
    <mergeCell ref="X69:X73"/>
    <mergeCell ref="Y69:Y73"/>
    <mergeCell ref="Z69:Z73"/>
    <mergeCell ref="D74:E74"/>
    <mergeCell ref="C75:C104"/>
    <mergeCell ref="D75:E81"/>
    <mergeCell ref="F75:F81"/>
    <mergeCell ref="J75:J81"/>
    <mergeCell ref="K75:K81"/>
    <mergeCell ref="Q69:Q73"/>
    <mergeCell ref="R69:R73"/>
    <mergeCell ref="S69:S73"/>
    <mergeCell ref="T69:T73"/>
    <mergeCell ref="U69:U73"/>
    <mergeCell ref="V69:V73"/>
    <mergeCell ref="Z64:Z68"/>
    <mergeCell ref="D69:E73"/>
    <mergeCell ref="F69:F73"/>
    <mergeCell ref="J69:J73"/>
    <mergeCell ref="K69:K73"/>
    <mergeCell ref="L69:L73"/>
    <mergeCell ref="M69:M73"/>
    <mergeCell ref="N69:N73"/>
    <mergeCell ref="O69:O73"/>
    <mergeCell ref="P69:P73"/>
    <mergeCell ref="T64:T68"/>
    <mergeCell ref="U64:U68"/>
    <mergeCell ref="V64:V68"/>
    <mergeCell ref="W64:W68"/>
    <mergeCell ref="X64:X68"/>
    <mergeCell ref="Y64:Y68"/>
    <mergeCell ref="N64:N68"/>
    <mergeCell ref="O64:O68"/>
    <mergeCell ref="P64:P68"/>
    <mergeCell ref="Q64:Q68"/>
    <mergeCell ref="R64:R68"/>
    <mergeCell ref="S64:S68"/>
    <mergeCell ref="D64:E68"/>
    <mergeCell ref="F64:F68"/>
    <mergeCell ref="J64:J68"/>
    <mergeCell ref="K64:K68"/>
    <mergeCell ref="L64:L68"/>
    <mergeCell ref="M64:M68"/>
    <mergeCell ref="W55:W59"/>
    <mergeCell ref="X55:X59"/>
    <mergeCell ref="Y55:Y59"/>
    <mergeCell ref="Z55:Z59"/>
    <mergeCell ref="D61:E61"/>
    <mergeCell ref="D62:E62"/>
    <mergeCell ref="Q55:Q59"/>
    <mergeCell ref="R55:R59"/>
    <mergeCell ref="S55:S59"/>
    <mergeCell ref="T55:T59"/>
    <mergeCell ref="U55:U59"/>
    <mergeCell ref="V55:V59"/>
    <mergeCell ref="K55:K59"/>
    <mergeCell ref="L55:L59"/>
    <mergeCell ref="M55:M59"/>
    <mergeCell ref="N55:N59"/>
    <mergeCell ref="O55:O59"/>
    <mergeCell ref="P55:P59"/>
    <mergeCell ref="U50:U54"/>
    <mergeCell ref="V50:V54"/>
    <mergeCell ref="W50:W54"/>
    <mergeCell ref="X50:X54"/>
    <mergeCell ref="Y50:Y54"/>
    <mergeCell ref="Z50:Z54"/>
    <mergeCell ref="O50:O54"/>
    <mergeCell ref="P50:P54"/>
    <mergeCell ref="Q50:Q54"/>
    <mergeCell ref="R50:R54"/>
    <mergeCell ref="S50:S54"/>
    <mergeCell ref="T50:T54"/>
    <mergeCell ref="Y39:Y43"/>
    <mergeCell ref="Z39:Z43"/>
    <mergeCell ref="D47:D60"/>
    <mergeCell ref="E50:E54"/>
    <mergeCell ref="F50:F54"/>
    <mergeCell ref="J50:J54"/>
    <mergeCell ref="K50:K54"/>
    <mergeCell ref="L50:L54"/>
    <mergeCell ref="M50:M54"/>
    <mergeCell ref="N50:N54"/>
    <mergeCell ref="S39:S43"/>
    <mergeCell ref="T39:T43"/>
    <mergeCell ref="U39:U43"/>
    <mergeCell ref="V39:V43"/>
    <mergeCell ref="W39:W43"/>
    <mergeCell ref="X39:X43"/>
    <mergeCell ref="M39:M43"/>
    <mergeCell ref="N39:N43"/>
    <mergeCell ref="O39:O43"/>
    <mergeCell ref="P39:P43"/>
    <mergeCell ref="Q39:Q43"/>
    <mergeCell ref="R39:R43"/>
    <mergeCell ref="W30:W34"/>
    <mergeCell ref="X30:X34"/>
    <mergeCell ref="Y30:Y34"/>
    <mergeCell ref="Z30:Z34"/>
    <mergeCell ref="D36:D46"/>
    <mergeCell ref="E39:E43"/>
    <mergeCell ref="F39:F43"/>
    <mergeCell ref="J39:J43"/>
    <mergeCell ref="K39:K43"/>
    <mergeCell ref="L39:L43"/>
    <mergeCell ref="Q30:Q34"/>
    <mergeCell ref="R30:R34"/>
    <mergeCell ref="S30:S34"/>
    <mergeCell ref="T30:T34"/>
    <mergeCell ref="U30:U34"/>
    <mergeCell ref="V30:V34"/>
    <mergeCell ref="Z25:Z29"/>
    <mergeCell ref="E30:E34"/>
    <mergeCell ref="F30:F34"/>
    <mergeCell ref="J30:J34"/>
    <mergeCell ref="K30:K34"/>
    <mergeCell ref="L30:L34"/>
    <mergeCell ref="M30:M34"/>
    <mergeCell ref="N30:N34"/>
    <mergeCell ref="O30:O34"/>
    <mergeCell ref="P30:P34"/>
    <mergeCell ref="T25:T29"/>
    <mergeCell ref="U25:U29"/>
    <mergeCell ref="V25:V29"/>
    <mergeCell ref="W25:W29"/>
    <mergeCell ref="X25:X29"/>
    <mergeCell ref="Y25:Y29"/>
    <mergeCell ref="N25:N29"/>
    <mergeCell ref="O25:O29"/>
    <mergeCell ref="P25:P29"/>
    <mergeCell ref="Q25:Q29"/>
    <mergeCell ref="R25:R29"/>
    <mergeCell ref="S25:S29"/>
    <mergeCell ref="W15:W19"/>
    <mergeCell ref="X15:X19"/>
    <mergeCell ref="Y15:Y19"/>
    <mergeCell ref="Z15:Z19"/>
    <mergeCell ref="E25:E29"/>
    <mergeCell ref="F25:F29"/>
    <mergeCell ref="J25:J29"/>
    <mergeCell ref="K25:K29"/>
    <mergeCell ref="L25:L29"/>
    <mergeCell ref="M25:M29"/>
    <mergeCell ref="Q15:Q19"/>
    <mergeCell ref="R15:R19"/>
    <mergeCell ref="S15:S19"/>
    <mergeCell ref="T15:T19"/>
    <mergeCell ref="U15:U19"/>
    <mergeCell ref="V15:V19"/>
    <mergeCell ref="K15:K19"/>
    <mergeCell ref="L15:L19"/>
    <mergeCell ref="M15:M19"/>
    <mergeCell ref="N15:N19"/>
    <mergeCell ref="O15:O19"/>
    <mergeCell ref="P15:P19"/>
    <mergeCell ref="B15:B370"/>
    <mergeCell ref="C15:C74"/>
    <mergeCell ref="D15:D35"/>
    <mergeCell ref="E15:E19"/>
    <mergeCell ref="F15:F19"/>
    <mergeCell ref="J15:J19"/>
    <mergeCell ref="E55:E59"/>
    <mergeCell ref="F55:F59"/>
    <mergeCell ref="J55:J59"/>
    <mergeCell ref="D63:E63"/>
    <mergeCell ref="K12:Z12"/>
    <mergeCell ref="AA12:AP12"/>
    <mergeCell ref="AQ12:BK12"/>
    <mergeCell ref="K13:R13"/>
    <mergeCell ref="S13:Z13"/>
    <mergeCell ref="AA13:AH13"/>
    <mergeCell ref="AI13:AP13"/>
    <mergeCell ref="AR13:B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LCIA_summary</vt:lpstr>
      <vt:lpstr>LCIA_result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Yanqiu Tao</dc:creator>
  <cp:lastModifiedBy>Yanqiu Tao</cp:lastModifiedBy>
  <dcterms:created xsi:type="dcterms:W3CDTF">2022-09-09T04:05:40Z</dcterms:created>
  <dcterms:modified xsi:type="dcterms:W3CDTF">2022-09-09T04:37:12Z</dcterms:modified>
</cp:coreProperties>
</file>