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/work/Github/Market consideration/"/>
    </mc:Choice>
  </mc:AlternateContent>
  <xr:revisionPtr revIDLastSave="1532" documentId="11_F25DC773A252ABDACC104890F918537A5BDE58E5" xr6:coauthVersionLast="47" xr6:coauthVersionMax="47" xr10:uidLastSave="{98AB87F9-63F0-B340-94CB-59DF2E25953A}"/>
  <bookViews>
    <workbookView xWindow="30240" yWindow="500" windowWidth="38400" windowHeight="21100" activeTab="8" xr2:uid="{00000000-000D-0000-FFFF-FFFF00000000}"/>
  </bookViews>
  <sheets>
    <sheet name="Data for figure" sheetId="5" r:id="rId1"/>
    <sheet name="factor influence" sheetId="6" r:id="rId2"/>
    <sheet name="market value" sheetId="9" r:id="rId3"/>
    <sheet name="Chip markets" sheetId="1" r:id="rId4"/>
    <sheet name="PFAS Amount" sheetId="2" r:id="rId5"/>
    <sheet name="PFAS toxicity" sheetId="3" r:id="rId6"/>
    <sheet name="semicondutcor&amp;electronic" sheetId="4" r:id="rId7"/>
    <sheet name="Regional production share" sheetId="7" r:id="rId8"/>
    <sheet name="Regional results for Figure 1" sheetId="10" r:id="rId9"/>
    <sheet name="market economic scale" sheetId="8" r:id="rId10"/>
  </sheets>
  <externalReferences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7" l="1"/>
  <c r="C27" i="7"/>
  <c r="C28" i="7"/>
  <c r="C29" i="7"/>
  <c r="C30" i="7"/>
  <c r="B7" i="4"/>
  <c r="B17" i="4"/>
  <c r="B11" i="4"/>
  <c r="L51" i="10"/>
  <c r="Q51" i="10"/>
  <c r="C27" i="10"/>
  <c r="D27" i="10"/>
  <c r="E27" i="10"/>
  <c r="F27" i="10"/>
  <c r="C28" i="10"/>
  <c r="D28" i="10"/>
  <c r="E28" i="10"/>
  <c r="F28" i="10"/>
  <c r="B28" i="10"/>
  <c r="B27" i="10"/>
  <c r="C19" i="10"/>
  <c r="D19" i="10"/>
  <c r="E19" i="10"/>
  <c r="F19" i="10"/>
  <c r="G19" i="10"/>
  <c r="H19" i="10"/>
  <c r="C20" i="10"/>
  <c r="D20" i="10"/>
  <c r="E20" i="10"/>
  <c r="F20" i="10"/>
  <c r="G20" i="10"/>
  <c r="H20" i="10"/>
  <c r="C21" i="10"/>
  <c r="D21" i="10"/>
  <c r="E21" i="10"/>
  <c r="F21" i="10"/>
  <c r="C22" i="10"/>
  <c r="D22" i="10"/>
  <c r="E22" i="10"/>
  <c r="F22" i="10"/>
  <c r="B20" i="10"/>
  <c r="B21" i="10"/>
  <c r="B22" i="10"/>
  <c r="B19" i="10"/>
  <c r="R21" i="10"/>
  <c r="S21" i="10"/>
  <c r="T21" i="10"/>
  <c r="U21" i="10"/>
  <c r="V21" i="10"/>
  <c r="R22" i="10"/>
  <c r="S22" i="10"/>
  <c r="T22" i="10"/>
  <c r="U22" i="10"/>
  <c r="V22" i="10"/>
  <c r="S20" i="10"/>
  <c r="T20" i="10"/>
  <c r="U20" i="10"/>
  <c r="V20" i="10"/>
  <c r="W20" i="10"/>
  <c r="X20" i="10"/>
  <c r="R20" i="10"/>
  <c r="R28" i="10"/>
  <c r="S28" i="10"/>
  <c r="T28" i="10"/>
  <c r="U28" i="10"/>
  <c r="V28" i="10"/>
  <c r="S27" i="10"/>
  <c r="T27" i="10"/>
  <c r="U27" i="10"/>
  <c r="V27" i="10"/>
  <c r="R27" i="10"/>
  <c r="J28" i="10"/>
  <c r="K28" i="10"/>
  <c r="L28" i="10"/>
  <c r="M28" i="10"/>
  <c r="N28" i="10"/>
  <c r="J27" i="10"/>
  <c r="K27" i="10"/>
  <c r="L27" i="10"/>
  <c r="M27" i="10"/>
  <c r="N27" i="10"/>
  <c r="J21" i="10"/>
  <c r="K21" i="10"/>
  <c r="L21" i="10"/>
  <c r="M21" i="10"/>
  <c r="N21" i="10"/>
  <c r="J22" i="10"/>
  <c r="K22" i="10"/>
  <c r="L22" i="10"/>
  <c r="M22" i="10"/>
  <c r="N22" i="10"/>
  <c r="K20" i="10"/>
  <c r="L20" i="10"/>
  <c r="M20" i="10"/>
  <c r="N20" i="10"/>
  <c r="O20" i="10"/>
  <c r="P20" i="10"/>
  <c r="J20" i="10"/>
  <c r="C13" i="10"/>
  <c r="D13" i="10"/>
  <c r="E13" i="10"/>
  <c r="F13" i="10"/>
  <c r="J13" i="10"/>
  <c r="K13" i="10"/>
  <c r="L13" i="10"/>
  <c r="M13" i="10"/>
  <c r="N13" i="10"/>
  <c r="R13" i="10"/>
  <c r="S13" i="10"/>
  <c r="T13" i="10"/>
  <c r="U13" i="10"/>
  <c r="V13" i="10"/>
  <c r="B13" i="10"/>
  <c r="B12" i="10"/>
  <c r="J12" i="10"/>
  <c r="K12" i="10"/>
  <c r="L12" i="10"/>
  <c r="M12" i="10"/>
  <c r="N12" i="10"/>
  <c r="R12" i="10"/>
  <c r="S12" i="10"/>
  <c r="T12" i="10"/>
  <c r="U12" i="10"/>
  <c r="V12" i="10"/>
  <c r="C12" i="10"/>
  <c r="D12" i="10"/>
  <c r="E12" i="10"/>
  <c r="F12" i="10"/>
  <c r="O99" i="6"/>
  <c r="K99" i="6"/>
  <c r="C7" i="10"/>
  <c r="D7" i="10"/>
  <c r="E7" i="10"/>
  <c r="F7" i="10"/>
  <c r="J7" i="10"/>
  <c r="K7" i="10"/>
  <c r="L7" i="10"/>
  <c r="M7" i="10"/>
  <c r="N7" i="10"/>
  <c r="R7" i="10"/>
  <c r="S7" i="10"/>
  <c r="T7" i="10"/>
  <c r="U7" i="10"/>
  <c r="V7" i="10"/>
  <c r="B7" i="10"/>
  <c r="C6" i="10"/>
  <c r="D6" i="10"/>
  <c r="E6" i="10"/>
  <c r="F6" i="10"/>
  <c r="J6" i="10"/>
  <c r="K6" i="10"/>
  <c r="L6" i="10"/>
  <c r="M6" i="10"/>
  <c r="N6" i="10"/>
  <c r="R6" i="10"/>
  <c r="S6" i="10"/>
  <c r="T6" i="10"/>
  <c r="U6" i="10"/>
  <c r="V6" i="10"/>
  <c r="B6" i="10"/>
  <c r="X5" i="10"/>
  <c r="W5" i="10"/>
  <c r="V5" i="10"/>
  <c r="U5" i="10"/>
  <c r="T5" i="10"/>
  <c r="S5" i="10"/>
  <c r="R5" i="10"/>
  <c r="P5" i="10"/>
  <c r="O5" i="10"/>
  <c r="N5" i="10"/>
  <c r="M5" i="10"/>
  <c r="L5" i="10"/>
  <c r="K5" i="10"/>
  <c r="J5" i="10"/>
  <c r="H5" i="10"/>
  <c r="G5" i="10"/>
  <c r="F5" i="10"/>
  <c r="E5" i="10"/>
  <c r="D5" i="10"/>
  <c r="C5" i="10"/>
  <c r="B5" i="10"/>
  <c r="B15" i="8"/>
  <c r="H35" i="7"/>
  <c r="G36" i="7"/>
  <c r="G35" i="7"/>
  <c r="D14" i="7"/>
  <c r="B15" i="7"/>
  <c r="C41" i="7"/>
  <c r="G7" i="6"/>
  <c r="B5" i="8"/>
  <c r="B21" i="8" s="1"/>
  <c r="B6" i="8" l="1"/>
  <c r="C6" i="8"/>
  <c r="D6" i="8"/>
  <c r="E6" i="8"/>
  <c r="F6" i="8"/>
  <c r="J6" i="8"/>
  <c r="K6" i="8"/>
  <c r="L6" i="8"/>
  <c r="M6" i="8"/>
  <c r="N6" i="8"/>
  <c r="R6" i="8"/>
  <c r="S6" i="8"/>
  <c r="T6" i="8"/>
  <c r="U6" i="8"/>
  <c r="V6" i="8"/>
  <c r="B7" i="8"/>
  <c r="C7" i="8"/>
  <c r="D7" i="8"/>
  <c r="E7" i="8"/>
  <c r="F7" i="8"/>
  <c r="J7" i="8"/>
  <c r="K7" i="8"/>
  <c r="L7" i="8"/>
  <c r="M7" i="8"/>
  <c r="N7" i="8"/>
  <c r="R7" i="8"/>
  <c r="S7" i="8"/>
  <c r="T7" i="8"/>
  <c r="U7" i="8"/>
  <c r="V7" i="8"/>
  <c r="B8" i="8"/>
  <c r="C8" i="8"/>
  <c r="D8" i="8"/>
  <c r="E8" i="8"/>
  <c r="F8" i="8"/>
  <c r="J8" i="8"/>
  <c r="K8" i="8"/>
  <c r="L8" i="8"/>
  <c r="M8" i="8"/>
  <c r="N8" i="8"/>
  <c r="R8" i="8"/>
  <c r="S8" i="8"/>
  <c r="T8" i="8"/>
  <c r="U8" i="8"/>
  <c r="V8" i="8"/>
  <c r="B9" i="8"/>
  <c r="C9" i="8"/>
  <c r="D9" i="8"/>
  <c r="E9" i="8"/>
  <c r="F9" i="8"/>
  <c r="J9" i="8"/>
  <c r="K9" i="8"/>
  <c r="L9" i="8"/>
  <c r="M9" i="8"/>
  <c r="N9" i="8"/>
  <c r="R9" i="8"/>
  <c r="S9" i="8"/>
  <c r="T9" i="8"/>
  <c r="U9" i="8"/>
  <c r="V9" i="8"/>
  <c r="B10" i="8"/>
  <c r="C10" i="8"/>
  <c r="D10" i="8"/>
  <c r="E10" i="8"/>
  <c r="F10" i="8"/>
  <c r="J10" i="8"/>
  <c r="K10" i="8"/>
  <c r="L10" i="8"/>
  <c r="M10" i="8"/>
  <c r="N10" i="8"/>
  <c r="R10" i="8"/>
  <c r="S10" i="8"/>
  <c r="T10" i="8"/>
  <c r="U10" i="8"/>
  <c r="V10" i="8"/>
  <c r="B11" i="8"/>
  <c r="C11" i="8"/>
  <c r="D11" i="8"/>
  <c r="E11" i="8"/>
  <c r="F11" i="8"/>
  <c r="J11" i="8"/>
  <c r="K11" i="8"/>
  <c r="L11" i="8"/>
  <c r="M11" i="8"/>
  <c r="N11" i="8"/>
  <c r="R11" i="8"/>
  <c r="S11" i="8"/>
  <c r="T11" i="8"/>
  <c r="U11" i="8"/>
  <c r="V11" i="8"/>
  <c r="B12" i="8"/>
  <c r="C12" i="8"/>
  <c r="D12" i="8"/>
  <c r="E12" i="8"/>
  <c r="F12" i="8"/>
  <c r="J12" i="8"/>
  <c r="K12" i="8"/>
  <c r="L12" i="8"/>
  <c r="M12" i="8"/>
  <c r="N12" i="8"/>
  <c r="R12" i="8"/>
  <c r="S12" i="8"/>
  <c r="T12" i="8"/>
  <c r="U12" i="8"/>
  <c r="V12" i="8"/>
  <c r="B13" i="8"/>
  <c r="C13" i="8"/>
  <c r="D13" i="8"/>
  <c r="E13" i="8"/>
  <c r="F13" i="8"/>
  <c r="J13" i="8"/>
  <c r="K13" i="8"/>
  <c r="L13" i="8"/>
  <c r="M13" i="8"/>
  <c r="N13" i="8"/>
  <c r="R13" i="8"/>
  <c r="S13" i="8"/>
  <c r="T13" i="8"/>
  <c r="U13" i="8"/>
  <c r="V13" i="8"/>
  <c r="B14" i="8"/>
  <c r="C14" i="8"/>
  <c r="D14" i="8"/>
  <c r="E14" i="8"/>
  <c r="F14" i="8"/>
  <c r="J14" i="8"/>
  <c r="K14" i="8"/>
  <c r="L14" i="8"/>
  <c r="M14" i="8"/>
  <c r="N14" i="8"/>
  <c r="R14" i="8"/>
  <c r="S14" i="8"/>
  <c r="T14" i="8"/>
  <c r="U14" i="8"/>
  <c r="V14" i="8"/>
  <c r="C15" i="8"/>
  <c r="D15" i="8"/>
  <c r="E15" i="8"/>
  <c r="F15" i="8"/>
  <c r="J15" i="8"/>
  <c r="K15" i="8"/>
  <c r="L15" i="8"/>
  <c r="M15" i="8"/>
  <c r="N15" i="8"/>
  <c r="R15" i="8"/>
  <c r="S15" i="8"/>
  <c r="T15" i="8"/>
  <c r="U15" i="8"/>
  <c r="V15" i="8"/>
  <c r="V5" i="8"/>
  <c r="U5" i="8"/>
  <c r="T5" i="8"/>
  <c r="S5" i="8"/>
  <c r="R5" i="8"/>
  <c r="N5" i="8"/>
  <c r="M5" i="8"/>
  <c r="L5" i="8"/>
  <c r="K5" i="8"/>
  <c r="J5" i="8"/>
  <c r="F5" i="8"/>
  <c r="E5" i="8"/>
  <c r="D5" i="8"/>
  <c r="C5" i="8"/>
  <c r="R94" i="9"/>
  <c r="S94" i="9"/>
  <c r="T94" i="9"/>
  <c r="R95" i="9"/>
  <c r="S95" i="9"/>
  <c r="G96" i="9" s="1"/>
  <c r="T95" i="9"/>
  <c r="R96" i="9"/>
  <c r="S96" i="9"/>
  <c r="T96" i="9"/>
  <c r="R97" i="9"/>
  <c r="S97" i="9"/>
  <c r="T97" i="9"/>
  <c r="R98" i="9"/>
  <c r="S98" i="9"/>
  <c r="T98" i="9"/>
  <c r="R99" i="9"/>
  <c r="S99" i="9"/>
  <c r="T99" i="9"/>
  <c r="R100" i="9"/>
  <c r="S100" i="9"/>
  <c r="T100" i="9"/>
  <c r="R101" i="9"/>
  <c r="S101" i="9"/>
  <c r="T101" i="9"/>
  <c r="R102" i="9"/>
  <c r="S102" i="9"/>
  <c r="T102" i="9"/>
  <c r="R103" i="9"/>
  <c r="S103" i="9"/>
  <c r="T103" i="9"/>
  <c r="R104" i="9"/>
  <c r="S104" i="9"/>
  <c r="T104" i="9"/>
  <c r="R105" i="9"/>
  <c r="S105" i="9"/>
  <c r="T105" i="9"/>
  <c r="R106" i="9"/>
  <c r="S106" i="9"/>
  <c r="T106" i="9"/>
  <c r="R107" i="9"/>
  <c r="S107" i="9"/>
  <c r="T107" i="9"/>
  <c r="R108" i="9"/>
  <c r="S108" i="9"/>
  <c r="T108" i="9"/>
  <c r="S93" i="9"/>
  <c r="T93" i="9"/>
  <c r="R93" i="9"/>
  <c r="P95" i="9"/>
  <c r="O95" i="9"/>
  <c r="N95" i="9"/>
  <c r="M95" i="9"/>
  <c r="L95" i="9"/>
  <c r="Y95" i="9" s="1"/>
  <c r="K95" i="9"/>
  <c r="J95" i="9"/>
  <c r="H95" i="9"/>
  <c r="G95" i="9"/>
  <c r="F95" i="9"/>
  <c r="E95" i="9"/>
  <c r="D95" i="9"/>
  <c r="C95" i="9"/>
  <c r="B95" i="9"/>
  <c r="T92" i="9"/>
  <c r="S92" i="9"/>
  <c r="R92" i="9"/>
  <c r="T91" i="9"/>
  <c r="S91" i="9"/>
  <c r="R91" i="9"/>
  <c r="A90" i="9"/>
  <c r="R72" i="9"/>
  <c r="S72" i="9"/>
  <c r="T72" i="9"/>
  <c r="R73" i="9"/>
  <c r="S73" i="9"/>
  <c r="T73" i="9"/>
  <c r="R74" i="9"/>
  <c r="S74" i="9"/>
  <c r="T74" i="9"/>
  <c r="R75" i="9"/>
  <c r="S75" i="9"/>
  <c r="T75" i="9"/>
  <c r="R76" i="9"/>
  <c r="S76" i="9"/>
  <c r="T76" i="9"/>
  <c r="R77" i="9"/>
  <c r="S77" i="9"/>
  <c r="T77" i="9"/>
  <c r="R78" i="9"/>
  <c r="S78" i="9"/>
  <c r="T78" i="9"/>
  <c r="R79" i="9"/>
  <c r="S79" i="9"/>
  <c r="T79" i="9"/>
  <c r="R80" i="9"/>
  <c r="S80" i="9"/>
  <c r="T80" i="9"/>
  <c r="R81" i="9"/>
  <c r="S81" i="9"/>
  <c r="T81" i="9"/>
  <c r="R82" i="9"/>
  <c r="S82" i="9"/>
  <c r="T82" i="9"/>
  <c r="R83" i="9"/>
  <c r="S83" i="9"/>
  <c r="T83" i="9"/>
  <c r="R84" i="9"/>
  <c r="S84" i="9"/>
  <c r="T84" i="9"/>
  <c r="R85" i="9"/>
  <c r="S85" i="9"/>
  <c r="T85" i="9"/>
  <c r="R86" i="9"/>
  <c r="S86" i="9"/>
  <c r="T86" i="9"/>
  <c r="S71" i="9"/>
  <c r="T71" i="9"/>
  <c r="R71" i="9"/>
  <c r="R50" i="9"/>
  <c r="S50" i="9"/>
  <c r="T50" i="9"/>
  <c r="R51" i="9"/>
  <c r="S51" i="9"/>
  <c r="T51" i="9"/>
  <c r="R52" i="9"/>
  <c r="S52" i="9"/>
  <c r="T52" i="9"/>
  <c r="R53" i="9"/>
  <c r="S53" i="9"/>
  <c r="T53" i="9"/>
  <c r="R54" i="9"/>
  <c r="S54" i="9"/>
  <c r="T54" i="9"/>
  <c r="R55" i="9"/>
  <c r="S55" i="9"/>
  <c r="T55" i="9"/>
  <c r="R56" i="9"/>
  <c r="S56" i="9"/>
  <c r="T56" i="9"/>
  <c r="R57" i="9"/>
  <c r="S57" i="9"/>
  <c r="T57" i="9"/>
  <c r="R58" i="9"/>
  <c r="S58" i="9"/>
  <c r="T58" i="9"/>
  <c r="R59" i="9"/>
  <c r="S59" i="9"/>
  <c r="T59" i="9"/>
  <c r="R60" i="9"/>
  <c r="S60" i="9"/>
  <c r="T60" i="9"/>
  <c r="R61" i="9"/>
  <c r="S61" i="9"/>
  <c r="T61" i="9"/>
  <c r="R62" i="9"/>
  <c r="S62" i="9"/>
  <c r="T62" i="9"/>
  <c r="R63" i="9"/>
  <c r="S63" i="9"/>
  <c r="T63" i="9"/>
  <c r="R64" i="9"/>
  <c r="S64" i="9"/>
  <c r="T64" i="9"/>
  <c r="S49" i="9"/>
  <c r="T49" i="9"/>
  <c r="R49" i="9"/>
  <c r="R27" i="9"/>
  <c r="S27" i="9"/>
  <c r="T27" i="9"/>
  <c r="R28" i="9"/>
  <c r="S28" i="9"/>
  <c r="T28" i="9"/>
  <c r="R29" i="9"/>
  <c r="S29" i="9"/>
  <c r="H30" i="9" s="1"/>
  <c r="T29" i="9"/>
  <c r="P30" i="9" s="1"/>
  <c r="R30" i="9"/>
  <c r="S30" i="9"/>
  <c r="T30" i="9"/>
  <c r="R31" i="9"/>
  <c r="S31" i="9"/>
  <c r="T31" i="9"/>
  <c r="R32" i="9"/>
  <c r="S32" i="9"/>
  <c r="T32" i="9"/>
  <c r="R33" i="9"/>
  <c r="S33" i="9"/>
  <c r="T33" i="9"/>
  <c r="R34" i="9"/>
  <c r="S34" i="9"/>
  <c r="T34" i="9"/>
  <c r="R35" i="9"/>
  <c r="S35" i="9"/>
  <c r="T35" i="9"/>
  <c r="R36" i="9"/>
  <c r="S36" i="9"/>
  <c r="T36" i="9"/>
  <c r="R37" i="9"/>
  <c r="S37" i="9"/>
  <c r="T37" i="9"/>
  <c r="R38" i="9"/>
  <c r="S38" i="9"/>
  <c r="T38" i="9"/>
  <c r="R39" i="9"/>
  <c r="S39" i="9"/>
  <c r="T39" i="9"/>
  <c r="R40" i="9"/>
  <c r="S40" i="9"/>
  <c r="T40" i="9"/>
  <c r="R41" i="9"/>
  <c r="S41" i="9"/>
  <c r="T41" i="9"/>
  <c r="R42" i="9"/>
  <c r="S42" i="9"/>
  <c r="T42" i="9"/>
  <c r="S26" i="9"/>
  <c r="T26" i="9"/>
  <c r="R26" i="9"/>
  <c r="B51" i="9"/>
  <c r="P73" i="9"/>
  <c r="P74" i="9" s="1"/>
  <c r="O73" i="9"/>
  <c r="N73" i="9"/>
  <c r="M73" i="9"/>
  <c r="L73" i="9"/>
  <c r="K73" i="9"/>
  <c r="J73" i="9"/>
  <c r="H73" i="9"/>
  <c r="G73" i="9"/>
  <c r="G74" i="9" s="1"/>
  <c r="F73" i="9"/>
  <c r="F74" i="9" s="1"/>
  <c r="E73" i="9"/>
  <c r="E74" i="9" s="1"/>
  <c r="D73" i="9"/>
  <c r="C73" i="9"/>
  <c r="B73" i="9"/>
  <c r="B74" i="9" s="1"/>
  <c r="T70" i="9"/>
  <c r="S70" i="9"/>
  <c r="R70" i="9"/>
  <c r="T69" i="9"/>
  <c r="S69" i="9"/>
  <c r="R69" i="9"/>
  <c r="A68" i="9"/>
  <c r="F52" i="9"/>
  <c r="P51" i="9"/>
  <c r="O51" i="9"/>
  <c r="AB51" i="9" s="1"/>
  <c r="N51" i="9"/>
  <c r="AA51" i="9" s="1"/>
  <c r="M51" i="9"/>
  <c r="L51" i="9"/>
  <c r="K51" i="9"/>
  <c r="J51" i="9"/>
  <c r="H51" i="9"/>
  <c r="G51" i="9"/>
  <c r="F51" i="9"/>
  <c r="E51" i="9"/>
  <c r="D51" i="9"/>
  <c r="C51" i="9"/>
  <c r="T48" i="9"/>
  <c r="S48" i="9"/>
  <c r="R48" i="9"/>
  <c r="T47" i="9"/>
  <c r="S47" i="9"/>
  <c r="R47" i="9"/>
  <c r="A46" i="9"/>
  <c r="A24" i="9"/>
  <c r="P29" i="9"/>
  <c r="O29" i="9"/>
  <c r="AB29" i="9" s="1"/>
  <c r="N29" i="9"/>
  <c r="M29" i="9"/>
  <c r="M30" i="9" s="1"/>
  <c r="L29" i="9"/>
  <c r="Y29" i="9" s="1"/>
  <c r="K29" i="9"/>
  <c r="J29" i="9"/>
  <c r="H29" i="9"/>
  <c r="G29" i="9"/>
  <c r="F29" i="9"/>
  <c r="E29" i="9"/>
  <c r="D29" i="9"/>
  <c r="C29" i="9"/>
  <c r="C30" i="9" s="1"/>
  <c r="B29" i="9"/>
  <c r="B30" i="9" s="1"/>
  <c r="T25" i="9"/>
  <c r="S25" i="9"/>
  <c r="R25" i="9"/>
  <c r="P7" i="9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O7" i="9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N7" i="9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M7" i="9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L7" i="9"/>
  <c r="L8" i="9" s="1"/>
  <c r="L9" i="9" s="1"/>
  <c r="L10" i="9" s="1"/>
  <c r="L11" i="9" s="1"/>
  <c r="L12" i="9" s="1"/>
  <c r="L13" i="9" s="1"/>
  <c r="L14" i="9" s="1"/>
  <c r="L15" i="9" s="1"/>
  <c r="K7" i="9"/>
  <c r="K8" i="9" s="1"/>
  <c r="J7" i="9"/>
  <c r="B16" i="7"/>
  <c r="B17" i="7"/>
  <c r="B18" i="7"/>
  <c r="B19" i="7"/>
  <c r="B20" i="7"/>
  <c r="B21" i="7"/>
  <c r="C42" i="7"/>
  <c r="C43" i="7"/>
  <c r="C44" i="7"/>
  <c r="C40" i="7"/>
  <c r="D7" i="9"/>
  <c r="D8" i="9" s="1"/>
  <c r="F7" i="9"/>
  <c r="F8" i="9" s="1"/>
  <c r="G7" i="9"/>
  <c r="G8" i="9" s="1"/>
  <c r="E7" i="9"/>
  <c r="E8" i="9" s="1"/>
  <c r="E9" i="9" s="1"/>
  <c r="E10" i="9" s="1"/>
  <c r="E11" i="9" s="1"/>
  <c r="E12" i="9" s="1"/>
  <c r="C7" i="9"/>
  <c r="C8" i="9" s="1"/>
  <c r="C9" i="9" s="1"/>
  <c r="C10" i="9" s="1"/>
  <c r="C11" i="9" s="1"/>
  <c r="C12" i="9" s="1"/>
  <c r="AC11" i="6"/>
  <c r="AC7" i="6"/>
  <c r="B32" i="7"/>
  <c r="X6" i="8" s="1"/>
  <c r="B31" i="7"/>
  <c r="W7" i="8" s="1"/>
  <c r="C20" i="6"/>
  <c r="C11" i="6"/>
  <c r="R3" i="9"/>
  <c r="S3" i="9"/>
  <c r="T3" i="9"/>
  <c r="R4" i="9"/>
  <c r="S4" i="9"/>
  <c r="T4" i="9"/>
  <c r="R5" i="9"/>
  <c r="S5" i="9"/>
  <c r="T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R11" i="9"/>
  <c r="S11" i="9"/>
  <c r="T11" i="9"/>
  <c r="R12" i="9"/>
  <c r="S12" i="9"/>
  <c r="T12" i="9"/>
  <c r="R13" i="9"/>
  <c r="S13" i="9"/>
  <c r="T13" i="9"/>
  <c r="R14" i="9"/>
  <c r="S14" i="9"/>
  <c r="T14" i="9"/>
  <c r="R15" i="9"/>
  <c r="S15" i="9"/>
  <c r="T15" i="9"/>
  <c r="R16" i="9"/>
  <c r="S16" i="9"/>
  <c r="T16" i="9"/>
  <c r="R17" i="9"/>
  <c r="S17" i="9"/>
  <c r="T17" i="9"/>
  <c r="R18" i="9"/>
  <c r="S18" i="9"/>
  <c r="T18" i="9"/>
  <c r="R19" i="9"/>
  <c r="S19" i="9"/>
  <c r="T19" i="9"/>
  <c r="R20" i="9"/>
  <c r="S20" i="9"/>
  <c r="T20" i="9"/>
  <c r="S2" i="9"/>
  <c r="T2" i="9"/>
  <c r="R2" i="9"/>
  <c r="H7" i="9"/>
  <c r="H8" i="9" s="1"/>
  <c r="H9" i="9" s="1"/>
  <c r="H10" i="9" s="1"/>
  <c r="H11" i="9" s="1"/>
  <c r="H12" i="9" s="1"/>
  <c r="AC12" i="9" s="1"/>
  <c r="B2" i="9"/>
  <c r="A2" i="9"/>
  <c r="G17" i="5"/>
  <c r="R37" i="8"/>
  <c r="S37" i="8"/>
  <c r="T37" i="8"/>
  <c r="U37" i="8"/>
  <c r="V37" i="8"/>
  <c r="W37" i="8"/>
  <c r="X37" i="8"/>
  <c r="R38" i="8"/>
  <c r="S38" i="8"/>
  <c r="T38" i="8"/>
  <c r="U38" i="8"/>
  <c r="V38" i="8"/>
  <c r="W38" i="8"/>
  <c r="X38" i="8"/>
  <c r="R39" i="8"/>
  <c r="S39" i="8"/>
  <c r="T39" i="8"/>
  <c r="U39" i="8"/>
  <c r="V39" i="8"/>
  <c r="W39" i="8"/>
  <c r="X39" i="8"/>
  <c r="R40" i="8"/>
  <c r="S40" i="8"/>
  <c r="T40" i="8"/>
  <c r="U40" i="8"/>
  <c r="V40" i="8"/>
  <c r="W40" i="8"/>
  <c r="X40" i="8"/>
  <c r="R41" i="8"/>
  <c r="S41" i="8"/>
  <c r="T41" i="8"/>
  <c r="U41" i="8"/>
  <c r="V41" i="8"/>
  <c r="W41" i="8"/>
  <c r="X41" i="8"/>
  <c r="R42" i="8"/>
  <c r="S42" i="8"/>
  <c r="T42" i="8"/>
  <c r="U42" i="8"/>
  <c r="V42" i="8"/>
  <c r="W42" i="8"/>
  <c r="X42" i="8"/>
  <c r="R43" i="8"/>
  <c r="S43" i="8"/>
  <c r="T43" i="8"/>
  <c r="U43" i="8"/>
  <c r="V43" i="8"/>
  <c r="W43" i="8"/>
  <c r="X43" i="8"/>
  <c r="R44" i="8"/>
  <c r="S44" i="8"/>
  <c r="T44" i="8"/>
  <c r="U44" i="8"/>
  <c r="V44" i="8"/>
  <c r="W44" i="8"/>
  <c r="X44" i="8"/>
  <c r="R45" i="8"/>
  <c r="S45" i="8"/>
  <c r="T45" i="8"/>
  <c r="U45" i="8"/>
  <c r="V45" i="8"/>
  <c r="W45" i="8"/>
  <c r="X45" i="8"/>
  <c r="R46" i="8"/>
  <c r="S46" i="8"/>
  <c r="T46" i="8"/>
  <c r="U46" i="8"/>
  <c r="V46" i="8"/>
  <c r="W46" i="8"/>
  <c r="X46" i="8"/>
  <c r="S36" i="8"/>
  <c r="T36" i="8"/>
  <c r="U36" i="8"/>
  <c r="V36" i="8"/>
  <c r="W36" i="8"/>
  <c r="X36" i="8"/>
  <c r="R36" i="8"/>
  <c r="Z12" i="9" l="1"/>
  <c r="AB8" i="9"/>
  <c r="Y73" i="9"/>
  <c r="AA8" i="9"/>
  <c r="O6" i="8"/>
  <c r="Y8" i="9"/>
  <c r="AC95" i="9"/>
  <c r="Y51" i="9"/>
  <c r="X5" i="8"/>
  <c r="O13" i="8"/>
  <c r="P12" i="8"/>
  <c r="G10" i="8"/>
  <c r="H9" i="8"/>
  <c r="W6" i="8"/>
  <c r="X15" i="8"/>
  <c r="X6" i="10" s="1"/>
  <c r="X14" i="8"/>
  <c r="O12" i="8"/>
  <c r="P11" i="8"/>
  <c r="G9" i="8"/>
  <c r="H8" i="8"/>
  <c r="O5" i="8"/>
  <c r="W15" i="8"/>
  <c r="W6" i="10" s="1"/>
  <c r="W14" i="8"/>
  <c r="X13" i="8"/>
  <c r="O11" i="8"/>
  <c r="P10" i="8"/>
  <c r="G8" i="8"/>
  <c r="H7" i="8"/>
  <c r="P5" i="8"/>
  <c r="W13" i="8"/>
  <c r="X12" i="8"/>
  <c r="O10" i="8"/>
  <c r="P9" i="8"/>
  <c r="G7" i="8"/>
  <c r="H6" i="8"/>
  <c r="AC51" i="9"/>
  <c r="W12" i="8"/>
  <c r="X11" i="8"/>
  <c r="O9" i="8"/>
  <c r="P8" i="8"/>
  <c r="G6" i="8"/>
  <c r="P96" i="9"/>
  <c r="P97" i="9" s="1"/>
  <c r="P98" i="9" s="1"/>
  <c r="P99" i="9" s="1"/>
  <c r="P100" i="9" s="1"/>
  <c r="P101" i="9" s="1"/>
  <c r="P102" i="9" s="1"/>
  <c r="P103" i="9" s="1"/>
  <c r="P104" i="9" s="1"/>
  <c r="P105" i="9" s="1"/>
  <c r="P106" i="9" s="1"/>
  <c r="P107" i="9" s="1"/>
  <c r="P108" i="9" s="1"/>
  <c r="G5" i="8"/>
  <c r="H15" i="8"/>
  <c r="H6" i="10" s="1"/>
  <c r="H14" i="8"/>
  <c r="W11" i="8"/>
  <c r="X10" i="8"/>
  <c r="O8" i="8"/>
  <c r="P7" i="8"/>
  <c r="H5" i="8"/>
  <c r="G15" i="8"/>
  <c r="G6" i="10" s="1"/>
  <c r="G14" i="8"/>
  <c r="H13" i="8"/>
  <c r="W10" i="8"/>
  <c r="X9" i="8"/>
  <c r="O7" i="8"/>
  <c r="P6" i="8"/>
  <c r="P15" i="8"/>
  <c r="P6" i="10" s="1"/>
  <c r="P14" i="8"/>
  <c r="G12" i="8"/>
  <c r="H11" i="8"/>
  <c r="W8" i="8"/>
  <c r="X7" i="8"/>
  <c r="G13" i="8"/>
  <c r="H12" i="8"/>
  <c r="W9" i="8"/>
  <c r="X8" i="8"/>
  <c r="P52" i="9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J8" i="9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W5" i="8"/>
  <c r="O15" i="8"/>
  <c r="O6" i="10" s="1"/>
  <c r="O14" i="8"/>
  <c r="P13" i="8"/>
  <c r="G11" i="8"/>
  <c r="H10" i="8"/>
  <c r="G97" i="9"/>
  <c r="L16" i="9"/>
  <c r="L17" i="9" s="1"/>
  <c r="L18" i="9" s="1"/>
  <c r="L19" i="9" s="1"/>
  <c r="L20" i="9" s="1"/>
  <c r="K9" i="9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Z10" i="9"/>
  <c r="P31" i="9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J96" i="9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AB73" i="9"/>
  <c r="D74" i="9"/>
  <c r="D75" i="9" s="1"/>
  <c r="AC9" i="9"/>
  <c r="D52" i="9"/>
  <c r="M96" i="9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Y7" i="9"/>
  <c r="N96" i="9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X9" i="9"/>
  <c r="AC11" i="9"/>
  <c r="AC8" i="9"/>
  <c r="AA7" i="9"/>
  <c r="Z8" i="9"/>
  <c r="X7" i="9"/>
  <c r="X8" i="9"/>
  <c r="AB95" i="9"/>
  <c r="C13" i="9"/>
  <c r="H13" i="9"/>
  <c r="E13" i="9"/>
  <c r="G9" i="9"/>
  <c r="H52" i="9"/>
  <c r="H53" i="9" s="1"/>
  <c r="F9" i="9"/>
  <c r="AC7" i="9"/>
  <c r="M31" i="9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D9" i="9"/>
  <c r="AB7" i="9"/>
  <c r="H31" i="9"/>
  <c r="K96" i="9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Z11" i="9"/>
  <c r="Z7" i="9"/>
  <c r="AC10" i="9"/>
  <c r="Z9" i="9"/>
  <c r="AC29" i="9"/>
  <c r="C74" i="9"/>
  <c r="C75" i="9" s="1"/>
  <c r="H96" i="9"/>
  <c r="H97" i="9" s="1"/>
  <c r="B96" i="9"/>
  <c r="B97" i="9" s="1"/>
  <c r="C96" i="9"/>
  <c r="C97" i="9" s="1"/>
  <c r="E96" i="9"/>
  <c r="Z96" i="9" s="1"/>
  <c r="F96" i="9"/>
  <c r="F97" i="9" s="1"/>
  <c r="D96" i="9"/>
  <c r="D97" i="9" s="1"/>
  <c r="G98" i="9"/>
  <c r="H98" i="9"/>
  <c r="O96" i="9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107" i="9" s="1"/>
  <c r="O108" i="9" s="1"/>
  <c r="W95" i="9"/>
  <c r="L96" i="9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X95" i="9"/>
  <c r="Z95" i="9"/>
  <c r="AA95" i="9"/>
  <c r="P75" i="9"/>
  <c r="P76" i="9" s="1"/>
  <c r="P77" i="9" s="1"/>
  <c r="P78" i="9" s="1"/>
  <c r="P79" i="9" s="1"/>
  <c r="P80" i="9" s="1"/>
  <c r="P81" i="9" s="1"/>
  <c r="P82" i="9" s="1"/>
  <c r="P83" i="9" s="1"/>
  <c r="P84" i="9" s="1"/>
  <c r="P85" i="9" s="1"/>
  <c r="P86" i="9" s="1"/>
  <c r="K74" i="9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B75" i="9"/>
  <c r="B76" i="9" s="1"/>
  <c r="M74" i="9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E52" i="9"/>
  <c r="E53" i="9" s="1"/>
  <c r="J52" i="9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B52" i="9"/>
  <c r="M52" i="9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G52" i="9"/>
  <c r="G53" i="9" s="1"/>
  <c r="C52" i="9"/>
  <c r="C53" i="9" s="1"/>
  <c r="C54" i="9" s="1"/>
  <c r="N52" i="9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K52" i="9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L52" i="9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E30" i="9"/>
  <c r="Z30" i="9" s="1"/>
  <c r="F30" i="9"/>
  <c r="G30" i="9"/>
  <c r="G31" i="9" s="1"/>
  <c r="J30" i="9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N30" i="9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D30" i="9"/>
  <c r="K30" i="9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C76" i="9"/>
  <c r="X75" i="9"/>
  <c r="H74" i="9"/>
  <c r="AC73" i="9"/>
  <c r="J74" i="9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X73" i="9"/>
  <c r="L74" i="9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G75" i="9"/>
  <c r="F75" i="9"/>
  <c r="O74" i="9"/>
  <c r="X74" i="9"/>
  <c r="N74" i="9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W73" i="9"/>
  <c r="E75" i="9"/>
  <c r="Z73" i="9"/>
  <c r="AA73" i="9"/>
  <c r="X51" i="9"/>
  <c r="D53" i="9"/>
  <c r="F53" i="9"/>
  <c r="O52" i="9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W51" i="9"/>
  <c r="Z51" i="9"/>
  <c r="D31" i="9"/>
  <c r="C31" i="9"/>
  <c r="G32" i="9"/>
  <c r="B31" i="9"/>
  <c r="W29" i="9"/>
  <c r="AC30" i="9"/>
  <c r="Z29" i="9"/>
  <c r="AA29" i="9"/>
  <c r="O30" i="9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X29" i="9"/>
  <c r="L30" i="9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F31" i="9"/>
  <c r="J37" i="8"/>
  <c r="K37" i="8"/>
  <c r="L37" i="8"/>
  <c r="M37" i="8"/>
  <c r="N37" i="8"/>
  <c r="O37" i="8"/>
  <c r="P37" i="8"/>
  <c r="J38" i="8"/>
  <c r="K38" i="8"/>
  <c r="L38" i="8"/>
  <c r="M38" i="8"/>
  <c r="N38" i="8"/>
  <c r="O38" i="8"/>
  <c r="P38" i="8"/>
  <c r="J39" i="8"/>
  <c r="K39" i="8"/>
  <c r="L39" i="8"/>
  <c r="M39" i="8"/>
  <c r="N39" i="8"/>
  <c r="O39" i="8"/>
  <c r="P39" i="8"/>
  <c r="J40" i="8"/>
  <c r="K40" i="8"/>
  <c r="L40" i="8"/>
  <c r="M40" i="8"/>
  <c r="N40" i="8"/>
  <c r="O40" i="8"/>
  <c r="P40" i="8"/>
  <c r="J41" i="8"/>
  <c r="K41" i="8"/>
  <c r="L41" i="8"/>
  <c r="M41" i="8"/>
  <c r="N41" i="8"/>
  <c r="O41" i="8"/>
  <c r="P41" i="8"/>
  <c r="J42" i="8"/>
  <c r="K42" i="8"/>
  <c r="L42" i="8"/>
  <c r="M42" i="8"/>
  <c r="N42" i="8"/>
  <c r="O42" i="8"/>
  <c r="P42" i="8"/>
  <c r="J43" i="8"/>
  <c r="K43" i="8"/>
  <c r="L43" i="8"/>
  <c r="M43" i="8"/>
  <c r="N43" i="8"/>
  <c r="O43" i="8"/>
  <c r="P43" i="8"/>
  <c r="J44" i="8"/>
  <c r="K44" i="8"/>
  <c r="L44" i="8"/>
  <c r="M44" i="8"/>
  <c r="N44" i="8"/>
  <c r="O44" i="8"/>
  <c r="P44" i="8"/>
  <c r="J45" i="8"/>
  <c r="K45" i="8"/>
  <c r="L45" i="8"/>
  <c r="M45" i="8"/>
  <c r="N45" i="8"/>
  <c r="O45" i="8"/>
  <c r="P45" i="8"/>
  <c r="J46" i="8"/>
  <c r="K46" i="8"/>
  <c r="L46" i="8"/>
  <c r="M46" i="8"/>
  <c r="N46" i="8"/>
  <c r="O46" i="8"/>
  <c r="P46" i="8"/>
  <c r="K36" i="8"/>
  <c r="L36" i="8"/>
  <c r="M36" i="8"/>
  <c r="N36" i="8"/>
  <c r="O36" i="8"/>
  <c r="P36" i="8"/>
  <c r="J36" i="8"/>
  <c r="X10" i="9" l="1"/>
  <c r="O21" i="10"/>
  <c r="O7" i="10"/>
  <c r="AC97" i="9"/>
  <c r="X7" i="10"/>
  <c r="X21" i="10"/>
  <c r="H21" i="10"/>
  <c r="H7" i="10"/>
  <c r="W21" i="10"/>
  <c r="W7" i="10"/>
  <c r="G7" i="10"/>
  <c r="G21" i="10"/>
  <c r="P21" i="10"/>
  <c r="P7" i="10"/>
  <c r="X30" i="9"/>
  <c r="AE95" i="9"/>
  <c r="AA30" i="9"/>
  <c r="AC96" i="9"/>
  <c r="AC31" i="9"/>
  <c r="F10" i="9"/>
  <c r="AA9" i="9"/>
  <c r="Z52" i="9"/>
  <c r="E31" i="9"/>
  <c r="E32" i="9" s="1"/>
  <c r="E14" i="9"/>
  <c r="Z13" i="9"/>
  <c r="H14" i="9"/>
  <c r="AC13" i="9"/>
  <c r="W96" i="9"/>
  <c r="H32" i="9"/>
  <c r="H33" i="9" s="1"/>
  <c r="D10" i="9"/>
  <c r="Y9" i="9"/>
  <c r="C14" i="9"/>
  <c r="X13" i="9"/>
  <c r="AC52" i="9"/>
  <c r="X11" i="9"/>
  <c r="AA96" i="9"/>
  <c r="E97" i="9"/>
  <c r="E98" i="9" s="1"/>
  <c r="G10" i="9"/>
  <c r="AB9" i="9"/>
  <c r="AE51" i="9"/>
  <c r="Z74" i="9"/>
  <c r="X12" i="9"/>
  <c r="AB97" i="9"/>
  <c r="X96" i="9"/>
  <c r="AB96" i="9"/>
  <c r="W97" i="9"/>
  <c r="B98" i="9"/>
  <c r="AC98" i="9"/>
  <c r="H99" i="9"/>
  <c r="AA97" i="9"/>
  <c r="F98" i="9"/>
  <c r="C98" i="9"/>
  <c r="X97" i="9"/>
  <c r="G99" i="9"/>
  <c r="AB98" i="9"/>
  <c r="Z97" i="9"/>
  <c r="Y96" i="9"/>
  <c r="D98" i="9"/>
  <c r="Y97" i="9"/>
  <c r="AA52" i="9"/>
  <c r="Y52" i="9"/>
  <c r="X52" i="9"/>
  <c r="X53" i="9"/>
  <c r="W52" i="9"/>
  <c r="B53" i="9"/>
  <c r="AB30" i="9"/>
  <c r="W30" i="9"/>
  <c r="D76" i="9"/>
  <c r="Y75" i="9"/>
  <c r="O75" i="9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AB74" i="9"/>
  <c r="F76" i="9"/>
  <c r="AA75" i="9"/>
  <c r="AA74" i="9"/>
  <c r="B77" i="9"/>
  <c r="W76" i="9"/>
  <c r="H75" i="9"/>
  <c r="AC74" i="9"/>
  <c r="W74" i="9"/>
  <c r="X76" i="9"/>
  <c r="C77" i="9"/>
  <c r="G76" i="9"/>
  <c r="E76" i="9"/>
  <c r="Z75" i="9"/>
  <c r="Y74" i="9"/>
  <c r="W75" i="9"/>
  <c r="F54" i="9"/>
  <c r="AA53" i="9"/>
  <c r="AB52" i="9"/>
  <c r="AB53" i="9"/>
  <c r="G54" i="9"/>
  <c r="X54" i="9"/>
  <c r="C55" i="9"/>
  <c r="E54" i="9"/>
  <c r="Z53" i="9"/>
  <c r="D54" i="9"/>
  <c r="Y53" i="9"/>
  <c r="AC53" i="9"/>
  <c r="H54" i="9"/>
  <c r="Z31" i="9"/>
  <c r="W31" i="9"/>
  <c r="B32" i="9"/>
  <c r="AB31" i="9"/>
  <c r="G33" i="9"/>
  <c r="AB32" i="9"/>
  <c r="C32" i="9"/>
  <c r="X31" i="9"/>
  <c r="Y30" i="9"/>
  <c r="AA31" i="9"/>
  <c r="F32" i="9"/>
  <c r="D32" i="9"/>
  <c r="Y31" i="9"/>
  <c r="B37" i="8"/>
  <c r="C37" i="8"/>
  <c r="D37" i="8"/>
  <c r="E37" i="8"/>
  <c r="F37" i="8"/>
  <c r="G37" i="8"/>
  <c r="H37" i="8"/>
  <c r="B38" i="8"/>
  <c r="C38" i="8"/>
  <c r="D38" i="8"/>
  <c r="E38" i="8"/>
  <c r="F38" i="8"/>
  <c r="G38" i="8"/>
  <c r="H38" i="8"/>
  <c r="B39" i="8"/>
  <c r="C39" i="8"/>
  <c r="D39" i="8"/>
  <c r="E39" i="8"/>
  <c r="F39" i="8"/>
  <c r="G39" i="8"/>
  <c r="H39" i="8"/>
  <c r="B40" i="8"/>
  <c r="C40" i="8"/>
  <c r="D40" i="8"/>
  <c r="E40" i="8"/>
  <c r="F40" i="8"/>
  <c r="G40" i="8"/>
  <c r="H40" i="8"/>
  <c r="B41" i="8"/>
  <c r="C41" i="8"/>
  <c r="D41" i="8"/>
  <c r="E41" i="8"/>
  <c r="F41" i="8"/>
  <c r="G41" i="8"/>
  <c r="H41" i="8"/>
  <c r="B42" i="8"/>
  <c r="C42" i="8"/>
  <c r="D42" i="8"/>
  <c r="E42" i="8"/>
  <c r="F42" i="8"/>
  <c r="G42" i="8"/>
  <c r="H42" i="8"/>
  <c r="B43" i="8"/>
  <c r="C43" i="8"/>
  <c r="D43" i="8"/>
  <c r="E43" i="8"/>
  <c r="F43" i="8"/>
  <c r="G43" i="8"/>
  <c r="H43" i="8"/>
  <c r="B44" i="8"/>
  <c r="C44" i="8"/>
  <c r="D44" i="8"/>
  <c r="E44" i="8"/>
  <c r="F44" i="8"/>
  <c r="G44" i="8"/>
  <c r="H44" i="8"/>
  <c r="B45" i="8"/>
  <c r="C45" i="8"/>
  <c r="D45" i="8"/>
  <c r="E45" i="8"/>
  <c r="F45" i="8"/>
  <c r="G45" i="8"/>
  <c r="H45" i="8"/>
  <c r="B46" i="8"/>
  <c r="C46" i="8"/>
  <c r="D46" i="8"/>
  <c r="E46" i="8"/>
  <c r="F46" i="8"/>
  <c r="G46" i="8"/>
  <c r="H46" i="8"/>
  <c r="C36" i="8"/>
  <c r="D36" i="8"/>
  <c r="E36" i="8"/>
  <c r="F36" i="8"/>
  <c r="G36" i="8"/>
  <c r="H36" i="8"/>
  <c r="B36" i="8"/>
  <c r="B51" i="8" s="1"/>
  <c r="X22" i="10" l="1"/>
  <c r="X13" i="10"/>
  <c r="X12" i="10"/>
  <c r="G22" i="10"/>
  <c r="G13" i="10"/>
  <c r="G28" i="10" s="1"/>
  <c r="G12" i="10"/>
  <c r="G27" i="10" s="1"/>
  <c r="W13" i="10"/>
  <c r="W12" i="10"/>
  <c r="W22" i="10"/>
  <c r="O22" i="10"/>
  <c r="O12" i="10"/>
  <c r="O13" i="10"/>
  <c r="H22" i="10"/>
  <c r="H13" i="10"/>
  <c r="H28" i="10" s="1"/>
  <c r="H12" i="10"/>
  <c r="H27" i="10" s="1"/>
  <c r="AE52" i="9"/>
  <c r="P13" i="10"/>
  <c r="P28" i="10" s="1"/>
  <c r="P12" i="10"/>
  <c r="P27" i="10" s="1"/>
  <c r="P22" i="10"/>
  <c r="AB75" i="9"/>
  <c r="H15" i="9"/>
  <c r="AC14" i="9"/>
  <c r="AC32" i="9"/>
  <c r="X14" i="9"/>
  <c r="C15" i="9"/>
  <c r="AE96" i="9"/>
  <c r="AE97" i="9"/>
  <c r="E15" i="9"/>
  <c r="Z14" i="9"/>
  <c r="G11" i="9"/>
  <c r="AB10" i="9"/>
  <c r="D11" i="9"/>
  <c r="Y10" i="9"/>
  <c r="F11" i="9"/>
  <c r="AA10" i="9"/>
  <c r="G100" i="9"/>
  <c r="AB99" i="9"/>
  <c r="X98" i="9"/>
  <c r="C99" i="9"/>
  <c r="F99" i="9"/>
  <c r="AA98" i="9"/>
  <c r="D99" i="9"/>
  <c r="Y98" i="9"/>
  <c r="AC99" i="9"/>
  <c r="H100" i="9"/>
  <c r="W98" i="9"/>
  <c r="B99" i="9"/>
  <c r="E99" i="9"/>
  <c r="Z98" i="9"/>
  <c r="W53" i="9"/>
  <c r="AE53" i="9" s="1"/>
  <c r="B54" i="9"/>
  <c r="Z76" i="9"/>
  <c r="E77" i="9"/>
  <c r="F77" i="9"/>
  <c r="AA76" i="9"/>
  <c r="X77" i="9"/>
  <c r="C78" i="9"/>
  <c r="AC75" i="9"/>
  <c r="H76" i="9"/>
  <c r="W77" i="9"/>
  <c r="B78" i="9"/>
  <c r="AB76" i="9"/>
  <c r="G77" i="9"/>
  <c r="Y76" i="9"/>
  <c r="D77" i="9"/>
  <c r="X55" i="9"/>
  <c r="C56" i="9"/>
  <c r="Y54" i="9"/>
  <c r="D55" i="9"/>
  <c r="Z54" i="9"/>
  <c r="E55" i="9"/>
  <c r="AC54" i="9"/>
  <c r="H55" i="9"/>
  <c r="AB54" i="9"/>
  <c r="G55" i="9"/>
  <c r="F55" i="9"/>
  <c r="AA54" i="9"/>
  <c r="X32" i="9"/>
  <c r="C33" i="9"/>
  <c r="F33" i="9"/>
  <c r="AA32" i="9"/>
  <c r="G34" i="9"/>
  <c r="AB33" i="9"/>
  <c r="D33" i="9"/>
  <c r="Y32" i="9"/>
  <c r="AC33" i="9"/>
  <c r="H34" i="9"/>
  <c r="W32" i="9"/>
  <c r="B33" i="9"/>
  <c r="Z32" i="9"/>
  <c r="E33" i="9"/>
  <c r="I22" i="8"/>
  <c r="Q22" i="8"/>
  <c r="E23" i="8"/>
  <c r="I23" i="8"/>
  <c r="Q23" i="8"/>
  <c r="U23" i="8"/>
  <c r="I24" i="8"/>
  <c r="Q24" i="8"/>
  <c r="I25" i="8"/>
  <c r="P25" i="8"/>
  <c r="Q25" i="8"/>
  <c r="D26" i="8"/>
  <c r="I26" i="8"/>
  <c r="Q26" i="8"/>
  <c r="I27" i="8"/>
  <c r="Q27" i="8"/>
  <c r="I28" i="8"/>
  <c r="Q28" i="8"/>
  <c r="I29" i="8"/>
  <c r="Q29" i="8"/>
  <c r="X29" i="8"/>
  <c r="I30" i="8"/>
  <c r="Q30" i="8"/>
  <c r="V30" i="8"/>
  <c r="I31" i="8"/>
  <c r="Q31" i="8"/>
  <c r="D21" i="8"/>
  <c r="I21" i="8"/>
  <c r="Q21" i="8"/>
  <c r="C22" i="8"/>
  <c r="D22" i="8"/>
  <c r="E22" i="8"/>
  <c r="F22" i="8"/>
  <c r="G22" i="8"/>
  <c r="H22" i="8"/>
  <c r="K22" i="8"/>
  <c r="L22" i="8"/>
  <c r="M22" i="8"/>
  <c r="N22" i="8"/>
  <c r="O22" i="8"/>
  <c r="P22" i="8"/>
  <c r="S22" i="8"/>
  <c r="T22" i="8"/>
  <c r="U22" i="8"/>
  <c r="V22" i="8"/>
  <c r="W22" i="8"/>
  <c r="X22" i="8"/>
  <c r="C23" i="8"/>
  <c r="D23" i="8"/>
  <c r="F23" i="8"/>
  <c r="G23" i="8"/>
  <c r="H23" i="8"/>
  <c r="K23" i="8"/>
  <c r="L23" i="8"/>
  <c r="M23" i="8"/>
  <c r="N23" i="8"/>
  <c r="O23" i="8"/>
  <c r="P23" i="8"/>
  <c r="S23" i="8"/>
  <c r="T23" i="8"/>
  <c r="V23" i="8"/>
  <c r="W23" i="8"/>
  <c r="X23" i="8"/>
  <c r="C24" i="8"/>
  <c r="D24" i="8"/>
  <c r="E24" i="8"/>
  <c r="F24" i="8"/>
  <c r="G24" i="8"/>
  <c r="H24" i="8"/>
  <c r="K24" i="8"/>
  <c r="L24" i="8"/>
  <c r="M24" i="8"/>
  <c r="N24" i="8"/>
  <c r="O24" i="8"/>
  <c r="P24" i="8"/>
  <c r="S24" i="8"/>
  <c r="T24" i="8"/>
  <c r="U24" i="8"/>
  <c r="V24" i="8"/>
  <c r="W24" i="8"/>
  <c r="X24" i="8"/>
  <c r="C25" i="8"/>
  <c r="D25" i="8"/>
  <c r="E25" i="8"/>
  <c r="F25" i="8"/>
  <c r="G25" i="8"/>
  <c r="H25" i="8"/>
  <c r="K25" i="8"/>
  <c r="L25" i="8"/>
  <c r="M25" i="8"/>
  <c r="N25" i="8"/>
  <c r="O25" i="8"/>
  <c r="S25" i="8"/>
  <c r="T25" i="8"/>
  <c r="U25" i="8"/>
  <c r="V25" i="8"/>
  <c r="W25" i="8"/>
  <c r="X25" i="8"/>
  <c r="C26" i="8"/>
  <c r="E26" i="8"/>
  <c r="F26" i="8"/>
  <c r="G26" i="8"/>
  <c r="H26" i="8"/>
  <c r="K26" i="8"/>
  <c r="L26" i="8"/>
  <c r="M26" i="8"/>
  <c r="N26" i="8"/>
  <c r="O26" i="8"/>
  <c r="P26" i="8"/>
  <c r="S26" i="8"/>
  <c r="T26" i="8"/>
  <c r="U26" i="8"/>
  <c r="V26" i="8"/>
  <c r="W26" i="8"/>
  <c r="X26" i="8"/>
  <c r="C27" i="8"/>
  <c r="D27" i="8"/>
  <c r="E27" i="8"/>
  <c r="F27" i="8"/>
  <c r="G27" i="8"/>
  <c r="H27" i="8"/>
  <c r="K27" i="8"/>
  <c r="L27" i="8"/>
  <c r="M27" i="8"/>
  <c r="N27" i="8"/>
  <c r="O27" i="8"/>
  <c r="P27" i="8"/>
  <c r="S27" i="8"/>
  <c r="T27" i="8"/>
  <c r="U27" i="8"/>
  <c r="V27" i="8"/>
  <c r="W27" i="8"/>
  <c r="X27" i="8"/>
  <c r="C28" i="8"/>
  <c r="D28" i="8"/>
  <c r="E28" i="8"/>
  <c r="F28" i="8"/>
  <c r="G28" i="8"/>
  <c r="H28" i="8"/>
  <c r="K28" i="8"/>
  <c r="L28" i="8"/>
  <c r="M28" i="8"/>
  <c r="N28" i="8"/>
  <c r="O28" i="8"/>
  <c r="P28" i="8"/>
  <c r="S28" i="8"/>
  <c r="T28" i="8"/>
  <c r="U28" i="8"/>
  <c r="V28" i="8"/>
  <c r="W28" i="8"/>
  <c r="X28" i="8"/>
  <c r="C29" i="8"/>
  <c r="D29" i="8"/>
  <c r="E29" i="8"/>
  <c r="F29" i="8"/>
  <c r="G29" i="8"/>
  <c r="H29" i="8"/>
  <c r="K29" i="8"/>
  <c r="L29" i="8"/>
  <c r="M29" i="8"/>
  <c r="N29" i="8"/>
  <c r="O29" i="8"/>
  <c r="P29" i="8"/>
  <c r="S29" i="8"/>
  <c r="T29" i="8"/>
  <c r="U29" i="8"/>
  <c r="V29" i="8"/>
  <c r="W29" i="8"/>
  <c r="C30" i="8"/>
  <c r="D30" i="8"/>
  <c r="E30" i="8"/>
  <c r="F30" i="8"/>
  <c r="G30" i="8"/>
  <c r="H30" i="8"/>
  <c r="K30" i="8"/>
  <c r="L30" i="8"/>
  <c r="M30" i="8"/>
  <c r="N30" i="8"/>
  <c r="O30" i="8"/>
  <c r="P30" i="8"/>
  <c r="S30" i="8"/>
  <c r="T30" i="8"/>
  <c r="U30" i="8"/>
  <c r="W30" i="8"/>
  <c r="X30" i="8"/>
  <c r="C31" i="8"/>
  <c r="D31" i="8"/>
  <c r="E31" i="8"/>
  <c r="F31" i="8"/>
  <c r="G31" i="8"/>
  <c r="H31" i="8"/>
  <c r="K31" i="8"/>
  <c r="L31" i="8"/>
  <c r="M31" i="8"/>
  <c r="N31" i="8"/>
  <c r="O31" i="8"/>
  <c r="P31" i="8"/>
  <c r="S31" i="8"/>
  <c r="T31" i="8"/>
  <c r="U31" i="8"/>
  <c r="V31" i="8"/>
  <c r="W31" i="8"/>
  <c r="X31" i="8"/>
  <c r="H21" i="8"/>
  <c r="G21" i="8"/>
  <c r="F21" i="8"/>
  <c r="E21" i="8"/>
  <c r="C21" i="8"/>
  <c r="X21" i="8"/>
  <c r="W21" i="8"/>
  <c r="V21" i="8"/>
  <c r="U21" i="8"/>
  <c r="T21" i="8"/>
  <c r="S21" i="8"/>
  <c r="P21" i="8"/>
  <c r="O21" i="8"/>
  <c r="N21" i="8"/>
  <c r="M21" i="8"/>
  <c r="L21" i="8"/>
  <c r="K21" i="8"/>
  <c r="B9" i="7"/>
  <c r="L74" i="5"/>
  <c r="B6" i="4"/>
  <c r="C31" i="6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P77" i="5"/>
  <c r="O77" i="5"/>
  <c r="N77" i="5"/>
  <c r="M77" i="5"/>
  <c r="L77" i="5"/>
  <c r="K77" i="5"/>
  <c r="J77" i="5"/>
  <c r="P76" i="5"/>
  <c r="O76" i="5"/>
  <c r="N76" i="5"/>
  <c r="M76" i="5"/>
  <c r="L76" i="5"/>
  <c r="K76" i="5"/>
  <c r="J76" i="5"/>
  <c r="P75" i="5"/>
  <c r="O75" i="5"/>
  <c r="N75" i="5"/>
  <c r="M75" i="5"/>
  <c r="L75" i="5"/>
  <c r="K75" i="5"/>
  <c r="J75" i="5"/>
  <c r="P74" i="5"/>
  <c r="O74" i="5"/>
  <c r="N74" i="5"/>
  <c r="M74" i="5"/>
  <c r="K74" i="5"/>
  <c r="J74" i="5"/>
  <c r="P73" i="5"/>
  <c r="O73" i="5"/>
  <c r="N73" i="5"/>
  <c r="M73" i="5"/>
  <c r="L73" i="5"/>
  <c r="K73" i="5"/>
  <c r="J73" i="5"/>
  <c r="P72" i="5"/>
  <c r="O72" i="5"/>
  <c r="N72" i="5"/>
  <c r="M72" i="5"/>
  <c r="L72" i="5"/>
  <c r="K72" i="5"/>
  <c r="J72" i="5"/>
  <c r="P71" i="5"/>
  <c r="O71" i="5"/>
  <c r="N71" i="5"/>
  <c r="M71" i="5"/>
  <c r="L71" i="5"/>
  <c r="K71" i="5"/>
  <c r="J71" i="5"/>
  <c r="P70" i="5"/>
  <c r="O70" i="5"/>
  <c r="N70" i="5"/>
  <c r="M70" i="5"/>
  <c r="L70" i="5"/>
  <c r="K70" i="5"/>
  <c r="J70" i="5"/>
  <c r="P69" i="5"/>
  <c r="O69" i="5"/>
  <c r="N69" i="5"/>
  <c r="M69" i="5"/>
  <c r="L69" i="5"/>
  <c r="K69" i="5"/>
  <c r="J69" i="5"/>
  <c r="P68" i="5"/>
  <c r="O68" i="5"/>
  <c r="N68" i="5"/>
  <c r="M68" i="5"/>
  <c r="L68" i="5"/>
  <c r="K68" i="5"/>
  <c r="J68" i="5"/>
  <c r="P67" i="5"/>
  <c r="O67" i="5"/>
  <c r="N67" i="5"/>
  <c r="M67" i="5"/>
  <c r="L67" i="5"/>
  <c r="K67" i="5"/>
  <c r="J67" i="5"/>
  <c r="P66" i="5"/>
  <c r="O66" i="5"/>
  <c r="N66" i="5"/>
  <c r="M66" i="5"/>
  <c r="L66" i="5"/>
  <c r="K66" i="5"/>
  <c r="J66" i="5"/>
  <c r="P65" i="5"/>
  <c r="O65" i="5"/>
  <c r="N65" i="5"/>
  <c r="M65" i="5"/>
  <c r="L65" i="5"/>
  <c r="K65" i="5"/>
  <c r="J65" i="5"/>
  <c r="P64" i="5"/>
  <c r="O64" i="5"/>
  <c r="N64" i="5"/>
  <c r="M64" i="5"/>
  <c r="L64" i="5"/>
  <c r="K64" i="5"/>
  <c r="J64" i="5"/>
  <c r="P63" i="5"/>
  <c r="O63" i="5"/>
  <c r="N63" i="5"/>
  <c r="M63" i="5"/>
  <c r="L63" i="5"/>
  <c r="K63" i="5"/>
  <c r="J63" i="5"/>
  <c r="P62" i="5"/>
  <c r="O62" i="5"/>
  <c r="N62" i="5"/>
  <c r="M62" i="5"/>
  <c r="L62" i="5"/>
  <c r="K62" i="5"/>
  <c r="J62" i="5"/>
  <c r="P61" i="5"/>
  <c r="O61" i="5"/>
  <c r="N61" i="5"/>
  <c r="M61" i="5"/>
  <c r="L61" i="5"/>
  <c r="K61" i="5"/>
  <c r="J61" i="5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AB144" i="6"/>
  <c r="AC144" i="6"/>
  <c r="AD144" i="6"/>
  <c r="AE144" i="6"/>
  <c r="AF144" i="6"/>
  <c r="AG144" i="6"/>
  <c r="K28" i="5" s="1"/>
  <c r="AH144" i="6"/>
  <c r="L28" i="5" s="1"/>
  <c r="AI144" i="6"/>
  <c r="M28" i="5" s="1"/>
  <c r="AJ144" i="6"/>
  <c r="N28" i="5" s="1"/>
  <c r="AK144" i="6"/>
  <c r="AK205" i="6" s="1"/>
  <c r="AL144" i="6"/>
  <c r="AL205" i="6" s="1"/>
  <c r="AB145" i="6"/>
  <c r="AC145" i="6"/>
  <c r="AD145" i="6"/>
  <c r="AD206" i="6" s="1"/>
  <c r="H90" i="5" s="1"/>
  <c r="AE145" i="6"/>
  <c r="AE206" i="6" s="1"/>
  <c r="I90" i="5" s="1"/>
  <c r="AF145" i="6"/>
  <c r="AF206" i="6" s="1"/>
  <c r="AG145" i="6"/>
  <c r="AH145" i="6"/>
  <c r="AI145" i="6"/>
  <c r="AJ145" i="6"/>
  <c r="AK145" i="6"/>
  <c r="AL145" i="6"/>
  <c r="AL206" i="6" s="1"/>
  <c r="AB146" i="6"/>
  <c r="AB207" i="6" s="1"/>
  <c r="F91" i="5" s="1"/>
  <c r="AC146" i="6"/>
  <c r="G30" i="5" s="1"/>
  <c r="AD146" i="6"/>
  <c r="H30" i="5" s="1"/>
  <c r="AE146" i="6"/>
  <c r="AE207" i="6" s="1"/>
  <c r="I91" i="5" s="1"/>
  <c r="AF146" i="6"/>
  <c r="J30" i="5" s="1"/>
  <c r="AG146" i="6"/>
  <c r="AH146" i="6"/>
  <c r="AH207" i="6" s="1"/>
  <c r="AI146" i="6"/>
  <c r="AI207" i="6" s="1"/>
  <c r="AJ146" i="6"/>
  <c r="AJ207" i="6" s="1"/>
  <c r="AK146" i="6"/>
  <c r="O30" i="5" s="1"/>
  <c r="AL146" i="6"/>
  <c r="AB147" i="6"/>
  <c r="AC147" i="6"/>
  <c r="AD147" i="6"/>
  <c r="AE147" i="6"/>
  <c r="AF147" i="6"/>
  <c r="AF208" i="6" s="1"/>
  <c r="AG147" i="6"/>
  <c r="AG208" i="6" s="1"/>
  <c r="AH147" i="6"/>
  <c r="AH208" i="6" s="1"/>
  <c r="AI147" i="6"/>
  <c r="AI208" i="6" s="1"/>
  <c r="AJ147" i="6"/>
  <c r="AJ208" i="6" s="1"/>
  <c r="AK147" i="6"/>
  <c r="AK208" i="6" s="1"/>
  <c r="AL147" i="6"/>
  <c r="AB148" i="6"/>
  <c r="AC148" i="6"/>
  <c r="AC209" i="6" s="1"/>
  <c r="G93" i="5" s="1"/>
  <c r="AD148" i="6"/>
  <c r="AD209" i="6" s="1"/>
  <c r="H93" i="5" s="1"/>
  <c r="AE148" i="6"/>
  <c r="I32" i="5" s="1"/>
  <c r="AF148" i="6"/>
  <c r="AG148" i="6"/>
  <c r="AH148" i="6"/>
  <c r="AI148" i="6"/>
  <c r="AJ148" i="6"/>
  <c r="AK148" i="6"/>
  <c r="AL148" i="6"/>
  <c r="AB149" i="6"/>
  <c r="AB210" i="6" s="1"/>
  <c r="F94" i="5" s="1"/>
  <c r="AC149" i="6"/>
  <c r="G33" i="5" s="1"/>
  <c r="AD149" i="6"/>
  <c r="H33" i="5" s="1"/>
  <c r="AE149" i="6"/>
  <c r="AE210" i="6" s="1"/>
  <c r="I94" i="5" s="1"/>
  <c r="AF149" i="6"/>
  <c r="AG149" i="6"/>
  <c r="K33" i="5" s="1"/>
  <c r="AH149" i="6"/>
  <c r="L33" i="5" s="1"/>
  <c r="AI149" i="6"/>
  <c r="M33" i="5" s="1"/>
  <c r="AJ149" i="6"/>
  <c r="N33" i="5" s="1"/>
  <c r="AK149" i="6"/>
  <c r="AL149" i="6"/>
  <c r="AB150" i="6"/>
  <c r="AC150" i="6"/>
  <c r="AD150" i="6"/>
  <c r="AE150" i="6"/>
  <c r="AF150" i="6"/>
  <c r="J34" i="5" s="1"/>
  <c r="AG150" i="6"/>
  <c r="K34" i="5" s="1"/>
  <c r="AH150" i="6"/>
  <c r="L34" i="5" s="1"/>
  <c r="AI150" i="6"/>
  <c r="M34" i="5" s="1"/>
  <c r="AJ150" i="6"/>
  <c r="AJ211" i="6" s="1"/>
  <c r="AK150" i="6"/>
  <c r="AL150" i="6"/>
  <c r="P34" i="5" s="1"/>
  <c r="AB151" i="6"/>
  <c r="F35" i="5" s="1"/>
  <c r="AC151" i="6"/>
  <c r="G35" i="5" s="1"/>
  <c r="AD151" i="6"/>
  <c r="H35" i="5" s="1"/>
  <c r="AE151" i="6"/>
  <c r="AF151" i="6"/>
  <c r="AG151" i="6"/>
  <c r="AH151" i="6"/>
  <c r="AI151" i="6"/>
  <c r="AJ151" i="6"/>
  <c r="N35" i="5" s="1"/>
  <c r="AK151" i="6"/>
  <c r="AL151" i="6"/>
  <c r="AB152" i="6"/>
  <c r="AB213" i="6" s="1"/>
  <c r="F97" i="5" s="1"/>
  <c r="AC152" i="6"/>
  <c r="AC213" i="6" s="1"/>
  <c r="G97" i="5" s="1"/>
  <c r="AD152" i="6"/>
  <c r="AD213" i="6" s="1"/>
  <c r="H97" i="5" s="1"/>
  <c r="AE152" i="6"/>
  <c r="AF152" i="6"/>
  <c r="J36" i="5" s="1"/>
  <c r="AG152" i="6"/>
  <c r="K36" i="5" s="1"/>
  <c r="AH152" i="6"/>
  <c r="L36" i="5" s="1"/>
  <c r="AI152" i="6"/>
  <c r="M36" i="5" s="1"/>
  <c r="AJ152" i="6"/>
  <c r="AK152" i="6"/>
  <c r="AL152" i="6"/>
  <c r="AB153" i="6"/>
  <c r="AC153" i="6"/>
  <c r="AD153" i="6"/>
  <c r="H37" i="5" s="1"/>
  <c r="AE153" i="6"/>
  <c r="AF153" i="6"/>
  <c r="AG153" i="6"/>
  <c r="K37" i="5" s="1"/>
  <c r="AH153" i="6"/>
  <c r="L37" i="5" s="1"/>
  <c r="AI153" i="6"/>
  <c r="AI214" i="6" s="1"/>
  <c r="AJ153" i="6"/>
  <c r="AK153" i="6"/>
  <c r="AK214" i="6" s="1"/>
  <c r="AL153" i="6"/>
  <c r="AL214" i="6" s="1"/>
  <c r="AB154" i="6"/>
  <c r="AB215" i="6" s="1"/>
  <c r="F99" i="5" s="1"/>
  <c r="AC154" i="6"/>
  <c r="AC215" i="6" s="1"/>
  <c r="G99" i="5" s="1"/>
  <c r="AD154" i="6"/>
  <c r="AE154" i="6"/>
  <c r="AF154" i="6"/>
  <c r="AG154" i="6"/>
  <c r="AH154" i="6"/>
  <c r="AI154" i="6"/>
  <c r="AI215" i="6" s="1"/>
  <c r="AJ154" i="6"/>
  <c r="AJ215" i="6" s="1"/>
  <c r="AK154" i="6"/>
  <c r="O38" i="5" s="1"/>
  <c r="AL154" i="6"/>
  <c r="P38" i="5" s="1"/>
  <c r="AB155" i="6"/>
  <c r="F39" i="5" s="1"/>
  <c r="AC155" i="6"/>
  <c r="G39" i="5" s="1"/>
  <c r="AD155" i="6"/>
  <c r="AE155" i="6"/>
  <c r="AE216" i="6" s="1"/>
  <c r="I100" i="5" s="1"/>
  <c r="AF155" i="6"/>
  <c r="AF216" i="6" s="1"/>
  <c r="AG155" i="6"/>
  <c r="AG216" i="6" s="1"/>
  <c r="AH155" i="6"/>
  <c r="AH216" i="6" s="1"/>
  <c r="AI155" i="6"/>
  <c r="AJ155" i="6"/>
  <c r="AK155" i="6"/>
  <c r="AL155" i="6"/>
  <c r="AB156" i="6"/>
  <c r="AC156" i="6"/>
  <c r="G40" i="5" s="1"/>
  <c r="AD156" i="6"/>
  <c r="AD217" i="6" s="1"/>
  <c r="H101" i="5" s="1"/>
  <c r="AE156" i="6"/>
  <c r="I40" i="5" s="1"/>
  <c r="AF156" i="6"/>
  <c r="J40" i="5" s="1"/>
  <c r="AG156" i="6"/>
  <c r="K40" i="5" s="1"/>
  <c r="AH156" i="6"/>
  <c r="L40" i="5" s="1"/>
  <c r="AI156" i="6"/>
  <c r="AJ156" i="6"/>
  <c r="AK156" i="6"/>
  <c r="AL156" i="6"/>
  <c r="AB157" i="6"/>
  <c r="AB218" i="6" s="1"/>
  <c r="F102" i="5" s="1"/>
  <c r="AC157" i="6"/>
  <c r="AD157" i="6"/>
  <c r="AE157" i="6"/>
  <c r="AF157" i="6"/>
  <c r="AG157" i="6"/>
  <c r="AH157" i="6"/>
  <c r="L41" i="5" s="1"/>
  <c r="AI157" i="6"/>
  <c r="M41" i="5" s="1"/>
  <c r="AJ157" i="6"/>
  <c r="N41" i="5" s="1"/>
  <c r="AK157" i="6"/>
  <c r="O41" i="5" s="1"/>
  <c r="AL157" i="6"/>
  <c r="P41" i="5" s="1"/>
  <c r="AB158" i="6"/>
  <c r="F42" i="5" s="1"/>
  <c r="AC158" i="6"/>
  <c r="G42" i="5" s="1"/>
  <c r="AD158" i="6"/>
  <c r="H42" i="5" s="1"/>
  <c r="AE158" i="6"/>
  <c r="AE219" i="6" s="1"/>
  <c r="I103" i="5" s="1"/>
  <c r="AF158" i="6"/>
  <c r="AF219" i="6" s="1"/>
  <c r="AG158" i="6"/>
  <c r="AG219" i="6" s="1"/>
  <c r="AH158" i="6"/>
  <c r="AI158" i="6"/>
  <c r="AJ158" i="6"/>
  <c r="AK158" i="6"/>
  <c r="AL158" i="6"/>
  <c r="AB159" i="6"/>
  <c r="AC159" i="6"/>
  <c r="G43" i="5" s="1"/>
  <c r="AD159" i="6"/>
  <c r="AE159" i="6"/>
  <c r="I43" i="5" s="1"/>
  <c r="AF159" i="6"/>
  <c r="J43" i="5" s="1"/>
  <c r="AG159" i="6"/>
  <c r="K43" i="5" s="1"/>
  <c r="AH159" i="6"/>
  <c r="AI159" i="6"/>
  <c r="AJ159" i="6"/>
  <c r="N43" i="5" s="1"/>
  <c r="AK159" i="6"/>
  <c r="O43" i="5" s="1"/>
  <c r="AL159" i="6"/>
  <c r="P43" i="5" s="1"/>
  <c r="AC143" i="6"/>
  <c r="AD143" i="6"/>
  <c r="AE143" i="6"/>
  <c r="AF143" i="6"/>
  <c r="AG143" i="6"/>
  <c r="AH143" i="6"/>
  <c r="AI143" i="6"/>
  <c r="AJ143" i="6"/>
  <c r="N27" i="5" s="1"/>
  <c r="AK143" i="6"/>
  <c r="O27" i="5" s="1"/>
  <c r="AL143" i="6"/>
  <c r="P27" i="5" s="1"/>
  <c r="AB143" i="6"/>
  <c r="AB129" i="6"/>
  <c r="X128" i="6"/>
  <c r="X149" i="6"/>
  <c r="X171" i="6"/>
  <c r="AB131" i="6"/>
  <c r="E104" i="5"/>
  <c r="D104" i="5"/>
  <c r="C104" i="5"/>
  <c r="B104" i="5"/>
  <c r="G103" i="5"/>
  <c r="E103" i="5"/>
  <c r="D103" i="5"/>
  <c r="C103" i="5"/>
  <c r="B103" i="5"/>
  <c r="H102" i="5"/>
  <c r="G102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H98" i="5"/>
  <c r="E98" i="5"/>
  <c r="D98" i="5"/>
  <c r="C98" i="5"/>
  <c r="B98" i="5"/>
  <c r="E97" i="5"/>
  <c r="D97" i="5"/>
  <c r="C97" i="5"/>
  <c r="B97" i="5"/>
  <c r="E96" i="5"/>
  <c r="D96" i="5"/>
  <c r="C96" i="5"/>
  <c r="B96" i="5"/>
  <c r="H95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G89" i="5"/>
  <c r="E89" i="5"/>
  <c r="D89" i="5"/>
  <c r="C89" i="5"/>
  <c r="B89" i="5"/>
  <c r="H88" i="5"/>
  <c r="G88" i="5"/>
  <c r="F88" i="5"/>
  <c r="E88" i="5"/>
  <c r="D88" i="5"/>
  <c r="C88" i="5"/>
  <c r="B88" i="5"/>
  <c r="H87" i="5"/>
  <c r="G87" i="5"/>
  <c r="F87" i="5"/>
  <c r="E87" i="5"/>
  <c r="D87" i="5"/>
  <c r="C87" i="5"/>
  <c r="B87" i="5"/>
  <c r="H86" i="5"/>
  <c r="G86" i="5"/>
  <c r="F86" i="5"/>
  <c r="E86" i="5"/>
  <c r="D86" i="5"/>
  <c r="C86" i="5"/>
  <c r="B86" i="5"/>
  <c r="H85" i="5"/>
  <c r="G85" i="5"/>
  <c r="F85" i="5"/>
  <c r="E85" i="5"/>
  <c r="D85" i="5"/>
  <c r="C85" i="5"/>
  <c r="B85" i="5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H78" i="5"/>
  <c r="G78" i="5"/>
  <c r="F78" i="5"/>
  <c r="E78" i="5"/>
  <c r="D78" i="5"/>
  <c r="C78" i="5"/>
  <c r="B78" i="5"/>
  <c r="H77" i="5"/>
  <c r="G77" i="5"/>
  <c r="F77" i="5"/>
  <c r="E77" i="5"/>
  <c r="D77" i="5"/>
  <c r="C77" i="5"/>
  <c r="B77" i="5"/>
  <c r="H76" i="5"/>
  <c r="G76" i="5"/>
  <c r="F76" i="5"/>
  <c r="E76" i="5"/>
  <c r="D76" i="5"/>
  <c r="C76" i="5"/>
  <c r="B76" i="5"/>
  <c r="H75" i="5"/>
  <c r="G75" i="5"/>
  <c r="F75" i="5"/>
  <c r="E75" i="5"/>
  <c r="D75" i="5"/>
  <c r="C75" i="5"/>
  <c r="H74" i="5"/>
  <c r="G74" i="5"/>
  <c r="F74" i="5"/>
  <c r="E74" i="5"/>
  <c r="D74" i="5"/>
  <c r="C74" i="5"/>
  <c r="B74" i="5"/>
  <c r="H73" i="5"/>
  <c r="G73" i="5"/>
  <c r="F73" i="5"/>
  <c r="E73" i="5"/>
  <c r="D73" i="5"/>
  <c r="C73" i="5"/>
  <c r="B73" i="5"/>
  <c r="H72" i="5"/>
  <c r="G72" i="5"/>
  <c r="F72" i="5"/>
  <c r="E72" i="5"/>
  <c r="D72" i="5"/>
  <c r="C72" i="5"/>
  <c r="B72" i="5"/>
  <c r="H71" i="5"/>
  <c r="G71" i="5"/>
  <c r="F71" i="5"/>
  <c r="E71" i="5"/>
  <c r="D71" i="5"/>
  <c r="C71" i="5"/>
  <c r="B71" i="5"/>
  <c r="H70" i="5"/>
  <c r="G70" i="5"/>
  <c r="F70" i="5"/>
  <c r="E70" i="5"/>
  <c r="D70" i="5"/>
  <c r="C70" i="5"/>
  <c r="B70" i="5"/>
  <c r="H69" i="5"/>
  <c r="G69" i="5"/>
  <c r="F69" i="5"/>
  <c r="E69" i="5"/>
  <c r="D69" i="5"/>
  <c r="C69" i="5"/>
  <c r="B69" i="5"/>
  <c r="H68" i="5"/>
  <c r="G68" i="5"/>
  <c r="F68" i="5"/>
  <c r="E68" i="5"/>
  <c r="D68" i="5"/>
  <c r="C68" i="5"/>
  <c r="B68" i="5"/>
  <c r="H67" i="5"/>
  <c r="G67" i="5"/>
  <c r="F67" i="5"/>
  <c r="E67" i="5"/>
  <c r="D67" i="5"/>
  <c r="C67" i="5"/>
  <c r="B67" i="5"/>
  <c r="H66" i="5"/>
  <c r="G66" i="5"/>
  <c r="F66" i="5"/>
  <c r="E66" i="5"/>
  <c r="D66" i="5"/>
  <c r="C66" i="5"/>
  <c r="B66" i="5"/>
  <c r="H65" i="5"/>
  <c r="G65" i="5"/>
  <c r="F65" i="5"/>
  <c r="E65" i="5"/>
  <c r="D65" i="5"/>
  <c r="C65" i="5"/>
  <c r="B65" i="5"/>
  <c r="H64" i="5"/>
  <c r="G64" i="5"/>
  <c r="F64" i="5"/>
  <c r="E64" i="5"/>
  <c r="D64" i="5"/>
  <c r="C64" i="5"/>
  <c r="B64" i="5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F43" i="5"/>
  <c r="E43" i="5"/>
  <c r="D43" i="5"/>
  <c r="C43" i="5"/>
  <c r="B43" i="5"/>
  <c r="E42" i="5"/>
  <c r="D42" i="5"/>
  <c r="C42" i="5"/>
  <c r="B42" i="5"/>
  <c r="H41" i="5"/>
  <c r="G41" i="5"/>
  <c r="E41" i="5"/>
  <c r="D41" i="5"/>
  <c r="C41" i="5"/>
  <c r="B41" i="5"/>
  <c r="H40" i="5"/>
  <c r="F40" i="5"/>
  <c r="E40" i="5"/>
  <c r="D40" i="5"/>
  <c r="C40" i="5"/>
  <c r="B40" i="5"/>
  <c r="H39" i="5"/>
  <c r="E39" i="5"/>
  <c r="D39" i="5"/>
  <c r="C39" i="5"/>
  <c r="B39" i="5"/>
  <c r="H38" i="5"/>
  <c r="F38" i="5"/>
  <c r="E38" i="5"/>
  <c r="D38" i="5"/>
  <c r="C38" i="5"/>
  <c r="B38" i="5"/>
  <c r="G37" i="5"/>
  <c r="F37" i="5"/>
  <c r="E37" i="5"/>
  <c r="D37" i="5"/>
  <c r="C37" i="5"/>
  <c r="B37" i="5"/>
  <c r="E36" i="5"/>
  <c r="D36" i="5"/>
  <c r="C36" i="5"/>
  <c r="B36" i="5"/>
  <c r="E35" i="5"/>
  <c r="D35" i="5"/>
  <c r="C35" i="5"/>
  <c r="B35" i="5"/>
  <c r="H34" i="5"/>
  <c r="G34" i="5"/>
  <c r="F34" i="5"/>
  <c r="E34" i="5"/>
  <c r="D34" i="5"/>
  <c r="C34" i="5"/>
  <c r="B34" i="5"/>
  <c r="E33" i="5"/>
  <c r="D33" i="5"/>
  <c r="C33" i="5"/>
  <c r="B33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F30" i="5"/>
  <c r="E30" i="5"/>
  <c r="D30" i="5"/>
  <c r="C30" i="5"/>
  <c r="B30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I7" i="5"/>
  <c r="J7" i="5"/>
  <c r="K7" i="5"/>
  <c r="L7" i="5"/>
  <c r="M7" i="5"/>
  <c r="N7" i="5"/>
  <c r="O7" i="5"/>
  <c r="P7" i="5"/>
  <c r="Q7" i="5"/>
  <c r="R7" i="5"/>
  <c r="S7" i="5"/>
  <c r="T7" i="5"/>
  <c r="I8" i="5"/>
  <c r="J8" i="5"/>
  <c r="K8" i="5"/>
  <c r="L8" i="5"/>
  <c r="M8" i="5"/>
  <c r="N8" i="5"/>
  <c r="O8" i="5"/>
  <c r="P8" i="5"/>
  <c r="Q8" i="5"/>
  <c r="R8" i="5"/>
  <c r="S8" i="5"/>
  <c r="T8" i="5"/>
  <c r="I9" i="5"/>
  <c r="J9" i="5"/>
  <c r="K9" i="5"/>
  <c r="L9" i="5"/>
  <c r="M9" i="5"/>
  <c r="N9" i="5"/>
  <c r="O9" i="5"/>
  <c r="P9" i="5"/>
  <c r="Q9" i="5"/>
  <c r="R9" i="5"/>
  <c r="S9" i="5"/>
  <c r="T9" i="5"/>
  <c r="I10" i="5"/>
  <c r="J10" i="5"/>
  <c r="K10" i="5"/>
  <c r="L10" i="5"/>
  <c r="M10" i="5"/>
  <c r="N10" i="5"/>
  <c r="O10" i="5"/>
  <c r="P10" i="5"/>
  <c r="Q10" i="5"/>
  <c r="R10" i="5"/>
  <c r="S10" i="5"/>
  <c r="T10" i="5"/>
  <c r="I11" i="5"/>
  <c r="J11" i="5"/>
  <c r="K11" i="5"/>
  <c r="L11" i="5"/>
  <c r="M11" i="5"/>
  <c r="N11" i="5"/>
  <c r="O11" i="5"/>
  <c r="P11" i="5"/>
  <c r="Q11" i="5"/>
  <c r="R11" i="5"/>
  <c r="S11" i="5"/>
  <c r="T11" i="5"/>
  <c r="I12" i="5"/>
  <c r="J12" i="5"/>
  <c r="K12" i="5"/>
  <c r="L12" i="5"/>
  <c r="M12" i="5"/>
  <c r="N12" i="5"/>
  <c r="O12" i="5"/>
  <c r="P12" i="5"/>
  <c r="Q12" i="5"/>
  <c r="R12" i="5"/>
  <c r="S12" i="5"/>
  <c r="T12" i="5"/>
  <c r="I13" i="5"/>
  <c r="J13" i="5"/>
  <c r="K13" i="5"/>
  <c r="L13" i="5"/>
  <c r="M13" i="5"/>
  <c r="N13" i="5"/>
  <c r="O13" i="5"/>
  <c r="P13" i="5"/>
  <c r="Q13" i="5"/>
  <c r="R13" i="5"/>
  <c r="S13" i="5"/>
  <c r="T13" i="5"/>
  <c r="I14" i="5"/>
  <c r="J14" i="5"/>
  <c r="K14" i="5"/>
  <c r="L14" i="5"/>
  <c r="M14" i="5"/>
  <c r="N14" i="5"/>
  <c r="O14" i="5"/>
  <c r="P14" i="5"/>
  <c r="Q14" i="5"/>
  <c r="R14" i="5"/>
  <c r="S14" i="5"/>
  <c r="T14" i="5"/>
  <c r="I15" i="5"/>
  <c r="J15" i="5"/>
  <c r="K15" i="5"/>
  <c r="L15" i="5"/>
  <c r="M15" i="5"/>
  <c r="N15" i="5"/>
  <c r="O15" i="5"/>
  <c r="P15" i="5"/>
  <c r="Q15" i="5"/>
  <c r="R15" i="5"/>
  <c r="S15" i="5"/>
  <c r="T15" i="5"/>
  <c r="I16" i="5"/>
  <c r="J16" i="5"/>
  <c r="K16" i="5"/>
  <c r="L16" i="5"/>
  <c r="M16" i="5"/>
  <c r="N16" i="5"/>
  <c r="O16" i="5"/>
  <c r="P16" i="5"/>
  <c r="Q16" i="5"/>
  <c r="R16" i="5"/>
  <c r="S16" i="5"/>
  <c r="T16" i="5"/>
  <c r="I17" i="5"/>
  <c r="J17" i="5"/>
  <c r="K17" i="5"/>
  <c r="L17" i="5"/>
  <c r="M17" i="5"/>
  <c r="N17" i="5"/>
  <c r="O17" i="5"/>
  <c r="P17" i="5"/>
  <c r="Q17" i="5"/>
  <c r="R17" i="5"/>
  <c r="S17" i="5"/>
  <c r="T17" i="5"/>
  <c r="I18" i="5"/>
  <c r="J18" i="5"/>
  <c r="K18" i="5"/>
  <c r="L18" i="5"/>
  <c r="M18" i="5"/>
  <c r="N18" i="5"/>
  <c r="O18" i="5"/>
  <c r="P18" i="5"/>
  <c r="Q18" i="5"/>
  <c r="R18" i="5"/>
  <c r="S18" i="5"/>
  <c r="T18" i="5"/>
  <c r="I19" i="5"/>
  <c r="J19" i="5"/>
  <c r="K19" i="5"/>
  <c r="L19" i="5"/>
  <c r="M19" i="5"/>
  <c r="N19" i="5"/>
  <c r="O19" i="5"/>
  <c r="P19" i="5"/>
  <c r="Q19" i="5"/>
  <c r="R19" i="5"/>
  <c r="S19" i="5"/>
  <c r="T19" i="5"/>
  <c r="I20" i="5"/>
  <c r="J20" i="5"/>
  <c r="K20" i="5"/>
  <c r="L20" i="5"/>
  <c r="M20" i="5"/>
  <c r="N20" i="5"/>
  <c r="O20" i="5"/>
  <c r="P20" i="5"/>
  <c r="Q20" i="5"/>
  <c r="R20" i="5"/>
  <c r="S20" i="5"/>
  <c r="T20" i="5"/>
  <c r="I21" i="5"/>
  <c r="J21" i="5"/>
  <c r="K21" i="5"/>
  <c r="L21" i="5"/>
  <c r="M21" i="5"/>
  <c r="N21" i="5"/>
  <c r="O21" i="5"/>
  <c r="P21" i="5"/>
  <c r="Q21" i="5"/>
  <c r="R21" i="5"/>
  <c r="S21" i="5"/>
  <c r="T21" i="5"/>
  <c r="I22" i="5"/>
  <c r="J22" i="5"/>
  <c r="K22" i="5"/>
  <c r="L22" i="5"/>
  <c r="M22" i="5"/>
  <c r="N22" i="5"/>
  <c r="O22" i="5"/>
  <c r="P22" i="5"/>
  <c r="Q22" i="5"/>
  <c r="R22" i="5"/>
  <c r="S22" i="5"/>
  <c r="T22" i="5"/>
  <c r="I23" i="5"/>
  <c r="J23" i="5"/>
  <c r="K23" i="5"/>
  <c r="L23" i="5"/>
  <c r="M23" i="5"/>
  <c r="N23" i="5"/>
  <c r="O23" i="5"/>
  <c r="P23" i="5"/>
  <c r="Q23" i="5"/>
  <c r="R23" i="5"/>
  <c r="S23" i="5"/>
  <c r="T23" i="5"/>
  <c r="I24" i="5"/>
  <c r="J24" i="5"/>
  <c r="K24" i="5"/>
  <c r="L24" i="5"/>
  <c r="M24" i="5"/>
  <c r="N24" i="5"/>
  <c r="O24" i="5"/>
  <c r="P24" i="5"/>
  <c r="Q24" i="5"/>
  <c r="R24" i="5"/>
  <c r="S24" i="5"/>
  <c r="T24" i="5"/>
  <c r="I25" i="5"/>
  <c r="J25" i="5"/>
  <c r="K25" i="5"/>
  <c r="L25" i="5"/>
  <c r="M25" i="5"/>
  <c r="N25" i="5"/>
  <c r="O25" i="5"/>
  <c r="P25" i="5"/>
  <c r="Q25" i="5"/>
  <c r="R25" i="5"/>
  <c r="S25" i="5"/>
  <c r="T25" i="5"/>
  <c r="I26" i="5"/>
  <c r="J26" i="5"/>
  <c r="K26" i="5"/>
  <c r="L26" i="5"/>
  <c r="M26" i="5"/>
  <c r="N26" i="5"/>
  <c r="O26" i="5"/>
  <c r="P26" i="5"/>
  <c r="Q26" i="5"/>
  <c r="R26" i="5"/>
  <c r="S26" i="5"/>
  <c r="T26" i="5"/>
  <c r="I27" i="5"/>
  <c r="J27" i="5"/>
  <c r="K27" i="5"/>
  <c r="L27" i="5"/>
  <c r="M27" i="5"/>
  <c r="Q27" i="5"/>
  <c r="R27" i="5"/>
  <c r="S27" i="5"/>
  <c r="T27" i="5"/>
  <c r="I28" i="5"/>
  <c r="J28" i="5"/>
  <c r="Q28" i="5"/>
  <c r="R28" i="5"/>
  <c r="S28" i="5"/>
  <c r="T28" i="5"/>
  <c r="I29" i="5"/>
  <c r="J29" i="5"/>
  <c r="K29" i="5"/>
  <c r="L29" i="5"/>
  <c r="M29" i="5"/>
  <c r="N29" i="5"/>
  <c r="O29" i="5"/>
  <c r="P29" i="5"/>
  <c r="Q29" i="5"/>
  <c r="R29" i="5"/>
  <c r="S29" i="5"/>
  <c r="T29" i="5"/>
  <c r="I30" i="5"/>
  <c r="K30" i="5"/>
  <c r="L30" i="5"/>
  <c r="M30" i="5"/>
  <c r="N30" i="5"/>
  <c r="P30" i="5"/>
  <c r="Q30" i="5"/>
  <c r="R30" i="5"/>
  <c r="S30" i="5"/>
  <c r="T30" i="5"/>
  <c r="I31" i="5"/>
  <c r="J31" i="5"/>
  <c r="K31" i="5"/>
  <c r="L31" i="5"/>
  <c r="M31" i="5"/>
  <c r="P31" i="5"/>
  <c r="Q31" i="5"/>
  <c r="R31" i="5"/>
  <c r="S31" i="5"/>
  <c r="T31" i="5"/>
  <c r="J32" i="5"/>
  <c r="K32" i="5"/>
  <c r="L32" i="5"/>
  <c r="M32" i="5"/>
  <c r="N32" i="5"/>
  <c r="O32" i="5"/>
  <c r="P32" i="5"/>
  <c r="Q32" i="5"/>
  <c r="R32" i="5"/>
  <c r="S32" i="5"/>
  <c r="T32" i="5"/>
  <c r="J33" i="5"/>
  <c r="O33" i="5"/>
  <c r="P33" i="5"/>
  <c r="Q33" i="5"/>
  <c r="R33" i="5"/>
  <c r="S33" i="5"/>
  <c r="T33" i="5"/>
  <c r="I34" i="5"/>
  <c r="N34" i="5"/>
  <c r="O34" i="5"/>
  <c r="Q34" i="5"/>
  <c r="R34" i="5"/>
  <c r="S34" i="5"/>
  <c r="T34" i="5"/>
  <c r="I35" i="5"/>
  <c r="J35" i="5"/>
  <c r="K35" i="5"/>
  <c r="L35" i="5"/>
  <c r="M35" i="5"/>
  <c r="O35" i="5"/>
  <c r="P35" i="5"/>
  <c r="Q35" i="5"/>
  <c r="R35" i="5"/>
  <c r="S35" i="5"/>
  <c r="T35" i="5"/>
  <c r="I36" i="5"/>
  <c r="N36" i="5"/>
  <c r="O36" i="5"/>
  <c r="P36" i="5"/>
  <c r="Q36" i="5"/>
  <c r="R36" i="5"/>
  <c r="S36" i="5"/>
  <c r="T36" i="5"/>
  <c r="I37" i="5"/>
  <c r="J37" i="5"/>
  <c r="N37" i="5"/>
  <c r="Q37" i="5"/>
  <c r="R37" i="5"/>
  <c r="S37" i="5"/>
  <c r="T37" i="5"/>
  <c r="I38" i="5"/>
  <c r="J38" i="5"/>
  <c r="K38" i="5"/>
  <c r="L38" i="5"/>
  <c r="M38" i="5"/>
  <c r="N38" i="5"/>
  <c r="Q38" i="5"/>
  <c r="R38" i="5"/>
  <c r="S38" i="5"/>
  <c r="T38" i="5"/>
  <c r="I39" i="5"/>
  <c r="J39" i="5"/>
  <c r="M39" i="5"/>
  <c r="N39" i="5"/>
  <c r="O39" i="5"/>
  <c r="P39" i="5"/>
  <c r="Q39" i="5"/>
  <c r="R39" i="5"/>
  <c r="S39" i="5"/>
  <c r="T39" i="5"/>
  <c r="M40" i="5"/>
  <c r="N40" i="5"/>
  <c r="O40" i="5"/>
  <c r="P40" i="5"/>
  <c r="Q40" i="5"/>
  <c r="R40" i="5"/>
  <c r="S40" i="5"/>
  <c r="T40" i="5"/>
  <c r="I41" i="5"/>
  <c r="J41" i="5"/>
  <c r="K41" i="5"/>
  <c r="Q41" i="5"/>
  <c r="R41" i="5"/>
  <c r="S41" i="5"/>
  <c r="T41" i="5"/>
  <c r="I42" i="5"/>
  <c r="L42" i="5"/>
  <c r="M42" i="5"/>
  <c r="N42" i="5"/>
  <c r="O42" i="5"/>
  <c r="P42" i="5"/>
  <c r="Q42" i="5"/>
  <c r="R42" i="5"/>
  <c r="S42" i="5"/>
  <c r="T42" i="5"/>
  <c r="L43" i="5"/>
  <c r="M43" i="5"/>
  <c r="Q43" i="5"/>
  <c r="R43" i="5"/>
  <c r="S43" i="5"/>
  <c r="T43" i="5"/>
  <c r="I44" i="5"/>
  <c r="J44" i="5"/>
  <c r="K44" i="5"/>
  <c r="L44" i="5"/>
  <c r="M44" i="5"/>
  <c r="N44" i="5"/>
  <c r="O44" i="5"/>
  <c r="P44" i="5"/>
  <c r="Q44" i="5"/>
  <c r="R44" i="5"/>
  <c r="S44" i="5"/>
  <c r="T44" i="5"/>
  <c r="I45" i="5"/>
  <c r="J45" i="5"/>
  <c r="K45" i="5"/>
  <c r="L45" i="5"/>
  <c r="M45" i="5"/>
  <c r="N45" i="5"/>
  <c r="O45" i="5"/>
  <c r="P45" i="5"/>
  <c r="Q45" i="5"/>
  <c r="R45" i="5"/>
  <c r="S45" i="5"/>
  <c r="T45" i="5"/>
  <c r="I46" i="5"/>
  <c r="J46" i="5"/>
  <c r="K46" i="5"/>
  <c r="L46" i="5"/>
  <c r="M46" i="5"/>
  <c r="N46" i="5"/>
  <c r="O46" i="5"/>
  <c r="P46" i="5"/>
  <c r="Q46" i="5"/>
  <c r="R46" i="5"/>
  <c r="S46" i="5"/>
  <c r="T46" i="5"/>
  <c r="I47" i="5"/>
  <c r="J47" i="5"/>
  <c r="K47" i="5"/>
  <c r="L47" i="5"/>
  <c r="M47" i="5"/>
  <c r="N47" i="5"/>
  <c r="O47" i="5"/>
  <c r="P47" i="5"/>
  <c r="Q47" i="5"/>
  <c r="R47" i="5"/>
  <c r="S47" i="5"/>
  <c r="T47" i="5"/>
  <c r="I48" i="5"/>
  <c r="J48" i="5"/>
  <c r="K48" i="5"/>
  <c r="L48" i="5"/>
  <c r="M48" i="5"/>
  <c r="N48" i="5"/>
  <c r="O48" i="5"/>
  <c r="P48" i="5"/>
  <c r="Q48" i="5"/>
  <c r="R48" i="5"/>
  <c r="S48" i="5"/>
  <c r="T48" i="5"/>
  <c r="I49" i="5"/>
  <c r="Q49" i="5"/>
  <c r="R49" i="5"/>
  <c r="S49" i="5"/>
  <c r="T49" i="5"/>
  <c r="I50" i="5"/>
  <c r="Q50" i="5"/>
  <c r="R50" i="5"/>
  <c r="S50" i="5"/>
  <c r="T50" i="5"/>
  <c r="I51" i="5"/>
  <c r="Q51" i="5"/>
  <c r="R51" i="5"/>
  <c r="S51" i="5"/>
  <c r="T51" i="5"/>
  <c r="I52" i="5"/>
  <c r="Q52" i="5"/>
  <c r="R52" i="5"/>
  <c r="S52" i="5"/>
  <c r="T52" i="5"/>
  <c r="I53" i="5"/>
  <c r="Q53" i="5"/>
  <c r="R53" i="5"/>
  <c r="S53" i="5"/>
  <c r="T53" i="5"/>
  <c r="I54" i="5"/>
  <c r="Q54" i="5"/>
  <c r="R54" i="5"/>
  <c r="S54" i="5"/>
  <c r="T54" i="5"/>
  <c r="I55" i="5"/>
  <c r="Q55" i="5"/>
  <c r="R55" i="5"/>
  <c r="S55" i="5"/>
  <c r="T55" i="5"/>
  <c r="I56" i="5"/>
  <c r="Q56" i="5"/>
  <c r="R56" i="5"/>
  <c r="S56" i="5"/>
  <c r="T56" i="5"/>
  <c r="I57" i="5"/>
  <c r="Q57" i="5"/>
  <c r="R57" i="5"/>
  <c r="S57" i="5"/>
  <c r="T57" i="5"/>
  <c r="I58" i="5"/>
  <c r="Q58" i="5"/>
  <c r="R58" i="5"/>
  <c r="S58" i="5"/>
  <c r="T58" i="5"/>
  <c r="I59" i="5"/>
  <c r="Q59" i="5"/>
  <c r="R59" i="5"/>
  <c r="S59" i="5"/>
  <c r="T59" i="5"/>
  <c r="I60" i="5"/>
  <c r="Q60" i="5"/>
  <c r="R60" i="5"/>
  <c r="S60" i="5"/>
  <c r="T60" i="5"/>
  <c r="I61" i="5"/>
  <c r="Q61" i="5"/>
  <c r="R61" i="5"/>
  <c r="S61" i="5"/>
  <c r="T61" i="5"/>
  <c r="I62" i="5"/>
  <c r="Q62" i="5"/>
  <c r="R62" i="5"/>
  <c r="S62" i="5"/>
  <c r="T62" i="5"/>
  <c r="I63" i="5"/>
  <c r="Q63" i="5"/>
  <c r="R63" i="5"/>
  <c r="S63" i="5"/>
  <c r="T63" i="5"/>
  <c r="I64" i="5"/>
  <c r="Q64" i="5"/>
  <c r="R64" i="5"/>
  <c r="S64" i="5"/>
  <c r="T64" i="5"/>
  <c r="I65" i="5"/>
  <c r="Q65" i="5"/>
  <c r="R65" i="5"/>
  <c r="S65" i="5"/>
  <c r="T65" i="5"/>
  <c r="I66" i="5"/>
  <c r="Q66" i="5"/>
  <c r="R66" i="5"/>
  <c r="S66" i="5"/>
  <c r="T66" i="5"/>
  <c r="I67" i="5"/>
  <c r="Q67" i="5"/>
  <c r="R67" i="5"/>
  <c r="S67" i="5"/>
  <c r="T67" i="5"/>
  <c r="I68" i="5"/>
  <c r="Q68" i="5"/>
  <c r="R68" i="5"/>
  <c r="S68" i="5"/>
  <c r="T68" i="5"/>
  <c r="I69" i="5"/>
  <c r="Q69" i="5"/>
  <c r="R69" i="5"/>
  <c r="S69" i="5"/>
  <c r="T69" i="5"/>
  <c r="I70" i="5"/>
  <c r="Q70" i="5"/>
  <c r="R70" i="5"/>
  <c r="S70" i="5"/>
  <c r="T70" i="5"/>
  <c r="I71" i="5"/>
  <c r="Q71" i="5"/>
  <c r="R71" i="5"/>
  <c r="S71" i="5"/>
  <c r="T71" i="5"/>
  <c r="I72" i="5"/>
  <c r="Q72" i="5"/>
  <c r="R72" i="5"/>
  <c r="S72" i="5"/>
  <c r="T72" i="5"/>
  <c r="I73" i="5"/>
  <c r="Q73" i="5"/>
  <c r="R73" i="5"/>
  <c r="S73" i="5"/>
  <c r="T73" i="5"/>
  <c r="I74" i="5"/>
  <c r="Q74" i="5"/>
  <c r="R74" i="5"/>
  <c r="S74" i="5"/>
  <c r="T74" i="5"/>
  <c r="I75" i="5"/>
  <c r="Q75" i="5"/>
  <c r="R75" i="5"/>
  <c r="S75" i="5"/>
  <c r="T75" i="5"/>
  <c r="I76" i="5"/>
  <c r="Q76" i="5"/>
  <c r="R76" i="5"/>
  <c r="S76" i="5"/>
  <c r="T76" i="5"/>
  <c r="I77" i="5"/>
  <c r="Q77" i="5"/>
  <c r="R77" i="5"/>
  <c r="S77" i="5"/>
  <c r="T77" i="5"/>
  <c r="I78" i="5"/>
  <c r="Q78" i="5"/>
  <c r="R78" i="5"/>
  <c r="S78" i="5"/>
  <c r="T78" i="5"/>
  <c r="I79" i="5"/>
  <c r="Q79" i="5"/>
  <c r="R79" i="5"/>
  <c r="S79" i="5"/>
  <c r="T79" i="5"/>
  <c r="I80" i="5"/>
  <c r="Q80" i="5"/>
  <c r="R80" i="5"/>
  <c r="S80" i="5"/>
  <c r="T80" i="5"/>
  <c r="I81" i="5"/>
  <c r="Q81" i="5"/>
  <c r="R81" i="5"/>
  <c r="S81" i="5"/>
  <c r="T81" i="5"/>
  <c r="I82" i="5"/>
  <c r="Q82" i="5"/>
  <c r="R82" i="5"/>
  <c r="S82" i="5"/>
  <c r="T82" i="5"/>
  <c r="I83" i="5"/>
  <c r="Q83" i="5"/>
  <c r="R83" i="5"/>
  <c r="S83" i="5"/>
  <c r="T83" i="5"/>
  <c r="I84" i="5"/>
  <c r="Q84" i="5"/>
  <c r="R84" i="5"/>
  <c r="S84" i="5"/>
  <c r="T84" i="5"/>
  <c r="I85" i="5"/>
  <c r="Q85" i="5"/>
  <c r="R85" i="5"/>
  <c r="S85" i="5"/>
  <c r="T85" i="5"/>
  <c r="I86" i="5"/>
  <c r="Q86" i="5"/>
  <c r="R86" i="5"/>
  <c r="S86" i="5"/>
  <c r="T86" i="5"/>
  <c r="I87" i="5"/>
  <c r="Q87" i="5"/>
  <c r="R87" i="5"/>
  <c r="S87" i="5"/>
  <c r="T87" i="5"/>
  <c r="I88" i="5"/>
  <c r="Q88" i="5"/>
  <c r="R88" i="5"/>
  <c r="S88" i="5"/>
  <c r="T88" i="5"/>
  <c r="Q89" i="5"/>
  <c r="R89" i="5"/>
  <c r="S89" i="5"/>
  <c r="T89" i="5"/>
  <c r="Q90" i="5"/>
  <c r="R90" i="5"/>
  <c r="S90" i="5"/>
  <c r="T90" i="5"/>
  <c r="Q91" i="5"/>
  <c r="R91" i="5"/>
  <c r="S91" i="5"/>
  <c r="T91" i="5"/>
  <c r="Q92" i="5"/>
  <c r="R92" i="5"/>
  <c r="S92" i="5"/>
  <c r="T92" i="5"/>
  <c r="Q93" i="5"/>
  <c r="R93" i="5"/>
  <c r="S93" i="5"/>
  <c r="T93" i="5"/>
  <c r="Q94" i="5"/>
  <c r="R94" i="5"/>
  <c r="S94" i="5"/>
  <c r="T94" i="5"/>
  <c r="Q95" i="5"/>
  <c r="R95" i="5"/>
  <c r="S95" i="5"/>
  <c r="T95" i="5"/>
  <c r="Q96" i="5"/>
  <c r="R96" i="5"/>
  <c r="S96" i="5"/>
  <c r="T96" i="5"/>
  <c r="Q97" i="5"/>
  <c r="R97" i="5"/>
  <c r="S97" i="5"/>
  <c r="T97" i="5"/>
  <c r="I98" i="5"/>
  <c r="Q98" i="5"/>
  <c r="R98" i="5"/>
  <c r="S98" i="5"/>
  <c r="T98" i="5"/>
  <c r="Q99" i="5"/>
  <c r="R99" i="5"/>
  <c r="S99" i="5"/>
  <c r="T99" i="5"/>
  <c r="Q100" i="5"/>
  <c r="R100" i="5"/>
  <c r="S100" i="5"/>
  <c r="T100" i="5"/>
  <c r="Q101" i="5"/>
  <c r="R101" i="5"/>
  <c r="S101" i="5"/>
  <c r="T101" i="5"/>
  <c r="I102" i="5"/>
  <c r="Q102" i="5"/>
  <c r="R102" i="5"/>
  <c r="S102" i="5"/>
  <c r="T102" i="5"/>
  <c r="Q103" i="5"/>
  <c r="R103" i="5"/>
  <c r="S103" i="5"/>
  <c r="T103" i="5"/>
  <c r="Q104" i="5"/>
  <c r="R104" i="5"/>
  <c r="S104" i="5"/>
  <c r="T104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3" i="5"/>
  <c r="Y205" i="6"/>
  <c r="Z205" i="6"/>
  <c r="AA205" i="6"/>
  <c r="AB205" i="6"/>
  <c r="F89" i="5" s="1"/>
  <c r="AC205" i="6"/>
  <c r="AD205" i="6"/>
  <c r="H89" i="5" s="1"/>
  <c r="AE205" i="6"/>
  <c r="I89" i="5" s="1"/>
  <c r="AF205" i="6"/>
  <c r="AG205" i="6"/>
  <c r="AH205" i="6"/>
  <c r="AI205" i="6"/>
  <c r="AJ205" i="6"/>
  <c r="AM205" i="6"/>
  <c r="AN205" i="6"/>
  <c r="AO205" i="6"/>
  <c r="AP205" i="6"/>
  <c r="Y206" i="6"/>
  <c r="Z206" i="6"/>
  <c r="AA206" i="6"/>
  <c r="AB206" i="6"/>
  <c r="F90" i="5" s="1"/>
  <c r="AC206" i="6"/>
  <c r="G90" i="5" s="1"/>
  <c r="AG206" i="6"/>
  <c r="AH206" i="6"/>
  <c r="AI206" i="6"/>
  <c r="AJ206" i="6"/>
  <c r="AK206" i="6"/>
  <c r="AM206" i="6"/>
  <c r="AN206" i="6"/>
  <c r="AO206" i="6"/>
  <c r="AP206" i="6"/>
  <c r="Y207" i="6"/>
  <c r="Z207" i="6"/>
  <c r="AA207" i="6"/>
  <c r="AF207" i="6"/>
  <c r="AG207" i="6"/>
  <c r="AL207" i="6"/>
  <c r="AM207" i="6"/>
  <c r="AN207" i="6"/>
  <c r="AO207" i="6"/>
  <c r="AP207" i="6"/>
  <c r="Y208" i="6"/>
  <c r="Z208" i="6"/>
  <c r="AA208" i="6"/>
  <c r="AB208" i="6"/>
  <c r="F92" i="5" s="1"/>
  <c r="AC208" i="6"/>
  <c r="G92" i="5" s="1"/>
  <c r="AD208" i="6"/>
  <c r="H92" i="5" s="1"/>
  <c r="AE208" i="6"/>
  <c r="I92" i="5" s="1"/>
  <c r="AL208" i="6"/>
  <c r="AM208" i="6"/>
  <c r="AN208" i="6"/>
  <c r="AO208" i="6"/>
  <c r="AP208" i="6"/>
  <c r="Y209" i="6"/>
  <c r="Z209" i="6"/>
  <c r="AA209" i="6"/>
  <c r="AB209" i="6"/>
  <c r="F93" i="5" s="1"/>
  <c r="AF209" i="6"/>
  <c r="AG209" i="6"/>
  <c r="AH209" i="6"/>
  <c r="AI209" i="6"/>
  <c r="AJ209" i="6"/>
  <c r="AK209" i="6"/>
  <c r="AL209" i="6"/>
  <c r="AM209" i="6"/>
  <c r="AN209" i="6"/>
  <c r="AO209" i="6"/>
  <c r="AP209" i="6"/>
  <c r="Y210" i="6"/>
  <c r="Z210" i="6"/>
  <c r="AA210" i="6"/>
  <c r="AF210" i="6"/>
  <c r="AG210" i="6"/>
  <c r="AH210" i="6"/>
  <c r="AI210" i="6"/>
  <c r="AK210" i="6"/>
  <c r="AL210" i="6"/>
  <c r="AM210" i="6"/>
  <c r="AN210" i="6"/>
  <c r="AO210" i="6"/>
  <c r="AP210" i="6"/>
  <c r="Y211" i="6"/>
  <c r="Z211" i="6"/>
  <c r="AA211" i="6"/>
  <c r="AB211" i="6"/>
  <c r="F95" i="5" s="1"/>
  <c r="AC211" i="6"/>
  <c r="G95" i="5" s="1"/>
  <c r="AD211" i="6"/>
  <c r="AE211" i="6"/>
  <c r="I95" i="5" s="1"/>
  <c r="AF211" i="6"/>
  <c r="AG211" i="6"/>
  <c r="AH211" i="6"/>
  <c r="AI211" i="6"/>
  <c r="AK211" i="6"/>
  <c r="AL211" i="6"/>
  <c r="AM211" i="6"/>
  <c r="AN211" i="6"/>
  <c r="AO211" i="6"/>
  <c r="AP211" i="6"/>
  <c r="Y212" i="6"/>
  <c r="Z212" i="6"/>
  <c r="AA212" i="6"/>
  <c r="AE212" i="6"/>
  <c r="I96" i="5" s="1"/>
  <c r="AF212" i="6"/>
  <c r="AG212" i="6"/>
  <c r="AH212" i="6"/>
  <c r="AI212" i="6"/>
  <c r="AJ212" i="6"/>
  <c r="AK212" i="6"/>
  <c r="AL212" i="6"/>
  <c r="AM212" i="6"/>
  <c r="AN212" i="6"/>
  <c r="AO212" i="6"/>
  <c r="AP212" i="6"/>
  <c r="Y213" i="6"/>
  <c r="Z213" i="6"/>
  <c r="AA213" i="6"/>
  <c r="AE213" i="6"/>
  <c r="I97" i="5" s="1"/>
  <c r="AJ213" i="6"/>
  <c r="AK213" i="6"/>
  <c r="AL213" i="6"/>
  <c r="AM213" i="6"/>
  <c r="AN213" i="6"/>
  <c r="AO213" i="6"/>
  <c r="AP213" i="6"/>
  <c r="Y214" i="6"/>
  <c r="Z214" i="6"/>
  <c r="AA214" i="6"/>
  <c r="AB214" i="6"/>
  <c r="F98" i="5" s="1"/>
  <c r="AC214" i="6"/>
  <c r="G98" i="5" s="1"/>
  <c r="AD214" i="6"/>
  <c r="AE214" i="6"/>
  <c r="AF214" i="6"/>
  <c r="AG214" i="6"/>
  <c r="AH214" i="6"/>
  <c r="AJ214" i="6"/>
  <c r="AM214" i="6"/>
  <c r="AN214" i="6"/>
  <c r="AO214" i="6"/>
  <c r="AP214" i="6"/>
  <c r="Y215" i="6"/>
  <c r="Z215" i="6"/>
  <c r="AA215" i="6"/>
  <c r="AD215" i="6"/>
  <c r="H99" i="5" s="1"/>
  <c r="AE215" i="6"/>
  <c r="I99" i="5" s="1"/>
  <c r="AF215" i="6"/>
  <c r="AG215" i="6"/>
  <c r="AH215" i="6"/>
  <c r="AM215" i="6"/>
  <c r="AN215" i="6"/>
  <c r="AO215" i="6"/>
  <c r="AP215" i="6"/>
  <c r="Y216" i="6"/>
  <c r="Z216" i="6"/>
  <c r="AA216" i="6"/>
  <c r="AD216" i="6"/>
  <c r="H100" i="5" s="1"/>
  <c r="AI216" i="6"/>
  <c r="AJ216" i="6"/>
  <c r="AK216" i="6"/>
  <c r="AL216" i="6"/>
  <c r="AM216" i="6"/>
  <c r="AN216" i="6"/>
  <c r="AO216" i="6"/>
  <c r="AP216" i="6"/>
  <c r="Y217" i="6"/>
  <c r="Z217" i="6"/>
  <c r="AA217" i="6"/>
  <c r="AB217" i="6"/>
  <c r="F101" i="5" s="1"/>
  <c r="AI217" i="6"/>
  <c r="AJ217" i="6"/>
  <c r="AK217" i="6"/>
  <c r="AL217" i="6"/>
  <c r="AM217" i="6"/>
  <c r="AN217" i="6"/>
  <c r="AO217" i="6"/>
  <c r="AP217" i="6"/>
  <c r="Y218" i="6"/>
  <c r="Z218" i="6"/>
  <c r="AA218" i="6"/>
  <c r="AC218" i="6"/>
  <c r="AD218" i="6"/>
  <c r="AE218" i="6"/>
  <c r="AF218" i="6"/>
  <c r="AG218" i="6"/>
  <c r="AH218" i="6"/>
  <c r="AI218" i="6"/>
  <c r="AJ218" i="6"/>
  <c r="AK218" i="6"/>
  <c r="AM218" i="6"/>
  <c r="AN218" i="6"/>
  <c r="AO218" i="6"/>
  <c r="AP218" i="6"/>
  <c r="Y219" i="6"/>
  <c r="Z219" i="6"/>
  <c r="AA219" i="6"/>
  <c r="AC219" i="6"/>
  <c r="AH219" i="6"/>
  <c r="AI219" i="6"/>
  <c r="AJ219" i="6"/>
  <c r="AK219" i="6"/>
  <c r="AL219" i="6"/>
  <c r="AM219" i="6"/>
  <c r="AN219" i="6"/>
  <c r="AO219" i="6"/>
  <c r="AP219" i="6"/>
  <c r="Y220" i="6"/>
  <c r="Z220" i="6"/>
  <c r="AA220" i="6"/>
  <c r="AB220" i="6"/>
  <c r="F104" i="5" s="1"/>
  <c r="AC220" i="6"/>
  <c r="G104" i="5" s="1"/>
  <c r="AD220" i="6"/>
  <c r="H104" i="5" s="1"/>
  <c r="AE220" i="6"/>
  <c r="I104" i="5" s="1"/>
  <c r="AF220" i="6"/>
  <c r="AG220" i="6"/>
  <c r="AH220" i="6"/>
  <c r="AI220" i="6"/>
  <c r="AJ220" i="6"/>
  <c r="AK220" i="6"/>
  <c r="AL220" i="6"/>
  <c r="AM220" i="6"/>
  <c r="AN220" i="6"/>
  <c r="AO220" i="6"/>
  <c r="AP220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05" i="6"/>
  <c r="AP204" i="6"/>
  <c r="AO204" i="6"/>
  <c r="AN204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Z204" i="6"/>
  <c r="Y204" i="6"/>
  <c r="X20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X184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X191" i="6"/>
  <c r="B75" i="5" s="1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X185" i="6"/>
  <c r="AO163" i="6"/>
  <c r="AP163" i="6"/>
  <c r="AO164" i="6"/>
  <c r="AP164" i="6"/>
  <c r="AO165" i="6"/>
  <c r="AP165" i="6"/>
  <c r="AO166" i="6"/>
  <c r="AP166" i="6"/>
  <c r="AO167" i="6"/>
  <c r="AP167" i="6"/>
  <c r="AO168" i="6"/>
  <c r="AP168" i="6"/>
  <c r="AO169" i="6"/>
  <c r="AP169" i="6"/>
  <c r="AO170" i="6"/>
  <c r="AP170" i="6"/>
  <c r="AO171" i="6"/>
  <c r="AP171" i="6"/>
  <c r="AO172" i="6"/>
  <c r="AP172" i="6"/>
  <c r="AO173" i="6"/>
  <c r="AP173" i="6"/>
  <c r="AO174" i="6"/>
  <c r="AP174" i="6"/>
  <c r="AO175" i="6"/>
  <c r="AP175" i="6"/>
  <c r="AO176" i="6"/>
  <c r="AP176" i="6"/>
  <c r="AO177" i="6"/>
  <c r="AP177" i="6"/>
  <c r="AO178" i="6"/>
  <c r="AP178" i="6"/>
  <c r="AO179" i="6"/>
  <c r="AP179" i="6"/>
  <c r="AO180" i="6"/>
  <c r="AP180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W180" i="6"/>
  <c r="W173" i="6"/>
  <c r="W174" i="6"/>
  <c r="W175" i="6"/>
  <c r="W176" i="6"/>
  <c r="W177" i="6"/>
  <c r="W178" i="6"/>
  <c r="W179" i="6"/>
  <c r="W164" i="6"/>
  <c r="W165" i="6"/>
  <c r="W166" i="6"/>
  <c r="W167" i="6"/>
  <c r="W168" i="6"/>
  <c r="W169" i="6"/>
  <c r="W170" i="6"/>
  <c r="W171" i="6"/>
  <c r="W172" i="6"/>
  <c r="W163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M143" i="6"/>
  <c r="AN143" i="6"/>
  <c r="AO143" i="6"/>
  <c r="AP143" i="6"/>
  <c r="AM144" i="6"/>
  <c r="AN144" i="6"/>
  <c r="AO144" i="6"/>
  <c r="AP144" i="6"/>
  <c r="AM145" i="6"/>
  <c r="AN145" i="6"/>
  <c r="AO145" i="6"/>
  <c r="AP145" i="6"/>
  <c r="AM146" i="6"/>
  <c r="AN146" i="6"/>
  <c r="AO146" i="6"/>
  <c r="AP146" i="6"/>
  <c r="AM147" i="6"/>
  <c r="AN147" i="6"/>
  <c r="AO147" i="6"/>
  <c r="AP147" i="6"/>
  <c r="AM148" i="6"/>
  <c r="AN148" i="6"/>
  <c r="AO148" i="6"/>
  <c r="AP148" i="6"/>
  <c r="AM149" i="6"/>
  <c r="AN149" i="6"/>
  <c r="AO149" i="6"/>
  <c r="AP149" i="6"/>
  <c r="AM150" i="6"/>
  <c r="AN150" i="6"/>
  <c r="AO150" i="6"/>
  <c r="AP150" i="6"/>
  <c r="AM151" i="6"/>
  <c r="AN151" i="6"/>
  <c r="AO151" i="6"/>
  <c r="AP151" i="6"/>
  <c r="AM152" i="6"/>
  <c r="AN152" i="6"/>
  <c r="AO152" i="6"/>
  <c r="AP152" i="6"/>
  <c r="AM153" i="6"/>
  <c r="AN153" i="6"/>
  <c r="AO153" i="6"/>
  <c r="AP153" i="6"/>
  <c r="AM154" i="6"/>
  <c r="AN154" i="6"/>
  <c r="AO154" i="6"/>
  <c r="AP154" i="6"/>
  <c r="AM155" i="6"/>
  <c r="AN155" i="6"/>
  <c r="AO155" i="6"/>
  <c r="AP155" i="6"/>
  <c r="AM156" i="6"/>
  <c r="AN156" i="6"/>
  <c r="AO156" i="6"/>
  <c r="AP156" i="6"/>
  <c r="AM157" i="6"/>
  <c r="AN157" i="6"/>
  <c r="AO157" i="6"/>
  <c r="AP157" i="6"/>
  <c r="AM158" i="6"/>
  <c r="AN158" i="6"/>
  <c r="AO158" i="6"/>
  <c r="AP158" i="6"/>
  <c r="AM159" i="6"/>
  <c r="AN159" i="6"/>
  <c r="AO159" i="6"/>
  <c r="AP159" i="6"/>
  <c r="AB142" i="6"/>
  <c r="X142" i="6"/>
  <c r="Y142" i="6"/>
  <c r="Z142" i="6"/>
  <c r="X143" i="6"/>
  <c r="Y143" i="6"/>
  <c r="Z143" i="6"/>
  <c r="X144" i="6"/>
  <c r="Y144" i="6"/>
  <c r="Z144" i="6"/>
  <c r="X145" i="6"/>
  <c r="Y145" i="6"/>
  <c r="Z145" i="6"/>
  <c r="X146" i="6"/>
  <c r="Y146" i="6"/>
  <c r="Z146" i="6"/>
  <c r="X147" i="6"/>
  <c r="Y147" i="6"/>
  <c r="Z147" i="6"/>
  <c r="X148" i="6"/>
  <c r="Y148" i="6"/>
  <c r="Z148" i="6"/>
  <c r="Y149" i="6"/>
  <c r="Z149" i="6"/>
  <c r="X150" i="6"/>
  <c r="Y150" i="6"/>
  <c r="Z150" i="6"/>
  <c r="X151" i="6"/>
  <c r="Y151" i="6"/>
  <c r="Z151" i="6"/>
  <c r="X152" i="6"/>
  <c r="Y152" i="6"/>
  <c r="Z152" i="6"/>
  <c r="X153" i="6"/>
  <c r="Y153" i="6"/>
  <c r="Z153" i="6"/>
  <c r="X154" i="6"/>
  <c r="Y154" i="6"/>
  <c r="Z154" i="6"/>
  <c r="X155" i="6"/>
  <c r="Y155" i="6"/>
  <c r="Z155" i="6"/>
  <c r="X156" i="6"/>
  <c r="Y156" i="6"/>
  <c r="Z156" i="6"/>
  <c r="X157" i="6"/>
  <c r="Y157" i="6"/>
  <c r="Z157" i="6"/>
  <c r="X158" i="6"/>
  <c r="Y158" i="6"/>
  <c r="Z158" i="6"/>
  <c r="X159" i="6"/>
  <c r="Y159" i="6"/>
  <c r="Z159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42" i="6"/>
  <c r="AC121" i="6"/>
  <c r="AD121" i="6"/>
  <c r="AF121" i="6"/>
  <c r="AG121" i="6"/>
  <c r="AH121" i="6"/>
  <c r="AJ121" i="6"/>
  <c r="AK121" i="6"/>
  <c r="AL121" i="6"/>
  <c r="AN121" i="6"/>
  <c r="AO121" i="6"/>
  <c r="AP121" i="6"/>
  <c r="AC122" i="6"/>
  <c r="AD122" i="6"/>
  <c r="AF122" i="6"/>
  <c r="AG122" i="6"/>
  <c r="AH122" i="6"/>
  <c r="AJ122" i="6"/>
  <c r="AK122" i="6"/>
  <c r="AL122" i="6"/>
  <c r="AN122" i="6"/>
  <c r="AO122" i="6"/>
  <c r="AP122" i="6"/>
  <c r="AC123" i="6"/>
  <c r="AD123" i="6"/>
  <c r="AF123" i="6"/>
  <c r="AG123" i="6"/>
  <c r="AH123" i="6"/>
  <c r="AJ123" i="6"/>
  <c r="AK123" i="6"/>
  <c r="AL123" i="6"/>
  <c r="AN123" i="6"/>
  <c r="AO123" i="6"/>
  <c r="AP123" i="6"/>
  <c r="AC124" i="6"/>
  <c r="AD124" i="6"/>
  <c r="AF124" i="6"/>
  <c r="AG124" i="6"/>
  <c r="AH124" i="6"/>
  <c r="AJ124" i="6"/>
  <c r="AK124" i="6"/>
  <c r="AL124" i="6"/>
  <c r="AN124" i="6"/>
  <c r="AO124" i="6"/>
  <c r="AP124" i="6"/>
  <c r="AC125" i="6"/>
  <c r="AD125" i="6"/>
  <c r="AF125" i="6"/>
  <c r="AG125" i="6"/>
  <c r="AH125" i="6"/>
  <c r="AJ125" i="6"/>
  <c r="AK125" i="6"/>
  <c r="AL125" i="6"/>
  <c r="AN125" i="6"/>
  <c r="AO125" i="6"/>
  <c r="AP125" i="6"/>
  <c r="AC126" i="6"/>
  <c r="AD126" i="6"/>
  <c r="AF126" i="6"/>
  <c r="AG126" i="6"/>
  <c r="AH126" i="6"/>
  <c r="AJ126" i="6"/>
  <c r="AK126" i="6"/>
  <c r="AL126" i="6"/>
  <c r="AN126" i="6"/>
  <c r="AO126" i="6"/>
  <c r="AP126" i="6"/>
  <c r="AC127" i="6"/>
  <c r="AD127" i="6"/>
  <c r="AF127" i="6"/>
  <c r="AG127" i="6"/>
  <c r="AH127" i="6"/>
  <c r="AJ127" i="6"/>
  <c r="AK127" i="6"/>
  <c r="AL127" i="6"/>
  <c r="AN127" i="6"/>
  <c r="AO127" i="6"/>
  <c r="AP127" i="6"/>
  <c r="AC128" i="6"/>
  <c r="AD128" i="6"/>
  <c r="AF128" i="6"/>
  <c r="AG128" i="6"/>
  <c r="AH128" i="6"/>
  <c r="AJ128" i="6"/>
  <c r="AK128" i="6"/>
  <c r="AL128" i="6"/>
  <c r="AN128" i="6"/>
  <c r="AO128" i="6"/>
  <c r="AP128" i="6"/>
  <c r="AC129" i="6"/>
  <c r="AD129" i="6"/>
  <c r="AF129" i="6"/>
  <c r="AG129" i="6"/>
  <c r="AH129" i="6"/>
  <c r="AJ129" i="6"/>
  <c r="AK129" i="6"/>
  <c r="AL129" i="6"/>
  <c r="AN129" i="6"/>
  <c r="AO129" i="6"/>
  <c r="AP129" i="6"/>
  <c r="AC130" i="6"/>
  <c r="AD130" i="6"/>
  <c r="AF130" i="6"/>
  <c r="AG130" i="6"/>
  <c r="AH130" i="6"/>
  <c r="AJ130" i="6"/>
  <c r="AK130" i="6"/>
  <c r="AL130" i="6"/>
  <c r="AN130" i="6"/>
  <c r="AO130" i="6"/>
  <c r="AP130" i="6"/>
  <c r="AC131" i="6"/>
  <c r="AD131" i="6"/>
  <c r="AF131" i="6"/>
  <c r="AG131" i="6"/>
  <c r="AH131" i="6"/>
  <c r="AJ131" i="6"/>
  <c r="AK131" i="6"/>
  <c r="AL131" i="6"/>
  <c r="AN131" i="6"/>
  <c r="AO131" i="6"/>
  <c r="AP131" i="6"/>
  <c r="AC132" i="6"/>
  <c r="AD132" i="6"/>
  <c r="AF132" i="6"/>
  <c r="AG132" i="6"/>
  <c r="AH132" i="6"/>
  <c r="AJ132" i="6"/>
  <c r="AK132" i="6"/>
  <c r="AL132" i="6"/>
  <c r="AN132" i="6"/>
  <c r="AO132" i="6"/>
  <c r="AP132" i="6"/>
  <c r="AC133" i="6"/>
  <c r="AD133" i="6"/>
  <c r="AF133" i="6"/>
  <c r="AG133" i="6"/>
  <c r="AH133" i="6"/>
  <c r="AJ133" i="6"/>
  <c r="AK133" i="6"/>
  <c r="AL133" i="6"/>
  <c r="AN133" i="6"/>
  <c r="AO133" i="6"/>
  <c r="AP133" i="6"/>
  <c r="AC134" i="6"/>
  <c r="AD134" i="6"/>
  <c r="AF134" i="6"/>
  <c r="AG134" i="6"/>
  <c r="AH134" i="6"/>
  <c r="AJ134" i="6"/>
  <c r="AK134" i="6"/>
  <c r="AL134" i="6"/>
  <c r="AN134" i="6"/>
  <c r="AO134" i="6"/>
  <c r="AP134" i="6"/>
  <c r="AC135" i="6"/>
  <c r="AD135" i="6"/>
  <c r="AF135" i="6"/>
  <c r="AG135" i="6"/>
  <c r="AH135" i="6"/>
  <c r="AJ135" i="6"/>
  <c r="AK135" i="6"/>
  <c r="AL135" i="6"/>
  <c r="AN135" i="6"/>
  <c r="AO135" i="6"/>
  <c r="AP135" i="6"/>
  <c r="AC136" i="6"/>
  <c r="AD136" i="6"/>
  <c r="AF136" i="6"/>
  <c r="AG136" i="6"/>
  <c r="AH136" i="6"/>
  <c r="AJ136" i="6"/>
  <c r="AK136" i="6"/>
  <c r="AL136" i="6"/>
  <c r="AN136" i="6"/>
  <c r="AO136" i="6"/>
  <c r="AP136" i="6"/>
  <c r="AC137" i="6"/>
  <c r="AD137" i="6"/>
  <c r="AF137" i="6"/>
  <c r="AG137" i="6"/>
  <c r="AH137" i="6"/>
  <c r="AJ137" i="6"/>
  <c r="AK137" i="6"/>
  <c r="AL137" i="6"/>
  <c r="AN137" i="6"/>
  <c r="AO137" i="6"/>
  <c r="AP137" i="6"/>
  <c r="AC138" i="6"/>
  <c r="AD138" i="6"/>
  <c r="AF138" i="6"/>
  <c r="AG138" i="6"/>
  <c r="AH138" i="6"/>
  <c r="AJ138" i="6"/>
  <c r="AK138" i="6"/>
  <c r="AL138" i="6"/>
  <c r="AN138" i="6"/>
  <c r="AO138" i="6"/>
  <c r="AP138" i="6"/>
  <c r="AB122" i="6"/>
  <c r="AB123" i="6"/>
  <c r="AB124" i="6"/>
  <c r="AB125" i="6"/>
  <c r="AB126" i="6"/>
  <c r="AB127" i="6"/>
  <c r="AB128" i="6"/>
  <c r="AB130" i="6"/>
  <c r="AB132" i="6"/>
  <c r="AB133" i="6"/>
  <c r="AB134" i="6"/>
  <c r="AB135" i="6"/>
  <c r="AB136" i="6"/>
  <c r="AB137" i="6"/>
  <c r="AB138" i="6"/>
  <c r="AB121" i="6"/>
  <c r="X121" i="6"/>
  <c r="Y121" i="6"/>
  <c r="Z121" i="6"/>
  <c r="X122" i="6"/>
  <c r="Y122" i="6"/>
  <c r="Z122" i="6"/>
  <c r="X123" i="6"/>
  <c r="Y123" i="6"/>
  <c r="Z123" i="6"/>
  <c r="X124" i="6"/>
  <c r="Y124" i="6"/>
  <c r="Z124" i="6"/>
  <c r="X125" i="6"/>
  <c r="Y125" i="6"/>
  <c r="Z125" i="6"/>
  <c r="X126" i="6"/>
  <c r="Y126" i="6"/>
  <c r="Z126" i="6"/>
  <c r="X127" i="6"/>
  <c r="Y127" i="6"/>
  <c r="Z127" i="6"/>
  <c r="Y128" i="6"/>
  <c r="Z128" i="6"/>
  <c r="X129" i="6"/>
  <c r="Y129" i="6"/>
  <c r="Z129" i="6"/>
  <c r="X130" i="6"/>
  <c r="Y130" i="6"/>
  <c r="Z130" i="6"/>
  <c r="X131" i="6"/>
  <c r="Y131" i="6"/>
  <c r="Z131" i="6"/>
  <c r="X132" i="6"/>
  <c r="Y132" i="6"/>
  <c r="Z132" i="6"/>
  <c r="X133" i="6"/>
  <c r="Y133" i="6"/>
  <c r="Z133" i="6"/>
  <c r="X134" i="6"/>
  <c r="Y134" i="6"/>
  <c r="Z134" i="6"/>
  <c r="X135" i="6"/>
  <c r="Y135" i="6"/>
  <c r="Z135" i="6"/>
  <c r="X136" i="6"/>
  <c r="Y136" i="6"/>
  <c r="Z136" i="6"/>
  <c r="X137" i="6"/>
  <c r="Y137" i="6"/>
  <c r="Z137" i="6"/>
  <c r="X138" i="6"/>
  <c r="Y138" i="6"/>
  <c r="Z138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21" i="6"/>
  <c r="G189" i="6"/>
  <c r="H189" i="6"/>
  <c r="G190" i="6"/>
  <c r="H190" i="6"/>
  <c r="G191" i="6"/>
  <c r="H191" i="6"/>
  <c r="G192" i="6"/>
  <c r="H192" i="6"/>
  <c r="G193" i="6"/>
  <c r="H193" i="6"/>
  <c r="G194" i="6"/>
  <c r="H194" i="6"/>
  <c r="G195" i="6"/>
  <c r="H195" i="6"/>
  <c r="G196" i="6"/>
  <c r="H196" i="6"/>
  <c r="G197" i="6"/>
  <c r="H197" i="6"/>
  <c r="G198" i="6"/>
  <c r="H198" i="6"/>
  <c r="G199" i="6"/>
  <c r="H199" i="6"/>
  <c r="G200" i="6"/>
  <c r="H200" i="6"/>
  <c r="G201" i="6"/>
  <c r="H201" i="6"/>
  <c r="G202" i="6"/>
  <c r="H202" i="6"/>
  <c r="G203" i="6"/>
  <c r="H203" i="6"/>
  <c r="H188" i="6"/>
  <c r="G188" i="6"/>
  <c r="G168" i="6"/>
  <c r="H168" i="6"/>
  <c r="G169" i="6"/>
  <c r="H169" i="6"/>
  <c r="G170" i="6"/>
  <c r="H170" i="6"/>
  <c r="G171" i="6"/>
  <c r="H171" i="6"/>
  <c r="G172" i="6"/>
  <c r="H172" i="6"/>
  <c r="G173" i="6"/>
  <c r="H173" i="6"/>
  <c r="G174" i="6"/>
  <c r="H174" i="6"/>
  <c r="G175" i="6"/>
  <c r="H175" i="6"/>
  <c r="G176" i="6"/>
  <c r="H176" i="6"/>
  <c r="G177" i="6"/>
  <c r="H177" i="6"/>
  <c r="G178" i="6"/>
  <c r="H178" i="6"/>
  <c r="G179" i="6"/>
  <c r="H179" i="6"/>
  <c r="G180" i="6"/>
  <c r="H180" i="6"/>
  <c r="G181" i="6"/>
  <c r="H181" i="6"/>
  <c r="G182" i="6"/>
  <c r="H182" i="6"/>
  <c r="H167" i="6"/>
  <c r="G167" i="6"/>
  <c r="D18" i="4"/>
  <c r="D17" i="4"/>
  <c r="U203" i="6"/>
  <c r="T203" i="6"/>
  <c r="U202" i="6"/>
  <c r="T202" i="6"/>
  <c r="U201" i="6"/>
  <c r="T201" i="6"/>
  <c r="U200" i="6"/>
  <c r="T200" i="6"/>
  <c r="U199" i="6"/>
  <c r="T199" i="6"/>
  <c r="U198" i="6"/>
  <c r="T198" i="6"/>
  <c r="U197" i="6"/>
  <c r="T197" i="6"/>
  <c r="U196" i="6"/>
  <c r="T196" i="6"/>
  <c r="U195" i="6"/>
  <c r="T195" i="6"/>
  <c r="U194" i="6"/>
  <c r="T194" i="6"/>
  <c r="U193" i="6"/>
  <c r="T193" i="6"/>
  <c r="U192" i="6"/>
  <c r="T192" i="6"/>
  <c r="U191" i="6"/>
  <c r="T191" i="6"/>
  <c r="U190" i="6"/>
  <c r="T190" i="6"/>
  <c r="U189" i="6"/>
  <c r="T189" i="6"/>
  <c r="U188" i="6"/>
  <c r="T188" i="6"/>
  <c r="O188" i="6"/>
  <c r="K188" i="6"/>
  <c r="U182" i="6"/>
  <c r="T182" i="6"/>
  <c r="U181" i="6"/>
  <c r="T181" i="6"/>
  <c r="U180" i="6"/>
  <c r="T180" i="6"/>
  <c r="U179" i="6"/>
  <c r="T179" i="6"/>
  <c r="U178" i="6"/>
  <c r="T178" i="6"/>
  <c r="U177" i="6"/>
  <c r="T177" i="6"/>
  <c r="U176" i="6"/>
  <c r="T176" i="6"/>
  <c r="U175" i="6"/>
  <c r="T175" i="6"/>
  <c r="U174" i="6"/>
  <c r="T174" i="6"/>
  <c r="U173" i="6"/>
  <c r="T173" i="6"/>
  <c r="U172" i="6"/>
  <c r="T172" i="6"/>
  <c r="U171" i="6"/>
  <c r="T171" i="6"/>
  <c r="U170" i="6"/>
  <c r="T170" i="6"/>
  <c r="U169" i="6"/>
  <c r="T169" i="6"/>
  <c r="U168" i="6"/>
  <c r="T168" i="6"/>
  <c r="U167" i="6"/>
  <c r="T167" i="6"/>
  <c r="T150" i="6"/>
  <c r="U150" i="6"/>
  <c r="T151" i="6"/>
  <c r="U151" i="6"/>
  <c r="T152" i="6"/>
  <c r="U152" i="6"/>
  <c r="T153" i="6"/>
  <c r="U153" i="6"/>
  <c r="T154" i="6"/>
  <c r="U154" i="6"/>
  <c r="T155" i="6"/>
  <c r="U155" i="6"/>
  <c r="T156" i="6"/>
  <c r="U156" i="6"/>
  <c r="T157" i="6"/>
  <c r="U157" i="6"/>
  <c r="T158" i="6"/>
  <c r="U158" i="6"/>
  <c r="T159" i="6"/>
  <c r="U159" i="6"/>
  <c r="U149" i="6"/>
  <c r="T149" i="6"/>
  <c r="D144" i="6"/>
  <c r="C144" i="6"/>
  <c r="T129" i="6"/>
  <c r="U129" i="6"/>
  <c r="T130" i="6"/>
  <c r="U130" i="6"/>
  <c r="T131" i="6"/>
  <c r="U131" i="6"/>
  <c r="T132" i="6"/>
  <c r="U132" i="6"/>
  <c r="T133" i="6"/>
  <c r="U133" i="6"/>
  <c r="T134" i="6"/>
  <c r="U134" i="6"/>
  <c r="T135" i="6"/>
  <c r="U135" i="6"/>
  <c r="T136" i="6"/>
  <c r="U136" i="6"/>
  <c r="T137" i="6"/>
  <c r="U137" i="6"/>
  <c r="T138" i="6"/>
  <c r="U138" i="6"/>
  <c r="U128" i="6"/>
  <c r="T128" i="6"/>
  <c r="D123" i="6"/>
  <c r="C123" i="6"/>
  <c r="T105" i="6"/>
  <c r="U105" i="6"/>
  <c r="T106" i="6"/>
  <c r="U106" i="6"/>
  <c r="T107" i="6"/>
  <c r="U107" i="6"/>
  <c r="T108" i="6"/>
  <c r="U108" i="6"/>
  <c r="T109" i="6"/>
  <c r="U109" i="6"/>
  <c r="T110" i="6"/>
  <c r="U110" i="6"/>
  <c r="T111" i="6"/>
  <c r="U111" i="6"/>
  <c r="T112" i="6"/>
  <c r="U112" i="6"/>
  <c r="T113" i="6"/>
  <c r="U113" i="6"/>
  <c r="T114" i="6"/>
  <c r="U114" i="6"/>
  <c r="U104" i="6"/>
  <c r="T104" i="6"/>
  <c r="U82" i="6"/>
  <c r="U83" i="6"/>
  <c r="U84" i="6"/>
  <c r="U85" i="6"/>
  <c r="U86" i="6"/>
  <c r="U87" i="6"/>
  <c r="U88" i="6"/>
  <c r="U89" i="6"/>
  <c r="U90" i="6"/>
  <c r="U91" i="6"/>
  <c r="U81" i="6"/>
  <c r="T59" i="6"/>
  <c r="T60" i="6"/>
  <c r="T61" i="6"/>
  <c r="T62" i="6"/>
  <c r="T63" i="6"/>
  <c r="T64" i="6"/>
  <c r="T65" i="6"/>
  <c r="T66" i="6"/>
  <c r="T67" i="6"/>
  <c r="T68" i="6"/>
  <c r="T58" i="6"/>
  <c r="T36" i="6"/>
  <c r="T37" i="6"/>
  <c r="T38" i="6"/>
  <c r="T39" i="6"/>
  <c r="T40" i="6"/>
  <c r="T41" i="6"/>
  <c r="T42" i="6"/>
  <c r="T43" i="6"/>
  <c r="T44" i="6"/>
  <c r="T45" i="6"/>
  <c r="T35" i="6"/>
  <c r="T12" i="6"/>
  <c r="BM68" i="6"/>
  <c r="BL68" i="6"/>
  <c r="BM67" i="6"/>
  <c r="BL67" i="6"/>
  <c r="BM66" i="6"/>
  <c r="BL66" i="6"/>
  <c r="BM65" i="6"/>
  <c r="BL65" i="6"/>
  <c r="BM64" i="6"/>
  <c r="BL64" i="6"/>
  <c r="BM63" i="6"/>
  <c r="BL63" i="6"/>
  <c r="BM62" i="6"/>
  <c r="BL62" i="6"/>
  <c r="BM61" i="6"/>
  <c r="BL61" i="6"/>
  <c r="BM60" i="6"/>
  <c r="BL60" i="6"/>
  <c r="BM59" i="6"/>
  <c r="BL59" i="6"/>
  <c r="BM58" i="6"/>
  <c r="BL58" i="6"/>
  <c r="BM45" i="6"/>
  <c r="BL45" i="6"/>
  <c r="BM44" i="6"/>
  <c r="BL44" i="6"/>
  <c r="BM43" i="6"/>
  <c r="BL43" i="6"/>
  <c r="BM42" i="6"/>
  <c r="BL42" i="6"/>
  <c r="BM41" i="6"/>
  <c r="BL41" i="6"/>
  <c r="BM40" i="6"/>
  <c r="BL40" i="6"/>
  <c r="BM39" i="6"/>
  <c r="BL39" i="6"/>
  <c r="BM38" i="6"/>
  <c r="BL38" i="6"/>
  <c r="BM37" i="6"/>
  <c r="BL37" i="6"/>
  <c r="BM36" i="6"/>
  <c r="BL36" i="6"/>
  <c r="BM35" i="6"/>
  <c r="BL35" i="6"/>
  <c r="BM22" i="6"/>
  <c r="BL22" i="6"/>
  <c r="BM21" i="6"/>
  <c r="BL21" i="6"/>
  <c r="BM20" i="6"/>
  <c r="BL20" i="6"/>
  <c r="BM19" i="6"/>
  <c r="BL19" i="6"/>
  <c r="BM18" i="6"/>
  <c r="BL18" i="6"/>
  <c r="BM17" i="6"/>
  <c r="BL17" i="6"/>
  <c r="BM16" i="6"/>
  <c r="BL16" i="6"/>
  <c r="BM15" i="6"/>
  <c r="BL15" i="6"/>
  <c r="BM14" i="6"/>
  <c r="BL14" i="6"/>
  <c r="BM13" i="6"/>
  <c r="BL13" i="6"/>
  <c r="BM12" i="6"/>
  <c r="BL12" i="6"/>
  <c r="AQ45" i="6"/>
  <c r="AP45" i="6"/>
  <c r="AQ44" i="6"/>
  <c r="AP44" i="6"/>
  <c r="AQ43" i="6"/>
  <c r="AP43" i="6"/>
  <c r="AQ42" i="6"/>
  <c r="AP42" i="6"/>
  <c r="AQ41" i="6"/>
  <c r="AP41" i="6"/>
  <c r="AQ40" i="6"/>
  <c r="AP40" i="6"/>
  <c r="AQ39" i="6"/>
  <c r="AP39" i="6"/>
  <c r="AQ38" i="6"/>
  <c r="AP38" i="6"/>
  <c r="AQ37" i="6"/>
  <c r="AP37" i="6"/>
  <c r="AQ36" i="6"/>
  <c r="AP36" i="6"/>
  <c r="AQ35" i="6"/>
  <c r="AP35" i="6"/>
  <c r="AQ22" i="6"/>
  <c r="AP22" i="6"/>
  <c r="AQ21" i="6"/>
  <c r="AP21" i="6"/>
  <c r="AQ20" i="6"/>
  <c r="AP20" i="6"/>
  <c r="AQ19" i="6"/>
  <c r="AP19" i="6"/>
  <c r="AQ18" i="6"/>
  <c r="AP18" i="6"/>
  <c r="AQ17" i="6"/>
  <c r="AP17" i="6"/>
  <c r="AQ16" i="6"/>
  <c r="AP16" i="6"/>
  <c r="AQ15" i="6"/>
  <c r="AP15" i="6"/>
  <c r="AQ14" i="6"/>
  <c r="AP14" i="6"/>
  <c r="AQ13" i="6"/>
  <c r="AP13" i="6"/>
  <c r="AQ12" i="6"/>
  <c r="AP12" i="6"/>
  <c r="T91" i="6"/>
  <c r="T90" i="6"/>
  <c r="T89" i="6"/>
  <c r="T88" i="6"/>
  <c r="T87" i="6"/>
  <c r="T86" i="6"/>
  <c r="T85" i="6"/>
  <c r="T84" i="6"/>
  <c r="T83" i="6"/>
  <c r="T82" i="6"/>
  <c r="T81" i="6"/>
  <c r="U68" i="6"/>
  <c r="U67" i="6"/>
  <c r="U66" i="6"/>
  <c r="U65" i="6"/>
  <c r="U64" i="6"/>
  <c r="U63" i="6"/>
  <c r="U62" i="6"/>
  <c r="U61" i="6"/>
  <c r="U60" i="6"/>
  <c r="U59" i="6"/>
  <c r="U58" i="6"/>
  <c r="U45" i="6"/>
  <c r="U44" i="6"/>
  <c r="U43" i="6"/>
  <c r="U42" i="6"/>
  <c r="U41" i="6"/>
  <c r="U40" i="6"/>
  <c r="U39" i="6"/>
  <c r="U38" i="6"/>
  <c r="U37" i="6"/>
  <c r="U36" i="6"/>
  <c r="U35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H3" i="3"/>
  <c r="V10" i="1"/>
  <c r="V11" i="1"/>
  <c r="V12" i="1"/>
  <c r="V13" i="1"/>
  <c r="V14" i="1"/>
  <c r="V15" i="1"/>
  <c r="V16" i="1"/>
  <c r="V17" i="1"/>
  <c r="V18" i="1"/>
  <c r="V19" i="1"/>
  <c r="V9" i="1"/>
  <c r="U10" i="1"/>
  <c r="U11" i="1"/>
  <c r="U12" i="1"/>
  <c r="U13" i="1"/>
  <c r="U14" i="1"/>
  <c r="U15" i="1"/>
  <c r="U16" i="1"/>
  <c r="U17" i="1"/>
  <c r="U18" i="1"/>
  <c r="U19" i="1"/>
  <c r="U9" i="1"/>
  <c r="A36" i="4"/>
  <c r="BL33" i="6" s="1"/>
  <c r="A35" i="4"/>
  <c r="AQ10" i="6" s="1"/>
  <c r="E16" i="4"/>
  <c r="E17" i="4" s="1"/>
  <c r="H2" i="4"/>
  <c r="G2" i="4"/>
  <c r="D2" i="4"/>
  <c r="B5" i="4" s="1"/>
  <c r="B8" i="4" s="1"/>
  <c r="B12" i="4" s="1"/>
  <c r="AV7" i="6" s="1"/>
  <c r="I3" i="3"/>
  <c r="W27" i="10" l="1"/>
  <c r="W28" i="10"/>
  <c r="X27" i="10"/>
  <c r="O28" i="10"/>
  <c r="X28" i="10"/>
  <c r="O27" i="10"/>
  <c r="T65" i="8"/>
  <c r="L65" i="8"/>
  <c r="D65" i="8"/>
  <c r="P79" i="8"/>
  <c r="H79" i="8"/>
  <c r="X79" i="8"/>
  <c r="D89" i="8"/>
  <c r="T89" i="8"/>
  <c r="L89" i="8"/>
  <c r="O74" i="8"/>
  <c r="W74" i="8"/>
  <c r="G74" i="8"/>
  <c r="D73" i="8"/>
  <c r="L73" i="8"/>
  <c r="T73" i="8"/>
  <c r="V86" i="8"/>
  <c r="F86" i="8"/>
  <c r="N86" i="8"/>
  <c r="T85" i="8"/>
  <c r="L85" i="8"/>
  <c r="D85" i="8"/>
  <c r="H70" i="8"/>
  <c r="X70" i="8"/>
  <c r="P70" i="8"/>
  <c r="T69" i="8"/>
  <c r="L69" i="8"/>
  <c r="D69" i="8"/>
  <c r="N82" i="8"/>
  <c r="V82" i="8"/>
  <c r="F82" i="8"/>
  <c r="C81" i="8"/>
  <c r="K81" i="8"/>
  <c r="S81" i="8"/>
  <c r="N66" i="8"/>
  <c r="V66" i="8"/>
  <c r="F66" i="8"/>
  <c r="M65" i="8"/>
  <c r="E65" i="8"/>
  <c r="U65" i="8"/>
  <c r="C89" i="8"/>
  <c r="S89" i="8"/>
  <c r="K89" i="8"/>
  <c r="N74" i="8"/>
  <c r="F74" i="8"/>
  <c r="V74" i="8"/>
  <c r="G87" i="8"/>
  <c r="W87" i="8"/>
  <c r="O87" i="8"/>
  <c r="C73" i="8"/>
  <c r="K73" i="8"/>
  <c r="S73" i="8"/>
  <c r="U86" i="8"/>
  <c r="E86" i="8"/>
  <c r="M86" i="8"/>
  <c r="K85" i="8"/>
  <c r="S85" i="8"/>
  <c r="C85" i="8"/>
  <c r="G70" i="8"/>
  <c r="O70" i="8"/>
  <c r="W70" i="8"/>
  <c r="X83" i="8"/>
  <c r="H83" i="8"/>
  <c r="P83" i="8"/>
  <c r="K69" i="8"/>
  <c r="S69" i="8"/>
  <c r="C69" i="8"/>
  <c r="M82" i="8"/>
  <c r="E82" i="8"/>
  <c r="U82" i="8"/>
  <c r="X67" i="8"/>
  <c r="P67" i="8"/>
  <c r="H67" i="8"/>
  <c r="M66" i="8"/>
  <c r="U66" i="8"/>
  <c r="E66" i="8"/>
  <c r="N65" i="8"/>
  <c r="F65" i="8"/>
  <c r="V65" i="8"/>
  <c r="X75" i="8"/>
  <c r="H75" i="8"/>
  <c r="P75" i="8"/>
  <c r="E74" i="8"/>
  <c r="M74" i="8"/>
  <c r="U74" i="8"/>
  <c r="F87" i="8"/>
  <c r="V87" i="8"/>
  <c r="N87" i="8"/>
  <c r="T86" i="8"/>
  <c r="L86" i="8"/>
  <c r="D86" i="8"/>
  <c r="H71" i="8"/>
  <c r="P71" i="8"/>
  <c r="X71" i="8"/>
  <c r="F70" i="8"/>
  <c r="V70" i="8"/>
  <c r="N70" i="8"/>
  <c r="W83" i="8"/>
  <c r="O83" i="8"/>
  <c r="G83" i="8"/>
  <c r="L82" i="8"/>
  <c r="D82" i="8"/>
  <c r="T82" i="8"/>
  <c r="W67" i="8"/>
  <c r="O67" i="8"/>
  <c r="G67" i="8"/>
  <c r="P80" i="8"/>
  <c r="X80" i="8"/>
  <c r="H80" i="8"/>
  <c r="L66" i="8"/>
  <c r="D66" i="8"/>
  <c r="T66" i="8"/>
  <c r="O65" i="8"/>
  <c r="G65" i="8"/>
  <c r="W65" i="8"/>
  <c r="O75" i="8"/>
  <c r="W75" i="8"/>
  <c r="G75" i="8"/>
  <c r="D74" i="8"/>
  <c r="T74" i="8"/>
  <c r="L74" i="8"/>
  <c r="E87" i="8"/>
  <c r="U87" i="8"/>
  <c r="M87" i="8"/>
  <c r="S86" i="8"/>
  <c r="K86" i="8"/>
  <c r="C86" i="8"/>
  <c r="G71" i="8"/>
  <c r="O71" i="8"/>
  <c r="W71" i="8"/>
  <c r="U70" i="8"/>
  <c r="E70" i="8"/>
  <c r="M70" i="8"/>
  <c r="V83" i="8"/>
  <c r="N83" i="8"/>
  <c r="F83" i="8"/>
  <c r="C82" i="8"/>
  <c r="K82" i="8"/>
  <c r="S82" i="8"/>
  <c r="V67" i="8"/>
  <c r="N67" i="8"/>
  <c r="F67" i="8"/>
  <c r="O80" i="8"/>
  <c r="G80" i="8"/>
  <c r="W80" i="8"/>
  <c r="C66" i="8"/>
  <c r="K66" i="8"/>
  <c r="S66" i="8"/>
  <c r="M81" i="8"/>
  <c r="E81" i="8"/>
  <c r="U81" i="8"/>
  <c r="P65" i="8"/>
  <c r="H65" i="8"/>
  <c r="X65" i="8"/>
  <c r="N75" i="8"/>
  <c r="V75" i="8"/>
  <c r="F75" i="8"/>
  <c r="P88" i="8"/>
  <c r="H88" i="8"/>
  <c r="X88" i="8"/>
  <c r="C74" i="8"/>
  <c r="K74" i="8"/>
  <c r="S74" i="8"/>
  <c r="T87" i="8"/>
  <c r="L87" i="8"/>
  <c r="D87" i="8"/>
  <c r="P72" i="8"/>
  <c r="H72" i="8"/>
  <c r="X72" i="8"/>
  <c r="F71" i="8"/>
  <c r="N71" i="8"/>
  <c r="V71" i="8"/>
  <c r="X84" i="8"/>
  <c r="H84" i="8"/>
  <c r="P84" i="8"/>
  <c r="T70" i="8"/>
  <c r="L70" i="8"/>
  <c r="D70" i="8"/>
  <c r="M83" i="8"/>
  <c r="U83" i="8"/>
  <c r="E83" i="8"/>
  <c r="X68" i="8"/>
  <c r="H68" i="8"/>
  <c r="P68" i="8"/>
  <c r="M67" i="8"/>
  <c r="U67" i="8"/>
  <c r="E67" i="8"/>
  <c r="C79" i="8"/>
  <c r="S79" i="8"/>
  <c r="K79" i="8"/>
  <c r="M75" i="8"/>
  <c r="E75" i="8"/>
  <c r="U75" i="8"/>
  <c r="G88" i="8"/>
  <c r="O88" i="8"/>
  <c r="W88" i="8"/>
  <c r="S87" i="8"/>
  <c r="C87" i="8"/>
  <c r="K87" i="8"/>
  <c r="G72" i="8"/>
  <c r="O72" i="8"/>
  <c r="W72" i="8"/>
  <c r="U71" i="8"/>
  <c r="E71" i="8"/>
  <c r="M71" i="8"/>
  <c r="W84" i="8"/>
  <c r="G84" i="8"/>
  <c r="O84" i="8"/>
  <c r="S70" i="8"/>
  <c r="K70" i="8"/>
  <c r="C70" i="8"/>
  <c r="L83" i="8"/>
  <c r="D83" i="8"/>
  <c r="T83" i="8"/>
  <c r="W68" i="8"/>
  <c r="O68" i="8"/>
  <c r="G68" i="8"/>
  <c r="L67" i="8"/>
  <c r="D67" i="8"/>
  <c r="T67" i="8"/>
  <c r="E80" i="8"/>
  <c r="M80" i="8"/>
  <c r="U80" i="8"/>
  <c r="F88" i="8"/>
  <c r="V88" i="8"/>
  <c r="N88" i="8"/>
  <c r="T79" i="8"/>
  <c r="D79" i="8"/>
  <c r="L79" i="8"/>
  <c r="P89" i="8"/>
  <c r="X89" i="8"/>
  <c r="H89" i="8"/>
  <c r="D75" i="8"/>
  <c r="L75" i="8"/>
  <c r="T75" i="8"/>
  <c r="E88" i="8"/>
  <c r="U88" i="8"/>
  <c r="M88" i="8"/>
  <c r="P73" i="8"/>
  <c r="H73" i="8"/>
  <c r="X73" i="8"/>
  <c r="F72" i="8"/>
  <c r="V72" i="8"/>
  <c r="N72" i="8"/>
  <c r="H85" i="8"/>
  <c r="X85" i="8"/>
  <c r="P85" i="8"/>
  <c r="T71" i="8"/>
  <c r="D71" i="8"/>
  <c r="L71" i="8"/>
  <c r="V84" i="8"/>
  <c r="N84" i="8"/>
  <c r="F84" i="8"/>
  <c r="K83" i="8"/>
  <c r="C83" i="8"/>
  <c r="S83" i="8"/>
  <c r="V68" i="8"/>
  <c r="N68" i="8"/>
  <c r="F68" i="8"/>
  <c r="X81" i="8"/>
  <c r="P81" i="8"/>
  <c r="H81" i="8"/>
  <c r="K67" i="8"/>
  <c r="C67" i="8"/>
  <c r="S67" i="8"/>
  <c r="D80" i="8"/>
  <c r="L80" i="8"/>
  <c r="T80" i="8"/>
  <c r="E79" i="8"/>
  <c r="U79" i="8"/>
  <c r="M79" i="8"/>
  <c r="O89" i="8"/>
  <c r="G89" i="8"/>
  <c r="W89" i="8"/>
  <c r="C75" i="8"/>
  <c r="S75" i="8"/>
  <c r="K75" i="8"/>
  <c r="T88" i="8"/>
  <c r="D88" i="8"/>
  <c r="L88" i="8"/>
  <c r="O73" i="8"/>
  <c r="G73" i="8"/>
  <c r="W73" i="8"/>
  <c r="E72" i="8"/>
  <c r="U72" i="8"/>
  <c r="M72" i="8"/>
  <c r="W85" i="8"/>
  <c r="G85" i="8"/>
  <c r="O85" i="8"/>
  <c r="S71" i="8"/>
  <c r="K71" i="8"/>
  <c r="C71" i="8"/>
  <c r="U84" i="8"/>
  <c r="M84" i="8"/>
  <c r="E84" i="8"/>
  <c r="G69" i="8"/>
  <c r="O69" i="8"/>
  <c r="W69" i="8"/>
  <c r="U68" i="8"/>
  <c r="M68" i="8"/>
  <c r="E68" i="8"/>
  <c r="O81" i="8"/>
  <c r="W81" i="8"/>
  <c r="G81" i="8"/>
  <c r="C80" i="8"/>
  <c r="K80" i="8"/>
  <c r="S80" i="8"/>
  <c r="N80" i="8"/>
  <c r="F80" i="8"/>
  <c r="V80" i="8"/>
  <c r="V79" i="8"/>
  <c r="F79" i="8"/>
  <c r="N79" i="8"/>
  <c r="F89" i="8"/>
  <c r="N89" i="8"/>
  <c r="V89" i="8"/>
  <c r="S88" i="8"/>
  <c r="C88" i="8"/>
  <c r="K88" i="8"/>
  <c r="F73" i="8"/>
  <c r="N73" i="8"/>
  <c r="V73" i="8"/>
  <c r="H86" i="8"/>
  <c r="X86" i="8"/>
  <c r="P86" i="8"/>
  <c r="T72" i="8"/>
  <c r="D72" i="8"/>
  <c r="L72" i="8"/>
  <c r="V85" i="8"/>
  <c r="N85" i="8"/>
  <c r="F85" i="8"/>
  <c r="L84" i="8"/>
  <c r="T84" i="8"/>
  <c r="D84" i="8"/>
  <c r="V69" i="8"/>
  <c r="N69" i="8"/>
  <c r="F69" i="8"/>
  <c r="X82" i="8"/>
  <c r="P82" i="8"/>
  <c r="H82" i="8"/>
  <c r="L68" i="8"/>
  <c r="T68" i="8"/>
  <c r="D68" i="8"/>
  <c r="N81" i="8"/>
  <c r="F81" i="8"/>
  <c r="V81" i="8"/>
  <c r="X66" i="8"/>
  <c r="P66" i="8"/>
  <c r="H66" i="8"/>
  <c r="H87" i="8"/>
  <c r="P87" i="8"/>
  <c r="X87" i="8"/>
  <c r="S65" i="8"/>
  <c r="C65" i="8"/>
  <c r="K65" i="8"/>
  <c r="W79" i="8"/>
  <c r="O79" i="8"/>
  <c r="G79" i="8"/>
  <c r="E89" i="8"/>
  <c r="U89" i="8"/>
  <c r="M89" i="8"/>
  <c r="P74" i="8"/>
  <c r="X74" i="8"/>
  <c r="H74" i="8"/>
  <c r="E73" i="8"/>
  <c r="M73" i="8"/>
  <c r="U73" i="8"/>
  <c r="G86" i="8"/>
  <c r="W86" i="8"/>
  <c r="O86" i="8"/>
  <c r="S72" i="8"/>
  <c r="C72" i="8"/>
  <c r="K72" i="8"/>
  <c r="U85" i="8"/>
  <c r="E85" i="8"/>
  <c r="M85" i="8"/>
  <c r="K84" i="8"/>
  <c r="C84" i="8"/>
  <c r="S84" i="8"/>
  <c r="U69" i="8"/>
  <c r="M69" i="8"/>
  <c r="E69" i="8"/>
  <c r="W82" i="8"/>
  <c r="O82" i="8"/>
  <c r="G82" i="8"/>
  <c r="K68" i="8"/>
  <c r="S68" i="8"/>
  <c r="C68" i="8"/>
  <c r="D81" i="8"/>
  <c r="L81" i="8"/>
  <c r="T81" i="8"/>
  <c r="W66" i="8"/>
  <c r="O66" i="8"/>
  <c r="G66" i="8"/>
  <c r="H69" i="8"/>
  <c r="P69" i="8"/>
  <c r="X69" i="8"/>
  <c r="G12" i="9"/>
  <c r="AB11" i="9"/>
  <c r="E16" i="9"/>
  <c r="Z15" i="9"/>
  <c r="AE98" i="9"/>
  <c r="C16" i="9"/>
  <c r="X15" i="9"/>
  <c r="F12" i="9"/>
  <c r="AA11" i="9"/>
  <c r="D12" i="9"/>
  <c r="Y11" i="9"/>
  <c r="H16" i="9"/>
  <c r="AC15" i="9"/>
  <c r="C52" i="8"/>
  <c r="C97" i="8" s="1"/>
  <c r="S52" i="8"/>
  <c r="S97" i="8" s="1"/>
  <c r="K52" i="8"/>
  <c r="K97" i="8" s="1"/>
  <c r="L110" i="8"/>
  <c r="D110" i="8"/>
  <c r="T110" i="8"/>
  <c r="F61" i="8"/>
  <c r="V61" i="8"/>
  <c r="N61" i="8"/>
  <c r="C56" i="8"/>
  <c r="K56" i="8"/>
  <c r="S56" i="8"/>
  <c r="S101" i="8" s="1"/>
  <c r="S125" i="8"/>
  <c r="C125" i="8"/>
  <c r="K125" i="8"/>
  <c r="H51" i="8"/>
  <c r="H96" i="8" s="1"/>
  <c r="P51" i="8"/>
  <c r="P96" i="8" s="1"/>
  <c r="X51" i="8"/>
  <c r="X96" i="8" s="1"/>
  <c r="H60" i="8"/>
  <c r="P60" i="8"/>
  <c r="X60" i="8"/>
  <c r="E59" i="8"/>
  <c r="M59" i="8"/>
  <c r="U59" i="8"/>
  <c r="C58" i="8"/>
  <c r="S58" i="8"/>
  <c r="K58" i="8"/>
  <c r="E55" i="8"/>
  <c r="E100" i="8" s="1"/>
  <c r="M55" i="8"/>
  <c r="M100" i="8" s="1"/>
  <c r="U55" i="8"/>
  <c r="U100" i="8" s="1"/>
  <c r="C54" i="8"/>
  <c r="C99" i="8" s="1"/>
  <c r="K54" i="8"/>
  <c r="K99" i="8" s="1"/>
  <c r="S54" i="8"/>
  <c r="S99" i="8" s="1"/>
  <c r="G52" i="8"/>
  <c r="G97" i="8" s="1"/>
  <c r="O52" i="8"/>
  <c r="W52" i="8"/>
  <c r="T125" i="8"/>
  <c r="L125" i="8"/>
  <c r="D125" i="8"/>
  <c r="G60" i="8"/>
  <c r="O60" i="8"/>
  <c r="W60" i="8"/>
  <c r="D59" i="8"/>
  <c r="T59" i="8"/>
  <c r="L59" i="8"/>
  <c r="H56" i="8"/>
  <c r="X56" i="8"/>
  <c r="P56" i="8"/>
  <c r="D55" i="8"/>
  <c r="T55" i="8"/>
  <c r="L55" i="8"/>
  <c r="F52" i="8"/>
  <c r="N52" i="8"/>
  <c r="V52" i="8"/>
  <c r="E53" i="8"/>
  <c r="E98" i="8" s="1"/>
  <c r="M53" i="8"/>
  <c r="M98" i="8" s="1"/>
  <c r="U53" i="8"/>
  <c r="U98" i="8" s="1"/>
  <c r="U125" i="8"/>
  <c r="M125" i="8"/>
  <c r="E125" i="8"/>
  <c r="F60" i="8"/>
  <c r="N60" i="8"/>
  <c r="V60" i="8"/>
  <c r="C59" i="8"/>
  <c r="K59" i="8"/>
  <c r="S59" i="8"/>
  <c r="G56" i="8"/>
  <c r="W56" i="8"/>
  <c r="O56" i="8"/>
  <c r="C55" i="8"/>
  <c r="C100" i="8" s="1"/>
  <c r="S55" i="8"/>
  <c r="S100" i="8" s="1"/>
  <c r="K55" i="8"/>
  <c r="K100" i="8" s="1"/>
  <c r="H53" i="8"/>
  <c r="H98" i="8" s="1"/>
  <c r="P53" i="8"/>
  <c r="P98" i="8" s="1"/>
  <c r="X53" i="8"/>
  <c r="X98" i="8" s="1"/>
  <c r="E52" i="8"/>
  <c r="E97" i="8" s="1"/>
  <c r="U52" i="8"/>
  <c r="U97" i="8" s="1"/>
  <c r="M52" i="8"/>
  <c r="M97" i="8" s="1"/>
  <c r="D56" i="8"/>
  <c r="L56" i="8"/>
  <c r="T56" i="8"/>
  <c r="N125" i="8"/>
  <c r="F125" i="8"/>
  <c r="V125" i="8"/>
  <c r="H61" i="8"/>
  <c r="P61" i="8"/>
  <c r="X61" i="8"/>
  <c r="E60" i="8"/>
  <c r="M60" i="8"/>
  <c r="U60" i="8"/>
  <c r="H57" i="8"/>
  <c r="P57" i="8"/>
  <c r="X57" i="8"/>
  <c r="F56" i="8"/>
  <c r="V56" i="8"/>
  <c r="N56" i="8"/>
  <c r="G53" i="8"/>
  <c r="W53" i="8"/>
  <c r="O53" i="8"/>
  <c r="D52" i="8"/>
  <c r="D97" i="8" s="1"/>
  <c r="L52" i="8"/>
  <c r="L97" i="8" s="1"/>
  <c r="T52" i="8"/>
  <c r="T97" i="8" s="1"/>
  <c r="S110" i="8"/>
  <c r="K110" i="8"/>
  <c r="C110" i="8"/>
  <c r="O125" i="8"/>
  <c r="G125" i="8"/>
  <c r="W125" i="8"/>
  <c r="G61" i="8"/>
  <c r="W61" i="8"/>
  <c r="O61" i="8"/>
  <c r="D60" i="8"/>
  <c r="T60" i="8"/>
  <c r="L60" i="8"/>
  <c r="G57" i="8"/>
  <c r="W57" i="8"/>
  <c r="O57" i="8"/>
  <c r="E56" i="8"/>
  <c r="U56" i="8"/>
  <c r="M56" i="8"/>
  <c r="M101" i="8" s="1"/>
  <c r="M110" i="8"/>
  <c r="E110" i="8"/>
  <c r="U110" i="8"/>
  <c r="C51" i="8"/>
  <c r="S51" i="8"/>
  <c r="S96" i="8" s="1"/>
  <c r="K51" i="8"/>
  <c r="K96" i="8" s="1"/>
  <c r="E61" i="8"/>
  <c r="U61" i="8"/>
  <c r="M61" i="8"/>
  <c r="G58" i="8"/>
  <c r="W58" i="8"/>
  <c r="O58" i="8"/>
  <c r="E57" i="8"/>
  <c r="U57" i="8"/>
  <c r="M57" i="8"/>
  <c r="G54" i="8"/>
  <c r="O54" i="8"/>
  <c r="W54" i="8"/>
  <c r="C53" i="8"/>
  <c r="C98" i="8" s="1"/>
  <c r="S53" i="8"/>
  <c r="S98" i="8" s="1"/>
  <c r="K53" i="8"/>
  <c r="K98" i="8" s="1"/>
  <c r="C60" i="8"/>
  <c r="S60" i="8"/>
  <c r="K60" i="8"/>
  <c r="H58" i="8"/>
  <c r="X58" i="8"/>
  <c r="P58" i="8"/>
  <c r="F57" i="8"/>
  <c r="N57" i="8"/>
  <c r="V57" i="8"/>
  <c r="H54" i="8"/>
  <c r="H99" i="8" s="1"/>
  <c r="P54" i="8"/>
  <c r="P99" i="8" s="1"/>
  <c r="X54" i="8"/>
  <c r="X99" i="8" s="1"/>
  <c r="D53" i="8"/>
  <c r="L53" i="8"/>
  <c r="T53" i="8"/>
  <c r="N110" i="8"/>
  <c r="F110" i="8"/>
  <c r="V110" i="8"/>
  <c r="E51" i="8"/>
  <c r="E96" i="8" s="1"/>
  <c r="M51" i="8"/>
  <c r="M96" i="8" s="1"/>
  <c r="U51" i="8"/>
  <c r="U96" i="8" s="1"/>
  <c r="D61" i="8"/>
  <c r="T61" i="8"/>
  <c r="L61" i="8"/>
  <c r="H59" i="8"/>
  <c r="X59" i="8"/>
  <c r="P59" i="8"/>
  <c r="F58" i="8"/>
  <c r="V58" i="8"/>
  <c r="N58" i="8"/>
  <c r="D57" i="8"/>
  <c r="T57" i="8"/>
  <c r="L57" i="8"/>
  <c r="H55" i="8"/>
  <c r="H100" i="8" s="1"/>
  <c r="X55" i="8"/>
  <c r="X100" i="8" s="1"/>
  <c r="P55" i="8"/>
  <c r="P100" i="8" s="1"/>
  <c r="F54" i="8"/>
  <c r="V54" i="8"/>
  <c r="N54" i="8"/>
  <c r="X126" i="8"/>
  <c r="H126" i="8"/>
  <c r="P126" i="8"/>
  <c r="D51" i="8"/>
  <c r="D96" i="8" s="1"/>
  <c r="L51" i="8"/>
  <c r="L96" i="8" s="1"/>
  <c r="T51" i="8"/>
  <c r="T96" i="8" s="1"/>
  <c r="P125" i="8"/>
  <c r="H125" i="8"/>
  <c r="X125" i="8"/>
  <c r="O110" i="8"/>
  <c r="W110" i="8"/>
  <c r="G110" i="8"/>
  <c r="F51" i="8"/>
  <c r="F96" i="8" s="1"/>
  <c r="N51" i="8"/>
  <c r="N96" i="8" s="1"/>
  <c r="V51" i="8"/>
  <c r="V96" i="8" s="1"/>
  <c r="C61" i="8"/>
  <c r="K61" i="8"/>
  <c r="S61" i="8"/>
  <c r="G59" i="8"/>
  <c r="O59" i="8"/>
  <c r="W59" i="8"/>
  <c r="E58" i="8"/>
  <c r="U58" i="8"/>
  <c r="M58" i="8"/>
  <c r="C57" i="8"/>
  <c r="S57" i="8"/>
  <c r="K57" i="8"/>
  <c r="G55" i="8"/>
  <c r="W55" i="8"/>
  <c r="O55" i="8"/>
  <c r="E54" i="8"/>
  <c r="E99" i="8" s="1"/>
  <c r="U54" i="8"/>
  <c r="U99" i="8" s="1"/>
  <c r="M54" i="8"/>
  <c r="M99" i="8" s="1"/>
  <c r="O126" i="8"/>
  <c r="G126" i="8"/>
  <c r="W126" i="8"/>
  <c r="K111" i="8"/>
  <c r="C111" i="8"/>
  <c r="S111" i="8"/>
  <c r="F53" i="8"/>
  <c r="V53" i="8"/>
  <c r="N53" i="8"/>
  <c r="H110" i="8"/>
  <c r="X110" i="8"/>
  <c r="P110" i="8"/>
  <c r="G51" i="8"/>
  <c r="G96" i="8" s="1"/>
  <c r="O51" i="8"/>
  <c r="O96" i="8" s="1"/>
  <c r="W51" i="8"/>
  <c r="W96" i="8" s="1"/>
  <c r="F59" i="8"/>
  <c r="V59" i="8"/>
  <c r="N59" i="8"/>
  <c r="D58" i="8"/>
  <c r="T58" i="8"/>
  <c r="L58" i="8"/>
  <c r="F55" i="8"/>
  <c r="V55" i="8"/>
  <c r="N55" i="8"/>
  <c r="D54" i="8"/>
  <c r="T54" i="8"/>
  <c r="L54" i="8"/>
  <c r="H52" i="8"/>
  <c r="H97" i="8" s="1"/>
  <c r="X52" i="8"/>
  <c r="X97" i="8" s="1"/>
  <c r="P52" i="8"/>
  <c r="P97" i="8" s="1"/>
  <c r="H101" i="9"/>
  <c r="AC100" i="9"/>
  <c r="H127" i="8" s="1"/>
  <c r="Y99" i="9"/>
  <c r="D126" i="8" s="1"/>
  <c r="D100" i="9"/>
  <c r="F100" i="9"/>
  <c r="AA99" i="9"/>
  <c r="V126" i="8" s="1"/>
  <c r="C100" i="9"/>
  <c r="X99" i="9"/>
  <c r="C126" i="8" s="1"/>
  <c r="E100" i="9"/>
  <c r="Z99" i="9"/>
  <c r="B100" i="9"/>
  <c r="W99" i="9"/>
  <c r="AB100" i="9"/>
  <c r="G101" i="9"/>
  <c r="B55" i="9"/>
  <c r="W54" i="9"/>
  <c r="AE54" i="9" s="1"/>
  <c r="B79" i="9"/>
  <c r="W78" i="9"/>
  <c r="AC76" i="9"/>
  <c r="H77" i="9"/>
  <c r="C79" i="9"/>
  <c r="X78" i="9"/>
  <c r="Y77" i="9"/>
  <c r="D78" i="9"/>
  <c r="F78" i="9"/>
  <c r="AA77" i="9"/>
  <c r="G78" i="9"/>
  <c r="AB77" i="9"/>
  <c r="E78" i="9"/>
  <c r="Z77" i="9"/>
  <c r="H56" i="9"/>
  <c r="AC55" i="9"/>
  <c r="X111" i="8" s="1"/>
  <c r="E56" i="9"/>
  <c r="Z55" i="9"/>
  <c r="M111" i="8" s="1"/>
  <c r="Y55" i="9"/>
  <c r="L111" i="8" s="1"/>
  <c r="D56" i="9"/>
  <c r="F56" i="9"/>
  <c r="AA55" i="9"/>
  <c r="V111" i="8" s="1"/>
  <c r="G56" i="9"/>
  <c r="AB55" i="9"/>
  <c r="C57" i="9"/>
  <c r="X56" i="9"/>
  <c r="K112" i="8" s="1"/>
  <c r="H35" i="9"/>
  <c r="AC34" i="9"/>
  <c r="Y33" i="9"/>
  <c r="D34" i="9"/>
  <c r="AB34" i="9"/>
  <c r="G35" i="9"/>
  <c r="E34" i="9"/>
  <c r="Z33" i="9"/>
  <c r="F34" i="9"/>
  <c r="AA33" i="9"/>
  <c r="B34" i="9"/>
  <c r="W33" i="9"/>
  <c r="X33" i="9"/>
  <c r="C34" i="9"/>
  <c r="AC216" i="6"/>
  <c r="G100" i="5" s="1"/>
  <c r="AI213" i="6"/>
  <c r="I33" i="5"/>
  <c r="G38" i="5"/>
  <c r="AB216" i="6"/>
  <c r="F100" i="5" s="1"/>
  <c r="AH213" i="6"/>
  <c r="AD207" i="6"/>
  <c r="H91" i="5" s="1"/>
  <c r="F36" i="5"/>
  <c r="AG213" i="6"/>
  <c r="AC207" i="6"/>
  <c r="G91" i="5" s="1"/>
  <c r="K42" i="5"/>
  <c r="O31" i="5"/>
  <c r="H29" i="5"/>
  <c r="G36" i="5"/>
  <c r="AL218" i="6"/>
  <c r="AF213" i="6"/>
  <c r="J42" i="5"/>
  <c r="N31" i="5"/>
  <c r="H36" i="5"/>
  <c r="F41" i="5"/>
  <c r="AJ210" i="6"/>
  <c r="K39" i="5"/>
  <c r="AD219" i="6"/>
  <c r="H103" i="5" s="1"/>
  <c r="AH217" i="6"/>
  <c r="AL215" i="6"/>
  <c r="AB212" i="6"/>
  <c r="F96" i="5" s="1"/>
  <c r="P37" i="5"/>
  <c r="L39" i="5"/>
  <c r="AD212" i="6"/>
  <c r="H96" i="5" s="1"/>
  <c r="AG217" i="6"/>
  <c r="AK215" i="6"/>
  <c r="AK207" i="6"/>
  <c r="O37" i="5"/>
  <c r="P28" i="5"/>
  <c r="AC212" i="6"/>
  <c r="G96" i="5" s="1"/>
  <c r="AB219" i="6"/>
  <c r="F103" i="5" s="1"/>
  <c r="AF217" i="6"/>
  <c r="AD210" i="6"/>
  <c r="H94" i="5" s="1"/>
  <c r="AE217" i="6"/>
  <c r="I101" i="5" s="1"/>
  <c r="AC210" i="6"/>
  <c r="G94" i="5" s="1"/>
  <c r="AE209" i="6"/>
  <c r="I93" i="5" s="1"/>
  <c r="M37" i="5"/>
  <c r="F33" i="5"/>
  <c r="O28" i="5"/>
  <c r="H32" i="5"/>
  <c r="AC217" i="6"/>
  <c r="G101" i="5" s="1"/>
  <c r="P188" i="6"/>
  <c r="K167" i="6"/>
  <c r="L167" i="6"/>
  <c r="M167" i="6" s="1"/>
  <c r="P167" i="6"/>
  <c r="L189" i="6"/>
  <c r="P189" i="6"/>
  <c r="Q188" i="6"/>
  <c r="I167" i="6"/>
  <c r="O167" i="6"/>
  <c r="I188" i="6"/>
  <c r="L188" i="6"/>
  <c r="M188" i="6" s="1"/>
  <c r="B18" i="4"/>
  <c r="AU53" i="6" s="1"/>
  <c r="T127" i="6"/>
  <c r="U145" i="6"/>
  <c r="T144" i="6"/>
  <c r="T145" i="6"/>
  <c r="U123" i="6"/>
  <c r="T124" i="6"/>
  <c r="U147" i="6"/>
  <c r="U127" i="6"/>
  <c r="U144" i="6"/>
  <c r="T146" i="6"/>
  <c r="T147" i="6"/>
  <c r="U124" i="6"/>
  <c r="T148" i="6"/>
  <c r="T125" i="6"/>
  <c r="U148" i="6"/>
  <c r="U146" i="6"/>
  <c r="U125" i="6"/>
  <c r="T126" i="6"/>
  <c r="T123" i="6"/>
  <c r="U126" i="6"/>
  <c r="B9" i="4"/>
  <c r="B13" i="4" s="1"/>
  <c r="E18" i="4"/>
  <c r="U79" i="6"/>
  <c r="U80" i="6"/>
  <c r="BM10" i="6"/>
  <c r="BM53" i="6"/>
  <c r="U9" i="6"/>
  <c r="U30" i="6"/>
  <c r="BM11" i="6"/>
  <c r="U78" i="6"/>
  <c r="AQ11" i="6"/>
  <c r="U57" i="6"/>
  <c r="U10" i="6"/>
  <c r="U31" i="6"/>
  <c r="U100" i="6"/>
  <c r="U56" i="6"/>
  <c r="BM7" i="6"/>
  <c r="BM8" i="6"/>
  <c r="U11" i="6"/>
  <c r="BM9" i="6"/>
  <c r="V6" i="1"/>
  <c r="U32" i="6"/>
  <c r="U101" i="6"/>
  <c r="AQ30" i="6"/>
  <c r="V5" i="1"/>
  <c r="U102" i="6"/>
  <c r="BM33" i="6"/>
  <c r="AQ31" i="6"/>
  <c r="U103" i="6"/>
  <c r="BM34" i="6"/>
  <c r="AQ7" i="6"/>
  <c r="AQ8" i="6"/>
  <c r="T57" i="6"/>
  <c r="BL8" i="6"/>
  <c r="BL9" i="6"/>
  <c r="U6" i="1"/>
  <c r="BL11" i="6"/>
  <c r="AP32" i="6"/>
  <c r="BL54" i="6"/>
  <c r="U8" i="1"/>
  <c r="BL34" i="6"/>
  <c r="AP31" i="6"/>
  <c r="T30" i="6"/>
  <c r="AQ32" i="6"/>
  <c r="BM54" i="6"/>
  <c r="BL10" i="6"/>
  <c r="T103" i="6"/>
  <c r="AP33" i="6"/>
  <c r="BL55" i="6"/>
  <c r="T31" i="6"/>
  <c r="AP7" i="6"/>
  <c r="AQ33" i="6"/>
  <c r="BM55" i="6"/>
  <c r="T79" i="6"/>
  <c r="T101" i="6"/>
  <c r="T102" i="6"/>
  <c r="BL30" i="6"/>
  <c r="BL56" i="6"/>
  <c r="T32" i="6"/>
  <c r="U53" i="6"/>
  <c r="AP8" i="6"/>
  <c r="AQ34" i="6"/>
  <c r="BM30" i="6"/>
  <c r="BM56" i="6"/>
  <c r="AP11" i="6"/>
  <c r="BL53" i="6"/>
  <c r="U4" i="1"/>
  <c r="U7" i="6"/>
  <c r="T33" i="6"/>
  <c r="U54" i="6"/>
  <c r="U76" i="6"/>
  <c r="AP9" i="6"/>
  <c r="BM31" i="6"/>
  <c r="BM57" i="6"/>
  <c r="V4" i="1"/>
  <c r="T8" i="6"/>
  <c r="U33" i="6"/>
  <c r="T55" i="6"/>
  <c r="T77" i="6"/>
  <c r="AQ9" i="6"/>
  <c r="BL32" i="6"/>
  <c r="T7" i="6"/>
  <c r="T10" i="6"/>
  <c r="T11" i="6"/>
  <c r="T80" i="6"/>
  <c r="AP34" i="6"/>
  <c r="T54" i="6"/>
  <c r="BL31" i="6"/>
  <c r="BL57" i="6"/>
  <c r="V8" i="1"/>
  <c r="U8" i="6"/>
  <c r="T34" i="6"/>
  <c r="U55" i="6"/>
  <c r="U77" i="6"/>
  <c r="T99" i="6"/>
  <c r="AP10" i="6"/>
  <c r="BM32" i="6"/>
  <c r="T100" i="6"/>
  <c r="U7" i="1"/>
  <c r="U5" i="1"/>
  <c r="AP30" i="6"/>
  <c r="T53" i="6"/>
  <c r="T76" i="6"/>
  <c r="V7" i="1"/>
  <c r="T9" i="6"/>
  <c r="U34" i="6"/>
  <c r="T56" i="6"/>
  <c r="T78" i="6"/>
  <c r="U99" i="6"/>
  <c r="BL7" i="6"/>
  <c r="O97" i="8" l="1"/>
  <c r="V97" i="8"/>
  <c r="N97" i="8"/>
  <c r="E101" i="8"/>
  <c r="U101" i="8"/>
  <c r="E111" i="8"/>
  <c r="P127" i="8"/>
  <c r="D111" i="8"/>
  <c r="X101" i="8"/>
  <c r="T111" i="8"/>
  <c r="P101" i="8"/>
  <c r="H101" i="8"/>
  <c r="W97" i="8"/>
  <c r="C96" i="8"/>
  <c r="B140" i="8"/>
  <c r="G127" i="8"/>
  <c r="O127" i="8"/>
  <c r="W127" i="8"/>
  <c r="O111" i="8"/>
  <c r="W111" i="8"/>
  <c r="G111" i="8"/>
  <c r="M126" i="8"/>
  <c r="E126" i="8"/>
  <c r="U126" i="8"/>
  <c r="AE99" i="9"/>
  <c r="X127" i="8"/>
  <c r="D13" i="9"/>
  <c r="Y12" i="9"/>
  <c r="D98" i="8" s="1"/>
  <c r="F97" i="8"/>
  <c r="F13" i="9"/>
  <c r="AA12" i="9"/>
  <c r="F98" i="8" s="1"/>
  <c r="P111" i="8"/>
  <c r="S126" i="8"/>
  <c r="T126" i="8"/>
  <c r="H111" i="8"/>
  <c r="K126" i="8"/>
  <c r="L126" i="8"/>
  <c r="C17" i="9"/>
  <c r="X16" i="9"/>
  <c r="K102" i="8" s="1"/>
  <c r="F126" i="8"/>
  <c r="U111" i="8"/>
  <c r="C112" i="8"/>
  <c r="N111" i="8"/>
  <c r="K101" i="8"/>
  <c r="E17" i="9"/>
  <c r="Z16" i="9"/>
  <c r="M102" i="8" s="1"/>
  <c r="S112" i="8"/>
  <c r="N126" i="8"/>
  <c r="F111" i="8"/>
  <c r="C101" i="8"/>
  <c r="H17" i="9"/>
  <c r="AC16" i="9"/>
  <c r="X102" i="8" s="1"/>
  <c r="H102" i="8"/>
  <c r="G13" i="9"/>
  <c r="AB12" i="9"/>
  <c r="W98" i="8" s="1"/>
  <c r="Y100" i="9"/>
  <c r="D101" i="9"/>
  <c r="AA100" i="9"/>
  <c r="F101" i="9"/>
  <c r="Z100" i="9"/>
  <c r="E101" i="9"/>
  <c r="C101" i="9"/>
  <c r="X100" i="9"/>
  <c r="G102" i="9"/>
  <c r="AB101" i="9"/>
  <c r="W100" i="9"/>
  <c r="B101" i="9"/>
  <c r="AC101" i="9"/>
  <c r="H102" i="9"/>
  <c r="W55" i="9"/>
  <c r="AE55" i="9" s="1"/>
  <c r="B56" i="9"/>
  <c r="AA78" i="9"/>
  <c r="F79" i="9"/>
  <c r="Z78" i="9"/>
  <c r="E79" i="9"/>
  <c r="D79" i="9"/>
  <c r="Y78" i="9"/>
  <c r="H78" i="9"/>
  <c r="AC77" i="9"/>
  <c r="X79" i="9"/>
  <c r="C80" i="9"/>
  <c r="AB78" i="9"/>
  <c r="G79" i="9"/>
  <c r="W79" i="9"/>
  <c r="B80" i="9"/>
  <c r="AA56" i="9"/>
  <c r="F57" i="9"/>
  <c r="Y56" i="9"/>
  <c r="D57" i="9"/>
  <c r="X57" i="9"/>
  <c r="C58" i="9"/>
  <c r="Z56" i="9"/>
  <c r="E57" i="9"/>
  <c r="AB56" i="9"/>
  <c r="G57" i="9"/>
  <c r="H57" i="9"/>
  <c r="AC56" i="9"/>
  <c r="F35" i="9"/>
  <c r="AA34" i="9"/>
  <c r="C35" i="9"/>
  <c r="X34" i="9"/>
  <c r="Y34" i="9"/>
  <c r="D35" i="9"/>
  <c r="Z34" i="9"/>
  <c r="E35" i="9"/>
  <c r="G36" i="9"/>
  <c r="AB35" i="9"/>
  <c r="B35" i="9"/>
  <c r="W34" i="9"/>
  <c r="H36" i="9"/>
  <c r="AC35" i="9"/>
  <c r="Q167" i="6"/>
  <c r="L168" i="6"/>
  <c r="P168" i="6"/>
  <c r="O189" i="6"/>
  <c r="Q189" i="6" s="1"/>
  <c r="K189" i="6"/>
  <c r="M189" i="6" s="1"/>
  <c r="I189" i="6"/>
  <c r="I168" i="6"/>
  <c r="K168" i="6"/>
  <c r="M168" i="6" s="1"/>
  <c r="O168" i="6"/>
  <c r="L190" i="6"/>
  <c r="P190" i="6"/>
  <c r="AV30" i="6"/>
  <c r="B19" i="4"/>
  <c r="Z30" i="6"/>
  <c r="AD30" i="6" s="1"/>
  <c r="AV53" i="6"/>
  <c r="D99" i="6"/>
  <c r="D76" i="6"/>
  <c r="C4" i="1"/>
  <c r="D53" i="6"/>
  <c r="Z7" i="6"/>
  <c r="AD7" i="6" s="1"/>
  <c r="D30" i="6"/>
  <c r="D7" i="6"/>
  <c r="L98" i="8" l="1"/>
  <c r="C102" i="8"/>
  <c r="S102" i="8"/>
  <c r="T98" i="8"/>
  <c r="V98" i="8"/>
  <c r="H112" i="8"/>
  <c r="P112" i="8"/>
  <c r="X112" i="8"/>
  <c r="S113" i="8"/>
  <c r="C113" i="8"/>
  <c r="K113" i="8"/>
  <c r="U127" i="8"/>
  <c r="M127" i="8"/>
  <c r="E127" i="8"/>
  <c r="V127" i="8"/>
  <c r="N127" i="8"/>
  <c r="F127" i="8"/>
  <c r="C18" i="9"/>
  <c r="X17" i="9"/>
  <c r="D14" i="9"/>
  <c r="Y13" i="9"/>
  <c r="L112" i="8"/>
  <c r="D112" i="8"/>
  <c r="T112" i="8"/>
  <c r="AE100" i="9"/>
  <c r="U102" i="8"/>
  <c r="O98" i="8"/>
  <c r="F14" i="9"/>
  <c r="AA13" i="9"/>
  <c r="E102" i="8"/>
  <c r="N98" i="8"/>
  <c r="H128" i="8"/>
  <c r="X128" i="8"/>
  <c r="P128" i="8"/>
  <c r="V112" i="8"/>
  <c r="N112" i="8"/>
  <c r="F112" i="8"/>
  <c r="L127" i="8"/>
  <c r="T127" i="8"/>
  <c r="D127" i="8"/>
  <c r="W128" i="8"/>
  <c r="G128" i="8"/>
  <c r="O128" i="8"/>
  <c r="O112" i="8"/>
  <c r="G112" i="8"/>
  <c r="W112" i="8"/>
  <c r="H18" i="9"/>
  <c r="AC17" i="9"/>
  <c r="E18" i="9"/>
  <c r="Z17" i="9"/>
  <c r="E112" i="8"/>
  <c r="U112" i="8"/>
  <c r="M112" i="8"/>
  <c r="P102" i="8"/>
  <c r="G14" i="9"/>
  <c r="AB13" i="9"/>
  <c r="G98" i="8"/>
  <c r="C127" i="8"/>
  <c r="S127" i="8"/>
  <c r="K127" i="8"/>
  <c r="X101" i="9"/>
  <c r="C102" i="9"/>
  <c r="W101" i="9"/>
  <c r="B102" i="9"/>
  <c r="Y101" i="9"/>
  <c r="D102" i="9"/>
  <c r="AB102" i="9"/>
  <c r="G103" i="9"/>
  <c r="Z101" i="9"/>
  <c r="E102" i="9"/>
  <c r="H103" i="9"/>
  <c r="AC102" i="9"/>
  <c r="AA101" i="9"/>
  <c r="F102" i="9"/>
  <c r="B57" i="9"/>
  <c r="W56" i="9"/>
  <c r="AE56" i="9" s="1"/>
  <c r="C81" i="9"/>
  <c r="X80" i="9"/>
  <c r="H79" i="9"/>
  <c r="AC78" i="9"/>
  <c r="G80" i="9"/>
  <c r="AB79" i="9"/>
  <c r="AA79" i="9"/>
  <c r="F80" i="9"/>
  <c r="D80" i="9"/>
  <c r="Y79" i="9"/>
  <c r="W80" i="9"/>
  <c r="B81" i="9"/>
  <c r="Z79" i="9"/>
  <c r="E80" i="9"/>
  <c r="Z57" i="9"/>
  <c r="E58" i="9"/>
  <c r="C59" i="9"/>
  <c r="X58" i="9"/>
  <c r="Y57" i="9"/>
  <c r="D58" i="9"/>
  <c r="H58" i="9"/>
  <c r="AC57" i="9"/>
  <c r="G58" i="9"/>
  <c r="AB57" i="9"/>
  <c r="AA57" i="9"/>
  <c r="F58" i="9"/>
  <c r="AB36" i="9"/>
  <c r="G37" i="9"/>
  <c r="Z35" i="9"/>
  <c r="E36" i="9"/>
  <c r="D36" i="9"/>
  <c r="Y35" i="9"/>
  <c r="H37" i="9"/>
  <c r="AC36" i="9"/>
  <c r="X35" i="9"/>
  <c r="C36" i="9"/>
  <c r="B36" i="9"/>
  <c r="W35" i="9"/>
  <c r="AA35" i="9"/>
  <c r="F36" i="9"/>
  <c r="Q168" i="6"/>
  <c r="L191" i="6"/>
  <c r="P191" i="6"/>
  <c r="K169" i="6"/>
  <c r="I169" i="6"/>
  <c r="O169" i="6"/>
  <c r="L169" i="6"/>
  <c r="P169" i="6"/>
  <c r="O190" i="6"/>
  <c r="Q190" i="6" s="1"/>
  <c r="K190" i="6"/>
  <c r="M190" i="6" s="1"/>
  <c r="I190" i="6"/>
  <c r="D124" i="6"/>
  <c r="D145" i="6"/>
  <c r="Y30" i="6"/>
  <c r="AC30" i="6" s="1"/>
  <c r="Y7" i="6"/>
  <c r="H30" i="6"/>
  <c r="D31" i="6"/>
  <c r="H76" i="6"/>
  <c r="D77" i="6"/>
  <c r="Z8" i="6"/>
  <c r="AD8" i="6" s="1"/>
  <c r="H99" i="6"/>
  <c r="D100" i="6"/>
  <c r="H53" i="6"/>
  <c r="D54" i="6"/>
  <c r="AZ30" i="6"/>
  <c r="AV31" i="6"/>
  <c r="C7" i="6"/>
  <c r="AU7" i="6"/>
  <c r="C99" i="6"/>
  <c r="B4" i="1"/>
  <c r="AU30" i="6"/>
  <c r="C53" i="6"/>
  <c r="C30" i="6"/>
  <c r="B21" i="4"/>
  <c r="C76" i="6"/>
  <c r="H7" i="6"/>
  <c r="D8" i="6"/>
  <c r="G4" i="1"/>
  <c r="C5" i="1"/>
  <c r="AZ53" i="6"/>
  <c r="AV54" i="6"/>
  <c r="AZ7" i="6"/>
  <c r="AV8" i="6"/>
  <c r="Z31" i="6"/>
  <c r="AD31" i="6" s="1"/>
  <c r="G15" i="9" l="1"/>
  <c r="AB14" i="9"/>
  <c r="AE101" i="9"/>
  <c r="V128" i="8"/>
  <c r="F128" i="8"/>
  <c r="N128" i="8"/>
  <c r="P129" i="8"/>
  <c r="X129" i="8"/>
  <c r="H129" i="8"/>
  <c r="V113" i="8"/>
  <c r="F113" i="8"/>
  <c r="N113" i="8"/>
  <c r="U113" i="8"/>
  <c r="E113" i="8"/>
  <c r="M113" i="8"/>
  <c r="T99" i="8"/>
  <c r="L99" i="8"/>
  <c r="D99" i="8"/>
  <c r="W113" i="8"/>
  <c r="G113" i="8"/>
  <c r="O113" i="8"/>
  <c r="D15" i="9"/>
  <c r="Y14" i="9"/>
  <c r="N99" i="8"/>
  <c r="F99" i="8"/>
  <c r="V99" i="8"/>
  <c r="H103" i="8"/>
  <c r="X103" i="8"/>
  <c r="P103" i="8"/>
  <c r="F15" i="9"/>
  <c r="AA14" i="9"/>
  <c r="C19" i="9"/>
  <c r="X18" i="9"/>
  <c r="C128" i="8"/>
  <c r="S128" i="8"/>
  <c r="K128" i="8"/>
  <c r="W129" i="8"/>
  <c r="O129" i="8"/>
  <c r="G129" i="8"/>
  <c r="H19" i="9"/>
  <c r="AC18" i="9"/>
  <c r="T113" i="8"/>
  <c r="D113" i="8"/>
  <c r="L113" i="8"/>
  <c r="L128" i="8"/>
  <c r="D128" i="8"/>
  <c r="T128" i="8"/>
  <c r="S114" i="8"/>
  <c r="C114" i="8"/>
  <c r="K114" i="8"/>
  <c r="U103" i="8"/>
  <c r="E103" i="8"/>
  <c r="M103" i="8"/>
  <c r="U128" i="8"/>
  <c r="E128" i="8"/>
  <c r="M128" i="8"/>
  <c r="E19" i="9"/>
  <c r="Z18" i="9"/>
  <c r="S103" i="8"/>
  <c r="C103" i="8"/>
  <c r="K103" i="8"/>
  <c r="P113" i="8"/>
  <c r="X113" i="8"/>
  <c r="H113" i="8"/>
  <c r="G99" i="8"/>
  <c r="O99" i="8"/>
  <c r="W99" i="8"/>
  <c r="W102" i="9"/>
  <c r="B103" i="9"/>
  <c r="D103" i="9"/>
  <c r="Y102" i="9"/>
  <c r="AA102" i="9"/>
  <c r="F103" i="9"/>
  <c r="C103" i="9"/>
  <c r="X102" i="9"/>
  <c r="E103" i="9"/>
  <c r="Z102" i="9"/>
  <c r="G104" i="9"/>
  <c r="AB103" i="9"/>
  <c r="AC103" i="9"/>
  <c r="H104" i="9"/>
  <c r="W57" i="9"/>
  <c r="AE57" i="9" s="1"/>
  <c r="B58" i="9"/>
  <c r="D81" i="9"/>
  <c r="Y80" i="9"/>
  <c r="AA80" i="9"/>
  <c r="F81" i="9"/>
  <c r="AB80" i="9"/>
  <c r="G81" i="9"/>
  <c r="E81" i="9"/>
  <c r="Z80" i="9"/>
  <c r="H80" i="9"/>
  <c r="AC79" i="9"/>
  <c r="W81" i="9"/>
  <c r="B82" i="9"/>
  <c r="X81" i="9"/>
  <c r="C82" i="9"/>
  <c r="D59" i="9"/>
  <c r="Y58" i="9"/>
  <c r="AC58" i="9"/>
  <c r="H59" i="9"/>
  <c r="C60" i="9"/>
  <c r="X59" i="9"/>
  <c r="AA58" i="9"/>
  <c r="F59" i="9"/>
  <c r="E59" i="9"/>
  <c r="Z58" i="9"/>
  <c r="AB58" i="9"/>
  <c r="G59" i="9"/>
  <c r="C37" i="9"/>
  <c r="X36" i="9"/>
  <c r="AC37" i="9"/>
  <c r="H38" i="9"/>
  <c r="D37" i="9"/>
  <c r="Y36" i="9"/>
  <c r="AA36" i="9"/>
  <c r="F37" i="9"/>
  <c r="E37" i="9"/>
  <c r="Z36" i="9"/>
  <c r="AB37" i="9"/>
  <c r="G38" i="9"/>
  <c r="W36" i="9"/>
  <c r="B37" i="9"/>
  <c r="L170" i="6"/>
  <c r="P170" i="6"/>
  <c r="K191" i="6"/>
  <c r="M191" i="6" s="1"/>
  <c r="O191" i="6"/>
  <c r="Q191" i="6" s="1"/>
  <c r="I191" i="6"/>
  <c r="I170" i="6"/>
  <c r="K170" i="6"/>
  <c r="M170" i="6" s="1"/>
  <c r="O170" i="6"/>
  <c r="Q170" i="6" s="1"/>
  <c r="M169" i="6"/>
  <c r="Q169" i="6"/>
  <c r="L192" i="6"/>
  <c r="P192" i="6"/>
  <c r="D146" i="6"/>
  <c r="E123" i="6"/>
  <c r="C124" i="6"/>
  <c r="E144" i="6"/>
  <c r="C145" i="6"/>
  <c r="D125" i="6"/>
  <c r="Y8" i="6"/>
  <c r="AC8" i="6" s="1"/>
  <c r="AA7" i="6"/>
  <c r="AU8" i="6"/>
  <c r="AW7" i="6"/>
  <c r="AY7" i="6"/>
  <c r="AA30" i="6"/>
  <c r="Y31" i="6"/>
  <c r="AC31" i="6" s="1"/>
  <c r="AV55" i="6"/>
  <c r="AZ54" i="6"/>
  <c r="L53" i="6"/>
  <c r="P53" i="6"/>
  <c r="Z9" i="6"/>
  <c r="AD9" i="6" s="1"/>
  <c r="K4" i="1"/>
  <c r="O4" i="1"/>
  <c r="G76" i="6"/>
  <c r="C77" i="6"/>
  <c r="E76" i="6"/>
  <c r="AH7" i="6"/>
  <c r="AL7" i="6"/>
  <c r="F4" i="1"/>
  <c r="D4" i="1"/>
  <c r="B5" i="1"/>
  <c r="AL30" i="6"/>
  <c r="AH30" i="6"/>
  <c r="BD7" i="6"/>
  <c r="BH7" i="6"/>
  <c r="C6" i="1"/>
  <c r="G5" i="1"/>
  <c r="H8" i="6"/>
  <c r="D9" i="6"/>
  <c r="D78" i="6"/>
  <c r="H77" i="6"/>
  <c r="AY30" i="6"/>
  <c r="AU31" i="6"/>
  <c r="AW30" i="6"/>
  <c r="AW53" i="6"/>
  <c r="AY53" i="6"/>
  <c r="AU54" i="6"/>
  <c r="AW54" i="6" s="1"/>
  <c r="H100" i="6"/>
  <c r="D101" i="6"/>
  <c r="L76" i="6"/>
  <c r="P76" i="6"/>
  <c r="G99" i="6"/>
  <c r="C100" i="6"/>
  <c r="E99" i="6"/>
  <c r="E7" i="6"/>
  <c r="C8" i="6"/>
  <c r="AZ8" i="6"/>
  <c r="AV9" i="6"/>
  <c r="BH30" i="6"/>
  <c r="BD30" i="6"/>
  <c r="BD53" i="6"/>
  <c r="BH53" i="6"/>
  <c r="P99" i="6"/>
  <c r="L99" i="6"/>
  <c r="G30" i="6"/>
  <c r="E30" i="6"/>
  <c r="D32" i="6"/>
  <c r="H31" i="6"/>
  <c r="Z32" i="6"/>
  <c r="AD32" i="6" s="1"/>
  <c r="AZ31" i="6"/>
  <c r="AV32" i="6"/>
  <c r="D55" i="6"/>
  <c r="H54" i="6"/>
  <c r="P7" i="6"/>
  <c r="L7" i="6"/>
  <c r="G53" i="6"/>
  <c r="E53" i="6"/>
  <c r="C54" i="6"/>
  <c r="L30" i="6"/>
  <c r="P30" i="6"/>
  <c r="AE102" i="9" l="1"/>
  <c r="H114" i="8"/>
  <c r="P114" i="8"/>
  <c r="X114" i="8"/>
  <c r="H130" i="8"/>
  <c r="X130" i="8"/>
  <c r="P130" i="8"/>
  <c r="H20" i="9"/>
  <c r="AC20" i="9" s="1"/>
  <c r="AC19" i="9"/>
  <c r="F16" i="9"/>
  <c r="AA15" i="9"/>
  <c r="S129" i="8"/>
  <c r="C129" i="8"/>
  <c r="K129" i="8"/>
  <c r="S104" i="8"/>
  <c r="K104" i="8"/>
  <c r="C104" i="8"/>
  <c r="L100" i="8"/>
  <c r="T100" i="8"/>
  <c r="D100" i="8"/>
  <c r="G130" i="8"/>
  <c r="O130" i="8"/>
  <c r="W130" i="8"/>
  <c r="O114" i="8"/>
  <c r="W114" i="8"/>
  <c r="G114" i="8"/>
  <c r="M104" i="8"/>
  <c r="U104" i="8"/>
  <c r="E104" i="8"/>
  <c r="M114" i="8"/>
  <c r="U114" i="8"/>
  <c r="E114" i="8"/>
  <c r="E129" i="8"/>
  <c r="M129" i="8"/>
  <c r="U129" i="8"/>
  <c r="E20" i="9"/>
  <c r="Z20" i="9" s="1"/>
  <c r="Z19" i="9"/>
  <c r="V114" i="8"/>
  <c r="F114" i="8"/>
  <c r="N114" i="8"/>
  <c r="S115" i="8"/>
  <c r="C115" i="8"/>
  <c r="K115" i="8"/>
  <c r="V129" i="8"/>
  <c r="F129" i="8"/>
  <c r="N129" i="8"/>
  <c r="C20" i="9"/>
  <c r="X20" i="9" s="1"/>
  <c r="X19" i="9"/>
  <c r="D16" i="9"/>
  <c r="Y15" i="9"/>
  <c r="O100" i="8"/>
  <c r="W100" i="8"/>
  <c r="G100" i="8"/>
  <c r="D114" i="8"/>
  <c r="L114" i="8"/>
  <c r="T114" i="8"/>
  <c r="T129" i="8"/>
  <c r="D129" i="8"/>
  <c r="L129" i="8"/>
  <c r="P104" i="8"/>
  <c r="X104" i="8"/>
  <c r="H104" i="8"/>
  <c r="F100" i="8"/>
  <c r="N100" i="8"/>
  <c r="V100" i="8"/>
  <c r="G16" i="9"/>
  <c r="AB15" i="9"/>
  <c r="F104" i="9"/>
  <c r="AA103" i="9"/>
  <c r="D104" i="9"/>
  <c r="Y103" i="9"/>
  <c r="E104" i="9"/>
  <c r="Z103" i="9"/>
  <c r="X103" i="9"/>
  <c r="C104" i="9"/>
  <c r="W103" i="9"/>
  <c r="B104" i="9"/>
  <c r="AC104" i="9"/>
  <c r="H105" i="9"/>
  <c r="G105" i="9"/>
  <c r="AB104" i="9"/>
  <c r="W58" i="9"/>
  <c r="AE58" i="9" s="1"/>
  <c r="B59" i="9"/>
  <c r="AC80" i="9"/>
  <c r="H81" i="9"/>
  <c r="Z81" i="9"/>
  <c r="E82" i="9"/>
  <c r="AB81" i="9"/>
  <c r="G82" i="9"/>
  <c r="B83" i="9"/>
  <c r="W82" i="9"/>
  <c r="X82" i="9"/>
  <c r="C83" i="9"/>
  <c r="AA81" i="9"/>
  <c r="F82" i="9"/>
  <c r="Y81" i="9"/>
  <c r="D82" i="9"/>
  <c r="AA59" i="9"/>
  <c r="F60" i="9"/>
  <c r="X60" i="9"/>
  <c r="C61" i="9"/>
  <c r="AB59" i="9"/>
  <c r="G60" i="9"/>
  <c r="AC59" i="9"/>
  <c r="H60" i="9"/>
  <c r="E60" i="9"/>
  <c r="Z59" i="9"/>
  <c r="Y59" i="9"/>
  <c r="D60" i="9"/>
  <c r="E38" i="9"/>
  <c r="Z37" i="9"/>
  <c r="AA37" i="9"/>
  <c r="F38" i="9"/>
  <c r="D38" i="9"/>
  <c r="Y37" i="9"/>
  <c r="B38" i="9"/>
  <c r="W37" i="9"/>
  <c r="AC38" i="9"/>
  <c r="H39" i="9"/>
  <c r="G39" i="9"/>
  <c r="AB38" i="9"/>
  <c r="X37" i="9"/>
  <c r="C38" i="9"/>
  <c r="L193" i="6"/>
  <c r="P193" i="6"/>
  <c r="K192" i="6"/>
  <c r="M192" i="6" s="1"/>
  <c r="I192" i="6"/>
  <c r="O192" i="6"/>
  <c r="Q192" i="6" s="1"/>
  <c r="O171" i="6"/>
  <c r="I171" i="6"/>
  <c r="K171" i="6"/>
  <c r="P171" i="6"/>
  <c r="L171" i="6"/>
  <c r="C125" i="6"/>
  <c r="E124" i="6"/>
  <c r="D126" i="6"/>
  <c r="E145" i="6"/>
  <c r="C146" i="6"/>
  <c r="D147" i="6"/>
  <c r="AA8" i="6"/>
  <c r="BH54" i="6"/>
  <c r="BD54" i="6"/>
  <c r="BD8" i="6"/>
  <c r="BH8" i="6"/>
  <c r="O7" i="6"/>
  <c r="Q7" i="6" s="1"/>
  <c r="K7" i="6"/>
  <c r="M7" i="6" s="1"/>
  <c r="I7" i="6"/>
  <c r="AL8" i="6"/>
  <c r="AH8" i="6"/>
  <c r="AZ32" i="6"/>
  <c r="AV33" i="6"/>
  <c r="AU32" i="6"/>
  <c r="AY31" i="6"/>
  <c r="AW31" i="6"/>
  <c r="AV10" i="6"/>
  <c r="AZ9" i="6"/>
  <c r="AZ55" i="6"/>
  <c r="AV56" i="6"/>
  <c r="BC7" i="6"/>
  <c r="BE7" i="6" s="1"/>
  <c r="BG7" i="6"/>
  <c r="BI7" i="6" s="1"/>
  <c r="BA7" i="6"/>
  <c r="I76" i="6"/>
  <c r="O76" i="6"/>
  <c r="Q76" i="6" s="1"/>
  <c r="K76" i="6"/>
  <c r="M76" i="6" s="1"/>
  <c r="BE30" i="6"/>
  <c r="G8" i="6"/>
  <c r="C9" i="6"/>
  <c r="E8" i="6"/>
  <c r="P54" i="6"/>
  <c r="L54" i="6"/>
  <c r="C101" i="6"/>
  <c r="G100" i="6"/>
  <c r="E100" i="6"/>
  <c r="AK30" i="6"/>
  <c r="AM30" i="6" s="1"/>
  <c r="AG30" i="6"/>
  <c r="AI30" i="6" s="1"/>
  <c r="AE30" i="6"/>
  <c r="D102" i="6"/>
  <c r="H101" i="6"/>
  <c r="N4" i="1"/>
  <c r="P4" i="1" s="1"/>
  <c r="H4" i="1"/>
  <c r="J4" i="1"/>
  <c r="L4" i="1" s="1"/>
  <c r="BC30" i="6"/>
  <c r="BA30" i="6"/>
  <c r="BG30" i="6"/>
  <c r="BI30" i="6" s="1"/>
  <c r="Z10" i="6"/>
  <c r="AD10" i="6" s="1"/>
  <c r="O5" i="1"/>
  <c r="K5" i="1"/>
  <c r="AH31" i="6"/>
  <c r="AL31" i="6"/>
  <c r="L31" i="6"/>
  <c r="P31" i="6"/>
  <c r="L100" i="6"/>
  <c r="P100" i="6"/>
  <c r="AY8" i="6"/>
  <c r="AW8" i="6"/>
  <c r="AU9" i="6"/>
  <c r="L77" i="6"/>
  <c r="P77" i="6"/>
  <c r="K53" i="6"/>
  <c r="M53" i="6" s="1"/>
  <c r="I53" i="6"/>
  <c r="O53" i="6"/>
  <c r="Q53" i="6" s="1"/>
  <c r="AA31" i="6"/>
  <c r="Y32" i="6"/>
  <c r="AC32" i="6" s="1"/>
  <c r="B6" i="1"/>
  <c r="D5" i="1"/>
  <c r="F5" i="1"/>
  <c r="E31" i="6"/>
  <c r="C32" i="6"/>
  <c r="G31" i="6"/>
  <c r="AY54" i="6"/>
  <c r="AU55" i="6"/>
  <c r="H78" i="6"/>
  <c r="D79" i="6"/>
  <c r="C7" i="1"/>
  <c r="G6" i="1"/>
  <c r="H32" i="6"/>
  <c r="D33" i="6"/>
  <c r="O30" i="6"/>
  <c r="Q30" i="6" s="1"/>
  <c r="I30" i="6"/>
  <c r="K30" i="6"/>
  <c r="M30" i="6" s="1"/>
  <c r="BC53" i="6"/>
  <c r="BE53" i="6" s="1"/>
  <c r="BA53" i="6"/>
  <c r="BG53" i="6"/>
  <c r="BI53" i="6" s="1"/>
  <c r="Y9" i="6"/>
  <c r="AC9" i="6" s="1"/>
  <c r="AE8" i="6"/>
  <c r="G54" i="6"/>
  <c r="E54" i="6"/>
  <c r="C55" i="6"/>
  <c r="H9" i="6"/>
  <c r="D10" i="6"/>
  <c r="L8" i="6"/>
  <c r="P8" i="6"/>
  <c r="H55" i="6"/>
  <c r="D56" i="6"/>
  <c r="BD31" i="6"/>
  <c r="BH31" i="6"/>
  <c r="Z33" i="6"/>
  <c r="AD33" i="6" s="1"/>
  <c r="I99" i="6"/>
  <c r="M99" i="6"/>
  <c r="Q99" i="6"/>
  <c r="C78" i="6"/>
  <c r="E77" i="6"/>
  <c r="G77" i="6"/>
  <c r="AK7" i="6"/>
  <c r="AM7" i="6" s="1"/>
  <c r="AG7" i="6"/>
  <c r="AI7" i="6" s="1"/>
  <c r="AE7" i="6"/>
  <c r="G131" i="8" l="1"/>
  <c r="W131" i="8"/>
  <c r="O131" i="8"/>
  <c r="T130" i="8"/>
  <c r="L130" i="8"/>
  <c r="D130" i="8"/>
  <c r="V101" i="8"/>
  <c r="N101" i="8"/>
  <c r="F101" i="8"/>
  <c r="D17" i="9"/>
  <c r="Y16" i="9"/>
  <c r="V130" i="8"/>
  <c r="F130" i="8"/>
  <c r="N130" i="8"/>
  <c r="P106" i="8"/>
  <c r="X106" i="8"/>
  <c r="H106" i="8"/>
  <c r="U115" i="8"/>
  <c r="E115" i="8"/>
  <c r="M115" i="8"/>
  <c r="G101" i="8"/>
  <c r="W101" i="8"/>
  <c r="O101" i="8"/>
  <c r="S116" i="8"/>
  <c r="C116" i="8"/>
  <c r="K116" i="8"/>
  <c r="X115" i="8"/>
  <c r="P115" i="8"/>
  <c r="H115" i="8"/>
  <c r="U106" i="8"/>
  <c r="E106" i="8"/>
  <c r="M106" i="8"/>
  <c r="U130" i="8"/>
  <c r="M130" i="8"/>
  <c r="E130" i="8"/>
  <c r="D101" i="8"/>
  <c r="L101" i="8"/>
  <c r="T101" i="8"/>
  <c r="F17" i="9"/>
  <c r="AA16" i="9"/>
  <c r="X105" i="8"/>
  <c r="P105" i="8"/>
  <c r="H105" i="8"/>
  <c r="T115" i="8"/>
  <c r="D115" i="8"/>
  <c r="L115" i="8"/>
  <c r="V115" i="8"/>
  <c r="F115" i="8"/>
  <c r="N115" i="8"/>
  <c r="H131" i="8"/>
  <c r="X131" i="8"/>
  <c r="P131" i="8"/>
  <c r="K105" i="8"/>
  <c r="C105" i="8"/>
  <c r="S105" i="8"/>
  <c r="S106" i="8"/>
  <c r="C106" i="8"/>
  <c r="K106" i="8"/>
  <c r="M105" i="8"/>
  <c r="E105" i="8"/>
  <c r="U105" i="8"/>
  <c r="AE103" i="9"/>
  <c r="G17" i="9"/>
  <c r="AB16" i="9"/>
  <c r="K130" i="8"/>
  <c r="C130" i="8"/>
  <c r="S130" i="8"/>
  <c r="G115" i="8"/>
  <c r="W115" i="8"/>
  <c r="O115" i="8"/>
  <c r="B105" i="9"/>
  <c r="W104" i="9"/>
  <c r="X104" i="9"/>
  <c r="C105" i="9"/>
  <c r="H106" i="9"/>
  <c r="AC105" i="9"/>
  <c r="E105" i="9"/>
  <c r="Z104" i="9"/>
  <c r="AB105" i="9"/>
  <c r="G106" i="9"/>
  <c r="Y104" i="9"/>
  <c r="D105" i="9"/>
  <c r="AA104" i="9"/>
  <c r="F105" i="9"/>
  <c r="W59" i="9"/>
  <c r="AE59" i="9" s="1"/>
  <c r="B60" i="9"/>
  <c r="F83" i="9"/>
  <c r="AA82" i="9"/>
  <c r="AC81" i="9"/>
  <c r="H82" i="9"/>
  <c r="C84" i="9"/>
  <c r="X83" i="9"/>
  <c r="B84" i="9"/>
  <c r="W83" i="9"/>
  <c r="G83" i="9"/>
  <c r="AB82" i="9"/>
  <c r="Y82" i="9"/>
  <c r="D83" i="9"/>
  <c r="E83" i="9"/>
  <c r="Z82" i="9"/>
  <c r="G61" i="9"/>
  <c r="AB60" i="9"/>
  <c r="H61" i="9"/>
  <c r="AC60" i="9"/>
  <c r="C62" i="9"/>
  <c r="X61" i="9"/>
  <c r="Y60" i="9"/>
  <c r="D61" i="9"/>
  <c r="F61" i="9"/>
  <c r="AA60" i="9"/>
  <c r="E61" i="9"/>
  <c r="Z60" i="9"/>
  <c r="AC39" i="9"/>
  <c r="H40" i="9"/>
  <c r="B39" i="9"/>
  <c r="W38" i="9"/>
  <c r="Y38" i="9"/>
  <c r="D39" i="9"/>
  <c r="X38" i="9"/>
  <c r="C39" i="9"/>
  <c r="F39" i="9"/>
  <c r="AA38" i="9"/>
  <c r="AB39" i="9"/>
  <c r="G40" i="9"/>
  <c r="E39" i="9"/>
  <c r="Z38" i="9"/>
  <c r="K193" i="6"/>
  <c r="M193" i="6" s="1"/>
  <c r="I193" i="6"/>
  <c r="O193" i="6"/>
  <c r="Q193" i="6" s="1"/>
  <c r="O172" i="6"/>
  <c r="I172" i="6"/>
  <c r="K172" i="6"/>
  <c r="P194" i="6"/>
  <c r="L194" i="6"/>
  <c r="M171" i="6"/>
  <c r="Q171" i="6"/>
  <c r="P172" i="6"/>
  <c r="L172" i="6"/>
  <c r="E146" i="6"/>
  <c r="C147" i="6"/>
  <c r="D127" i="6"/>
  <c r="D148" i="6"/>
  <c r="C126" i="6"/>
  <c r="E125" i="6"/>
  <c r="AW9" i="6"/>
  <c r="AU10" i="6"/>
  <c r="AY9" i="6"/>
  <c r="H56" i="6"/>
  <c r="D57" i="6"/>
  <c r="AV57" i="6"/>
  <c r="AZ56" i="6"/>
  <c r="L55" i="6"/>
  <c r="P55" i="6"/>
  <c r="G7" i="1"/>
  <c r="C8" i="1"/>
  <c r="BC8" i="6"/>
  <c r="BE8" i="6" s="1"/>
  <c r="BA8" i="6"/>
  <c r="BG8" i="6"/>
  <c r="BI8" i="6" s="1"/>
  <c r="L9" i="6"/>
  <c r="P9" i="6"/>
  <c r="L101" i="6"/>
  <c r="P101" i="6"/>
  <c r="BD9" i="6"/>
  <c r="BH9" i="6"/>
  <c r="AW32" i="6"/>
  <c r="AY32" i="6"/>
  <c r="AU33" i="6"/>
  <c r="AA32" i="6"/>
  <c r="Y33" i="6"/>
  <c r="AC33" i="6" s="1"/>
  <c r="Z11" i="6"/>
  <c r="AD11" i="6" s="1"/>
  <c r="D34" i="6"/>
  <c r="H33" i="6"/>
  <c r="BD55" i="6"/>
  <c r="BH55" i="6"/>
  <c r="K54" i="6"/>
  <c r="M54" i="6" s="1"/>
  <c r="I54" i="6"/>
  <c r="O54" i="6"/>
  <c r="Q54" i="6" s="1"/>
  <c r="D6" i="1"/>
  <c r="B7" i="1"/>
  <c r="F6" i="1"/>
  <c r="E78" i="6"/>
  <c r="G78" i="6"/>
  <c r="C79" i="6"/>
  <c r="AE31" i="6"/>
  <c r="AG31" i="6"/>
  <c r="AI31" i="6" s="1"/>
  <c r="AK31" i="6"/>
  <c r="AM31" i="6" s="1"/>
  <c r="L32" i="6"/>
  <c r="P32" i="6"/>
  <c r="H5" i="1"/>
  <c r="J5" i="1"/>
  <c r="L5" i="1" s="1"/>
  <c r="N5" i="1"/>
  <c r="P5" i="1" s="1"/>
  <c r="AK8" i="6"/>
  <c r="AM8" i="6" s="1"/>
  <c r="AG8" i="6"/>
  <c r="AI8" i="6" s="1"/>
  <c r="G9" i="6"/>
  <c r="E9" i="6"/>
  <c r="C10" i="6"/>
  <c r="Y10" i="6"/>
  <c r="AC10" i="6" s="1"/>
  <c r="AA9" i="6"/>
  <c r="Z34" i="6"/>
  <c r="AD34" i="6" s="1"/>
  <c r="H102" i="6"/>
  <c r="D103" i="6"/>
  <c r="AZ10" i="6"/>
  <c r="AV11" i="6"/>
  <c r="BA31" i="6"/>
  <c r="BG31" i="6"/>
  <c r="BI31" i="6" s="1"/>
  <c r="BC31" i="6"/>
  <c r="BE31" i="6" s="1"/>
  <c r="D11" i="6"/>
  <c r="H10" i="6"/>
  <c r="O31" i="6"/>
  <c r="Q31" i="6" s="1"/>
  <c r="I31" i="6"/>
  <c r="K31" i="6"/>
  <c r="M31" i="6" s="1"/>
  <c r="G32" i="6"/>
  <c r="E32" i="6"/>
  <c r="C33" i="6"/>
  <c r="O77" i="6"/>
  <c r="Q77" i="6" s="1"/>
  <c r="K77" i="6"/>
  <c r="M77" i="6" s="1"/>
  <c r="I77" i="6"/>
  <c r="K100" i="6"/>
  <c r="M100" i="6" s="1"/>
  <c r="I100" i="6"/>
  <c r="O100" i="6"/>
  <c r="Q100" i="6" s="1"/>
  <c r="E101" i="6"/>
  <c r="G101" i="6"/>
  <c r="C102" i="6"/>
  <c r="AH9" i="6"/>
  <c r="AL9" i="6"/>
  <c r="K6" i="1"/>
  <c r="O6" i="1"/>
  <c r="H79" i="6"/>
  <c r="D80" i="6"/>
  <c r="L78" i="6"/>
  <c r="P78" i="6"/>
  <c r="AY55" i="6"/>
  <c r="AU56" i="6"/>
  <c r="AW56" i="6" s="1"/>
  <c r="AW55" i="6"/>
  <c r="BA54" i="6"/>
  <c r="BC54" i="6"/>
  <c r="BE54" i="6" s="1"/>
  <c r="BG54" i="6"/>
  <c r="BI54" i="6" s="1"/>
  <c r="AV34" i="6"/>
  <c r="AZ33" i="6"/>
  <c r="G55" i="6"/>
  <c r="C56" i="6"/>
  <c r="E55" i="6"/>
  <c r="BD32" i="6"/>
  <c r="BH32" i="6"/>
  <c r="O8" i="6"/>
  <c r="Q8" i="6" s="1"/>
  <c r="I8" i="6"/>
  <c r="K8" i="6"/>
  <c r="M8" i="6" s="1"/>
  <c r="AH32" i="6"/>
  <c r="AL32" i="6"/>
  <c r="G132" i="8" l="1"/>
  <c r="O132" i="8"/>
  <c r="W132" i="8"/>
  <c r="F116" i="8"/>
  <c r="N116" i="8"/>
  <c r="V116" i="8"/>
  <c r="N102" i="8"/>
  <c r="V102" i="8"/>
  <c r="F102" i="8"/>
  <c r="D18" i="9"/>
  <c r="Y17" i="9"/>
  <c r="F18" i="9"/>
  <c r="AA17" i="9"/>
  <c r="U131" i="8"/>
  <c r="E131" i="8"/>
  <c r="M131" i="8"/>
  <c r="L116" i="8"/>
  <c r="T116" i="8"/>
  <c r="D116" i="8"/>
  <c r="G18" i="9"/>
  <c r="AB17" i="9"/>
  <c r="X116" i="8"/>
  <c r="H116" i="8"/>
  <c r="P116" i="8"/>
  <c r="W116" i="8"/>
  <c r="G116" i="8"/>
  <c r="O116" i="8"/>
  <c r="AE104" i="9"/>
  <c r="C117" i="8"/>
  <c r="S117" i="8"/>
  <c r="K117" i="8"/>
  <c r="H132" i="8"/>
  <c r="P132" i="8"/>
  <c r="X132" i="8"/>
  <c r="G102" i="8"/>
  <c r="W102" i="8"/>
  <c r="O102" i="8"/>
  <c r="V131" i="8"/>
  <c r="F131" i="8"/>
  <c r="N131" i="8"/>
  <c r="S131" i="8"/>
  <c r="C131" i="8"/>
  <c r="K131" i="8"/>
  <c r="E116" i="8"/>
  <c r="M116" i="8"/>
  <c r="U116" i="8"/>
  <c r="L131" i="8"/>
  <c r="D131" i="8"/>
  <c r="T131" i="8"/>
  <c r="L102" i="8"/>
  <c r="T102" i="8"/>
  <c r="D102" i="8"/>
  <c r="G107" i="9"/>
  <c r="AB106" i="9"/>
  <c r="Y105" i="9"/>
  <c r="D106" i="9"/>
  <c r="Z105" i="9"/>
  <c r="E106" i="9"/>
  <c r="AC106" i="9"/>
  <c r="H107" i="9"/>
  <c r="AA105" i="9"/>
  <c r="F106" i="9"/>
  <c r="C106" i="9"/>
  <c r="X105" i="9"/>
  <c r="B106" i="9"/>
  <c r="W105" i="9"/>
  <c r="W60" i="9"/>
  <c r="AE60" i="9" s="1"/>
  <c r="B61" i="9"/>
  <c r="AB83" i="9"/>
  <c r="G84" i="9"/>
  <c r="W84" i="9"/>
  <c r="B85" i="9"/>
  <c r="Z83" i="9"/>
  <c r="E84" i="9"/>
  <c r="Y83" i="9"/>
  <c r="D84" i="9"/>
  <c r="X84" i="9"/>
  <c r="C85" i="9"/>
  <c r="AC82" i="9"/>
  <c r="H83" i="9"/>
  <c r="AA83" i="9"/>
  <c r="F84" i="9"/>
  <c r="X62" i="9"/>
  <c r="C63" i="9"/>
  <c r="D62" i="9"/>
  <c r="Y61" i="9"/>
  <c r="AC61" i="9"/>
  <c r="H62" i="9"/>
  <c r="E62" i="9"/>
  <c r="Z61" i="9"/>
  <c r="AA61" i="9"/>
  <c r="F62" i="9"/>
  <c r="AB61" i="9"/>
  <c r="G62" i="9"/>
  <c r="C40" i="9"/>
  <c r="X39" i="9"/>
  <c r="E40" i="9"/>
  <c r="Z39" i="9"/>
  <c r="B40" i="9"/>
  <c r="W39" i="9"/>
  <c r="Y39" i="9"/>
  <c r="D40" i="9"/>
  <c r="G41" i="9"/>
  <c r="AB40" i="9"/>
  <c r="H41" i="9"/>
  <c r="AC40" i="9"/>
  <c r="AA39" i="9"/>
  <c r="F40" i="9"/>
  <c r="M172" i="6"/>
  <c r="Q172" i="6"/>
  <c r="I194" i="6"/>
  <c r="O194" i="6"/>
  <c r="Q194" i="6" s="1"/>
  <c r="K194" i="6"/>
  <c r="M194" i="6" s="1"/>
  <c r="P173" i="6"/>
  <c r="L173" i="6"/>
  <c r="L195" i="6"/>
  <c r="P195" i="6"/>
  <c r="I173" i="6"/>
  <c r="O173" i="6"/>
  <c r="Q173" i="6" s="1"/>
  <c r="K173" i="6"/>
  <c r="M173" i="6" s="1"/>
  <c r="D149" i="6"/>
  <c r="E126" i="6"/>
  <c r="C127" i="6"/>
  <c r="C148" i="6"/>
  <c r="E147" i="6"/>
  <c r="D128" i="6"/>
  <c r="AK9" i="6"/>
  <c r="AM9" i="6" s="1"/>
  <c r="AG9" i="6"/>
  <c r="AI9" i="6" s="1"/>
  <c r="C9" i="1"/>
  <c r="G8" i="1"/>
  <c r="H34" i="6"/>
  <c r="D35" i="6"/>
  <c r="F7" i="1"/>
  <c r="B8" i="1"/>
  <c r="D7" i="1"/>
  <c r="C34" i="6"/>
  <c r="E33" i="6"/>
  <c r="G33" i="6"/>
  <c r="BG55" i="6"/>
  <c r="BI55" i="6" s="1"/>
  <c r="BC55" i="6"/>
  <c r="BE55" i="6" s="1"/>
  <c r="BA55" i="6"/>
  <c r="H80" i="6"/>
  <c r="D81" i="6"/>
  <c r="P33" i="6"/>
  <c r="L33" i="6"/>
  <c r="AG32" i="6"/>
  <c r="AI32" i="6" s="1"/>
  <c r="AK32" i="6"/>
  <c r="AM32" i="6" s="1"/>
  <c r="AE32" i="6"/>
  <c r="AA10" i="6"/>
  <c r="Y11" i="6"/>
  <c r="O9" i="6"/>
  <c r="Q9" i="6" s="1"/>
  <c r="K9" i="6"/>
  <c r="M9" i="6" s="1"/>
  <c r="I9" i="6"/>
  <c r="L79" i="6"/>
  <c r="P79" i="6"/>
  <c r="BD56" i="6"/>
  <c r="BH56" i="6"/>
  <c r="AZ57" i="6"/>
  <c r="AV58" i="6"/>
  <c r="AE9" i="6"/>
  <c r="H57" i="6"/>
  <c r="D58" i="6"/>
  <c r="Z35" i="6"/>
  <c r="AD35" i="6" s="1"/>
  <c r="AL33" i="6"/>
  <c r="AH33" i="6"/>
  <c r="Z12" i="6"/>
  <c r="AD12" i="6" s="1"/>
  <c r="AL10" i="6"/>
  <c r="AH10" i="6"/>
  <c r="G102" i="6"/>
  <c r="E102" i="6"/>
  <c r="C103" i="6"/>
  <c r="AV12" i="6"/>
  <c r="AZ11" i="6"/>
  <c r="AW33" i="6"/>
  <c r="AU34" i="6"/>
  <c r="AY33" i="6"/>
  <c r="P56" i="6"/>
  <c r="L56" i="6"/>
  <c r="J6" i="1"/>
  <c r="L6" i="1" s="1"/>
  <c r="N6" i="1"/>
  <c r="P6" i="1" s="1"/>
  <c r="H6" i="1"/>
  <c r="L10" i="6"/>
  <c r="P10" i="6"/>
  <c r="D12" i="6"/>
  <c r="H11" i="6"/>
  <c r="AA33" i="6"/>
  <c r="Y34" i="6"/>
  <c r="AC34" i="6" s="1"/>
  <c r="C57" i="6"/>
  <c r="E56" i="6"/>
  <c r="G56" i="6"/>
  <c r="O101" i="6"/>
  <c r="Q101" i="6" s="1"/>
  <c r="I101" i="6"/>
  <c r="K101" i="6"/>
  <c r="M101" i="6" s="1"/>
  <c r="BD10" i="6"/>
  <c r="BH10" i="6"/>
  <c r="BC32" i="6"/>
  <c r="BE32" i="6" s="1"/>
  <c r="BG32" i="6"/>
  <c r="BI32" i="6" s="1"/>
  <c r="BA32" i="6"/>
  <c r="BA9" i="6"/>
  <c r="BG9" i="6"/>
  <c r="BI9" i="6" s="1"/>
  <c r="BC9" i="6"/>
  <c r="BE9" i="6" s="1"/>
  <c r="AZ34" i="6"/>
  <c r="AV35" i="6"/>
  <c r="E10" i="6"/>
  <c r="G10" i="6"/>
  <c r="K7" i="1"/>
  <c r="O7" i="1"/>
  <c r="I55" i="6"/>
  <c r="O55" i="6"/>
  <c r="Q55" i="6" s="1"/>
  <c r="K55" i="6"/>
  <c r="M55" i="6" s="1"/>
  <c r="H103" i="6"/>
  <c r="D104" i="6"/>
  <c r="G79" i="6"/>
  <c r="E79" i="6"/>
  <c r="C80" i="6"/>
  <c r="AU11" i="6"/>
  <c r="AY10" i="6"/>
  <c r="AW10" i="6"/>
  <c r="AY56" i="6"/>
  <c r="AU57" i="6"/>
  <c r="K32" i="6"/>
  <c r="M32" i="6" s="1"/>
  <c r="I32" i="6"/>
  <c r="O32" i="6"/>
  <c r="Q32" i="6" s="1"/>
  <c r="BH33" i="6"/>
  <c r="BD33" i="6"/>
  <c r="L102" i="6"/>
  <c r="P102" i="6"/>
  <c r="I78" i="6"/>
  <c r="O78" i="6"/>
  <c r="Q78" i="6" s="1"/>
  <c r="K78" i="6"/>
  <c r="M78" i="6" s="1"/>
  <c r="E117" i="8" l="1"/>
  <c r="U117" i="8"/>
  <c r="M117" i="8"/>
  <c r="G19" i="9"/>
  <c r="AB18" i="9"/>
  <c r="D19" i="9"/>
  <c r="Y18" i="9"/>
  <c r="O117" i="8"/>
  <c r="G117" i="8"/>
  <c r="W117" i="8"/>
  <c r="C118" i="8"/>
  <c r="S118" i="8"/>
  <c r="K118" i="8"/>
  <c r="F103" i="8"/>
  <c r="V103" i="8"/>
  <c r="N103" i="8"/>
  <c r="P133" i="8"/>
  <c r="H133" i="8"/>
  <c r="X133" i="8"/>
  <c r="P117" i="8"/>
  <c r="H117" i="8"/>
  <c r="X117" i="8"/>
  <c r="E132" i="8"/>
  <c r="M132" i="8"/>
  <c r="U132" i="8"/>
  <c r="D117" i="8"/>
  <c r="L117" i="8"/>
  <c r="T117" i="8"/>
  <c r="AE105" i="9"/>
  <c r="D132" i="8"/>
  <c r="T132" i="8"/>
  <c r="L132" i="8"/>
  <c r="F19" i="9"/>
  <c r="AA18" i="9"/>
  <c r="C132" i="8"/>
  <c r="S132" i="8"/>
  <c r="K132" i="8"/>
  <c r="O133" i="8"/>
  <c r="G133" i="8"/>
  <c r="W133" i="8"/>
  <c r="F117" i="8"/>
  <c r="V117" i="8"/>
  <c r="N117" i="8"/>
  <c r="F132" i="8"/>
  <c r="N132" i="8"/>
  <c r="V132" i="8"/>
  <c r="W103" i="8"/>
  <c r="G103" i="8"/>
  <c r="O103" i="8"/>
  <c r="L103" i="8"/>
  <c r="T103" i="8"/>
  <c r="D103" i="8"/>
  <c r="AA106" i="9"/>
  <c r="F107" i="9"/>
  <c r="B107" i="9"/>
  <c r="W106" i="9"/>
  <c r="AC107" i="9"/>
  <c r="H108" i="9"/>
  <c r="AC108" i="9" s="1"/>
  <c r="E107" i="9"/>
  <c r="Z106" i="9"/>
  <c r="D107" i="9"/>
  <c r="Y106" i="9"/>
  <c r="X106" i="9"/>
  <c r="C107" i="9"/>
  <c r="AB107" i="9"/>
  <c r="G108" i="9"/>
  <c r="AB108" i="9" s="1"/>
  <c r="W61" i="9"/>
  <c r="AE61" i="9" s="1"/>
  <c r="B62" i="9"/>
  <c r="D85" i="9"/>
  <c r="Y84" i="9"/>
  <c r="AC83" i="9"/>
  <c r="H84" i="9"/>
  <c r="G85" i="9"/>
  <c r="AB84" i="9"/>
  <c r="C86" i="9"/>
  <c r="X86" i="9" s="1"/>
  <c r="X85" i="9"/>
  <c r="Z84" i="9"/>
  <c r="E85" i="9"/>
  <c r="AA84" i="9"/>
  <c r="F85" i="9"/>
  <c r="W85" i="9"/>
  <c r="B86" i="9"/>
  <c r="W86" i="9" s="1"/>
  <c r="AA62" i="9"/>
  <c r="F63" i="9"/>
  <c r="C64" i="9"/>
  <c r="X64" i="9" s="1"/>
  <c r="X63" i="9"/>
  <c r="Z62" i="9"/>
  <c r="E63" i="9"/>
  <c r="H63" i="9"/>
  <c r="AC62" i="9"/>
  <c r="G63" i="9"/>
  <c r="AB62" i="9"/>
  <c r="Y62" i="9"/>
  <c r="D63" i="9"/>
  <c r="AB41" i="9"/>
  <c r="G42" i="9"/>
  <c r="AB42" i="9" s="1"/>
  <c r="Y40" i="9"/>
  <c r="D41" i="9"/>
  <c r="B41" i="9"/>
  <c r="W40" i="9"/>
  <c r="AA40" i="9"/>
  <c r="F41" i="9"/>
  <c r="E41" i="9"/>
  <c r="Z40" i="9"/>
  <c r="AC41" i="9"/>
  <c r="H42" i="9"/>
  <c r="AC42" i="9" s="1"/>
  <c r="X40" i="9"/>
  <c r="C41" i="9"/>
  <c r="P196" i="6"/>
  <c r="L196" i="6"/>
  <c r="L174" i="6"/>
  <c r="P174" i="6"/>
  <c r="I195" i="6"/>
  <c r="O195" i="6"/>
  <c r="Q195" i="6" s="1"/>
  <c r="K195" i="6"/>
  <c r="M195" i="6" s="1"/>
  <c r="O174" i="6"/>
  <c r="Q174" i="6" s="1"/>
  <c r="K174" i="6"/>
  <c r="M174" i="6" s="1"/>
  <c r="I174" i="6"/>
  <c r="D129" i="6"/>
  <c r="E148" i="6"/>
  <c r="C149" i="6"/>
  <c r="D150" i="6"/>
  <c r="C128" i="6"/>
  <c r="E127" i="6"/>
  <c r="P103" i="6"/>
  <c r="L103" i="6"/>
  <c r="Z36" i="6"/>
  <c r="AD36" i="6" s="1"/>
  <c r="H81" i="6"/>
  <c r="D82" i="6"/>
  <c r="C58" i="6"/>
  <c r="G57" i="6"/>
  <c r="E57" i="6"/>
  <c r="B9" i="1"/>
  <c r="F8" i="1"/>
  <c r="D8" i="1"/>
  <c r="G11" i="6"/>
  <c r="C12" i="6"/>
  <c r="E12" i="6" s="1"/>
  <c r="P11" i="6"/>
  <c r="L11" i="6"/>
  <c r="AG10" i="6"/>
  <c r="AI10" i="6" s="1"/>
  <c r="AE10" i="6"/>
  <c r="AK10" i="6"/>
  <c r="AM10" i="6" s="1"/>
  <c r="H35" i="6"/>
  <c r="D36" i="6"/>
  <c r="P80" i="6"/>
  <c r="L80" i="6"/>
  <c r="BH11" i="6"/>
  <c r="BD11" i="6"/>
  <c r="O102" i="6"/>
  <c r="Q102" i="6" s="1"/>
  <c r="K102" i="6"/>
  <c r="M102" i="6" s="1"/>
  <c r="I102" i="6"/>
  <c r="AZ35" i="6"/>
  <c r="AV36" i="6"/>
  <c r="H12" i="6"/>
  <c r="D13" i="6"/>
  <c r="Y12" i="6"/>
  <c r="AC12" i="6" s="1"/>
  <c r="AA11" i="6"/>
  <c r="L34" i="6"/>
  <c r="P34" i="6"/>
  <c r="AL34" i="6"/>
  <c r="AH34" i="6"/>
  <c r="P57" i="6"/>
  <c r="L57" i="6"/>
  <c r="AZ58" i="6"/>
  <c r="AV59" i="6"/>
  <c r="Y35" i="6"/>
  <c r="AC35" i="6" s="1"/>
  <c r="AA34" i="6"/>
  <c r="J7" i="1"/>
  <c r="L7" i="1" s="1"/>
  <c r="N7" i="1"/>
  <c r="P7" i="1" s="1"/>
  <c r="H7" i="1"/>
  <c r="AY57" i="6"/>
  <c r="AU58" i="6"/>
  <c r="AW57" i="6"/>
  <c r="BH34" i="6"/>
  <c r="BD34" i="6"/>
  <c r="E11" i="6"/>
  <c r="Z13" i="6"/>
  <c r="AD13" i="6" s="1"/>
  <c r="K8" i="1"/>
  <c r="O8" i="1"/>
  <c r="BA10" i="6"/>
  <c r="BC10" i="6"/>
  <c r="BE10" i="6" s="1"/>
  <c r="BG10" i="6"/>
  <c r="BI10" i="6" s="1"/>
  <c r="AU12" i="6"/>
  <c r="AY11" i="6"/>
  <c r="AW11" i="6"/>
  <c r="D105" i="6"/>
  <c r="H104" i="6"/>
  <c r="AY34" i="6"/>
  <c r="AW34" i="6"/>
  <c r="AU35" i="6"/>
  <c r="E34" i="6"/>
  <c r="G34" i="6"/>
  <c r="C35" i="6"/>
  <c r="BG56" i="6"/>
  <c r="BI56" i="6" s="1"/>
  <c r="BA56" i="6"/>
  <c r="BC56" i="6"/>
  <c r="BE56" i="6" s="1"/>
  <c r="AH11" i="6"/>
  <c r="AL11" i="6"/>
  <c r="C10" i="1"/>
  <c r="G9" i="1"/>
  <c r="G80" i="6"/>
  <c r="E80" i="6"/>
  <c r="C81" i="6"/>
  <c r="O79" i="6"/>
  <c r="Q79" i="6" s="1"/>
  <c r="K79" i="6"/>
  <c r="M79" i="6" s="1"/>
  <c r="I79" i="6"/>
  <c r="BH57" i="6"/>
  <c r="BD57" i="6"/>
  <c r="K56" i="6"/>
  <c r="M56" i="6" s="1"/>
  <c r="I56" i="6"/>
  <c r="O56" i="6"/>
  <c r="Q56" i="6" s="1"/>
  <c r="AZ12" i="6"/>
  <c r="AV13" i="6"/>
  <c r="K10" i="6"/>
  <c r="M10" i="6" s="1"/>
  <c r="O10" i="6"/>
  <c r="Q10" i="6" s="1"/>
  <c r="D59" i="6"/>
  <c r="H58" i="6"/>
  <c r="BG33" i="6"/>
  <c r="BI33" i="6" s="1"/>
  <c r="BA33" i="6"/>
  <c r="BC33" i="6"/>
  <c r="BE33" i="6" s="1"/>
  <c r="K33" i="6"/>
  <c r="M33" i="6" s="1"/>
  <c r="I33" i="6"/>
  <c r="O33" i="6"/>
  <c r="Q33" i="6" s="1"/>
  <c r="G103" i="6"/>
  <c r="E103" i="6"/>
  <c r="C104" i="6"/>
  <c r="AK33" i="6"/>
  <c r="AM33" i="6" s="1"/>
  <c r="AG33" i="6"/>
  <c r="AI33" i="6" s="1"/>
  <c r="AE33" i="6"/>
  <c r="I10" i="6"/>
  <c r="X118" i="8" l="1"/>
  <c r="P118" i="8"/>
  <c r="H118" i="8"/>
  <c r="U133" i="8"/>
  <c r="M133" i="8"/>
  <c r="E133" i="8"/>
  <c r="P135" i="8"/>
  <c r="H135" i="8"/>
  <c r="X135" i="8"/>
  <c r="O135" i="8"/>
  <c r="G135" i="8"/>
  <c r="W135" i="8"/>
  <c r="O134" i="8"/>
  <c r="G134" i="8"/>
  <c r="W134" i="8"/>
  <c r="V118" i="8"/>
  <c r="F118" i="8"/>
  <c r="N118" i="8"/>
  <c r="F133" i="8"/>
  <c r="V133" i="8"/>
  <c r="N133" i="8"/>
  <c r="E118" i="8"/>
  <c r="U118" i="8"/>
  <c r="M118" i="8"/>
  <c r="X134" i="8"/>
  <c r="H134" i="8"/>
  <c r="P134" i="8"/>
  <c r="L104" i="8"/>
  <c r="D104" i="8"/>
  <c r="T104" i="8"/>
  <c r="K119" i="8"/>
  <c r="S119" i="8"/>
  <c r="C119" i="8"/>
  <c r="AE106" i="9"/>
  <c r="D20" i="9"/>
  <c r="Y20" i="9" s="1"/>
  <c r="Y19" i="9"/>
  <c r="S120" i="8"/>
  <c r="K120" i="8"/>
  <c r="C120" i="8"/>
  <c r="O104" i="8"/>
  <c r="W104" i="8"/>
  <c r="G104" i="8"/>
  <c r="V104" i="8"/>
  <c r="N104" i="8"/>
  <c r="F104" i="8"/>
  <c r="G20" i="9"/>
  <c r="AB20" i="9" s="1"/>
  <c r="AB19" i="9"/>
  <c r="D118" i="8"/>
  <c r="L118" i="8"/>
  <c r="T118" i="8"/>
  <c r="K133" i="8"/>
  <c r="S133" i="8"/>
  <c r="C133" i="8"/>
  <c r="F20" i="9"/>
  <c r="AA20" i="9" s="1"/>
  <c r="AA19" i="9"/>
  <c r="W118" i="8"/>
  <c r="G118" i="8"/>
  <c r="O118" i="8"/>
  <c r="T133" i="8"/>
  <c r="D133" i="8"/>
  <c r="L133" i="8"/>
  <c r="D108" i="9"/>
  <c r="Y108" i="9" s="1"/>
  <c r="Y107" i="9"/>
  <c r="C108" i="9"/>
  <c r="X108" i="9" s="1"/>
  <c r="X107" i="9"/>
  <c r="E108" i="9"/>
  <c r="Z108" i="9" s="1"/>
  <c r="Z107" i="9"/>
  <c r="W107" i="9"/>
  <c r="B108" i="9"/>
  <c r="W108" i="9" s="1"/>
  <c r="AE108" i="9" s="1"/>
  <c r="AA107" i="9"/>
  <c r="F108" i="9"/>
  <c r="AA108" i="9" s="1"/>
  <c r="W62" i="9"/>
  <c r="AE62" i="9" s="1"/>
  <c r="B63" i="9"/>
  <c r="E86" i="9"/>
  <c r="Z86" i="9" s="1"/>
  <c r="Z85" i="9"/>
  <c r="F86" i="9"/>
  <c r="AA86" i="9" s="1"/>
  <c r="AA85" i="9"/>
  <c r="AB85" i="9"/>
  <c r="G86" i="9"/>
  <c r="AB86" i="9" s="1"/>
  <c r="H85" i="9"/>
  <c r="AC84" i="9"/>
  <c r="D86" i="9"/>
  <c r="Y86" i="9" s="1"/>
  <c r="Y85" i="9"/>
  <c r="AC63" i="9"/>
  <c r="H64" i="9"/>
  <c r="AC64" i="9" s="1"/>
  <c r="E64" i="9"/>
  <c r="Z64" i="9" s="1"/>
  <c r="Z63" i="9"/>
  <c r="D64" i="9"/>
  <c r="Y64" i="9" s="1"/>
  <c r="Y63" i="9"/>
  <c r="AA63" i="9"/>
  <c r="F64" i="9"/>
  <c r="AA64" i="9" s="1"/>
  <c r="AB63" i="9"/>
  <c r="G64" i="9"/>
  <c r="AB64" i="9" s="1"/>
  <c r="AA41" i="9"/>
  <c r="F42" i="9"/>
  <c r="AA42" i="9" s="1"/>
  <c r="E42" i="9"/>
  <c r="Z42" i="9" s="1"/>
  <c r="Z41" i="9"/>
  <c r="W41" i="9"/>
  <c r="B42" i="9"/>
  <c r="W42" i="9" s="1"/>
  <c r="C42" i="9"/>
  <c r="X42" i="9" s="1"/>
  <c r="X41" i="9"/>
  <c r="Y41" i="9"/>
  <c r="D42" i="9"/>
  <c r="Y42" i="9" s="1"/>
  <c r="L175" i="6"/>
  <c r="P175" i="6"/>
  <c r="O196" i="6"/>
  <c r="Q196" i="6" s="1"/>
  <c r="I196" i="6"/>
  <c r="K196" i="6"/>
  <c r="M196" i="6" s="1"/>
  <c r="O175" i="6"/>
  <c r="Q175" i="6" s="1"/>
  <c r="K175" i="6"/>
  <c r="M175" i="6" s="1"/>
  <c r="I175" i="6"/>
  <c r="P197" i="6"/>
  <c r="L197" i="6"/>
  <c r="E128" i="6"/>
  <c r="C129" i="6"/>
  <c r="D151" i="6"/>
  <c r="D130" i="6"/>
  <c r="E149" i="6"/>
  <c r="C150" i="6"/>
  <c r="G35" i="6"/>
  <c r="C36" i="6"/>
  <c r="E35" i="6"/>
  <c r="AH12" i="6"/>
  <c r="AL12" i="6"/>
  <c r="Y13" i="6"/>
  <c r="AC13" i="6" s="1"/>
  <c r="AA12" i="6"/>
  <c r="P12" i="6"/>
  <c r="L12" i="6"/>
  <c r="D106" i="6"/>
  <c r="H105" i="6"/>
  <c r="E58" i="6"/>
  <c r="G58" i="6"/>
  <c r="C59" i="6"/>
  <c r="L35" i="6"/>
  <c r="P35" i="6"/>
  <c r="M11" i="6"/>
  <c r="G12" i="6"/>
  <c r="C13" i="6"/>
  <c r="E13" i="6" s="1"/>
  <c r="BC57" i="6"/>
  <c r="BE57" i="6" s="1"/>
  <c r="BG57" i="6"/>
  <c r="BI57" i="6" s="1"/>
  <c r="BA57" i="6"/>
  <c r="AA35" i="6"/>
  <c r="Y36" i="6"/>
  <c r="AC36" i="6" s="1"/>
  <c r="H82" i="6"/>
  <c r="D83" i="6"/>
  <c r="K34" i="6"/>
  <c r="M34" i="6" s="1"/>
  <c r="I34" i="6"/>
  <c r="O34" i="6"/>
  <c r="Q34" i="6" s="1"/>
  <c r="H13" i="6"/>
  <c r="D14" i="6"/>
  <c r="O11" i="6"/>
  <c r="Q11" i="6" s="1"/>
  <c r="K11" i="6"/>
  <c r="I11" i="6"/>
  <c r="AY58" i="6"/>
  <c r="AW58" i="6"/>
  <c r="AU59" i="6"/>
  <c r="AW35" i="6"/>
  <c r="AY35" i="6"/>
  <c r="AU36" i="6"/>
  <c r="G81" i="6"/>
  <c r="E81" i="6"/>
  <c r="C82" i="6"/>
  <c r="BG11" i="6"/>
  <c r="BI11" i="6" s="1"/>
  <c r="BA11" i="6"/>
  <c r="BC11" i="6"/>
  <c r="BE11" i="6" s="1"/>
  <c r="AG34" i="6"/>
  <c r="AI34" i="6" s="1"/>
  <c r="AK34" i="6"/>
  <c r="AM34" i="6" s="1"/>
  <c r="AE34" i="6"/>
  <c r="P81" i="6"/>
  <c r="L81" i="6"/>
  <c r="H8" i="1"/>
  <c r="N8" i="1"/>
  <c r="P8" i="1" s="1"/>
  <c r="J8" i="1"/>
  <c r="L8" i="1" s="1"/>
  <c r="C105" i="6"/>
  <c r="G104" i="6"/>
  <c r="E104" i="6"/>
  <c r="BD35" i="6"/>
  <c r="BH35" i="6"/>
  <c r="AU13" i="6"/>
  <c r="AY12" i="6"/>
  <c r="AW12" i="6"/>
  <c r="AV60" i="6"/>
  <c r="AZ59" i="6"/>
  <c r="Z37" i="6"/>
  <c r="AD37" i="6" s="1"/>
  <c r="D60" i="6"/>
  <c r="H59" i="6"/>
  <c r="Z14" i="6"/>
  <c r="AD14" i="6" s="1"/>
  <c r="AV14" i="6"/>
  <c r="AZ13" i="6"/>
  <c r="B10" i="1"/>
  <c r="D9" i="1"/>
  <c r="F9" i="1"/>
  <c r="BG34" i="6"/>
  <c r="BI34" i="6" s="1"/>
  <c r="BC34" i="6"/>
  <c r="BE34" i="6" s="1"/>
  <c r="BA34" i="6"/>
  <c r="L104" i="6"/>
  <c r="P104" i="6"/>
  <c r="I80" i="6"/>
  <c r="K80" i="6"/>
  <c r="M80" i="6" s="1"/>
  <c r="O80" i="6"/>
  <c r="Q80" i="6" s="1"/>
  <c r="BH58" i="6"/>
  <c r="BD58" i="6"/>
  <c r="AH35" i="6"/>
  <c r="AL35" i="6"/>
  <c r="P58" i="6"/>
  <c r="L58" i="6"/>
  <c r="AG11" i="6"/>
  <c r="AI11" i="6" s="1"/>
  <c r="AE11" i="6"/>
  <c r="AK11" i="6"/>
  <c r="AM11" i="6" s="1"/>
  <c r="BH12" i="6"/>
  <c r="BD12" i="6"/>
  <c r="K103" i="6"/>
  <c r="M103" i="6" s="1"/>
  <c r="O103" i="6"/>
  <c r="Q103" i="6" s="1"/>
  <c r="I103" i="6"/>
  <c r="O9" i="1"/>
  <c r="K9" i="1"/>
  <c r="AZ36" i="6"/>
  <c r="AV37" i="6"/>
  <c r="O57" i="6"/>
  <c r="Q57" i="6" s="1"/>
  <c r="I57" i="6"/>
  <c r="K57" i="6"/>
  <c r="M57" i="6" s="1"/>
  <c r="C11" i="1"/>
  <c r="G10" i="1"/>
  <c r="D37" i="6"/>
  <c r="H36" i="6"/>
  <c r="AE107" i="9" l="1"/>
  <c r="F119" i="8"/>
  <c r="V119" i="8"/>
  <c r="N119" i="8"/>
  <c r="F134" i="8"/>
  <c r="N134" i="8"/>
  <c r="V134" i="8"/>
  <c r="M119" i="8"/>
  <c r="U119" i="8"/>
  <c r="E119" i="8"/>
  <c r="M134" i="8"/>
  <c r="E134" i="8"/>
  <c r="U134" i="8"/>
  <c r="O105" i="8"/>
  <c r="G105" i="8"/>
  <c r="W105" i="8"/>
  <c r="T105" i="8"/>
  <c r="D105" i="8"/>
  <c r="L105" i="8"/>
  <c r="T120" i="8"/>
  <c r="D120" i="8"/>
  <c r="L120" i="8"/>
  <c r="N105" i="8"/>
  <c r="F105" i="8"/>
  <c r="V105" i="8"/>
  <c r="C135" i="8"/>
  <c r="S135" i="8"/>
  <c r="K135" i="8"/>
  <c r="E120" i="8"/>
  <c r="U120" i="8"/>
  <c r="M120" i="8"/>
  <c r="U135" i="8"/>
  <c r="M135" i="8"/>
  <c r="E135" i="8"/>
  <c r="O106" i="8"/>
  <c r="G106" i="8"/>
  <c r="W106" i="8"/>
  <c r="K134" i="8"/>
  <c r="S134" i="8"/>
  <c r="C134" i="8"/>
  <c r="L134" i="8"/>
  <c r="D134" i="8"/>
  <c r="T134" i="8"/>
  <c r="L119" i="8"/>
  <c r="T119" i="8"/>
  <c r="D119" i="8"/>
  <c r="T106" i="8"/>
  <c r="D106" i="8"/>
  <c r="L106" i="8"/>
  <c r="V106" i="8"/>
  <c r="N106" i="8"/>
  <c r="F106" i="8"/>
  <c r="O119" i="8"/>
  <c r="G119" i="8"/>
  <c r="W119" i="8"/>
  <c r="D135" i="8"/>
  <c r="T135" i="8"/>
  <c r="L135" i="8"/>
  <c r="X120" i="8"/>
  <c r="H120" i="8"/>
  <c r="P120" i="8"/>
  <c r="X119" i="8"/>
  <c r="H119" i="8"/>
  <c r="P119" i="8"/>
  <c r="O120" i="8"/>
  <c r="G120" i="8"/>
  <c r="W120" i="8"/>
  <c r="N120" i="8"/>
  <c r="F120" i="8"/>
  <c r="V120" i="8"/>
  <c r="N135" i="8"/>
  <c r="V135" i="8"/>
  <c r="F135" i="8"/>
  <c r="W63" i="9"/>
  <c r="AE63" i="9" s="1"/>
  <c r="B64" i="9"/>
  <c r="W64" i="9" s="1"/>
  <c r="AE64" i="9" s="1"/>
  <c r="AC85" i="9"/>
  <c r="H86" i="9"/>
  <c r="AC86" i="9" s="1"/>
  <c r="I197" i="6"/>
  <c r="O197" i="6"/>
  <c r="Q197" i="6" s="1"/>
  <c r="K197" i="6"/>
  <c r="M197" i="6" s="1"/>
  <c r="P198" i="6"/>
  <c r="L198" i="6"/>
  <c r="I176" i="6"/>
  <c r="O176" i="6"/>
  <c r="K176" i="6"/>
  <c r="L176" i="6"/>
  <c r="P176" i="6"/>
  <c r="D131" i="6"/>
  <c r="D152" i="6"/>
  <c r="E150" i="6"/>
  <c r="C151" i="6"/>
  <c r="C130" i="6"/>
  <c r="E129" i="6"/>
  <c r="D10" i="1"/>
  <c r="B11" i="1"/>
  <c r="F10" i="1"/>
  <c r="AV15" i="6"/>
  <c r="AZ14" i="6"/>
  <c r="N9" i="1"/>
  <c r="P9" i="1" s="1"/>
  <c r="H9" i="1"/>
  <c r="J9" i="1"/>
  <c r="L9" i="1" s="1"/>
  <c r="BG58" i="6"/>
  <c r="BI58" i="6" s="1"/>
  <c r="BA58" i="6"/>
  <c r="BC58" i="6"/>
  <c r="BE58" i="6" s="1"/>
  <c r="H14" i="6"/>
  <c r="D15" i="6"/>
  <c r="AH36" i="6"/>
  <c r="AL36" i="6"/>
  <c r="G82" i="6"/>
  <c r="E82" i="6"/>
  <c r="C83" i="6"/>
  <c r="Y37" i="6"/>
  <c r="AC37" i="6" s="1"/>
  <c r="AA36" i="6"/>
  <c r="Y14" i="6"/>
  <c r="AC14" i="6" s="1"/>
  <c r="AA13" i="6"/>
  <c r="G105" i="6"/>
  <c r="C106" i="6"/>
  <c r="E105" i="6"/>
  <c r="C60" i="6"/>
  <c r="G59" i="6"/>
  <c r="E59" i="6"/>
  <c r="BH59" i="6"/>
  <c r="BD59" i="6"/>
  <c r="AZ37" i="6"/>
  <c r="AV38" i="6"/>
  <c r="BG12" i="6"/>
  <c r="BI12" i="6" s="1"/>
  <c r="BC12" i="6"/>
  <c r="BE12" i="6" s="1"/>
  <c r="BA12" i="6"/>
  <c r="AG35" i="6"/>
  <c r="AI35" i="6" s="1"/>
  <c r="AK35" i="6"/>
  <c r="AM35" i="6" s="1"/>
  <c r="AE35" i="6"/>
  <c r="AE12" i="6"/>
  <c r="AK12" i="6"/>
  <c r="AM12" i="6" s="1"/>
  <c r="AG12" i="6"/>
  <c r="AI12" i="6" s="1"/>
  <c r="O58" i="6"/>
  <c r="Q58" i="6" s="1"/>
  <c r="I58" i="6"/>
  <c r="K58" i="6"/>
  <c r="M58" i="6" s="1"/>
  <c r="P105" i="6"/>
  <c r="L105" i="6"/>
  <c r="BD36" i="6"/>
  <c r="BH36" i="6"/>
  <c r="AW13" i="6"/>
  <c r="AY13" i="6"/>
  <c r="AU14" i="6"/>
  <c r="K81" i="6"/>
  <c r="M81" i="6" s="1"/>
  <c r="I81" i="6"/>
  <c r="O81" i="6"/>
  <c r="Q81" i="6" s="1"/>
  <c r="O12" i="6"/>
  <c r="Q12" i="6" s="1"/>
  <c r="K12" i="6"/>
  <c r="M12" i="6" s="1"/>
  <c r="AH13" i="6"/>
  <c r="AL13" i="6"/>
  <c r="D38" i="6"/>
  <c r="H37" i="6"/>
  <c r="H60" i="6"/>
  <c r="D61" i="6"/>
  <c r="Z38" i="6"/>
  <c r="AD38" i="6" s="1"/>
  <c r="AZ60" i="6"/>
  <c r="AV61" i="6"/>
  <c r="AY36" i="6"/>
  <c r="AW36" i="6"/>
  <c r="AU37" i="6"/>
  <c r="BD13" i="6"/>
  <c r="BH13" i="6"/>
  <c r="P59" i="6"/>
  <c r="L59" i="6"/>
  <c r="I12" i="6"/>
  <c r="P82" i="6"/>
  <c r="L82" i="6"/>
  <c r="BC35" i="6"/>
  <c r="BE35" i="6" s="1"/>
  <c r="BA35" i="6"/>
  <c r="BG35" i="6"/>
  <c r="BI35" i="6" s="1"/>
  <c r="L13" i="6"/>
  <c r="P13" i="6"/>
  <c r="D107" i="6"/>
  <c r="H106" i="6"/>
  <c r="D84" i="6"/>
  <c r="H83" i="6"/>
  <c r="C37" i="6"/>
  <c r="E36" i="6"/>
  <c r="G36" i="6"/>
  <c r="Z15" i="6"/>
  <c r="AD15" i="6" s="1"/>
  <c r="L36" i="6"/>
  <c r="P36" i="6"/>
  <c r="K10" i="1"/>
  <c r="O10" i="1"/>
  <c r="G11" i="1"/>
  <c r="C12" i="1"/>
  <c r="K104" i="6"/>
  <c r="M104" i="6" s="1"/>
  <c r="O104" i="6"/>
  <c r="Q104" i="6" s="1"/>
  <c r="I104" i="6"/>
  <c r="AY59" i="6"/>
  <c r="AW59" i="6"/>
  <c r="AU60" i="6"/>
  <c r="C14" i="6"/>
  <c r="G13" i="6"/>
  <c r="I13" i="6" s="1"/>
  <c r="I35" i="6"/>
  <c r="K35" i="6"/>
  <c r="M35" i="6" s="1"/>
  <c r="O35" i="6"/>
  <c r="Q35" i="6" s="1"/>
  <c r="K177" i="6" l="1"/>
  <c r="I177" i="6"/>
  <c r="O177" i="6"/>
  <c r="L177" i="6"/>
  <c r="P177" i="6"/>
  <c r="L199" i="6"/>
  <c r="P199" i="6"/>
  <c r="Q176" i="6"/>
  <c r="K198" i="6"/>
  <c r="M198" i="6" s="1"/>
  <c r="I198" i="6"/>
  <c r="O198" i="6"/>
  <c r="Q198" i="6" s="1"/>
  <c r="M176" i="6"/>
  <c r="D153" i="6"/>
  <c r="E151" i="6"/>
  <c r="C152" i="6"/>
  <c r="D132" i="6"/>
  <c r="E130" i="6"/>
  <c r="C131" i="6"/>
  <c r="AV39" i="6"/>
  <c r="AZ38" i="6"/>
  <c r="Z16" i="6"/>
  <c r="AD16" i="6" s="1"/>
  <c r="AU38" i="6"/>
  <c r="AY37" i="6"/>
  <c r="AW37" i="6"/>
  <c r="P83" i="6"/>
  <c r="L83" i="6"/>
  <c r="E60" i="6"/>
  <c r="G60" i="6"/>
  <c r="C61" i="6"/>
  <c r="BD37" i="6"/>
  <c r="BH37" i="6"/>
  <c r="H107" i="6"/>
  <c r="D108" i="6"/>
  <c r="AL37" i="6"/>
  <c r="AH37" i="6"/>
  <c r="O105" i="6"/>
  <c r="Q105" i="6" s="1"/>
  <c r="K105" i="6"/>
  <c r="M105" i="6" s="1"/>
  <c r="I105" i="6"/>
  <c r="O82" i="6"/>
  <c r="Q82" i="6" s="1"/>
  <c r="K82" i="6"/>
  <c r="M82" i="6" s="1"/>
  <c r="I82" i="6"/>
  <c r="BC13" i="6"/>
  <c r="BE13" i="6" s="1"/>
  <c r="BA13" i="6"/>
  <c r="BG13" i="6"/>
  <c r="BI13" i="6" s="1"/>
  <c r="H84" i="6"/>
  <c r="D85" i="6"/>
  <c r="BH60" i="6"/>
  <c r="BD60" i="6"/>
  <c r="L106" i="6"/>
  <c r="P106" i="6"/>
  <c r="H61" i="6"/>
  <c r="D62" i="6"/>
  <c r="AE13" i="6"/>
  <c r="AK13" i="6"/>
  <c r="AM13" i="6" s="1"/>
  <c r="AG13" i="6"/>
  <c r="AI13" i="6" s="1"/>
  <c r="AL14" i="6"/>
  <c r="AH14" i="6"/>
  <c r="I36" i="6"/>
  <c r="O36" i="6"/>
  <c r="Q36" i="6" s="1"/>
  <c r="K36" i="6"/>
  <c r="M36" i="6" s="1"/>
  <c r="BG36" i="6"/>
  <c r="BI36" i="6" s="1"/>
  <c r="BA36" i="6"/>
  <c r="BC36" i="6"/>
  <c r="BE36" i="6" s="1"/>
  <c r="BC59" i="6"/>
  <c r="BE59" i="6" s="1"/>
  <c r="BA59" i="6"/>
  <c r="BG59" i="6"/>
  <c r="BI59" i="6" s="1"/>
  <c r="P60" i="6"/>
  <c r="L60" i="6"/>
  <c r="BH14" i="6"/>
  <c r="BD14" i="6"/>
  <c r="C84" i="6"/>
  <c r="G83" i="6"/>
  <c r="E83" i="6"/>
  <c r="AW14" i="6"/>
  <c r="AU15" i="6"/>
  <c r="AY14" i="6"/>
  <c r="P14" i="6"/>
  <c r="L14" i="6"/>
  <c r="E37" i="6"/>
  <c r="C38" i="6"/>
  <c r="G37" i="6"/>
  <c r="AV62" i="6"/>
  <c r="AZ61" i="6"/>
  <c r="L37" i="6"/>
  <c r="P37" i="6"/>
  <c r="AA14" i="6"/>
  <c r="Y15" i="6"/>
  <c r="AC15" i="6" s="1"/>
  <c r="AV16" i="6"/>
  <c r="AZ15" i="6"/>
  <c r="O11" i="1"/>
  <c r="K11" i="1"/>
  <c r="O59" i="6"/>
  <c r="Q59" i="6" s="1"/>
  <c r="K59" i="6"/>
  <c r="M59" i="6" s="1"/>
  <c r="I59" i="6"/>
  <c r="D39" i="6"/>
  <c r="H38" i="6"/>
  <c r="J10" i="1"/>
  <c r="L10" i="1" s="1"/>
  <c r="H10" i="1"/>
  <c r="N10" i="1"/>
  <c r="P10" i="1" s="1"/>
  <c r="C15" i="6"/>
  <c r="E15" i="6" s="1"/>
  <c r="G14" i="6"/>
  <c r="E14" i="6"/>
  <c r="Z39" i="6"/>
  <c r="AD39" i="6" s="1"/>
  <c r="AW60" i="6"/>
  <c r="AU61" i="6"/>
  <c r="AY60" i="6"/>
  <c r="AA37" i="6"/>
  <c r="Y38" i="6"/>
  <c r="AC38" i="6" s="1"/>
  <c r="D11" i="1"/>
  <c r="B12" i="1"/>
  <c r="F11" i="1"/>
  <c r="H15" i="6"/>
  <c r="D16" i="6"/>
  <c r="O13" i="6"/>
  <c r="Q13" i="6" s="1"/>
  <c r="K13" i="6"/>
  <c r="M13" i="6" s="1"/>
  <c r="C107" i="6"/>
  <c r="E106" i="6"/>
  <c r="G106" i="6"/>
  <c r="G12" i="1"/>
  <c r="C13" i="1"/>
  <c r="AE36" i="6"/>
  <c r="AK36" i="6"/>
  <c r="AM36" i="6" s="1"/>
  <c r="AG36" i="6"/>
  <c r="AI36" i="6" s="1"/>
  <c r="O199" i="6" l="1"/>
  <c r="Q199" i="6" s="1"/>
  <c r="K199" i="6"/>
  <c r="M199" i="6" s="1"/>
  <c r="I199" i="6"/>
  <c r="M177" i="6"/>
  <c r="L200" i="6"/>
  <c r="P200" i="6"/>
  <c r="Q177" i="6"/>
  <c r="K178" i="6"/>
  <c r="I178" i="6"/>
  <c r="O178" i="6"/>
  <c r="P178" i="6"/>
  <c r="L178" i="6"/>
  <c r="E131" i="6"/>
  <c r="C132" i="6"/>
  <c r="E152" i="6"/>
  <c r="C153" i="6"/>
  <c r="D133" i="6"/>
  <c r="D154" i="6"/>
  <c r="AY15" i="6"/>
  <c r="AW15" i="6"/>
  <c r="AU16" i="6"/>
  <c r="I83" i="6"/>
  <c r="O83" i="6"/>
  <c r="Q83" i="6" s="1"/>
  <c r="K83" i="6"/>
  <c r="M83" i="6" s="1"/>
  <c r="P61" i="6"/>
  <c r="L61" i="6"/>
  <c r="BG14" i="6"/>
  <c r="BI14" i="6" s="1"/>
  <c r="BC14" i="6"/>
  <c r="BE14" i="6" s="1"/>
  <c r="BA14" i="6"/>
  <c r="H62" i="6"/>
  <c r="D63" i="6"/>
  <c r="G61" i="6"/>
  <c r="C62" i="6"/>
  <c r="E61" i="6"/>
  <c r="I106" i="6"/>
  <c r="K106" i="6"/>
  <c r="M106" i="6" s="1"/>
  <c r="O106" i="6"/>
  <c r="Q106" i="6" s="1"/>
  <c r="K14" i="6"/>
  <c r="M14" i="6" s="1"/>
  <c r="O14" i="6"/>
  <c r="AV63" i="6"/>
  <c r="AZ62" i="6"/>
  <c r="D86" i="6"/>
  <c r="H85" i="6"/>
  <c r="G15" i="6"/>
  <c r="I15" i="6" s="1"/>
  <c r="C16" i="6"/>
  <c r="E16" i="6" s="1"/>
  <c r="I37" i="6"/>
  <c r="O37" i="6"/>
  <c r="Q37" i="6" s="1"/>
  <c r="K37" i="6"/>
  <c r="M37" i="6" s="1"/>
  <c r="BA37" i="6"/>
  <c r="BC37" i="6"/>
  <c r="BE37" i="6" s="1"/>
  <c r="BG37" i="6"/>
  <c r="BI37" i="6" s="1"/>
  <c r="H108" i="6"/>
  <c r="D109" i="6"/>
  <c r="Z40" i="6"/>
  <c r="AD40" i="6" s="1"/>
  <c r="E107" i="6"/>
  <c r="C108" i="6"/>
  <c r="G107" i="6"/>
  <c r="E38" i="6"/>
  <c r="G38" i="6"/>
  <c r="C39" i="6"/>
  <c r="AU39" i="6"/>
  <c r="AY38" i="6"/>
  <c r="AW38" i="6"/>
  <c r="N11" i="1"/>
  <c r="P11" i="1" s="1"/>
  <c r="J11" i="1"/>
  <c r="L11" i="1" s="1"/>
  <c r="H11" i="1"/>
  <c r="AA38" i="6"/>
  <c r="Y39" i="6"/>
  <c r="AC39" i="6" s="1"/>
  <c r="C85" i="6"/>
  <c r="G84" i="6"/>
  <c r="E84" i="6"/>
  <c r="AV17" i="6"/>
  <c r="AZ16" i="6"/>
  <c r="AU62" i="6"/>
  <c r="AY61" i="6"/>
  <c r="AW61" i="6"/>
  <c r="AE14" i="6"/>
  <c r="AG14" i="6"/>
  <c r="AI14" i="6" s="1"/>
  <c r="AK14" i="6"/>
  <c r="AM14" i="6" s="1"/>
  <c r="BD61" i="6"/>
  <c r="BH61" i="6"/>
  <c r="AL15" i="6"/>
  <c r="AH15" i="6"/>
  <c r="B13" i="1"/>
  <c r="D12" i="1"/>
  <c r="F12" i="1"/>
  <c r="P107" i="6"/>
  <c r="L107" i="6"/>
  <c r="BA60" i="6"/>
  <c r="BG60" i="6"/>
  <c r="BI60" i="6" s="1"/>
  <c r="BC60" i="6"/>
  <c r="BE60" i="6" s="1"/>
  <c r="K60" i="6"/>
  <c r="M60" i="6" s="1"/>
  <c r="O60" i="6"/>
  <c r="Q60" i="6" s="1"/>
  <c r="I60" i="6"/>
  <c r="O12" i="1"/>
  <c r="K12" i="1"/>
  <c r="Z17" i="6"/>
  <c r="AD17" i="6" s="1"/>
  <c r="BD15" i="6"/>
  <c r="BH15" i="6"/>
  <c r="AE37" i="6"/>
  <c r="AK37" i="6"/>
  <c r="AM37" i="6" s="1"/>
  <c r="AG37" i="6"/>
  <c r="AI37" i="6" s="1"/>
  <c r="D17" i="6"/>
  <c r="H16" i="6"/>
  <c r="L38" i="6"/>
  <c r="P38" i="6"/>
  <c r="Q14" i="6"/>
  <c r="BH38" i="6"/>
  <c r="BD38" i="6"/>
  <c r="AA15" i="6"/>
  <c r="Y16" i="6"/>
  <c r="AC16" i="6" s="1"/>
  <c r="AL38" i="6"/>
  <c r="AH38" i="6"/>
  <c r="C14" i="1"/>
  <c r="G13" i="1"/>
  <c r="P84" i="6"/>
  <c r="L84" i="6"/>
  <c r="P15" i="6"/>
  <c r="L15" i="6"/>
  <c r="H39" i="6"/>
  <c r="D40" i="6"/>
  <c r="I14" i="6"/>
  <c r="AV40" i="6"/>
  <c r="AZ39" i="6"/>
  <c r="P201" i="6" l="1"/>
  <c r="L201" i="6"/>
  <c r="Q178" i="6"/>
  <c r="K179" i="6"/>
  <c r="O179" i="6"/>
  <c r="I179" i="6"/>
  <c r="M178" i="6"/>
  <c r="P179" i="6"/>
  <c r="L179" i="6"/>
  <c r="O200" i="6"/>
  <c r="Q200" i="6" s="1"/>
  <c r="K200" i="6"/>
  <c r="M200" i="6" s="1"/>
  <c r="I200" i="6"/>
  <c r="D134" i="6"/>
  <c r="E132" i="6"/>
  <c r="C133" i="6"/>
  <c r="C154" i="6"/>
  <c r="E153" i="6"/>
  <c r="D155" i="6"/>
  <c r="E108" i="6"/>
  <c r="G108" i="6"/>
  <c r="C109" i="6"/>
  <c r="K84" i="6"/>
  <c r="M84" i="6" s="1"/>
  <c r="O84" i="6"/>
  <c r="Q84" i="6" s="1"/>
  <c r="I84" i="6"/>
  <c r="P108" i="6"/>
  <c r="L108" i="6"/>
  <c r="O61" i="6"/>
  <c r="Q61" i="6" s="1"/>
  <c r="K61" i="6"/>
  <c r="M61" i="6" s="1"/>
  <c r="I61" i="6"/>
  <c r="AA16" i="6"/>
  <c r="Y17" i="6"/>
  <c r="AC17" i="6" s="1"/>
  <c r="J12" i="1"/>
  <c r="L12" i="1" s="1"/>
  <c r="H12" i="1"/>
  <c r="N12" i="1"/>
  <c r="P12" i="1" s="1"/>
  <c r="BG61" i="6"/>
  <c r="BI61" i="6" s="1"/>
  <c r="BA61" i="6"/>
  <c r="BC61" i="6"/>
  <c r="BE61" i="6" s="1"/>
  <c r="AK15" i="6"/>
  <c r="AM15" i="6" s="1"/>
  <c r="AE15" i="6"/>
  <c r="AG15" i="6"/>
  <c r="AI15" i="6" s="1"/>
  <c r="BH39" i="6"/>
  <c r="BD39" i="6"/>
  <c r="E85" i="6"/>
  <c r="C86" i="6"/>
  <c r="G85" i="6"/>
  <c r="D18" i="6"/>
  <c r="H17" i="6"/>
  <c r="C17" i="6"/>
  <c r="G16" i="6"/>
  <c r="E62" i="6"/>
  <c r="C63" i="6"/>
  <c r="G62" i="6"/>
  <c r="H63" i="6"/>
  <c r="D64" i="6"/>
  <c r="K15" i="6"/>
  <c r="M15" i="6" s="1"/>
  <c r="O15" i="6"/>
  <c r="Q15" i="6" s="1"/>
  <c r="BH16" i="6"/>
  <c r="BD16" i="6"/>
  <c r="D110" i="6"/>
  <c r="H109" i="6"/>
  <c r="H40" i="6"/>
  <c r="D41" i="6"/>
  <c r="F13" i="1"/>
  <c r="D13" i="1"/>
  <c r="B14" i="1"/>
  <c r="BC38" i="6"/>
  <c r="BE38" i="6" s="1"/>
  <c r="BG38" i="6"/>
  <c r="BI38" i="6" s="1"/>
  <c r="BA38" i="6"/>
  <c r="L85" i="6"/>
  <c r="P85" i="6"/>
  <c r="K107" i="6"/>
  <c r="M107" i="6" s="1"/>
  <c r="I107" i="6"/>
  <c r="O107" i="6"/>
  <c r="Q107" i="6" s="1"/>
  <c r="AU63" i="6"/>
  <c r="AW62" i="6"/>
  <c r="AY62" i="6"/>
  <c r="AL39" i="6"/>
  <c r="AH39" i="6"/>
  <c r="AY39" i="6"/>
  <c r="AW39" i="6"/>
  <c r="AU40" i="6"/>
  <c r="D87" i="6"/>
  <c r="H86" i="6"/>
  <c r="AV18" i="6"/>
  <c r="AZ17" i="6"/>
  <c r="K13" i="1"/>
  <c r="O13" i="1"/>
  <c r="Z18" i="6"/>
  <c r="AD18" i="6" s="1"/>
  <c r="C40" i="6"/>
  <c r="E39" i="6"/>
  <c r="G39" i="6"/>
  <c r="BD62" i="6"/>
  <c r="BH62" i="6"/>
  <c r="AY16" i="6"/>
  <c r="AW16" i="6"/>
  <c r="AU17" i="6"/>
  <c r="P39" i="6"/>
  <c r="L39" i="6"/>
  <c r="G14" i="1"/>
  <c r="C15" i="1"/>
  <c r="AL16" i="6"/>
  <c r="AH16" i="6"/>
  <c r="I38" i="6"/>
  <c r="K38" i="6"/>
  <c r="M38" i="6" s="1"/>
  <c r="O38" i="6"/>
  <c r="Q38" i="6" s="1"/>
  <c r="AZ63" i="6"/>
  <c r="AV64" i="6"/>
  <c r="Z41" i="6"/>
  <c r="AD41" i="6" s="1"/>
  <c r="AZ40" i="6"/>
  <c r="AV41" i="6"/>
  <c r="AK38" i="6"/>
  <c r="AM38" i="6" s="1"/>
  <c r="AG38" i="6"/>
  <c r="AI38" i="6" s="1"/>
  <c r="AE38" i="6"/>
  <c r="P62" i="6"/>
  <c r="L62" i="6"/>
  <c r="L16" i="6"/>
  <c r="P16" i="6"/>
  <c r="AA39" i="6"/>
  <c r="Y40" i="6"/>
  <c r="AC40" i="6" s="1"/>
  <c r="BC15" i="6"/>
  <c r="BE15" i="6" s="1"/>
  <c r="BG15" i="6"/>
  <c r="BI15" i="6" s="1"/>
  <c r="BA15" i="6"/>
  <c r="L203" i="6" l="1"/>
  <c r="P203" i="6"/>
  <c r="Q179" i="6"/>
  <c r="K201" i="6"/>
  <c r="M201" i="6" s="1"/>
  <c r="I201" i="6"/>
  <c r="O201" i="6"/>
  <c r="Q201" i="6" s="1"/>
  <c r="I180" i="6"/>
  <c r="K180" i="6"/>
  <c r="O180" i="6"/>
  <c r="L202" i="6"/>
  <c r="P202" i="6"/>
  <c r="M179" i="6"/>
  <c r="P180" i="6"/>
  <c r="L180" i="6"/>
  <c r="C134" i="6"/>
  <c r="E133" i="6"/>
  <c r="D156" i="6"/>
  <c r="D135" i="6"/>
  <c r="E154" i="6"/>
  <c r="C155" i="6"/>
  <c r="P63" i="6"/>
  <c r="L63" i="6"/>
  <c r="K16" i="6"/>
  <c r="M16" i="6" s="1"/>
  <c r="I16" i="6"/>
  <c r="O16" i="6"/>
  <c r="AA17" i="6"/>
  <c r="Y18" i="6"/>
  <c r="AC18" i="6" s="1"/>
  <c r="AZ41" i="6"/>
  <c r="AV42" i="6"/>
  <c r="BD40" i="6"/>
  <c r="BH40" i="6"/>
  <c r="BG16" i="6"/>
  <c r="BI16" i="6" s="1"/>
  <c r="BA16" i="6"/>
  <c r="BC16" i="6"/>
  <c r="BE16" i="6" s="1"/>
  <c r="AH40" i="6"/>
  <c r="AL40" i="6"/>
  <c r="G40" i="6"/>
  <c r="C41" i="6"/>
  <c r="E40" i="6"/>
  <c r="C16" i="1"/>
  <c r="G15" i="1"/>
  <c r="D42" i="6"/>
  <c r="H41" i="6"/>
  <c r="C87" i="6"/>
  <c r="E86" i="6"/>
  <c r="G86" i="6"/>
  <c r="AG39" i="6"/>
  <c r="AI39" i="6" s="1"/>
  <c r="AK39" i="6"/>
  <c r="AM39" i="6" s="1"/>
  <c r="AE39" i="6"/>
  <c r="AU41" i="6"/>
  <c r="AY40" i="6"/>
  <c r="AW40" i="6"/>
  <c r="P40" i="6"/>
  <c r="L40" i="6"/>
  <c r="D65" i="6"/>
  <c r="H64" i="6"/>
  <c r="O62" i="6"/>
  <c r="Q62" i="6" s="1"/>
  <c r="I62" i="6"/>
  <c r="K62" i="6"/>
  <c r="M62" i="6" s="1"/>
  <c r="AG16" i="6"/>
  <c r="AI16" i="6" s="1"/>
  <c r="AK16" i="6"/>
  <c r="AM16" i="6" s="1"/>
  <c r="AE16" i="6"/>
  <c r="D19" i="6"/>
  <c r="H18" i="6"/>
  <c r="H13" i="1"/>
  <c r="N13" i="1"/>
  <c r="P13" i="1" s="1"/>
  <c r="J13" i="1"/>
  <c r="L13" i="1" s="1"/>
  <c r="D88" i="6"/>
  <c r="H87" i="6"/>
  <c r="Q16" i="6"/>
  <c r="L109" i="6"/>
  <c r="P109" i="6"/>
  <c r="BH63" i="6"/>
  <c r="BD63" i="6"/>
  <c r="AA40" i="6"/>
  <c r="Y41" i="6"/>
  <c r="AC41" i="6" s="1"/>
  <c r="BG39" i="6"/>
  <c r="BI39" i="6" s="1"/>
  <c r="BC39" i="6"/>
  <c r="BE39" i="6" s="1"/>
  <c r="BA39" i="6"/>
  <c r="H110" i="6"/>
  <c r="D111" i="6"/>
  <c r="AV65" i="6"/>
  <c r="AZ64" i="6"/>
  <c r="G17" i="6"/>
  <c r="C18" i="6"/>
  <c r="E18" i="6" s="1"/>
  <c r="I17" i="6"/>
  <c r="P17" i="6"/>
  <c r="L17" i="6"/>
  <c r="BD17" i="6"/>
  <c r="BH17" i="6"/>
  <c r="E109" i="6"/>
  <c r="C110" i="6"/>
  <c r="G109" i="6"/>
  <c r="Z19" i="6"/>
  <c r="AD19" i="6" s="1"/>
  <c r="AV19" i="6"/>
  <c r="AZ18" i="6"/>
  <c r="O85" i="6"/>
  <c r="Q85" i="6" s="1"/>
  <c r="I85" i="6"/>
  <c r="K85" i="6"/>
  <c r="M85" i="6" s="1"/>
  <c r="AY17" i="6"/>
  <c r="AW17" i="6"/>
  <c r="AU18" i="6"/>
  <c r="I108" i="6"/>
  <c r="K108" i="6"/>
  <c r="M108" i="6" s="1"/>
  <c r="O108" i="6"/>
  <c r="Q108" i="6" s="1"/>
  <c r="AW63" i="6"/>
  <c r="AU64" i="6"/>
  <c r="AY63" i="6"/>
  <c r="K39" i="6"/>
  <c r="M39" i="6" s="1"/>
  <c r="I39" i="6"/>
  <c r="O39" i="6"/>
  <c r="Q39" i="6" s="1"/>
  <c r="E63" i="6"/>
  <c r="G63" i="6"/>
  <c r="C64" i="6"/>
  <c r="Z42" i="6"/>
  <c r="AD42" i="6" s="1"/>
  <c r="AL17" i="6"/>
  <c r="AH17" i="6"/>
  <c r="B15" i="1"/>
  <c r="F14" i="1"/>
  <c r="D14" i="1"/>
  <c r="E17" i="6"/>
  <c r="P86" i="6"/>
  <c r="L86" i="6"/>
  <c r="K14" i="1"/>
  <c r="O14" i="1"/>
  <c r="BC62" i="6"/>
  <c r="BE62" i="6" s="1"/>
  <c r="BA62" i="6"/>
  <c r="BG62" i="6"/>
  <c r="BI62" i="6" s="1"/>
  <c r="M180" i="6" l="1"/>
  <c r="Q180" i="6"/>
  <c r="P181" i="6"/>
  <c r="L181" i="6"/>
  <c r="P182" i="6"/>
  <c r="L182" i="6"/>
  <c r="K202" i="6"/>
  <c r="M202" i="6" s="1"/>
  <c r="I202" i="6"/>
  <c r="O202" i="6"/>
  <c r="Q202" i="6" s="1"/>
  <c r="O181" i="6"/>
  <c r="Q181" i="6" s="1"/>
  <c r="I181" i="6"/>
  <c r="K181" i="6"/>
  <c r="M181" i="6" s="1"/>
  <c r="D157" i="6"/>
  <c r="C135" i="6"/>
  <c r="E134" i="6"/>
  <c r="D136" i="6"/>
  <c r="C156" i="6"/>
  <c r="E155" i="6"/>
  <c r="AH41" i="6"/>
  <c r="AL41" i="6"/>
  <c r="AH18" i="6"/>
  <c r="AL18" i="6"/>
  <c r="Y42" i="6"/>
  <c r="AC42" i="6" s="1"/>
  <c r="AA41" i="6"/>
  <c r="AK40" i="6"/>
  <c r="AM40" i="6" s="1"/>
  <c r="AE40" i="6"/>
  <c r="AG40" i="6"/>
  <c r="AI40" i="6" s="1"/>
  <c r="AZ42" i="6"/>
  <c r="AV43" i="6"/>
  <c r="D89" i="6"/>
  <c r="H88" i="6"/>
  <c r="O86" i="6"/>
  <c r="Q86" i="6" s="1"/>
  <c r="I86" i="6"/>
  <c r="K86" i="6"/>
  <c r="M86" i="6" s="1"/>
  <c r="Q17" i="6"/>
  <c r="BD41" i="6"/>
  <c r="BH41" i="6"/>
  <c r="AZ65" i="6"/>
  <c r="AV66" i="6"/>
  <c r="P18" i="6"/>
  <c r="L18" i="6"/>
  <c r="AE17" i="6"/>
  <c r="AK17" i="6"/>
  <c r="AM17" i="6" s="1"/>
  <c r="AG17" i="6"/>
  <c r="AI17" i="6" s="1"/>
  <c r="O40" i="6"/>
  <c r="Q40" i="6" s="1"/>
  <c r="I40" i="6"/>
  <c r="K40" i="6"/>
  <c r="M40" i="6" s="1"/>
  <c r="D66" i="6"/>
  <c r="H65" i="6"/>
  <c r="P87" i="6"/>
  <c r="L87" i="6"/>
  <c r="H14" i="1"/>
  <c r="J14" i="1"/>
  <c r="L14" i="1" s="1"/>
  <c r="N14" i="1"/>
  <c r="P14" i="1" s="1"/>
  <c r="BA17" i="6"/>
  <c r="BG17" i="6"/>
  <c r="BI17" i="6" s="1"/>
  <c r="BC17" i="6"/>
  <c r="BE17" i="6" s="1"/>
  <c r="H111" i="6"/>
  <c r="D112" i="6"/>
  <c r="H19" i="6"/>
  <c r="D20" i="6"/>
  <c r="E87" i="6"/>
  <c r="G87" i="6"/>
  <c r="C88" i="6"/>
  <c r="Z20" i="6"/>
  <c r="AD20" i="6" s="1"/>
  <c r="I109" i="6"/>
  <c r="K109" i="6"/>
  <c r="M109" i="6" s="1"/>
  <c r="O109" i="6"/>
  <c r="Q109" i="6" s="1"/>
  <c r="BA63" i="6"/>
  <c r="BC63" i="6"/>
  <c r="BE63" i="6" s="1"/>
  <c r="BG63" i="6"/>
  <c r="BI63" i="6" s="1"/>
  <c r="O17" i="6"/>
  <c r="K17" i="6"/>
  <c r="M17" i="6" s="1"/>
  <c r="AY18" i="6"/>
  <c r="AW18" i="6"/>
  <c r="AU19" i="6"/>
  <c r="B16" i="1"/>
  <c r="F15" i="1"/>
  <c r="D15" i="1"/>
  <c r="L110" i="6"/>
  <c r="P110" i="6"/>
  <c r="L41" i="6"/>
  <c r="P41" i="6"/>
  <c r="AZ19" i="6"/>
  <c r="AV20" i="6"/>
  <c r="C19" i="6"/>
  <c r="G18" i="6"/>
  <c r="I18" i="6" s="1"/>
  <c r="Y19" i="6"/>
  <c r="AC19" i="6" s="1"/>
  <c r="AA18" i="6"/>
  <c r="D43" i="6"/>
  <c r="H42" i="6"/>
  <c r="C65" i="6"/>
  <c r="G64" i="6"/>
  <c r="E64" i="6"/>
  <c r="O63" i="6"/>
  <c r="Q63" i="6" s="1"/>
  <c r="K63" i="6"/>
  <c r="M63" i="6" s="1"/>
  <c r="I63" i="6"/>
  <c r="G110" i="6"/>
  <c r="E110" i="6"/>
  <c r="C111" i="6"/>
  <c r="BC40" i="6"/>
  <c r="BE40" i="6" s="1"/>
  <c r="BG40" i="6"/>
  <c r="BI40" i="6" s="1"/>
  <c r="BA40" i="6"/>
  <c r="BH64" i="6"/>
  <c r="BD64" i="6"/>
  <c r="O15" i="1"/>
  <c r="K15" i="1"/>
  <c r="E41" i="6"/>
  <c r="C42" i="6"/>
  <c r="G41" i="6"/>
  <c r="L64" i="6"/>
  <c r="P64" i="6"/>
  <c r="AU65" i="6"/>
  <c r="AW64" i="6"/>
  <c r="AY64" i="6"/>
  <c r="AW41" i="6"/>
  <c r="AU42" i="6"/>
  <c r="AY41" i="6"/>
  <c r="Z43" i="6"/>
  <c r="AD43" i="6" s="1"/>
  <c r="BH18" i="6"/>
  <c r="BD18" i="6"/>
  <c r="C17" i="1"/>
  <c r="G16" i="1"/>
  <c r="K203" i="6" l="1"/>
  <c r="M203" i="6" s="1"/>
  <c r="I203" i="6"/>
  <c r="O203" i="6"/>
  <c r="Q203" i="6" s="1"/>
  <c r="O182" i="6"/>
  <c r="Q182" i="6" s="1"/>
  <c r="I182" i="6"/>
  <c r="K182" i="6"/>
  <c r="M182" i="6" s="1"/>
  <c r="E156" i="6"/>
  <c r="C157" i="6"/>
  <c r="D137" i="6"/>
  <c r="C136" i="6"/>
  <c r="E135" i="6"/>
  <c r="D158" i="6"/>
  <c r="D90" i="6"/>
  <c r="H89" i="6"/>
  <c r="BH42" i="6"/>
  <c r="BD42" i="6"/>
  <c r="O64" i="6"/>
  <c r="Q64" i="6" s="1"/>
  <c r="K64" i="6"/>
  <c r="M64" i="6" s="1"/>
  <c r="I64" i="6"/>
  <c r="G65" i="6"/>
  <c r="C66" i="6"/>
  <c r="E65" i="6"/>
  <c r="AE18" i="6"/>
  <c r="AK18" i="6"/>
  <c r="AM18" i="6" s="1"/>
  <c r="AG18" i="6"/>
  <c r="AI18" i="6" s="1"/>
  <c r="AL19" i="6"/>
  <c r="AH19" i="6"/>
  <c r="AE41" i="6"/>
  <c r="AK41" i="6"/>
  <c r="AM41" i="6" s="1"/>
  <c r="AG41" i="6"/>
  <c r="AI41" i="6" s="1"/>
  <c r="P88" i="6"/>
  <c r="L88" i="6"/>
  <c r="Y20" i="6"/>
  <c r="AC20" i="6" s="1"/>
  <c r="AA19" i="6"/>
  <c r="D67" i="6"/>
  <c r="H66" i="6"/>
  <c r="AV21" i="6"/>
  <c r="AZ20" i="6"/>
  <c r="BH19" i="6"/>
  <c r="BD19" i="6"/>
  <c r="D21" i="6"/>
  <c r="H20" i="6"/>
  <c r="O41" i="6"/>
  <c r="Q41" i="6" s="1"/>
  <c r="K41" i="6"/>
  <c r="M41" i="6" s="1"/>
  <c r="I41" i="6"/>
  <c r="O16" i="1"/>
  <c r="K16" i="1"/>
  <c r="P19" i="6"/>
  <c r="L19" i="6"/>
  <c r="Y43" i="6"/>
  <c r="AC43" i="6" s="1"/>
  <c r="AA42" i="6"/>
  <c r="O87" i="6"/>
  <c r="Q87" i="6" s="1"/>
  <c r="I87" i="6"/>
  <c r="K87" i="6"/>
  <c r="M87" i="6" s="1"/>
  <c r="E111" i="6"/>
  <c r="G111" i="6"/>
  <c r="C112" i="6"/>
  <c r="J15" i="1"/>
  <c r="L15" i="1" s="1"/>
  <c r="N15" i="1"/>
  <c r="P15" i="1" s="1"/>
  <c r="H15" i="1"/>
  <c r="D113" i="6"/>
  <c r="H112" i="6"/>
  <c r="AZ43" i="6"/>
  <c r="AV44" i="6"/>
  <c r="C18" i="1"/>
  <c r="G17" i="1"/>
  <c r="E88" i="6"/>
  <c r="C89" i="6"/>
  <c r="G88" i="6"/>
  <c r="Z44" i="6"/>
  <c r="AD44" i="6" s="1"/>
  <c r="D16" i="1"/>
  <c r="F16" i="1"/>
  <c r="B17" i="1"/>
  <c r="L111" i="6"/>
  <c r="P111" i="6"/>
  <c r="AV67" i="6"/>
  <c r="AZ66" i="6"/>
  <c r="H43" i="6"/>
  <c r="D44" i="6"/>
  <c r="L65" i="6"/>
  <c r="P65" i="6"/>
  <c r="O18" i="6"/>
  <c r="Q18" i="6" s="1"/>
  <c r="K18" i="6"/>
  <c r="M18" i="6" s="1"/>
  <c r="E19" i="6"/>
  <c r="G19" i="6"/>
  <c r="I19" i="6" s="1"/>
  <c r="AL42" i="6"/>
  <c r="AH42" i="6"/>
  <c r="BG41" i="6"/>
  <c r="BI41" i="6" s="1"/>
  <c r="BC41" i="6"/>
  <c r="BE41" i="6" s="1"/>
  <c r="BA41" i="6"/>
  <c r="AY42" i="6"/>
  <c r="AW42" i="6"/>
  <c r="AU43" i="6"/>
  <c r="BA64" i="6"/>
  <c r="BC64" i="6"/>
  <c r="BE64" i="6" s="1"/>
  <c r="BG64" i="6"/>
  <c r="BI64" i="6" s="1"/>
  <c r="AU20" i="6"/>
  <c r="AY19" i="6"/>
  <c r="AW19" i="6"/>
  <c r="BH65" i="6"/>
  <c r="BD65" i="6"/>
  <c r="AU66" i="6"/>
  <c r="AY65" i="6"/>
  <c r="AW65" i="6"/>
  <c r="BG18" i="6"/>
  <c r="BI18" i="6" s="1"/>
  <c r="BA18" i="6"/>
  <c r="BC18" i="6"/>
  <c r="BE18" i="6" s="1"/>
  <c r="L42" i="6"/>
  <c r="P42" i="6"/>
  <c r="E42" i="6"/>
  <c r="C43" i="6"/>
  <c r="G42" i="6"/>
  <c r="Z21" i="6"/>
  <c r="AD21" i="6" s="1"/>
  <c r="I110" i="6"/>
  <c r="O110" i="6"/>
  <c r="Q110" i="6" s="1"/>
  <c r="K110" i="6"/>
  <c r="M110" i="6" s="1"/>
  <c r="E136" i="6" l="1"/>
  <c r="C137" i="6"/>
  <c r="E157" i="6"/>
  <c r="C158" i="6"/>
  <c r="D159" i="6"/>
  <c r="D138" i="6"/>
  <c r="C21" i="6"/>
  <c r="E21" i="6" s="1"/>
  <c r="G20" i="6"/>
  <c r="P43" i="6"/>
  <c r="L43" i="6"/>
  <c r="K17" i="1"/>
  <c r="O17" i="1"/>
  <c r="C19" i="1"/>
  <c r="G19" i="1" s="1"/>
  <c r="G18" i="1"/>
  <c r="BA19" i="6"/>
  <c r="BC19" i="6"/>
  <c r="BE19" i="6" s="1"/>
  <c r="BG19" i="6"/>
  <c r="BI19" i="6" s="1"/>
  <c r="BH66" i="6"/>
  <c r="BD66" i="6"/>
  <c r="BA42" i="6"/>
  <c r="BC42" i="6"/>
  <c r="BE42" i="6" s="1"/>
  <c r="BG42" i="6"/>
  <c r="BI42" i="6" s="1"/>
  <c r="BA65" i="6"/>
  <c r="BC65" i="6"/>
  <c r="BE65" i="6" s="1"/>
  <c r="BG65" i="6"/>
  <c r="BI65" i="6" s="1"/>
  <c r="AL20" i="6"/>
  <c r="AH20" i="6"/>
  <c r="I111" i="6"/>
  <c r="K111" i="6"/>
  <c r="M111" i="6" s="1"/>
  <c r="O111" i="6"/>
  <c r="Q111" i="6" s="1"/>
  <c r="Z22" i="6"/>
  <c r="AD22" i="6" s="1"/>
  <c r="G66" i="6"/>
  <c r="E66" i="6"/>
  <c r="C67" i="6"/>
  <c r="BH43" i="6"/>
  <c r="BD43" i="6"/>
  <c r="B18" i="1"/>
  <c r="D17" i="1"/>
  <c r="F17" i="1"/>
  <c r="BD20" i="6"/>
  <c r="BH20" i="6"/>
  <c r="L66" i="6"/>
  <c r="P66" i="6"/>
  <c r="AU67" i="6"/>
  <c r="AY66" i="6"/>
  <c r="AW66" i="6"/>
  <c r="AZ44" i="6"/>
  <c r="AV45" i="6"/>
  <c r="AZ45" i="6" s="1"/>
  <c r="P112" i="6"/>
  <c r="L112" i="6"/>
  <c r="H113" i="6"/>
  <c r="D114" i="6"/>
  <c r="H114" i="6" s="1"/>
  <c r="D45" i="6"/>
  <c r="H45" i="6" s="1"/>
  <c r="H44" i="6"/>
  <c r="H21" i="6"/>
  <c r="D22" i="6"/>
  <c r="H22" i="6" s="1"/>
  <c r="Z45" i="6"/>
  <c r="AD45" i="6" s="1"/>
  <c r="AK42" i="6"/>
  <c r="AM42" i="6" s="1"/>
  <c r="AE42" i="6"/>
  <c r="AG42" i="6"/>
  <c r="AI42" i="6" s="1"/>
  <c r="D68" i="6"/>
  <c r="H68" i="6" s="1"/>
  <c r="H67" i="6"/>
  <c r="P20" i="6"/>
  <c r="L20" i="6"/>
  <c r="G112" i="6"/>
  <c r="C113" i="6"/>
  <c r="E112" i="6"/>
  <c r="E20" i="6"/>
  <c r="K65" i="6"/>
  <c r="M65" i="6" s="1"/>
  <c r="I65" i="6"/>
  <c r="O65" i="6"/>
  <c r="Q65" i="6" s="1"/>
  <c r="AH43" i="6"/>
  <c r="AL43" i="6"/>
  <c r="O88" i="6"/>
  <c r="Q88" i="6" s="1"/>
  <c r="I88" i="6"/>
  <c r="K88" i="6"/>
  <c r="M88" i="6" s="1"/>
  <c r="AA43" i="6"/>
  <c r="Y44" i="6"/>
  <c r="AC44" i="6" s="1"/>
  <c r="AY20" i="6"/>
  <c r="AW20" i="6"/>
  <c r="AU21" i="6"/>
  <c r="AZ67" i="6"/>
  <c r="AV68" i="6"/>
  <c r="AZ68" i="6" s="1"/>
  <c r="AY43" i="6"/>
  <c r="AW43" i="6"/>
  <c r="AU44" i="6"/>
  <c r="K42" i="6"/>
  <c r="M42" i="6" s="1"/>
  <c r="I42" i="6"/>
  <c r="O42" i="6"/>
  <c r="Q42" i="6" s="1"/>
  <c r="G43" i="6"/>
  <c r="E43" i="6"/>
  <c r="C44" i="6"/>
  <c r="AK19" i="6"/>
  <c r="AM19" i="6" s="1"/>
  <c r="AG19" i="6"/>
  <c r="AI19" i="6" s="1"/>
  <c r="AE19" i="6"/>
  <c r="P89" i="6"/>
  <c r="L89" i="6"/>
  <c r="N16" i="1"/>
  <c r="P16" i="1" s="1"/>
  <c r="H16" i="1"/>
  <c r="J16" i="1"/>
  <c r="L16" i="1" s="1"/>
  <c r="AZ21" i="6"/>
  <c r="AV22" i="6"/>
  <c r="AZ22" i="6" s="1"/>
  <c r="E89" i="6"/>
  <c r="C90" i="6"/>
  <c r="G89" i="6"/>
  <c r="O19" i="6"/>
  <c r="Q19" i="6" s="1"/>
  <c r="K19" i="6"/>
  <c r="M19" i="6" s="1"/>
  <c r="AA20" i="6"/>
  <c r="Y21" i="6"/>
  <c r="AC21" i="6" s="1"/>
  <c r="H90" i="6"/>
  <c r="D91" i="6"/>
  <c r="H91" i="6" s="1"/>
  <c r="E158" i="6" l="1"/>
  <c r="C159" i="6"/>
  <c r="C138" i="6"/>
  <c r="E137" i="6"/>
  <c r="L67" i="6"/>
  <c r="P67" i="6"/>
  <c r="BH21" i="6"/>
  <c r="BD21" i="6"/>
  <c r="P68" i="6"/>
  <c r="L68" i="6"/>
  <c r="AA44" i="6"/>
  <c r="Y45" i="6"/>
  <c r="AC45" i="6" s="1"/>
  <c r="AK43" i="6"/>
  <c r="AM43" i="6" s="1"/>
  <c r="AG43" i="6"/>
  <c r="AI43" i="6" s="1"/>
  <c r="AE43" i="6"/>
  <c r="BC20" i="6"/>
  <c r="BE20" i="6" s="1"/>
  <c r="BG20" i="6"/>
  <c r="BI20" i="6" s="1"/>
  <c r="BA20" i="6"/>
  <c r="AH44" i="6"/>
  <c r="AL44" i="6"/>
  <c r="L22" i="6"/>
  <c r="P22" i="6"/>
  <c r="E44" i="6"/>
  <c r="C45" i="6"/>
  <c r="G44" i="6"/>
  <c r="P44" i="6"/>
  <c r="L44" i="6"/>
  <c r="L21" i="6"/>
  <c r="P21" i="6"/>
  <c r="K43" i="6"/>
  <c r="M43" i="6" s="1"/>
  <c r="I43" i="6"/>
  <c r="O43" i="6"/>
  <c r="Q43" i="6" s="1"/>
  <c r="O19" i="1"/>
  <c r="K19" i="1"/>
  <c r="C114" i="6"/>
  <c r="E113" i="6"/>
  <c r="G113" i="6"/>
  <c r="AU22" i="6"/>
  <c r="AW21" i="6"/>
  <c r="AY21" i="6"/>
  <c r="AU68" i="6"/>
  <c r="AY67" i="6"/>
  <c r="AW67" i="6"/>
  <c r="B19" i="1"/>
  <c r="F18" i="1"/>
  <c r="D18" i="1"/>
  <c r="L91" i="6"/>
  <c r="P91" i="6"/>
  <c r="G67" i="6"/>
  <c r="C68" i="6"/>
  <c r="E67" i="6"/>
  <c r="L45" i="6"/>
  <c r="P45" i="6"/>
  <c r="P114" i="6"/>
  <c r="L114" i="6"/>
  <c r="K112" i="6"/>
  <c r="M112" i="6" s="1"/>
  <c r="O112" i="6"/>
  <c r="Q112" i="6" s="1"/>
  <c r="I112" i="6"/>
  <c r="N17" i="1"/>
  <c r="P17" i="1" s="1"/>
  <c r="H17" i="1"/>
  <c r="J17" i="1"/>
  <c r="L17" i="1" s="1"/>
  <c r="AA21" i="6"/>
  <c r="Y22" i="6"/>
  <c r="AC22" i="6" s="1"/>
  <c r="AK20" i="6"/>
  <c r="AM20" i="6" s="1"/>
  <c r="AG20" i="6"/>
  <c r="AI20" i="6" s="1"/>
  <c r="AE20" i="6"/>
  <c r="I66" i="6"/>
  <c r="O66" i="6"/>
  <c r="Q66" i="6" s="1"/>
  <c r="K66" i="6"/>
  <c r="M66" i="6" s="1"/>
  <c r="AH22" i="6"/>
  <c r="AL22" i="6"/>
  <c r="K20" i="6"/>
  <c r="M20" i="6" s="1"/>
  <c r="I20" i="6"/>
  <c r="O20" i="6"/>
  <c r="Q20" i="6" s="1"/>
  <c r="AL45" i="6"/>
  <c r="AH45" i="6"/>
  <c r="P90" i="6"/>
  <c r="L90" i="6"/>
  <c r="K18" i="1"/>
  <c r="O18" i="1"/>
  <c r="P113" i="6"/>
  <c r="L113" i="6"/>
  <c r="AL21" i="6"/>
  <c r="AH21" i="6"/>
  <c r="AU45" i="6"/>
  <c r="AY44" i="6"/>
  <c r="AW44" i="6"/>
  <c r="O89" i="6"/>
  <c r="Q89" i="6" s="1"/>
  <c r="I89" i="6"/>
  <c r="K89" i="6"/>
  <c r="M89" i="6" s="1"/>
  <c r="BD45" i="6"/>
  <c r="BH45" i="6"/>
  <c r="G90" i="6"/>
  <c r="E90" i="6"/>
  <c r="C91" i="6"/>
  <c r="BC43" i="6"/>
  <c r="BE43" i="6" s="1"/>
  <c r="BG43" i="6"/>
  <c r="BI43" i="6" s="1"/>
  <c r="BA43" i="6"/>
  <c r="BD44" i="6"/>
  <c r="BH44" i="6"/>
  <c r="BH68" i="6"/>
  <c r="BD68" i="6"/>
  <c r="BD22" i="6"/>
  <c r="BH22" i="6"/>
  <c r="BH67" i="6"/>
  <c r="BD67" i="6"/>
  <c r="BC66" i="6"/>
  <c r="BE66" i="6" s="1"/>
  <c r="BA66" i="6"/>
  <c r="BG66" i="6"/>
  <c r="BI66" i="6" s="1"/>
  <c r="G21" i="6"/>
  <c r="I21" i="6" s="1"/>
  <c r="C22" i="6"/>
  <c r="E159" i="6" l="1"/>
  <c r="E138" i="6"/>
  <c r="I113" i="6"/>
  <c r="O113" i="6"/>
  <c r="Q113" i="6" s="1"/>
  <c r="K113" i="6"/>
  <c r="M113" i="6" s="1"/>
  <c r="AY22" i="6"/>
  <c r="AW22" i="6"/>
  <c r="AW68" i="6"/>
  <c r="AY68" i="6"/>
  <c r="AA45" i="6"/>
  <c r="BG21" i="6"/>
  <c r="BI21" i="6" s="1"/>
  <c r="BC21" i="6"/>
  <c r="BE21" i="6" s="1"/>
  <c r="BA21" i="6"/>
  <c r="E91" i="6"/>
  <c r="G91" i="6"/>
  <c r="AK44" i="6"/>
  <c r="AM44" i="6" s="1"/>
  <c r="AG44" i="6"/>
  <c r="AI44" i="6" s="1"/>
  <c r="AE44" i="6"/>
  <c r="I90" i="6"/>
  <c r="O90" i="6"/>
  <c r="Q90" i="6" s="1"/>
  <c r="K90" i="6"/>
  <c r="M90" i="6" s="1"/>
  <c r="G22" i="6"/>
  <c r="E22" i="6"/>
  <c r="N18" i="1"/>
  <c r="P18" i="1" s="1"/>
  <c r="J18" i="1"/>
  <c r="L18" i="1" s="1"/>
  <c r="H18" i="1"/>
  <c r="E114" i="6"/>
  <c r="G114" i="6"/>
  <c r="O21" i="6"/>
  <c r="Q21" i="6" s="1"/>
  <c r="K21" i="6"/>
  <c r="M21" i="6" s="1"/>
  <c r="G68" i="6"/>
  <c r="E68" i="6"/>
  <c r="BC44" i="6"/>
  <c r="BE44" i="6" s="1"/>
  <c r="BA44" i="6"/>
  <c r="BG44" i="6"/>
  <c r="BI44" i="6" s="1"/>
  <c r="AG21" i="6"/>
  <c r="AI21" i="6" s="1"/>
  <c r="AE21" i="6"/>
  <c r="AK21" i="6"/>
  <c r="AM21" i="6" s="1"/>
  <c r="F19" i="1"/>
  <c r="D19" i="1"/>
  <c r="I44" i="6"/>
  <c r="O44" i="6"/>
  <c r="Q44" i="6" s="1"/>
  <c r="K44" i="6"/>
  <c r="M44" i="6" s="1"/>
  <c r="BC67" i="6"/>
  <c r="BE67" i="6" s="1"/>
  <c r="BG67" i="6"/>
  <c r="BI67" i="6" s="1"/>
  <c r="BA67" i="6"/>
  <c r="I67" i="6"/>
  <c r="K67" i="6"/>
  <c r="M67" i="6" s="1"/>
  <c r="O67" i="6"/>
  <c r="Q67" i="6" s="1"/>
  <c r="AY45" i="6"/>
  <c r="AW45" i="6"/>
  <c r="AA22" i="6"/>
  <c r="G45" i="6"/>
  <c r="E45" i="6"/>
  <c r="BA45" i="6" l="1"/>
  <c r="BG45" i="6"/>
  <c r="BI45" i="6" s="1"/>
  <c r="BC45" i="6"/>
  <c r="BE45" i="6" s="1"/>
  <c r="O68" i="6"/>
  <c r="Q68" i="6" s="1"/>
  <c r="I68" i="6"/>
  <c r="K68" i="6"/>
  <c r="M68" i="6" s="1"/>
  <c r="O45" i="6"/>
  <c r="Q45" i="6" s="1"/>
  <c r="K45" i="6"/>
  <c r="M45" i="6" s="1"/>
  <c r="I45" i="6"/>
  <c r="I91" i="6"/>
  <c r="K91" i="6"/>
  <c r="M91" i="6" s="1"/>
  <c r="O91" i="6"/>
  <c r="Q91" i="6" s="1"/>
  <c r="O114" i="6"/>
  <c r="Q114" i="6" s="1"/>
  <c r="K114" i="6"/>
  <c r="M114" i="6" s="1"/>
  <c r="I114" i="6"/>
  <c r="AK45" i="6"/>
  <c r="AM45" i="6" s="1"/>
  <c r="AG45" i="6"/>
  <c r="AI45" i="6" s="1"/>
  <c r="AE45" i="6"/>
  <c r="BG68" i="6"/>
  <c r="BI68" i="6" s="1"/>
  <c r="BA68" i="6"/>
  <c r="BC68" i="6"/>
  <c r="BE68" i="6" s="1"/>
  <c r="BA22" i="6"/>
  <c r="BC22" i="6"/>
  <c r="BE22" i="6" s="1"/>
  <c r="BG22" i="6"/>
  <c r="BI22" i="6" s="1"/>
  <c r="O22" i="6"/>
  <c r="Q22" i="6" s="1"/>
  <c r="K22" i="6"/>
  <c r="M22" i="6" s="1"/>
  <c r="I22" i="6"/>
  <c r="N19" i="1"/>
  <c r="P19" i="1" s="1"/>
  <c r="H19" i="1"/>
  <c r="J19" i="1"/>
  <c r="L19" i="1" s="1"/>
  <c r="AK22" i="6"/>
  <c r="AM22" i="6" s="1"/>
  <c r="AG22" i="6"/>
  <c r="AI22" i="6" s="1"/>
  <c r="AE22" i="6"/>
  <c r="B29" i="8"/>
  <c r="R25" i="8"/>
  <c r="J22" i="8"/>
  <c r="J28" i="8"/>
  <c r="R27" i="8"/>
  <c r="R22" i="8"/>
  <c r="R30" i="8"/>
  <c r="B24" i="8"/>
  <c r="B26" i="8"/>
  <c r="B30" i="8"/>
  <c r="B60" i="8"/>
  <c r="B149" i="8" s="1"/>
  <c r="B25" i="8"/>
  <c r="B31" i="8"/>
  <c r="J21" i="8"/>
  <c r="J30" i="8"/>
  <c r="R28" i="8"/>
  <c r="B27" i="8"/>
  <c r="J25" i="8"/>
  <c r="R23" i="8"/>
  <c r="B22" i="8"/>
  <c r="J23" i="8"/>
  <c r="R21" i="8"/>
  <c r="J27" i="8"/>
  <c r="R31" i="8"/>
  <c r="R26" i="8"/>
  <c r="J29" i="8"/>
  <c r="J24" i="8"/>
  <c r="J31" i="8"/>
  <c r="R29" i="8"/>
  <c r="B28" i="8"/>
  <c r="J26" i="8"/>
  <c r="R24" i="8"/>
  <c r="B23" i="8"/>
  <c r="B7" i="9"/>
  <c r="J84" i="8" l="1"/>
  <c r="K145" i="8" s="1"/>
  <c r="K160" i="8" s="1"/>
  <c r="B84" i="8"/>
  <c r="J145" i="8" s="1"/>
  <c r="J160" i="8" s="1"/>
  <c r="R84" i="8"/>
  <c r="L145" i="8" s="1"/>
  <c r="L160" i="8" s="1"/>
  <c r="R80" i="8"/>
  <c r="L141" i="8" s="1"/>
  <c r="L156" i="8" s="1"/>
  <c r="B80" i="8"/>
  <c r="J141" i="8" s="1"/>
  <c r="J156" i="8" s="1"/>
  <c r="J80" i="8"/>
  <c r="K141" i="8" s="1"/>
  <c r="K156" i="8" s="1"/>
  <c r="J85" i="8"/>
  <c r="K146" i="8" s="1"/>
  <c r="K161" i="8" s="1"/>
  <c r="B85" i="8"/>
  <c r="J146" i="8" s="1"/>
  <c r="J161" i="8" s="1"/>
  <c r="R85" i="8"/>
  <c r="L146" i="8" s="1"/>
  <c r="L161" i="8" s="1"/>
  <c r="R72" i="8"/>
  <c r="H147" i="8" s="1"/>
  <c r="H162" i="8" s="1"/>
  <c r="J72" i="8"/>
  <c r="G147" i="8" s="1"/>
  <c r="G162" i="8" s="1"/>
  <c r="B72" i="8"/>
  <c r="F147" i="8" s="1"/>
  <c r="F162" i="8" s="1"/>
  <c r="B81" i="8"/>
  <c r="J142" i="8" s="1"/>
  <c r="J157" i="8" s="1"/>
  <c r="J81" i="8"/>
  <c r="K142" i="8" s="1"/>
  <c r="K157" i="8" s="1"/>
  <c r="R81" i="8"/>
  <c r="L142" i="8" s="1"/>
  <c r="L157" i="8" s="1"/>
  <c r="R73" i="8"/>
  <c r="H148" i="8" s="1"/>
  <c r="H163" i="8" s="1"/>
  <c r="B73" i="8"/>
  <c r="F148" i="8" s="1"/>
  <c r="F163" i="8" s="1"/>
  <c r="J73" i="8"/>
  <c r="G148" i="8" s="1"/>
  <c r="G163" i="8" s="1"/>
  <c r="B65" i="8"/>
  <c r="F140" i="8" s="1"/>
  <c r="F155" i="8" s="1"/>
  <c r="J65" i="8"/>
  <c r="G140" i="8" s="1"/>
  <c r="G155" i="8" s="1"/>
  <c r="R65" i="8"/>
  <c r="H140" i="8" s="1"/>
  <c r="H155" i="8" s="1"/>
  <c r="R71" i="8"/>
  <c r="H146" i="8" s="1"/>
  <c r="H161" i="8" s="1"/>
  <c r="J71" i="8"/>
  <c r="G146" i="8" s="1"/>
  <c r="G161" i="8" s="1"/>
  <c r="B71" i="8"/>
  <c r="F146" i="8" s="1"/>
  <c r="F161" i="8" s="1"/>
  <c r="B66" i="8"/>
  <c r="F141" i="8" s="1"/>
  <c r="F156" i="8" s="1"/>
  <c r="R66" i="8"/>
  <c r="H141" i="8" s="1"/>
  <c r="H156" i="8" s="1"/>
  <c r="J66" i="8"/>
  <c r="G141" i="8" s="1"/>
  <c r="G156" i="8" s="1"/>
  <c r="B82" i="8"/>
  <c r="J143" i="8" s="1"/>
  <c r="J158" i="8" s="1"/>
  <c r="J82" i="8"/>
  <c r="K143" i="8" s="1"/>
  <c r="K158" i="8" s="1"/>
  <c r="R82" i="8"/>
  <c r="L143" i="8" s="1"/>
  <c r="L158" i="8" s="1"/>
  <c r="B79" i="8"/>
  <c r="J140" i="8" s="1"/>
  <c r="J155" i="8" s="1"/>
  <c r="R79" i="8"/>
  <c r="L140" i="8" s="1"/>
  <c r="L155" i="8" s="1"/>
  <c r="J79" i="8"/>
  <c r="K140" i="8" s="1"/>
  <c r="K155" i="8" s="1"/>
  <c r="B83" i="8"/>
  <c r="J144" i="8" s="1"/>
  <c r="J159" i="8" s="1"/>
  <c r="J83" i="8"/>
  <c r="K144" i="8" s="1"/>
  <c r="K159" i="8" s="1"/>
  <c r="R83" i="8"/>
  <c r="L144" i="8" s="1"/>
  <c r="L159" i="8" s="1"/>
  <c r="J70" i="8"/>
  <c r="G145" i="8" s="1"/>
  <c r="G160" i="8" s="1"/>
  <c r="R70" i="8"/>
  <c r="H145" i="8" s="1"/>
  <c r="H160" i="8" s="1"/>
  <c r="B70" i="8"/>
  <c r="F145" i="8" s="1"/>
  <c r="F160" i="8" s="1"/>
  <c r="B67" i="8"/>
  <c r="F142" i="8" s="1"/>
  <c r="F157" i="8" s="1"/>
  <c r="J67" i="8"/>
  <c r="G142" i="8" s="1"/>
  <c r="G157" i="8" s="1"/>
  <c r="R67" i="8"/>
  <c r="H142" i="8" s="1"/>
  <c r="H157" i="8" s="1"/>
  <c r="J69" i="8"/>
  <c r="G144" i="8" s="1"/>
  <c r="G159" i="8" s="1"/>
  <c r="B69" i="8"/>
  <c r="F144" i="8" s="1"/>
  <c r="F159" i="8" s="1"/>
  <c r="R69" i="8"/>
  <c r="H144" i="8" s="1"/>
  <c r="H159" i="8" s="1"/>
  <c r="J86" i="8"/>
  <c r="K147" i="8" s="1"/>
  <c r="K162" i="8" s="1"/>
  <c r="R86" i="8"/>
  <c r="L147" i="8" s="1"/>
  <c r="L162" i="8" s="1"/>
  <c r="B86" i="8"/>
  <c r="J147" i="8" s="1"/>
  <c r="J162" i="8" s="1"/>
  <c r="B74" i="8"/>
  <c r="F149" i="8" s="1"/>
  <c r="F164" i="8" s="1"/>
  <c r="J74" i="8"/>
  <c r="G149" i="8" s="1"/>
  <c r="G164" i="8" s="1"/>
  <c r="R74" i="8"/>
  <c r="H149" i="8" s="1"/>
  <c r="H164" i="8" s="1"/>
  <c r="R89" i="8"/>
  <c r="L150" i="8" s="1"/>
  <c r="L165" i="8" s="1"/>
  <c r="B89" i="8"/>
  <c r="J150" i="8" s="1"/>
  <c r="J165" i="8" s="1"/>
  <c r="J89" i="8"/>
  <c r="K150" i="8" s="1"/>
  <c r="K165" i="8" s="1"/>
  <c r="R87" i="8"/>
  <c r="L148" i="8" s="1"/>
  <c r="L163" i="8" s="1"/>
  <c r="J87" i="8"/>
  <c r="K148" i="8" s="1"/>
  <c r="K163" i="8" s="1"/>
  <c r="B87" i="8"/>
  <c r="J148" i="8" s="1"/>
  <c r="J163" i="8" s="1"/>
  <c r="B75" i="8"/>
  <c r="F150" i="8" s="1"/>
  <c r="F165" i="8" s="1"/>
  <c r="R75" i="8"/>
  <c r="H150" i="8" s="1"/>
  <c r="H165" i="8" s="1"/>
  <c r="J75" i="8"/>
  <c r="G150" i="8" s="1"/>
  <c r="G165" i="8" s="1"/>
  <c r="J68" i="8"/>
  <c r="G143" i="8" s="1"/>
  <c r="G158" i="8" s="1"/>
  <c r="B68" i="8"/>
  <c r="F143" i="8" s="1"/>
  <c r="F158" i="8" s="1"/>
  <c r="R68" i="8"/>
  <c r="H143" i="8" s="1"/>
  <c r="H158" i="8" s="1"/>
  <c r="R88" i="8"/>
  <c r="L149" i="8" s="1"/>
  <c r="L164" i="8" s="1"/>
  <c r="B88" i="8"/>
  <c r="J149" i="8" s="1"/>
  <c r="J164" i="8" s="1"/>
  <c r="J88" i="8"/>
  <c r="K149" i="8" s="1"/>
  <c r="K164" i="8" s="1"/>
  <c r="B8" i="9"/>
  <c r="W7" i="9"/>
  <c r="AE7" i="9" s="1"/>
  <c r="R118" i="8"/>
  <c r="B118" i="8"/>
  <c r="J118" i="8"/>
  <c r="B126" i="8"/>
  <c r="J126" i="8"/>
  <c r="R126" i="8"/>
  <c r="J130" i="8"/>
  <c r="B130" i="8"/>
  <c r="R130" i="8"/>
  <c r="J131" i="8"/>
  <c r="B131" i="8"/>
  <c r="R131" i="8"/>
  <c r="B135" i="8"/>
  <c r="J135" i="8"/>
  <c r="R135" i="8"/>
  <c r="R117" i="8"/>
  <c r="J117" i="8"/>
  <c r="B117" i="8"/>
  <c r="B53" i="8"/>
  <c r="B142" i="8" s="1"/>
  <c r="R53" i="8"/>
  <c r="D142" i="8" s="1"/>
  <c r="J53" i="8"/>
  <c r="C142" i="8" s="1"/>
  <c r="R116" i="8"/>
  <c r="B116" i="8"/>
  <c r="J116" i="8"/>
  <c r="B111" i="8"/>
  <c r="R111" i="8"/>
  <c r="J111" i="8"/>
  <c r="B125" i="8"/>
  <c r="R125" i="8"/>
  <c r="J125" i="8"/>
  <c r="B55" i="8"/>
  <c r="B144" i="8" s="1"/>
  <c r="J55" i="8"/>
  <c r="C144" i="8" s="1"/>
  <c r="R55" i="8"/>
  <c r="D144" i="8" s="1"/>
  <c r="J129" i="8"/>
  <c r="B129" i="8"/>
  <c r="R129" i="8"/>
  <c r="R115" i="8"/>
  <c r="J115" i="8"/>
  <c r="B115" i="8"/>
  <c r="J112" i="8"/>
  <c r="B112" i="8"/>
  <c r="R112" i="8"/>
  <c r="B59" i="8"/>
  <c r="B148" i="8" s="1"/>
  <c r="J59" i="8"/>
  <c r="C148" i="8" s="1"/>
  <c r="R59" i="8"/>
  <c r="D148" i="8" s="1"/>
  <c r="B58" i="8"/>
  <c r="B147" i="8" s="1"/>
  <c r="J58" i="8"/>
  <c r="C147" i="8" s="1"/>
  <c r="R58" i="8"/>
  <c r="D147" i="8" s="1"/>
  <c r="R60" i="8"/>
  <c r="D149" i="8" s="1"/>
  <c r="J60" i="8"/>
  <c r="C149" i="8" s="1"/>
  <c r="B54" i="8"/>
  <c r="B143" i="8" s="1"/>
  <c r="R54" i="8"/>
  <c r="D143" i="8" s="1"/>
  <c r="J54" i="8"/>
  <c r="C143" i="8" s="1"/>
  <c r="R132" i="8"/>
  <c r="J132" i="8"/>
  <c r="B132" i="8"/>
  <c r="B119" i="8"/>
  <c r="J119" i="8"/>
  <c r="R119" i="8"/>
  <c r="R110" i="8"/>
  <c r="B110" i="8"/>
  <c r="J110" i="8"/>
  <c r="B61" i="8"/>
  <c r="B150" i="8" s="1"/>
  <c r="J61" i="8"/>
  <c r="C150" i="8" s="1"/>
  <c r="R61" i="8"/>
  <c r="D150" i="8" s="1"/>
  <c r="B128" i="8"/>
  <c r="J128" i="8"/>
  <c r="R128" i="8"/>
  <c r="B52" i="8"/>
  <c r="B141" i="8" s="1"/>
  <c r="R52" i="8"/>
  <c r="D141" i="8" s="1"/>
  <c r="J52" i="8"/>
  <c r="C141" i="8" s="1"/>
  <c r="R51" i="8"/>
  <c r="D140" i="8" s="1"/>
  <c r="J51" i="8"/>
  <c r="C140" i="8" s="1"/>
  <c r="R133" i="8"/>
  <c r="B133" i="8"/>
  <c r="J133" i="8"/>
  <c r="B127" i="8"/>
  <c r="R127" i="8"/>
  <c r="J127" i="8"/>
  <c r="B56" i="8"/>
  <c r="B145" i="8" s="1"/>
  <c r="R56" i="8"/>
  <c r="D145" i="8" s="1"/>
  <c r="J56" i="8"/>
  <c r="C145" i="8" s="1"/>
  <c r="B120" i="8"/>
  <c r="R120" i="8"/>
  <c r="J120" i="8"/>
  <c r="J114" i="8"/>
  <c r="B114" i="8"/>
  <c r="R114" i="8"/>
  <c r="J113" i="8"/>
  <c r="R113" i="8"/>
  <c r="B113" i="8"/>
  <c r="B57" i="8"/>
  <c r="B146" i="8" s="1"/>
  <c r="J57" i="8"/>
  <c r="C146" i="8" s="1"/>
  <c r="R57" i="8"/>
  <c r="D146" i="8" s="1"/>
  <c r="R134" i="8"/>
  <c r="J134" i="8"/>
  <c r="B134" i="8"/>
  <c r="B9" i="9" l="1"/>
  <c r="W8" i="9"/>
  <c r="AE8" i="9" s="1"/>
  <c r="B10" i="9" l="1"/>
  <c r="W9" i="9"/>
  <c r="AE9" i="9" s="1"/>
  <c r="B11" i="9" l="1"/>
  <c r="W10" i="9"/>
  <c r="AE10" i="9" l="1"/>
  <c r="B96" i="8"/>
  <c r="J96" i="8"/>
  <c r="R96" i="8"/>
  <c r="B12" i="9"/>
  <c r="W11" i="9"/>
  <c r="B155" i="8" l="1"/>
  <c r="C155" i="8"/>
  <c r="D155" i="8"/>
  <c r="AE11" i="9"/>
  <c r="J97" i="8"/>
  <c r="R97" i="8"/>
  <c r="B97" i="8"/>
  <c r="B13" i="9"/>
  <c r="W12" i="9"/>
  <c r="C156" i="8" l="1"/>
  <c r="D156" i="8"/>
  <c r="B156" i="8"/>
  <c r="AE12" i="9"/>
  <c r="J98" i="8"/>
  <c r="R98" i="8"/>
  <c r="B98" i="8"/>
  <c r="B14" i="9"/>
  <c r="W13" i="9"/>
  <c r="B157" i="8" l="1"/>
  <c r="C157" i="8"/>
  <c r="D157" i="8"/>
  <c r="AE13" i="9"/>
  <c r="J99" i="8"/>
  <c r="B99" i="8"/>
  <c r="R99" i="8"/>
  <c r="B15" i="9"/>
  <c r="W14" i="9"/>
  <c r="B158" i="8" l="1"/>
  <c r="C158" i="8"/>
  <c r="D158" i="8"/>
  <c r="AE14" i="9"/>
  <c r="R100" i="8"/>
  <c r="J100" i="8"/>
  <c r="B100" i="8"/>
  <c r="B16" i="9"/>
  <c r="W15" i="9"/>
  <c r="C159" i="8" l="1"/>
  <c r="B159" i="8"/>
  <c r="D159" i="8"/>
  <c r="AE15" i="9"/>
  <c r="J101" i="8"/>
  <c r="B101" i="8"/>
  <c r="R101" i="8"/>
  <c r="B17" i="9"/>
  <c r="W16" i="9"/>
  <c r="D160" i="8" l="1"/>
  <c r="B160" i="8"/>
  <c r="C160" i="8"/>
  <c r="AE16" i="9"/>
  <c r="R102" i="8"/>
  <c r="J102" i="8"/>
  <c r="B102" i="8"/>
  <c r="B18" i="9"/>
  <c r="W17" i="9"/>
  <c r="C161" i="8" l="1"/>
  <c r="D161" i="8"/>
  <c r="B161" i="8"/>
  <c r="AE17" i="9"/>
  <c r="B103" i="8"/>
  <c r="R103" i="8"/>
  <c r="J103" i="8"/>
  <c r="B19" i="9"/>
  <c r="W18" i="9"/>
  <c r="D162" i="8" l="1"/>
  <c r="B162" i="8"/>
  <c r="C162" i="8"/>
  <c r="AE18" i="9"/>
  <c r="J104" i="8"/>
  <c r="B104" i="8"/>
  <c r="R104" i="8"/>
  <c r="B20" i="9"/>
  <c r="W20" i="9" s="1"/>
  <c r="W19" i="9"/>
  <c r="C163" i="8" l="1"/>
  <c r="B163" i="8"/>
  <c r="D163" i="8"/>
  <c r="AE19" i="9"/>
  <c r="B105" i="8"/>
  <c r="R105" i="8"/>
  <c r="J105" i="8"/>
  <c r="AE20" i="9"/>
  <c r="R106" i="8"/>
  <c r="B106" i="8"/>
  <c r="J106" i="8"/>
  <c r="C165" i="8" l="1"/>
  <c r="D165" i="8"/>
  <c r="B165" i="8"/>
  <c r="B164" i="8"/>
  <c r="D164" i="8"/>
  <c r="C164" i="8"/>
</calcChain>
</file>

<file path=xl/sharedStrings.xml><?xml version="1.0" encoding="utf-8"?>
<sst xmlns="http://schemas.openxmlformats.org/spreadsheetml/2006/main" count="892" uniqueCount="177">
  <si>
    <t>Reference</t>
    <phoneticPr fontId="1" type="noConversion"/>
  </si>
  <si>
    <t>Current PFAS amount</t>
    <phoneticPr fontId="1" type="noConversion"/>
  </si>
  <si>
    <t>Concentration</t>
    <phoneticPr fontId="1" type="noConversion"/>
  </si>
  <si>
    <t>Wastewater amount</t>
    <phoneticPr fontId="1" type="noConversion"/>
  </si>
  <si>
    <t>Human toxicity factor(CTUh)</t>
    <phoneticPr fontId="1" type="noConversion"/>
  </si>
  <si>
    <t>PFOS</t>
    <phoneticPr fontId="1" type="noConversion"/>
  </si>
  <si>
    <t>PFOA</t>
    <phoneticPr fontId="1" type="noConversion"/>
  </si>
  <si>
    <t>ng/L</t>
    <phoneticPr fontId="1" type="noConversion"/>
  </si>
  <si>
    <t>current lifetime concentration</t>
    <phoneticPr fontId="1" type="noConversion"/>
  </si>
  <si>
    <t>ug/L</t>
    <phoneticPr fontId="1" type="noConversion"/>
  </si>
  <si>
    <t>Current concentration</t>
    <phoneticPr fontId="1" type="noConversion"/>
  </si>
  <si>
    <t>Target and Nontarget Analysis of Per- and Polyfluoralkyl Substances in Wastewater from Electronics Fabrication Facilities</t>
  </si>
  <si>
    <t>1500-75000</t>
    <phoneticPr fontId="1" type="noConversion"/>
  </si>
  <si>
    <t>ng/l</t>
    <phoneticPr fontId="1" type="noConversion"/>
  </si>
  <si>
    <t>semiconductor</t>
    <phoneticPr fontId="1" type="noConversion"/>
  </si>
  <si>
    <t>L/cm2</t>
    <phoneticPr fontId="1" type="noConversion"/>
  </si>
  <si>
    <t>Global wafer production</t>
    <phoneticPr fontId="1" type="noConversion"/>
  </si>
  <si>
    <t>https://semiwiki.com/forum/index.php?threads/global-wafer-capacity-2021-2025.13705/</t>
  </si>
  <si>
    <t>Monthly production, 2020</t>
    <phoneticPr fontId="1" type="noConversion"/>
  </si>
  <si>
    <t>Monthly area, 2020</t>
    <phoneticPr fontId="1" type="noConversion"/>
  </si>
  <si>
    <t>Unit area (200 mm-eq)</t>
    <phoneticPr fontId="1" type="noConversion"/>
  </si>
  <si>
    <t>cm2</t>
    <phoneticPr fontId="1" type="noConversion"/>
  </si>
  <si>
    <t>Yearly water amount</t>
    <phoneticPr fontId="1" type="noConversion"/>
  </si>
  <si>
    <t>ton</t>
    <phoneticPr fontId="1" type="noConversion"/>
  </si>
  <si>
    <t>Case concentration</t>
    <phoneticPr fontId="1" type="noConversion"/>
  </si>
  <si>
    <t>L</t>
    <phoneticPr fontId="1" type="noConversion"/>
  </si>
  <si>
    <t>Total</t>
    <phoneticPr fontId="1" type="noConversion"/>
  </si>
  <si>
    <t>emission rate</t>
    <phoneticPr fontId="1" type="noConversion"/>
  </si>
  <si>
    <t>Europe share</t>
    <phoneticPr fontId="1" type="noConversion"/>
  </si>
  <si>
    <t>Global Utilization</t>
    <phoneticPr fontId="1" type="noConversion"/>
  </si>
  <si>
    <t>Ratio to waste water</t>
    <phoneticPr fontId="1" type="noConversion"/>
  </si>
  <si>
    <t>Global Utilization (photoetching)</t>
    <phoneticPr fontId="1" type="noConversion"/>
  </si>
  <si>
    <t>Global emission to waste water</t>
    <phoneticPr fontId="1" type="noConversion"/>
  </si>
  <si>
    <t>Yearly PFAS amount to waste water</t>
    <phoneticPr fontId="1" type="noConversion"/>
  </si>
  <si>
    <t>CAGR for electronics</t>
    <phoneticPr fontId="1" type="noConversion"/>
  </si>
  <si>
    <t>https://www.fortunebusinessinsights.com/consumer-electronics-market-104693</t>
    <phoneticPr fontId="1" type="noConversion"/>
  </si>
  <si>
    <t>Global Semiconductor Sales Increase 19.1% in 2024; Double-Digit Growth Projected in 2025 - Semiconductor Industry Association</t>
  </si>
  <si>
    <t>2024  627.6 billion</t>
    <phoneticPr fontId="1" type="noConversion"/>
  </si>
  <si>
    <t>Semiconductor market size 2025 | Statista</t>
  </si>
  <si>
    <t>2020 440.39</t>
    <phoneticPr fontId="1" type="noConversion"/>
  </si>
  <si>
    <t>Consumer Electronics Market Size to Hit USD 1406.47 Bn by 2034 (precedenceresearch.com)</t>
  </si>
  <si>
    <t>Consumer Electronics Market Size | Industry Report, 2030 (grandviewresearch.com)</t>
  </si>
  <si>
    <t>electronic,  https://www.grandviewresearch.com/industry-analysis/personal-consumer-electronics-market</t>
    <phoneticPr fontId="1" type="noConversion"/>
  </si>
  <si>
    <t>Use amount</t>
    <phoneticPr fontId="1" type="noConversion"/>
  </si>
  <si>
    <t>Emission to wastewater</t>
    <phoneticPr fontId="1" type="noConversion"/>
  </si>
  <si>
    <t>toxicity influence</t>
    <phoneticPr fontId="1" type="noConversion"/>
  </si>
  <si>
    <t>Electronic</t>
    <phoneticPr fontId="1" type="noConversion"/>
  </si>
  <si>
    <t>Semiconductor</t>
    <phoneticPr fontId="1" type="noConversion"/>
  </si>
  <si>
    <t>Results</t>
    <phoneticPr fontId="1" type="noConversion"/>
  </si>
  <si>
    <t>CAGR</t>
    <phoneticPr fontId="1" type="noConversion"/>
  </si>
  <si>
    <t>PFOS as basic</t>
    <phoneticPr fontId="1" type="noConversion"/>
  </si>
  <si>
    <t>PFOA Basic</t>
    <phoneticPr fontId="1" type="noConversion"/>
  </si>
  <si>
    <t>Basic, 6.6%+14.9%</t>
    <phoneticPr fontId="1" type="noConversion"/>
  </si>
  <si>
    <t>5.68%+14.9%</t>
    <phoneticPr fontId="1" type="noConversion"/>
  </si>
  <si>
    <t>7.85%+14.9%</t>
    <phoneticPr fontId="1" type="noConversion"/>
  </si>
  <si>
    <t>Semiconductor Market Size, Share, Growth &amp; Forecast [2032] (fortunebusinessinsights.com)</t>
    <phoneticPr fontId="1" type="noConversion"/>
  </si>
  <si>
    <t>https://www.marketwatch.com/story/asml-shares-rise-as-chip-equipment-maker-confirms-2030-outlook-d732c983?utm_source=chatgpt.com</t>
  </si>
  <si>
    <t>6.6%+9%</t>
    <phoneticPr fontId="1" type="noConversion"/>
  </si>
  <si>
    <t>5.68%+9%</t>
    <phoneticPr fontId="1" type="noConversion"/>
  </si>
  <si>
    <t>https://www.ipc.org/news-release/sharp-decline-european-electronics-manufacturing-jeopardizes-strategic-eu-priorities；https://www.maximizemarketresearch.com/market-report/global-electronics-manufacturing-services-market/112137/</t>
  </si>
  <si>
    <t>https://www.ipc.org/news-release/sharp-decline-european-electronics-manufacturing-jeopardizes-strategic-eu-priorities；https://www.maximizemarketresearch.com/market-report/global-electronics-manufacturing-services-market/112137/</t>
    <phoneticPr fontId="1" type="noConversion"/>
  </si>
  <si>
    <t>Global emission to waste water-15%</t>
    <phoneticPr fontId="1" type="noConversion"/>
  </si>
  <si>
    <t>Global emission to waste water+15%</t>
    <phoneticPr fontId="1" type="noConversion"/>
  </si>
  <si>
    <t>Yearly PFAS amount to waste water-40 ug/L</t>
    <phoneticPr fontId="1" type="noConversion"/>
  </si>
  <si>
    <t>Yearly PFAS amount to waste water-60 ug/L</t>
    <phoneticPr fontId="1" type="noConversion"/>
  </si>
  <si>
    <t>Global Utilization (photoetching)--concentration 60-Initial Max</t>
    <phoneticPr fontId="1" type="noConversion"/>
  </si>
  <si>
    <t>Global Utilization (photoetching)-concentration 40-Initial Minimum</t>
    <phoneticPr fontId="1" type="noConversion"/>
  </si>
  <si>
    <t>Global utilization 15% of Europe-Max</t>
    <phoneticPr fontId="1" type="noConversion"/>
  </si>
  <si>
    <t>Global utilization 15% of Europe-Min</t>
    <phoneticPr fontId="1" type="noConversion"/>
  </si>
  <si>
    <t>Final</t>
    <phoneticPr fontId="1" type="noConversion"/>
  </si>
  <si>
    <t>Everything Max</t>
    <phoneticPr fontId="1" type="noConversion"/>
  </si>
  <si>
    <t>Everything Min</t>
    <phoneticPr fontId="1" type="noConversion"/>
  </si>
  <si>
    <t>Common Results</t>
    <phoneticPr fontId="1" type="noConversion"/>
  </si>
  <si>
    <t>Error bar max</t>
    <phoneticPr fontId="1" type="noConversion"/>
  </si>
  <si>
    <t>Error bar min</t>
    <phoneticPr fontId="1" type="noConversion"/>
  </si>
  <si>
    <t>Figure 1</t>
    <phoneticPr fontId="1" type="noConversion"/>
  </si>
  <si>
    <t xml:space="preserve">unit </t>
    <phoneticPr fontId="1" type="noConversion"/>
  </si>
  <si>
    <t>kt</t>
    <phoneticPr fontId="1" type="noConversion"/>
  </si>
  <si>
    <t>CTU</t>
    <phoneticPr fontId="1" type="noConversion"/>
  </si>
  <si>
    <t>M CTU</t>
    <phoneticPr fontId="1" type="noConversion"/>
  </si>
  <si>
    <t>US</t>
  </si>
  <si>
    <t>US</t>
    <phoneticPr fontId="1" type="noConversion"/>
  </si>
  <si>
    <t>CHINA</t>
  </si>
  <si>
    <t>CHINA</t>
    <phoneticPr fontId="1" type="noConversion"/>
  </si>
  <si>
    <t>JP</t>
  </si>
  <si>
    <t>JP</t>
    <phoneticPr fontId="1" type="noConversion"/>
  </si>
  <si>
    <t>GERMANY</t>
  </si>
  <si>
    <t>GERMANY</t>
    <phoneticPr fontId="1" type="noConversion"/>
  </si>
  <si>
    <t>VN</t>
  </si>
  <si>
    <t>VN</t>
    <phoneticPr fontId="1" type="noConversion"/>
  </si>
  <si>
    <t>IN</t>
  </si>
  <si>
    <t>IN</t>
    <phoneticPr fontId="1" type="noConversion"/>
  </si>
  <si>
    <t>billion $</t>
    <phoneticPr fontId="1" type="noConversion"/>
  </si>
  <si>
    <t>KR</t>
  </si>
  <si>
    <t>KR</t>
    <phoneticPr fontId="1" type="noConversion"/>
  </si>
  <si>
    <t>https://cn.nhandan.vn/%E8%B6%8A%E5%8D%97%E8%B7%BB%E8%BA%AB%E5%85%A8%E7%90%8315%E5%A4%A7%E7%94%B5%E5%AD%90%E4%BA%A7%E5%93%81%E5%87%BA%E5%8F%A3%E5%9B%BD%E4%B9%8B%E5%88%97-post115973.html</t>
  </si>
  <si>
    <t>https://pib.gov.in/PressReleasePage.aspx?PRID=2034096#:~:text=The%20global%20electronics%20market%2C%20valued,partnerships%20with%20global%20technology%20leaders</t>
  </si>
  <si>
    <t>export</t>
    <phoneticPr fontId="1" type="noConversion"/>
  </si>
  <si>
    <t>production value</t>
    <phoneticPr fontId="1" type="noConversion"/>
  </si>
  <si>
    <t xml:space="preserve">https://www.rer.co.uk/sites/rer/files/2023-11/Global%20Database%202023%20Flyer.pdf#:~:text=China%20dominates%20electronics%20production%20in,of%20mobile%20phones%20with%20overall </t>
    <phoneticPr fontId="1" type="noConversion"/>
  </si>
  <si>
    <t>https://www.jeita.or.jp/english/press/2022/1215.pdf#:~:text=of%20the%202012%20level,growth</t>
  </si>
  <si>
    <t>2022`</t>
    <phoneticPr fontId="1" type="noConversion"/>
  </si>
  <si>
    <t>Emission-common</t>
    <phoneticPr fontId="1" type="noConversion"/>
  </si>
  <si>
    <t>MAX</t>
    <phoneticPr fontId="1" type="noConversion"/>
  </si>
  <si>
    <t>MIN</t>
    <phoneticPr fontId="1" type="noConversion"/>
  </si>
  <si>
    <t>water treatment amount</t>
    <phoneticPr fontId="1" type="noConversion"/>
  </si>
  <si>
    <t>m3</t>
    <phoneticPr fontId="1" type="noConversion"/>
  </si>
  <si>
    <t>kt-ug / ug/L  / m3</t>
    <phoneticPr fontId="1" type="noConversion"/>
  </si>
  <si>
    <t>m3, =1000gal</t>
    <phoneticPr fontId="1" type="noConversion"/>
  </si>
  <si>
    <t>Unit Cost</t>
    <phoneticPr fontId="1" type="noConversion"/>
  </si>
  <si>
    <t>$ billion</t>
    <phoneticPr fontId="1" type="noConversion"/>
  </si>
  <si>
    <t>electronic, billion</t>
    <phoneticPr fontId="1" type="noConversion"/>
  </si>
  <si>
    <t>include semiconductor</t>
    <phoneticPr fontId="1" type="noConversion"/>
  </si>
  <si>
    <t>semiconductors</t>
    <phoneticPr fontId="1" type="noConversion"/>
  </si>
  <si>
    <t>billion, total, 2022</t>
    <phoneticPr fontId="1" type="noConversion"/>
  </si>
  <si>
    <t>billlion</t>
    <phoneticPr fontId="1" type="noConversion"/>
  </si>
  <si>
    <t>estimated</t>
    <phoneticPr fontId="1" type="noConversion"/>
  </si>
  <si>
    <t>electronic without semiconductor</t>
    <phoneticPr fontId="1" type="noConversion"/>
  </si>
  <si>
    <t>billion</t>
    <phoneticPr fontId="1" type="noConversion"/>
  </si>
  <si>
    <t>semiconductor, billion</t>
    <phoneticPr fontId="1" type="noConversion"/>
  </si>
  <si>
    <t>share</t>
    <phoneticPr fontId="1" type="noConversion"/>
  </si>
  <si>
    <t>share, GAC common results</t>
    <phoneticPr fontId="1" type="noConversion"/>
  </si>
  <si>
    <t>share, IER common results</t>
    <phoneticPr fontId="1" type="noConversion"/>
  </si>
  <si>
    <t>Cost- Common results</t>
    <phoneticPr fontId="1" type="noConversion"/>
  </si>
  <si>
    <t>GAC</t>
  </si>
  <si>
    <t>GAC</t>
    <phoneticPr fontId="1" type="noConversion"/>
  </si>
  <si>
    <t>share, RO common results</t>
    <phoneticPr fontId="1" type="noConversion"/>
  </si>
  <si>
    <t>share, GAC MAX results</t>
    <phoneticPr fontId="1" type="noConversion"/>
  </si>
  <si>
    <t>share, GAC MIN results</t>
    <phoneticPr fontId="1" type="noConversion"/>
  </si>
  <si>
    <t>Cost-max</t>
    <phoneticPr fontId="1" type="noConversion"/>
  </si>
  <si>
    <t>Cost-min</t>
    <phoneticPr fontId="1" type="noConversion"/>
  </si>
  <si>
    <t>SUMMARY</t>
    <phoneticPr fontId="1" type="noConversion"/>
  </si>
  <si>
    <t>=</t>
    <phoneticPr fontId="1" type="noConversion"/>
  </si>
  <si>
    <t>Cost summary</t>
    <phoneticPr fontId="1" type="noConversion"/>
  </si>
  <si>
    <t xml:space="preserve">Common </t>
    <phoneticPr fontId="1" type="noConversion"/>
  </si>
  <si>
    <t>IER</t>
  </si>
  <si>
    <t>IER</t>
    <phoneticPr fontId="1" type="noConversion"/>
  </si>
  <si>
    <t>RO</t>
  </si>
  <si>
    <t>RO</t>
    <phoneticPr fontId="1" type="noConversion"/>
  </si>
  <si>
    <t>Min</t>
    <phoneticPr fontId="1" type="noConversion"/>
  </si>
  <si>
    <t>Share-GAC</t>
  </si>
  <si>
    <t>Share-IER</t>
  </si>
  <si>
    <t>Share-RO</t>
  </si>
  <si>
    <t>CN</t>
  </si>
  <si>
    <t>DE</t>
  </si>
  <si>
    <t>Vietnam</t>
    <phoneticPr fontId="1" type="noConversion"/>
  </si>
  <si>
    <t>China</t>
    <phoneticPr fontId="1" type="noConversion"/>
  </si>
  <si>
    <t>India</t>
    <phoneticPr fontId="1" type="noConversion"/>
  </si>
  <si>
    <t>The U.S.</t>
    <phoneticPr fontId="1" type="noConversion"/>
  </si>
  <si>
    <t>Korea</t>
    <phoneticPr fontId="1" type="noConversion"/>
  </si>
  <si>
    <t>Japan</t>
    <phoneticPr fontId="1" type="noConversion"/>
  </si>
  <si>
    <t>Germany</t>
    <phoneticPr fontId="1" type="noConversion"/>
  </si>
  <si>
    <t xml:space="preserve">https://www.geeksforgeeks.org/top-10-electronics-manufacturing-countries/ </t>
    <phoneticPr fontId="1" type="noConversion"/>
  </si>
  <si>
    <t xml:space="preserve">https://www.usitc.gov/publications/332/executive_briefings/ebot_recent_developments_in_global_semiconductor_industry.pdf#:~:text=21,RoW%209 </t>
    <phoneticPr fontId="1" type="noConversion"/>
  </si>
  <si>
    <t>https://www.jeita.or.jp/english/press/2022/1215.pdf#:~:text=Of%20this%20total%2C%20global%20production,should%20generate%20stable%20economic%20growth</t>
  </si>
  <si>
    <t xml:space="preserve">https://www.expertmarketresearch.com/reports/semiconductor-market </t>
    <phoneticPr fontId="1" type="noConversion"/>
  </si>
  <si>
    <t>Electronics-2035</t>
  </si>
  <si>
    <t>Electronics-2035</t>
    <phoneticPr fontId="1" type="noConversion"/>
  </si>
  <si>
    <t>Semiconductor-2035</t>
  </si>
  <si>
    <t>Semiconductor-2035</t>
    <phoneticPr fontId="1" type="noConversion"/>
  </si>
  <si>
    <t>toxicity</t>
    <phoneticPr fontId="1" type="noConversion"/>
  </si>
  <si>
    <t>PFOA</t>
  </si>
  <si>
    <t>PFOS</t>
  </si>
  <si>
    <t>Error bar</t>
    <phoneticPr fontId="1" type="noConversion"/>
  </si>
  <si>
    <t>emission to wastewater</t>
    <phoneticPr fontId="1" type="noConversion"/>
  </si>
  <si>
    <t>electronics</t>
    <phoneticPr fontId="1" type="noConversion"/>
  </si>
  <si>
    <t>Data in the figure</t>
    <phoneticPr fontId="1" type="noConversion"/>
  </si>
  <si>
    <t xml:space="preserve">https://www.jeita.or.jp/english/press/2022/1215.pdf#:~:text=of%20the%202012%20level,growth </t>
    <phoneticPr fontId="1" type="noConversion"/>
  </si>
  <si>
    <t xml:space="preserve">https://arc-group.com/vietnam-semiconductor-industry/#:~:text=%E2%80%A6To%202023%2C%20after%20A%20Decade,of%20Progress </t>
    <phoneticPr fontId="1" type="noConversion"/>
  </si>
  <si>
    <t xml:space="preserve">https://oec.world/en/profile/bilateral-product/semiconductor-devices/reporter/ind </t>
    <phoneticPr fontId="1" type="noConversion"/>
  </si>
  <si>
    <t>Use amount  MAX</t>
    <phoneticPr fontId="1" type="noConversion"/>
  </si>
  <si>
    <t>Emission to water MAX</t>
    <phoneticPr fontId="1" type="noConversion"/>
  </si>
  <si>
    <t>Use amount MIN</t>
    <phoneticPr fontId="1" type="noConversion"/>
  </si>
  <si>
    <t>Emission to water Min:</t>
    <phoneticPr fontId="1" type="noConversion"/>
  </si>
  <si>
    <t xml:space="preserve">50ug/L </t>
    <phoneticPr fontId="1" type="noConversion"/>
  </si>
  <si>
    <t>Reference：TSMC websites</t>
    <phoneticPr fontId="1" type="noConversion"/>
  </si>
  <si>
    <t>16.8%link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</si>
</sst>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_ 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212529"/>
      <name val="Arial"/>
      <family val="2"/>
    </font>
    <font>
      <sz val="9"/>
      <color rgb="FF363636"/>
      <name val="ITCFranklinGothicStd-Book"/>
      <family val="2"/>
    </font>
    <font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0" borderId="0" xfId="0" applyFont="1"/>
    <xf numFmtId="9" fontId="0" fillId="0" borderId="0" xfId="0" applyNumberFormat="1"/>
    <xf numFmtId="10" fontId="0" fillId="0" borderId="0" xfId="0" applyNumberFormat="1"/>
    <xf numFmtId="0" fontId="3" fillId="0" borderId="0" xfId="1"/>
    <xf numFmtId="10" fontId="4" fillId="0" borderId="0" xfId="0" applyNumberFormat="1" applyFont="1"/>
    <xf numFmtId="0" fontId="6" fillId="0" borderId="0" xfId="0" applyFont="1" applyAlignment="1">
      <alignment horizontal="justify" vertical="center"/>
    </xf>
    <xf numFmtId="0" fontId="3" fillId="3" borderId="0" xfId="1" applyFill="1"/>
    <xf numFmtId="10" fontId="0" fillId="3" borderId="0" xfId="0" applyNumberFormat="1" applyFill="1"/>
    <xf numFmtId="0" fontId="0" fillId="3" borderId="0" xfId="0" applyFill="1"/>
    <xf numFmtId="10" fontId="5" fillId="3" borderId="0" xfId="0" applyNumberFormat="1" applyFont="1" applyFill="1"/>
    <xf numFmtId="0" fontId="0" fillId="4" borderId="0" xfId="0" applyFill="1"/>
    <xf numFmtId="0" fontId="7" fillId="4" borderId="0" xfId="0" applyFont="1" applyFill="1"/>
    <xf numFmtId="0" fontId="7" fillId="5" borderId="0" xfId="0" applyFont="1" applyFill="1"/>
    <xf numFmtId="0" fontId="0" fillId="5" borderId="0" xfId="0" applyFill="1"/>
    <xf numFmtId="0" fontId="7" fillId="6" borderId="0" xfId="0" applyFon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0" fontId="8" fillId="7" borderId="0" xfId="0" applyFont="1" applyFill="1"/>
    <xf numFmtId="0" fontId="8" fillId="8" borderId="0" xfId="0" applyFont="1" applyFill="1"/>
    <xf numFmtId="0" fontId="0" fillId="8" borderId="0" xfId="0" applyFill="1"/>
    <xf numFmtId="11" fontId="0" fillId="8" borderId="0" xfId="0" applyNumberFormat="1" applyFill="1"/>
    <xf numFmtId="0" fontId="0" fillId="9" borderId="0" xfId="0" applyFill="1"/>
    <xf numFmtId="0" fontId="7" fillId="9" borderId="0" xfId="0" applyFont="1" applyFill="1"/>
    <xf numFmtId="0" fontId="9" fillId="10" borderId="0" xfId="0" applyFont="1" applyFill="1"/>
    <xf numFmtId="0" fontId="10" fillId="0" borderId="0" xfId="0" applyFont="1"/>
    <xf numFmtId="11" fontId="0" fillId="2" borderId="0" xfId="0" applyNumberFormat="1" applyFill="1"/>
    <xf numFmtId="176" fontId="0" fillId="0" borderId="0" xfId="0" applyNumberFormat="1"/>
    <xf numFmtId="176" fontId="0" fillId="2" borderId="0" xfId="0" applyNumberFormat="1" applyFill="1"/>
    <xf numFmtId="177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76200</xdr:colOff>
      <xdr:row>1</xdr:row>
      <xdr:rowOff>114299</xdr:rowOff>
    </xdr:from>
    <xdr:to>
      <xdr:col>19</xdr:col>
      <xdr:colOff>1726</xdr:colOff>
      <xdr:row>12</xdr:row>
      <xdr:rowOff>159384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2D21B28-5EEB-49FF-9B19-71605612C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5900" y="304799"/>
          <a:ext cx="3286347" cy="2140585"/>
        </a:xfrm>
        <a:prstGeom prst="rect">
          <a:avLst/>
        </a:prstGeom>
      </xdr:spPr>
    </xdr:pic>
    <xdr:clientData/>
  </xdr:twoCellAnchor>
  <xdr:twoCellAnchor editAs="oneCell">
    <xdr:from>
      <xdr:col>19</xdr:col>
      <xdr:colOff>348234</xdr:colOff>
      <xdr:row>1</xdr:row>
      <xdr:rowOff>88900</xdr:rowOff>
    </xdr:from>
    <xdr:to>
      <xdr:col>28</xdr:col>
      <xdr:colOff>53395</xdr:colOff>
      <xdr:row>12</xdr:row>
      <xdr:rowOff>12295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790D224-80FA-160A-1944-DE21C6581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93434" y="279400"/>
          <a:ext cx="5763061" cy="2018895"/>
        </a:xfrm>
        <a:prstGeom prst="rect">
          <a:avLst/>
        </a:prstGeom>
      </xdr:spPr>
    </xdr:pic>
    <xdr:clientData/>
  </xdr:twoCellAnchor>
  <xdr:twoCellAnchor editAs="oneCell">
    <xdr:from>
      <xdr:col>25</xdr:col>
      <xdr:colOff>635000</xdr:colOff>
      <xdr:row>34</xdr:row>
      <xdr:rowOff>114300</xdr:rowOff>
    </xdr:from>
    <xdr:to>
      <xdr:col>35</xdr:col>
      <xdr:colOff>510863</xdr:colOff>
      <xdr:row>59</xdr:row>
      <xdr:rowOff>73402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D2EDFA8-45FA-B448-2968-85428B34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0600" y="4737100"/>
          <a:ext cx="6468433" cy="4396693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12701</xdr:colOff>
      <xdr:row>38</xdr:row>
      <xdr:rowOff>142626</xdr:rowOff>
    </xdr:from>
    <xdr:to>
      <xdr:col>24</xdr:col>
      <xdr:colOff>324485</xdr:colOff>
      <xdr:row>53</xdr:row>
      <xdr:rowOff>115296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ABE2424-2F26-8B49-5D22-D3B5EB22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67801" y="5476626"/>
          <a:ext cx="8223249" cy="26189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/work/Cost-basic%20model/GAC/Data%20summary-GAC.xlsx" TargetMode="External"/><Relationship Id="rId1" Type="http://schemas.openxmlformats.org/officeDocument/2006/relationships/externalLinkPath" Target="/personal/bw537_cornell_edu/Documents/1A-PFAS/work/Cost-basic%20model/GAC/Data%20summary-GA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/work/Cost-basic%20model/AER/Data%20summary-AER.xlsx" TargetMode="External"/><Relationship Id="rId1" Type="http://schemas.openxmlformats.org/officeDocument/2006/relationships/externalLinkPath" Target="/personal/bw537_cornell_edu/Documents/1A-PFAS/work/Cost-basic%20model/AER/Data%20summary-A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/work/Cost-basic%20model/RO/Data%20Summary-RO.xlsx" TargetMode="External"/><Relationship Id="rId1" Type="http://schemas.openxmlformats.org/officeDocument/2006/relationships/externalLinkPath" Target="/personal/bw537_cornell_edu/Documents/1A-PFAS/work/Cost-basic%20model/RO/Data%20Summary-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ion"/>
      <sheetName val="Summary"/>
      <sheetName val="Summary of all the data"/>
    </sheetNames>
    <sheetDataSet>
      <sheetData sheetId="0"/>
      <sheetData sheetId="1">
        <row r="26">
          <cell r="B26">
            <v>1.3313953684104527</v>
          </cell>
          <cell r="C26">
            <v>1.1466610946670721</v>
          </cell>
          <cell r="D26">
            <v>1.6220254346053098</v>
          </cell>
          <cell r="E26">
            <v>1.4821190328692266</v>
          </cell>
          <cell r="F26">
            <v>1.8419937967594662</v>
          </cell>
          <cell r="G26">
            <v>0.92516610252144549</v>
          </cell>
          <cell r="H26">
            <v>1.2418056897590306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ion"/>
      <sheetName val="summary"/>
    </sheetNames>
    <sheetDataSet>
      <sheetData sheetId="0"/>
      <sheetData sheetId="1">
        <row r="3">
          <cell r="B3" t="str">
            <v>The U.S.</v>
          </cell>
        </row>
        <row r="26">
          <cell r="B26">
            <v>0.86154916468714926</v>
          </cell>
          <cell r="C26">
            <v>0.49057560102968689</v>
          </cell>
          <cell r="D26">
            <v>0.80707279400802723</v>
          </cell>
          <cell r="E26">
            <v>0.72329436655639856</v>
          </cell>
          <cell r="F26">
            <v>0.92951054972232394</v>
          </cell>
          <cell r="G26">
            <v>0.45347556313966125</v>
          </cell>
          <cell r="H26">
            <v>0.62063378335100849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ion"/>
      <sheetName val="Summary"/>
    </sheetNames>
    <sheetDataSet>
      <sheetData sheetId="0"/>
      <sheetData sheetId="1">
        <row r="3">
          <cell r="B3" t="str">
            <v>The U.S.</v>
          </cell>
        </row>
        <row r="26">
          <cell r="B26">
            <v>2.0999634793552944</v>
          </cell>
          <cell r="C26">
            <v>1.6957405888727195</v>
          </cell>
          <cell r="D26">
            <v>2.347192810474672</v>
          </cell>
          <cell r="E26">
            <v>2.1170454935601537</v>
          </cell>
          <cell r="F26">
            <v>2.6885980563437837</v>
          </cell>
          <cell r="G26">
            <v>1.546480979258678</v>
          </cell>
          <cell r="H26">
            <v>1.7613665714705833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.org/news-release/sharp-decline-european-electronics-manufacturing-jeopardizes-strategic-eu-priorities&#65307;https:/www.maximizemarketresearch.com/market-report/global-electronics-manufacturing-services-market/112137/" TargetMode="External"/><Relationship Id="rId3" Type="http://schemas.openxmlformats.org/officeDocument/2006/relationships/hyperlink" Target="https://www.semiconductors.org/global-semiconductor-sales-increase-19-1-in-2024-double-digit-growth-projected-in-2025/?utm_source=chatgpt.com" TargetMode="External"/><Relationship Id="rId7" Type="http://schemas.openxmlformats.org/officeDocument/2006/relationships/hyperlink" Target="https://www.ipc.org/news-release/sharp-decline-european-electronics-manufacturing-jeopardizes-strategic-eu-priorities&#65307;https:/www.maximizemarketresearch.com/market-report/global-electronics-manufacturing-services-market/112137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fortunebusinessinsights.com/semiconductor-market-102365" TargetMode="External"/><Relationship Id="rId1" Type="http://schemas.openxmlformats.org/officeDocument/2006/relationships/hyperlink" Target="https://www.fortunebusinessinsights.com/consumer-electronics-market-104693" TargetMode="External"/><Relationship Id="rId6" Type="http://schemas.openxmlformats.org/officeDocument/2006/relationships/hyperlink" Target="https://www.grandviewresearch.com/industry-analysis/personal-consumer-electronics-market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www.precedenceresearch.com/consumer-electronics-market" TargetMode="External"/><Relationship Id="rId10" Type="http://schemas.openxmlformats.org/officeDocument/2006/relationships/hyperlink" Target="https://www.expertmarketresearch.com/reports/semiconductor-market" TargetMode="External"/><Relationship Id="rId4" Type="http://schemas.openxmlformats.org/officeDocument/2006/relationships/hyperlink" Target="https://www.statista.com/statistics/266973/global-semiconductor-sales-since-1988/" TargetMode="External"/><Relationship Id="rId9" Type="http://schemas.openxmlformats.org/officeDocument/2006/relationships/hyperlink" Target="https://www.fortunebusinessinsights.com/semiconductor-market-10236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r.co.uk/sites/rer/files/2023-11/Global%20Database%202023%20Flyer.pdf" TargetMode="External"/><Relationship Id="rId13" Type="http://schemas.openxmlformats.org/officeDocument/2006/relationships/hyperlink" Target="https://www.geeksforgeeks.org/top-10-electronics-manufacturing-countries/" TargetMode="External"/><Relationship Id="rId3" Type="http://schemas.openxmlformats.org/officeDocument/2006/relationships/hyperlink" Target="https://www.rer.co.uk/sites/rer/files/2023-11/Global%20Database%202023%20Flyer.pdf" TargetMode="External"/><Relationship Id="rId7" Type="http://schemas.openxmlformats.org/officeDocument/2006/relationships/hyperlink" Target="https://www.rer.co.uk/sites/rer/files/2023-11/Global%20Database%202023%20Flyer.pdf" TargetMode="External"/><Relationship Id="rId12" Type="http://schemas.openxmlformats.org/officeDocument/2006/relationships/hyperlink" Target="https://www.rer.co.uk/sites/rer/files/2023-11/Global%20Database%202023%20Flyer.pdf" TargetMode="External"/><Relationship Id="rId17" Type="http://schemas.openxmlformats.org/officeDocument/2006/relationships/hyperlink" Target="https://oec.world/en/profile/bilateral-product/semiconductor-devices/reporter/ind" TargetMode="External"/><Relationship Id="rId2" Type="http://schemas.openxmlformats.org/officeDocument/2006/relationships/hyperlink" Target="https://www.rer.co.uk/sites/rer/files/2023-11/Global%20Database%202023%20Flyer.pdf" TargetMode="External"/><Relationship Id="rId16" Type="http://schemas.openxmlformats.org/officeDocument/2006/relationships/hyperlink" Target="https://arc-group.com/vietnam-semiconductor-industry/" TargetMode="External"/><Relationship Id="rId1" Type="http://schemas.openxmlformats.org/officeDocument/2006/relationships/hyperlink" Target="https://www.rer.co.uk/sites/rer/files/2023-11/Global%20Database%202023%20Flyer.pdf" TargetMode="External"/><Relationship Id="rId6" Type="http://schemas.openxmlformats.org/officeDocument/2006/relationships/hyperlink" Target="https://www.rer.co.uk/sites/rer/files/2023-11/Global%20Database%202023%20Flyer.pdf" TargetMode="External"/><Relationship Id="rId11" Type="http://schemas.openxmlformats.org/officeDocument/2006/relationships/hyperlink" Target="https://www.rer.co.uk/sites/rer/files/2023-11/Global%20Database%202023%20Flyer.pdf" TargetMode="External"/><Relationship Id="rId5" Type="http://schemas.openxmlformats.org/officeDocument/2006/relationships/hyperlink" Target="https://www.rer.co.uk/sites/rer/files/2023-11/Global%20Database%202023%20Flyer.pdf" TargetMode="External"/><Relationship Id="rId15" Type="http://schemas.openxmlformats.org/officeDocument/2006/relationships/hyperlink" Target="https://www.jeita.or.jp/english/press/2022/1215.pdf" TargetMode="External"/><Relationship Id="rId10" Type="http://schemas.openxmlformats.org/officeDocument/2006/relationships/hyperlink" Target="https://www.rer.co.uk/sites/rer/files/2023-11/Global%20Database%202023%20Flyer.pdf" TargetMode="External"/><Relationship Id="rId4" Type="http://schemas.openxmlformats.org/officeDocument/2006/relationships/hyperlink" Target="https://www.rer.co.uk/sites/rer/files/2023-11/Global%20Database%202023%20Flyer.pdf" TargetMode="External"/><Relationship Id="rId9" Type="http://schemas.openxmlformats.org/officeDocument/2006/relationships/hyperlink" Target="https://www.rer.co.uk/sites/rer/files/2023-11/Global%20Database%202023%20Flyer.pdf" TargetMode="External"/><Relationship Id="rId14" Type="http://schemas.openxmlformats.org/officeDocument/2006/relationships/hyperlink" Target="https://www.usitc.gov/publications/332/executive_briefings/ebot_recent_developments_in_global_semiconductor_indust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C82D-D2A3-45AF-9415-394C490D6A94}">
  <dimension ref="A1:AE104"/>
  <sheetViews>
    <sheetView workbookViewId="0">
      <selection activeCell="V14" sqref="V14"/>
    </sheetView>
  </sheetViews>
  <sheetFormatPr baseColWidth="10" defaultColWidth="8.83203125" defaultRowHeight="15"/>
  <cols>
    <col min="1" max="1" width="42.1640625" customWidth="1"/>
    <col min="2" max="2" width="11.83203125" customWidth="1"/>
    <col min="10" max="10" width="10.1640625" bestFit="1" customWidth="1"/>
  </cols>
  <sheetData>
    <row r="1" spans="1:20">
      <c r="A1" t="s">
        <v>75</v>
      </c>
      <c r="B1" t="s">
        <v>76</v>
      </c>
      <c r="C1" t="s">
        <v>77</v>
      </c>
      <c r="D1">
        <v>1000</v>
      </c>
      <c r="G1" t="s">
        <v>77</v>
      </c>
      <c r="J1" t="s">
        <v>79</v>
      </c>
      <c r="N1" t="s">
        <v>78</v>
      </c>
    </row>
    <row r="2" spans="1:20">
      <c r="J2" s="1">
        <v>1000000</v>
      </c>
    </row>
    <row r="3" spans="1:20">
      <c r="A3" t="str">
        <f>'factor influence'!W119</f>
        <v>Final</v>
      </c>
      <c r="B3">
        <f>'factor influence'!X119</f>
        <v>0</v>
      </c>
      <c r="C3">
        <f>'factor influence'!Y119</f>
        <v>0</v>
      </c>
      <c r="D3">
        <f>'factor influence'!Z119</f>
        <v>0</v>
      </c>
      <c r="E3">
        <f>'factor influence'!AA119</f>
        <v>0</v>
      </c>
      <c r="F3">
        <f>'factor influence'!AB119</f>
        <v>0</v>
      </c>
      <c r="G3">
        <f>'factor influence'!AC119</f>
        <v>0</v>
      </c>
      <c r="H3">
        <f>'factor influence'!AD119</f>
        <v>0</v>
      </c>
      <c r="I3">
        <f>'factor influence'!AE119</f>
        <v>0</v>
      </c>
      <c r="J3">
        <f>'factor influence'!AF119</f>
        <v>0</v>
      </c>
      <c r="K3">
        <f>'factor influence'!AG119</f>
        <v>0</v>
      </c>
      <c r="L3">
        <f>'factor influence'!AH119</f>
        <v>0</v>
      </c>
      <c r="M3">
        <f>'factor influence'!AI119</f>
        <v>0</v>
      </c>
      <c r="N3">
        <f>'factor influence'!AJ119</f>
        <v>0</v>
      </c>
      <c r="O3">
        <f>'factor influence'!AK119</f>
        <v>0</v>
      </c>
      <c r="P3">
        <f>'factor influence'!AL119</f>
        <v>0</v>
      </c>
      <c r="Q3">
        <f>'factor influence'!AM119</f>
        <v>0</v>
      </c>
      <c r="R3">
        <f>'factor influence'!AN119</f>
        <v>0</v>
      </c>
      <c r="S3">
        <f>'factor influence'!AO119</f>
        <v>0</v>
      </c>
      <c r="T3">
        <f>'factor influence'!AP119</f>
        <v>0</v>
      </c>
    </row>
    <row r="4" spans="1:20">
      <c r="A4" s="25" t="str">
        <f>'factor influence'!W120</f>
        <v>Everything Max</v>
      </c>
      <c r="B4" s="25">
        <f>'factor influence'!X120</f>
        <v>0</v>
      </c>
      <c r="C4" s="25">
        <f>'factor influence'!Y120</f>
        <v>0</v>
      </c>
      <c r="D4" s="25">
        <f>'factor influence'!Z120</f>
        <v>0</v>
      </c>
      <c r="E4" s="25">
        <f>'factor influence'!AA120</f>
        <v>0</v>
      </c>
      <c r="F4" s="25">
        <f>'factor influence'!AB120</f>
        <v>0</v>
      </c>
      <c r="G4" s="25">
        <f>'factor influence'!AC120</f>
        <v>0</v>
      </c>
      <c r="H4" s="25">
        <f>'factor influence'!AD120</f>
        <v>0</v>
      </c>
      <c r="I4" s="25">
        <f>'factor influence'!AE120</f>
        <v>0</v>
      </c>
      <c r="J4" s="25">
        <f>'factor influence'!AF120</f>
        <v>0</v>
      </c>
      <c r="K4" s="25">
        <f>'factor influence'!AG120</f>
        <v>0</v>
      </c>
      <c r="L4" s="25">
        <f>'factor influence'!AH120</f>
        <v>0</v>
      </c>
      <c r="M4" s="25">
        <f>'factor influence'!AI120</f>
        <v>0</v>
      </c>
      <c r="N4" s="25">
        <f>'factor influence'!AJ120</f>
        <v>0</v>
      </c>
      <c r="O4" s="25">
        <f>'factor influence'!AK120</f>
        <v>0</v>
      </c>
      <c r="P4" s="25">
        <f>'factor influence'!AL120</f>
        <v>0</v>
      </c>
      <c r="Q4" s="25">
        <f>'factor influence'!AM120</f>
        <v>0</v>
      </c>
      <c r="R4" s="25">
        <f>'factor influence'!AN120</f>
        <v>0</v>
      </c>
      <c r="S4" s="25">
        <f>'factor influence'!AO120</f>
        <v>0</v>
      </c>
      <c r="T4" s="25">
        <f>'factor influence'!AP120</f>
        <v>0</v>
      </c>
    </row>
    <row r="5" spans="1:20">
      <c r="A5" s="25">
        <f>'factor influence'!W121</f>
        <v>0</v>
      </c>
      <c r="B5" s="25" t="str">
        <f>'factor influence'!X121</f>
        <v>Use amount</v>
      </c>
      <c r="C5" s="25">
        <f>'factor influence'!Y121</f>
        <v>0</v>
      </c>
      <c r="D5" s="25">
        <f>'factor influence'!Z121</f>
        <v>0</v>
      </c>
      <c r="E5" s="25">
        <f>'factor influence'!AA121</f>
        <v>0</v>
      </c>
      <c r="F5" s="25" t="str">
        <f>'factor influence'!AB121</f>
        <v>Emission to wastewater</v>
      </c>
      <c r="G5" s="25">
        <f>'factor influence'!AC121</f>
        <v>0</v>
      </c>
      <c r="H5" s="25">
        <f>'factor influence'!AD121</f>
        <v>0</v>
      </c>
      <c r="I5" s="25">
        <f>'factor influence'!AE121</f>
        <v>0</v>
      </c>
      <c r="J5" s="25" t="str">
        <f>'factor influence'!AF121</f>
        <v>toxicity influence</v>
      </c>
      <c r="K5" s="25">
        <f>'factor influence'!AG121</f>
        <v>0</v>
      </c>
      <c r="L5" s="25">
        <f>'factor influence'!AH121</f>
        <v>0</v>
      </c>
      <c r="M5" s="25">
        <f>'factor influence'!AI121</f>
        <v>0</v>
      </c>
      <c r="N5" s="25" t="str">
        <f>'factor influence'!AJ121</f>
        <v>toxicity influence</v>
      </c>
      <c r="O5" s="25">
        <f>'factor influence'!AK121</f>
        <v>0</v>
      </c>
      <c r="P5" s="25">
        <f>'factor influence'!AL121</f>
        <v>0</v>
      </c>
      <c r="Q5" s="25">
        <f>'factor influence'!AM121</f>
        <v>0</v>
      </c>
      <c r="R5" s="25">
        <f>'factor influence'!AN121</f>
        <v>0</v>
      </c>
      <c r="S5" s="25" t="str">
        <f>'factor influence'!AO121</f>
        <v>Use amount</v>
      </c>
      <c r="T5" s="25">
        <f>'factor influence'!AP121</f>
        <v>0</v>
      </c>
    </row>
    <row r="6" spans="1:20">
      <c r="A6" s="25">
        <f>'factor influence'!W122</f>
        <v>0</v>
      </c>
      <c r="B6" s="26" t="str">
        <f>'factor influence'!X122</f>
        <v>Electronic</v>
      </c>
      <c r="C6" s="26" t="str">
        <f>'factor influence'!Y122</f>
        <v>Semiconductor</v>
      </c>
      <c r="D6" s="26" t="str">
        <f>'factor influence'!Z122</f>
        <v>Total</v>
      </c>
      <c r="E6" s="26">
        <f>'factor influence'!AA122</f>
        <v>0</v>
      </c>
      <c r="F6" s="26" t="str">
        <f>'factor influence'!AB122</f>
        <v>Electronic</v>
      </c>
      <c r="G6" s="26" t="str">
        <f>'factor influence'!AC122</f>
        <v>Semiconductor</v>
      </c>
      <c r="H6" s="26" t="str">
        <f>'factor influence'!AD122</f>
        <v>Total</v>
      </c>
      <c r="I6" s="26">
        <f>'factor influence'!AE122</f>
        <v>0</v>
      </c>
      <c r="J6" s="26" t="str">
        <f>'factor influence'!AF122</f>
        <v>Electronic</v>
      </c>
      <c r="K6" s="26" t="str">
        <f>'factor influence'!AG122</f>
        <v>Semiconductor</v>
      </c>
      <c r="L6" s="26" t="str">
        <f>'factor influence'!AH122</f>
        <v>Total</v>
      </c>
      <c r="M6" s="26">
        <f>'factor influence'!AI122</f>
        <v>0</v>
      </c>
      <c r="N6" s="26" t="str">
        <f>'factor influence'!AJ122</f>
        <v>Electronic</v>
      </c>
      <c r="O6" s="26" t="str">
        <f>'factor influence'!AK122</f>
        <v>Semiconductor</v>
      </c>
      <c r="P6" s="26" t="str">
        <f>'factor influence'!AL122</f>
        <v>Total</v>
      </c>
      <c r="Q6" s="26">
        <f>'factor influence'!AM122</f>
        <v>0</v>
      </c>
      <c r="R6" s="26">
        <f>'factor influence'!AN122</f>
        <v>0</v>
      </c>
      <c r="S6" s="26" t="str">
        <f>'factor influence'!AO122</f>
        <v>Electronic</v>
      </c>
      <c r="T6" s="26" t="str">
        <f>'factor influence'!AP122</f>
        <v>Semiconductor</v>
      </c>
    </row>
    <row r="7" spans="1:20">
      <c r="A7" s="25">
        <f>'factor influence'!W123</f>
        <v>2020</v>
      </c>
      <c r="B7" s="25">
        <f>('factor influence'!X123)/1000</f>
        <v>29.461576209066667</v>
      </c>
      <c r="C7" s="25">
        <f>('factor influence'!Y123)/1000</f>
        <v>3.7635686399999993E-2</v>
      </c>
      <c r="D7" s="25">
        <f>('factor influence'!Z123)/1000</f>
        <v>29.499211895466669</v>
      </c>
      <c r="E7" s="25">
        <f>('factor influence'!AA123)/1000</f>
        <v>0</v>
      </c>
      <c r="F7" s="25">
        <f>('factor influence'!AB123)/1000</f>
        <v>3.8849030796414232</v>
      </c>
      <c r="G7" s="25">
        <f>('factor influence'!AC123)/1000</f>
        <v>2.0549767679999994E-2</v>
      </c>
      <c r="H7" s="25">
        <f>('factor influence'!AD123)/1000</f>
        <v>3.9054528473214232</v>
      </c>
      <c r="I7" s="25">
        <f>'factor influence'!AE123</f>
        <v>0</v>
      </c>
      <c r="J7" s="25">
        <f>'factor influence'!AF123</f>
        <v>38904529.411837675</v>
      </c>
      <c r="K7" s="25">
        <f>'factor influence'!AG123</f>
        <v>205791.24490971421</v>
      </c>
      <c r="L7" s="25">
        <f>'factor influence'!AH123</f>
        <v>39110320.656747386</v>
      </c>
      <c r="M7" s="25">
        <f>'factor influence'!AI123</f>
        <v>0</v>
      </c>
      <c r="N7" s="25">
        <f>'factor influence'!AJ123</f>
        <v>29347667.835919783</v>
      </c>
      <c r="O7" s="25">
        <f>'factor influence'!AK123</f>
        <v>155238.81641691425</v>
      </c>
      <c r="P7" s="25">
        <f>'factor influence'!AL123</f>
        <v>29502906.652336698</v>
      </c>
      <c r="Q7" s="25">
        <f>'factor influence'!AM123</f>
        <v>0</v>
      </c>
      <c r="R7" s="25">
        <f>'factor influence'!AN123</f>
        <v>2020</v>
      </c>
      <c r="S7" s="25">
        <f>'factor influence'!AO123</f>
        <v>1.054247532817802</v>
      </c>
      <c r="T7" s="25">
        <f>'factor influence'!AP123</f>
        <v>1.0928424710244675</v>
      </c>
    </row>
    <row r="8" spans="1:20">
      <c r="A8" s="25">
        <f>'factor influence'!W124</f>
        <v>2021</v>
      </c>
      <c r="B8" s="25">
        <f>('factor influence'!X124)/1000</f>
        <v>31.059794031332189</v>
      </c>
      <c r="C8" s="25">
        <f>('factor influence'!Y124)/1000</f>
        <v>4.1129876524077937E-2</v>
      </c>
      <c r="D8" s="25">
        <f>('factor influence'!Z124)/1000</f>
        <v>31.100923907856266</v>
      </c>
      <c r="E8" s="25">
        <f>('factor influence'!AA124)/1000</f>
        <v>0</v>
      </c>
      <c r="F8" s="25">
        <f>('factor influence'!AB124)/1000</f>
        <v>4.0956494869482514</v>
      </c>
      <c r="G8" s="25">
        <f>('factor influence'!AC124)/1000</f>
        <v>2.2457658890389934E-2</v>
      </c>
      <c r="H8" s="25">
        <f>('factor influence'!AD124)/1000</f>
        <v>4.1181071458386418</v>
      </c>
      <c r="I8" s="25">
        <f>'factor influence'!AE124</f>
        <v>0</v>
      </c>
      <c r="J8" s="25">
        <f>'factor influence'!AF124</f>
        <v>41015004.147867486</v>
      </c>
      <c r="K8" s="25">
        <f>'factor influence'!AG124</f>
        <v>224897.41260233347</v>
      </c>
      <c r="L8" s="25">
        <f>'factor influence'!AH124</f>
        <v>41239901.560469821</v>
      </c>
      <c r="M8" s="25">
        <f>'factor influence'!AI124</f>
        <v>0</v>
      </c>
      <c r="N8" s="25">
        <f>'factor influence'!AJ124</f>
        <v>30939706.409974795</v>
      </c>
      <c r="O8" s="25">
        <f>'factor influence'!AK124</f>
        <v>169651.57173197425</v>
      </c>
      <c r="P8" s="25">
        <f>'factor influence'!AL124</f>
        <v>31109357.981706768</v>
      </c>
      <c r="Q8" s="25">
        <f>'factor influence'!AM124</f>
        <v>0</v>
      </c>
      <c r="R8" s="25">
        <f>'factor influence'!AN124</f>
        <v>2021</v>
      </c>
      <c r="S8" s="25">
        <f>'factor influence'!AO124</f>
        <v>1.054247532817802</v>
      </c>
      <c r="T8" s="25">
        <f>'factor influence'!AP124</f>
        <v>1.0928424710244675</v>
      </c>
    </row>
    <row r="9" spans="1:20">
      <c r="A9" s="25">
        <f>'factor influence'!W125</f>
        <v>2022</v>
      </c>
      <c r="B9" s="25">
        <f>('factor influence'!X125)/1000</f>
        <v>32.744711227361051</v>
      </c>
      <c r="C9" s="25">
        <f>('factor influence'!Y125)/1000</f>
        <v>4.4948475893504571E-2</v>
      </c>
      <c r="D9" s="25">
        <f>('factor influence'!Z125)/1000</f>
        <v>32.789659703254564</v>
      </c>
      <c r="E9" s="25">
        <f>('factor influence'!AA125)/1000</f>
        <v>0</v>
      </c>
      <c r="F9" s="25">
        <f>('factor influence'!AB125)/1000</f>
        <v>4.3178283669016908</v>
      </c>
      <c r="G9" s="25">
        <f>('factor influence'!AC125)/1000</f>
        <v>2.4542683435198338E-2</v>
      </c>
      <c r="H9" s="25">
        <f>('factor influence'!AD125)/1000</f>
        <v>4.3423710503368893</v>
      </c>
      <c r="I9" s="25">
        <f>'factor influence'!AE125</f>
        <v>0</v>
      </c>
      <c r="J9" s="25">
        <f>'factor influence'!AF125</f>
        <v>43239966.931401215</v>
      </c>
      <c r="K9" s="25">
        <f>'factor influence'!AG125</f>
        <v>245777.44411534333</v>
      </c>
      <c r="L9" s="25">
        <f>'factor influence'!AH125</f>
        <v>43485744.375516556</v>
      </c>
      <c r="M9" s="25">
        <f>'factor influence'!AI125</f>
        <v>0</v>
      </c>
      <c r="N9" s="25">
        <f>'factor influence'!AJ125</f>
        <v>32618109.148823068</v>
      </c>
      <c r="O9" s="25">
        <f>'factor influence'!AK125</f>
        <v>185402.44286475549</v>
      </c>
      <c r="P9" s="25">
        <f>'factor influence'!AL125</f>
        <v>32803511.591687825</v>
      </c>
      <c r="Q9" s="25">
        <f>'factor influence'!AM125</f>
        <v>0</v>
      </c>
      <c r="R9" s="25">
        <f>'factor influence'!AN125</f>
        <v>2022</v>
      </c>
      <c r="S9" s="25">
        <f>'factor influence'!AO125</f>
        <v>1.054247532817802</v>
      </c>
      <c r="T9" s="25">
        <f>'factor influence'!AP125</f>
        <v>1.0928424710244675</v>
      </c>
    </row>
    <row r="10" spans="1:20">
      <c r="A10" s="25">
        <f>'factor influence'!W126</f>
        <v>2023</v>
      </c>
      <c r="B10" s="25">
        <f>('factor influence'!X126)/1000</f>
        <v>34.521031024276773</v>
      </c>
      <c r="C10" s="25">
        <f>('factor influence'!Y126)/1000</f>
        <v>4.9121603464241249E-2</v>
      </c>
      <c r="D10" s="25">
        <f>('factor influence'!Z126)/1000</f>
        <v>34.570152627741017</v>
      </c>
      <c r="E10" s="25">
        <f>('factor influence'!AA126)/1000</f>
        <v>0</v>
      </c>
      <c r="F10" s="25">
        <f>('factor influence'!AB126)/1000</f>
        <v>4.5520599029368265</v>
      </c>
      <c r="G10" s="25">
        <f>('factor influence'!AC126)/1000</f>
        <v>2.6821286810893418E-2</v>
      </c>
      <c r="H10" s="25">
        <f>('factor influence'!AD126)/1000</f>
        <v>4.5788811897477197</v>
      </c>
      <c r="I10" s="25">
        <f>'factor influence'!AE126</f>
        <v>0</v>
      </c>
      <c r="J10" s="25">
        <f>'factor influence'!AF126</f>
        <v>45585628.456553079</v>
      </c>
      <c r="K10" s="25">
        <f>'factor influence'!AG126</f>
        <v>268596.02934908977</v>
      </c>
      <c r="L10" s="25">
        <f>'factor influence'!AH126</f>
        <v>45854224.485902168</v>
      </c>
      <c r="M10" s="25">
        <f>'factor influence'!AI126</f>
        <v>0</v>
      </c>
      <c r="N10" s="25">
        <f>'factor influence'!AJ126</f>
        <v>34387561.095328495</v>
      </c>
      <c r="O10" s="25">
        <f>'factor influence'!AK126</f>
        <v>202615.66379429202</v>
      </c>
      <c r="P10" s="25">
        <f>'factor influence'!AL126</f>
        <v>34590176.759122789</v>
      </c>
      <c r="Q10" s="25">
        <f>'factor influence'!AM126</f>
        <v>0</v>
      </c>
      <c r="R10" s="25">
        <f>'factor influence'!AN126</f>
        <v>2023</v>
      </c>
      <c r="S10" s="25">
        <f>'factor influence'!AO126</f>
        <v>1.054247532817802</v>
      </c>
      <c r="T10" s="25">
        <f>'factor influence'!AP126</f>
        <v>1.0928424710244675</v>
      </c>
    </row>
    <row r="11" spans="1:20">
      <c r="A11" s="25">
        <f>'factor influence'!W127</f>
        <v>2024</v>
      </c>
      <c r="B11" s="25">
        <f>('factor influence'!X127)/1000</f>
        <v>36.39371178767059</v>
      </c>
      <c r="C11" s="25">
        <f>('factor influence'!Y127)/1000</f>
        <v>5.3682174510545452E-2</v>
      </c>
      <c r="D11" s="25">
        <f>('factor influence'!Z127)/1000</f>
        <v>36.447393962181138</v>
      </c>
      <c r="E11" s="25">
        <f>('factor influence'!AA127)/1000</f>
        <v>0</v>
      </c>
      <c r="F11" s="25">
        <f>('factor influence'!AB127)/1000</f>
        <v>4.7989979219099927</v>
      </c>
      <c r="G11" s="25">
        <f>('factor influence'!AC127)/1000</f>
        <v>2.9311441354472726E-2</v>
      </c>
      <c r="H11" s="25">
        <f>('factor influence'!AD127)/1000</f>
        <v>4.8283093632644647</v>
      </c>
      <c r="I11" s="25">
        <f>'factor influence'!AE127</f>
        <v>0</v>
      </c>
      <c r="J11" s="25">
        <f>'factor influence'!AF127</f>
        <v>48058536.332270056</v>
      </c>
      <c r="K11" s="25">
        <f>'factor influence'!AG127</f>
        <v>293533.14842121967</v>
      </c>
      <c r="L11" s="25">
        <f>'factor influence'!AH127</f>
        <v>48352069.480691276</v>
      </c>
      <c r="M11" s="25">
        <f>'factor influence'!AI127</f>
        <v>0</v>
      </c>
      <c r="N11" s="25">
        <f>'factor influence'!AJ127</f>
        <v>36253001.444371484</v>
      </c>
      <c r="O11" s="25">
        <f>'factor influence'!AK127</f>
        <v>221427.00268921684</v>
      </c>
      <c r="P11" s="25">
        <f>'factor influence'!AL127</f>
        <v>36474428.447060704</v>
      </c>
      <c r="Q11" s="25">
        <f>'factor influence'!AM127</f>
        <v>0</v>
      </c>
      <c r="R11" s="25">
        <f>'factor influence'!AN127</f>
        <v>2024</v>
      </c>
      <c r="S11" s="25">
        <f>'factor influence'!AO127</f>
        <v>1.054247532817802</v>
      </c>
      <c r="T11" s="25">
        <f>'factor influence'!AP127</f>
        <v>1.0928424710244675</v>
      </c>
    </row>
    <row r="12" spans="1:20">
      <c r="A12" s="25">
        <f>'factor influence'!W128</f>
        <v>2025</v>
      </c>
      <c r="B12" s="25">
        <f>('factor influence'!X128)/1000</f>
        <v>38.367980862233878</v>
      </c>
      <c r="C12" s="25">
        <f>('factor influence'!Y128)/1000</f>
        <v>5.8666160242071178E-2</v>
      </c>
      <c r="D12" s="25">
        <f>('factor influence'!Z128)/1000</f>
        <v>38.426647022475947</v>
      </c>
      <c r="E12" s="25">
        <f>('factor influence'!AA128)/1000</f>
        <v>0</v>
      </c>
      <c r="F12" s="25">
        <f>('factor influence'!AB128)/1000</f>
        <v>5.0593317191713689</v>
      </c>
      <c r="G12" s="25">
        <f>('factor influence'!AC128)/1000</f>
        <v>3.2032787999110739E-2</v>
      </c>
      <c r="H12" s="25">
        <f>('factor influence'!AD128)/1000</f>
        <v>5.0913645071704794</v>
      </c>
      <c r="I12" s="25">
        <f>'factor influence'!AE128</f>
        <v>0</v>
      </c>
      <c r="J12" s="25">
        <f>'factor influence'!AF128</f>
        <v>50665593.35913042</v>
      </c>
      <c r="K12" s="25">
        <f>'factor influence'!AG128</f>
        <v>320785.49124823749</v>
      </c>
      <c r="L12" s="25">
        <f>'factor influence'!AH128</f>
        <v>50986378.850378655</v>
      </c>
      <c r="M12" s="25">
        <f>'factor influence'!AI128</f>
        <v>0</v>
      </c>
      <c r="N12" s="25">
        <f>'factor influence'!AJ128</f>
        <v>38219637.329968862</v>
      </c>
      <c r="O12" s="25">
        <f>'factor influence'!AK128</f>
        <v>241984.83277042516</v>
      </c>
      <c r="P12" s="25">
        <f>'factor influence'!AL128</f>
        <v>38461622.162739284</v>
      </c>
      <c r="Q12" s="25">
        <f>'factor influence'!AM128</f>
        <v>0</v>
      </c>
      <c r="R12" s="25">
        <f>'factor influence'!AN128</f>
        <v>2025</v>
      </c>
      <c r="S12" s="25">
        <f>'factor influence'!AO128</f>
        <v>1.0785</v>
      </c>
      <c r="T12" s="25">
        <f>'factor influence'!AP128</f>
        <v>1.149</v>
      </c>
    </row>
    <row r="13" spans="1:20">
      <c r="A13" s="25">
        <f>'factor influence'!W129</f>
        <v>2026</v>
      </c>
      <c r="B13" s="25">
        <f>('factor influence'!X129)/1000</f>
        <v>41.379867359919231</v>
      </c>
      <c r="C13" s="25">
        <f>('factor influence'!Y129)/1000</f>
        <v>6.7407418118139786E-2</v>
      </c>
      <c r="D13" s="25">
        <f>('factor influence'!Z129)/1000</f>
        <v>41.447274778037375</v>
      </c>
      <c r="E13" s="25">
        <f>('factor influence'!AA129)/1000</f>
        <v>0</v>
      </c>
      <c r="F13" s="25">
        <f>('factor influence'!AB129)/1000</f>
        <v>5.4564892591263208</v>
      </c>
      <c r="G13" s="25">
        <f>('factor influence'!AC129)/1000</f>
        <v>3.6805673410978242E-2</v>
      </c>
      <c r="H13" s="25">
        <f>('factor influence'!AD129)/1000</f>
        <v>5.4932949325372995</v>
      </c>
      <c r="I13" s="25">
        <f>'factor influence'!AE129</f>
        <v>0</v>
      </c>
      <c r="J13" s="25">
        <f>'factor influence'!AF129</f>
        <v>54642842.437822148</v>
      </c>
      <c r="K13" s="25">
        <f>'factor influence'!AG129</f>
        <v>368582.52944422496</v>
      </c>
      <c r="L13" s="25">
        <f>'factor influence'!AH129</f>
        <v>55011424.967266373</v>
      </c>
      <c r="M13" s="25">
        <f>'factor influence'!AI129</f>
        <v>0</v>
      </c>
      <c r="N13" s="25">
        <f>'factor influence'!AJ129</f>
        <v>41219878.860371411</v>
      </c>
      <c r="O13" s="25">
        <f>'factor influence'!AK129</f>
        <v>278040.57285321853</v>
      </c>
      <c r="P13" s="25">
        <f>'factor influence'!AL129</f>
        <v>41497919.433224626</v>
      </c>
      <c r="Q13" s="25">
        <f>'factor influence'!AM129</f>
        <v>0</v>
      </c>
      <c r="R13" s="25">
        <f>'factor influence'!AN129</f>
        <v>2026</v>
      </c>
      <c r="S13" s="25">
        <f>'factor influence'!AO129</f>
        <v>1.0785</v>
      </c>
      <c r="T13" s="25">
        <f>'factor influence'!AP129</f>
        <v>1.149</v>
      </c>
    </row>
    <row r="14" spans="1:20">
      <c r="A14" s="25">
        <f>'factor influence'!W130</f>
        <v>2027</v>
      </c>
      <c r="B14" s="25">
        <f>('factor influence'!X130)/1000</f>
        <v>44.628186947672894</v>
      </c>
      <c r="C14" s="25">
        <f>('factor influence'!Y130)/1000</f>
        <v>7.7451123417742615E-2</v>
      </c>
      <c r="D14" s="25">
        <f>('factor influence'!Z130)/1000</f>
        <v>44.70563807109064</v>
      </c>
      <c r="E14" s="25">
        <f>('factor influence'!AA130)/1000</f>
        <v>0</v>
      </c>
      <c r="F14" s="25">
        <f>('factor influence'!AB130)/1000</f>
        <v>5.8848236659677369</v>
      </c>
      <c r="G14" s="25">
        <f>('factor influence'!AC130)/1000</f>
        <v>4.2289718749214E-2</v>
      </c>
      <c r="H14" s="25">
        <f>('factor influence'!AD130)/1000</f>
        <v>5.927113384716951</v>
      </c>
      <c r="I14" s="25">
        <f>'factor influence'!AE130</f>
        <v>0</v>
      </c>
      <c r="J14" s="25">
        <f>'factor influence'!AF130</f>
        <v>58932305.569191188</v>
      </c>
      <c r="K14" s="25">
        <f>'factor influence'!AG130</f>
        <v>423501.32633141446</v>
      </c>
      <c r="L14" s="25">
        <f>'factor influence'!AH130</f>
        <v>59355806.895522602</v>
      </c>
      <c r="M14" s="25">
        <f>'factor influence'!AI130</f>
        <v>0</v>
      </c>
      <c r="N14" s="25">
        <f>'factor influence'!AJ130</f>
        <v>44455639.350910567</v>
      </c>
      <c r="O14" s="25">
        <f>'factor influence'!AK130</f>
        <v>319468.61820834811</v>
      </c>
      <c r="P14" s="25">
        <f>'factor influence'!AL130</f>
        <v>44775107.969118915</v>
      </c>
      <c r="Q14" s="25">
        <f>'factor influence'!AM130</f>
        <v>0</v>
      </c>
      <c r="R14" s="25">
        <f>'factor influence'!AN130</f>
        <v>2027</v>
      </c>
      <c r="S14" s="25">
        <f>'factor influence'!AO130</f>
        <v>1.0785</v>
      </c>
      <c r="T14" s="25">
        <f>'factor influence'!AP130</f>
        <v>1.149</v>
      </c>
    </row>
    <row r="15" spans="1:20">
      <c r="A15" s="25">
        <f>'factor influence'!W131</f>
        <v>2028</v>
      </c>
      <c r="B15" s="25">
        <f>('factor influence'!X131)/1000</f>
        <v>48.131499623065217</v>
      </c>
      <c r="C15" s="25">
        <f>('factor influence'!Y131)/1000</f>
        <v>8.8991340806986272E-2</v>
      </c>
      <c r="D15" s="25">
        <f>('factor influence'!Z131)/1000</f>
        <v>48.220490963872201</v>
      </c>
      <c r="E15" s="25">
        <f>('factor influence'!AA131)/1000</f>
        <v>0</v>
      </c>
      <c r="F15" s="25">
        <f>('factor influence'!AB131)/1000</f>
        <v>6.3467823237462051</v>
      </c>
      <c r="G15" s="25">
        <f>('factor influence'!AC131)/1000</f>
        <v>4.8590886842846889E-2</v>
      </c>
      <c r="H15" s="25">
        <f>('factor influence'!AD131)/1000</f>
        <v>6.3953732105890522</v>
      </c>
      <c r="I15" s="25">
        <f>'factor influence'!AE131</f>
        <v>0</v>
      </c>
      <c r="J15" s="25">
        <f>'factor influence'!AF131</f>
        <v>63558491.55637271</v>
      </c>
      <c r="K15" s="25">
        <f>'factor influence'!AG131</f>
        <v>486603.02395479527</v>
      </c>
      <c r="L15" s="25">
        <f>'factor influence'!AH131</f>
        <v>64045094.580327503</v>
      </c>
      <c r="M15" s="25">
        <f>'factor influence'!AI131</f>
        <v>0</v>
      </c>
      <c r="N15" s="25">
        <f>'factor influence'!AJ131</f>
        <v>47945407.039957054</v>
      </c>
      <c r="O15" s="25">
        <f>'factor influence'!AK131</f>
        <v>367069.44232139201</v>
      </c>
      <c r="P15" s="25">
        <f>'factor influence'!AL131</f>
        <v>48312476.482278444</v>
      </c>
      <c r="Q15" s="25">
        <f>'factor influence'!AM131</f>
        <v>0</v>
      </c>
      <c r="R15" s="25">
        <f>'factor influence'!AN131</f>
        <v>2028</v>
      </c>
      <c r="S15" s="25">
        <f>'factor influence'!AO131</f>
        <v>1.0785</v>
      </c>
      <c r="T15" s="25">
        <f>'factor influence'!AP131</f>
        <v>1.149</v>
      </c>
    </row>
    <row r="16" spans="1:20">
      <c r="A16" s="25">
        <f>'factor influence'!W132</f>
        <v>2029</v>
      </c>
      <c r="B16" s="25">
        <f>('factor influence'!X132)/1000</f>
        <v>51.909822343475838</v>
      </c>
      <c r="C16" s="25">
        <f>('factor influence'!Y132)/1000</f>
        <v>0.10225105058722722</v>
      </c>
      <c r="D16" s="25">
        <f>('factor influence'!Z132)/1000</f>
        <v>52.012073394063066</v>
      </c>
      <c r="E16" s="25">
        <f>('factor influence'!AA132)/1000</f>
        <v>0</v>
      </c>
      <c r="F16" s="25">
        <f>('factor influence'!AB132)/1000</f>
        <v>6.8450047361602824</v>
      </c>
      <c r="G16" s="25">
        <f>('factor influence'!AC132)/1000</f>
        <v>5.5830928982431076E-2</v>
      </c>
      <c r="H16" s="25">
        <f>('factor influence'!AD132)/1000</f>
        <v>6.9008356651427132</v>
      </c>
      <c r="I16" s="25">
        <f>'factor influence'!AE132</f>
        <v>0</v>
      </c>
      <c r="J16" s="25">
        <f>'factor influence'!AF132</f>
        <v>68547833.143547952</v>
      </c>
      <c r="K16" s="25">
        <f>'factor influence'!AG132</f>
        <v>559106.87452405971</v>
      </c>
      <c r="L16" s="25">
        <f>'factor influence'!AH132</f>
        <v>69106940.018072009</v>
      </c>
      <c r="M16" s="25">
        <f>'factor influence'!AI132</f>
        <v>0</v>
      </c>
      <c r="N16" s="25">
        <f>'factor influence'!AJ132</f>
        <v>51709121.492593676</v>
      </c>
      <c r="O16" s="25">
        <f>'factor influence'!AK132</f>
        <v>421762.78922727937</v>
      </c>
      <c r="P16" s="25">
        <f>'factor influence'!AL132</f>
        <v>52130884.281820953</v>
      </c>
      <c r="Q16" s="25">
        <f>'factor influence'!AM132</f>
        <v>0</v>
      </c>
      <c r="R16" s="25">
        <f>'factor influence'!AN132</f>
        <v>2029</v>
      </c>
      <c r="S16" s="25">
        <f>'factor influence'!AO132</f>
        <v>1.0785</v>
      </c>
      <c r="T16" s="25">
        <f>'factor influence'!AP132</f>
        <v>1.149</v>
      </c>
    </row>
    <row r="17" spans="1:31">
      <c r="A17" s="25">
        <f>'factor influence'!W133</f>
        <v>2030</v>
      </c>
      <c r="B17" s="25">
        <f>('factor influence'!X133)/1000</f>
        <v>55.984743397438692</v>
      </c>
      <c r="C17" s="25">
        <f>('factor influence'!Y133)/1000</f>
        <v>0.11748645712472408</v>
      </c>
      <c r="D17" s="25">
        <f>('factor influence'!Z133)/1000</f>
        <v>56.102229854563419</v>
      </c>
      <c r="E17" s="25">
        <f>('factor influence'!AA133)/1000</f>
        <v>0</v>
      </c>
      <c r="F17" s="25">
        <f>('factor influence'!AB133)/1000</f>
        <v>7.3823376079488643</v>
      </c>
      <c r="G17" s="25">
        <f>('factor influence'!AC133)/1000</f>
        <v>6.4149737400813311E-2</v>
      </c>
      <c r="H17" s="25">
        <f>('factor influence'!AD133)/1000</f>
        <v>7.4464873453496772</v>
      </c>
      <c r="I17" s="25">
        <f>'factor influence'!AE133</f>
        <v>0</v>
      </c>
      <c r="J17" s="25">
        <f>'factor influence'!AF133</f>
        <v>73928838.045316473</v>
      </c>
      <c r="K17" s="25">
        <f>'factor influence'!AG133</f>
        <v>642413.79882814456</v>
      </c>
      <c r="L17" s="25">
        <f>'factor influence'!AH133</f>
        <v>74571251.844144613</v>
      </c>
      <c r="M17" s="25">
        <f>'factor influence'!AI133</f>
        <v>0</v>
      </c>
      <c r="N17" s="25">
        <f>'factor influence'!AJ133</f>
        <v>55768287.529762283</v>
      </c>
      <c r="O17" s="25">
        <f>'factor influence'!AK133</f>
        <v>484605.444822144</v>
      </c>
      <c r="P17" s="25">
        <f>'factor influence'!AL133</f>
        <v>56252892.97458443</v>
      </c>
      <c r="Q17" s="25">
        <f>'factor influence'!AM133</f>
        <v>0</v>
      </c>
      <c r="R17" s="25">
        <f>'factor influence'!AN133</f>
        <v>2030</v>
      </c>
      <c r="S17" s="25">
        <f>'factor influence'!AO133</f>
        <v>1.0785</v>
      </c>
      <c r="T17" s="25">
        <f>'factor influence'!AP133</f>
        <v>1.149</v>
      </c>
    </row>
    <row r="18" spans="1:31">
      <c r="A18" s="25">
        <f>'factor influence'!W134</f>
        <v>2031</v>
      </c>
      <c r="B18" s="25">
        <f>('factor influence'!X134)/1000</f>
        <v>60.379545754137631</v>
      </c>
      <c r="C18" s="25">
        <f>('factor influence'!Y134)/1000</f>
        <v>0.13499193923630798</v>
      </c>
      <c r="D18" s="25">
        <f>('factor influence'!Z134)/1000</f>
        <v>60.514537693373939</v>
      </c>
      <c r="E18" s="25">
        <f>('factor influence'!AA134)/1000</f>
        <v>0</v>
      </c>
      <c r="F18" s="25">
        <f>('factor influence'!AB134)/1000</f>
        <v>7.9618511101728506</v>
      </c>
      <c r="G18" s="25">
        <f>('factor influence'!AC134)/1000</f>
        <v>7.3708048273534499E-2</v>
      </c>
      <c r="H18" s="25">
        <f>('factor influence'!AD134)/1000</f>
        <v>8.0355591584463859</v>
      </c>
      <c r="I18" s="25">
        <f>'factor influence'!AE134</f>
        <v>0</v>
      </c>
      <c r="J18" s="25">
        <f>'factor influence'!AF134</f>
        <v>79732251.831873834</v>
      </c>
      <c r="K18" s="25">
        <f>'factor influence'!AG134</f>
        <v>738133.45485353831</v>
      </c>
      <c r="L18" s="25">
        <f>'factor influence'!AH134</f>
        <v>80470385.286727369</v>
      </c>
      <c r="M18" s="25">
        <f>'factor influence'!AI134</f>
        <v>0</v>
      </c>
      <c r="N18" s="25">
        <f>'factor influence'!AJ134</f>
        <v>60146098.10084863</v>
      </c>
      <c r="O18" s="25">
        <f>'factor influence'!AK134</f>
        <v>556811.65610064357</v>
      </c>
      <c r="P18" s="25">
        <f>'factor influence'!AL134</f>
        <v>60702909.756949276</v>
      </c>
      <c r="Q18" s="25">
        <f>'factor influence'!AM134</f>
        <v>0</v>
      </c>
      <c r="R18" s="25">
        <f>'factor influence'!AN134</f>
        <v>2031</v>
      </c>
      <c r="S18" s="25">
        <f>'factor influence'!AO134</f>
        <v>1.0785</v>
      </c>
      <c r="T18" s="25">
        <f>'factor influence'!AP134</f>
        <v>1.149</v>
      </c>
    </row>
    <row r="19" spans="1:31">
      <c r="A19" s="25">
        <f>'factor influence'!W135</f>
        <v>2032</v>
      </c>
      <c r="B19" s="25">
        <f>('factor influence'!X135)/1000</f>
        <v>65.11934009583743</v>
      </c>
      <c r="C19" s="25">
        <f>('factor influence'!Y135)/1000</f>
        <v>0.15510573818251788</v>
      </c>
      <c r="D19" s="25">
        <f>('factor influence'!Z135)/1000</f>
        <v>65.274445834019943</v>
      </c>
      <c r="E19" s="25">
        <f>('factor influence'!AA135)/1000</f>
        <v>0</v>
      </c>
      <c r="F19" s="25">
        <f>('factor influence'!AB135)/1000</f>
        <v>8.5868564223214179</v>
      </c>
      <c r="G19" s="25">
        <f>('factor influence'!AC135)/1000</f>
        <v>8.4690547466291136E-2</v>
      </c>
      <c r="H19" s="25">
        <f>('factor influence'!AD135)/1000</f>
        <v>8.671546969787709</v>
      </c>
      <c r="I19" s="25">
        <f>'factor influence'!AE135</f>
        <v>0</v>
      </c>
      <c r="J19" s="25">
        <f>'factor influence'!AF135</f>
        <v>85991233.600675911</v>
      </c>
      <c r="K19" s="25">
        <f>'factor influence'!AG135</f>
        <v>848115.33962671552</v>
      </c>
      <c r="L19" s="25">
        <f>'factor influence'!AH135</f>
        <v>86839348.940302625</v>
      </c>
      <c r="M19" s="25">
        <f>'factor influence'!AI135</f>
        <v>0</v>
      </c>
      <c r="N19" s="25">
        <f>'factor influence'!AJ135</f>
        <v>64867566.801765241</v>
      </c>
      <c r="O19" s="25">
        <f>'factor influence'!AK135</f>
        <v>639776.59285963944</v>
      </c>
      <c r="P19" s="25">
        <f>'factor influence'!AL135</f>
        <v>65507343.394624881</v>
      </c>
      <c r="Q19" s="25">
        <f>'factor influence'!AM135</f>
        <v>0</v>
      </c>
      <c r="R19" s="25">
        <f>'factor influence'!AN135</f>
        <v>2032</v>
      </c>
      <c r="S19" s="25">
        <f>'factor influence'!AO135</f>
        <v>1.0785</v>
      </c>
      <c r="T19" s="25">
        <f>'factor influence'!AP135</f>
        <v>1.149</v>
      </c>
    </row>
    <row r="20" spans="1:31">
      <c r="A20" s="25">
        <f>'factor influence'!W136</f>
        <v>2033</v>
      </c>
      <c r="B20" s="25">
        <f>('factor influence'!X136)/1000</f>
        <v>70.231208293360666</v>
      </c>
      <c r="C20" s="25">
        <f>('factor influence'!Y136)/1000</f>
        <v>0.17821649317171304</v>
      </c>
      <c r="D20" s="25">
        <f>('factor influence'!Z136)/1000</f>
        <v>70.409424786532384</v>
      </c>
      <c r="E20" s="25">
        <f>('factor influence'!AA136)/1000</f>
        <v>0</v>
      </c>
      <c r="F20" s="25">
        <f>('factor influence'!AB136)/1000</f>
        <v>9.2609246514736494</v>
      </c>
      <c r="G20" s="25">
        <f>('factor influence'!AC136)/1000</f>
        <v>9.7309439038768514E-2</v>
      </c>
      <c r="H20" s="25">
        <f>('factor influence'!AD136)/1000</f>
        <v>9.3582340905124184</v>
      </c>
      <c r="I20" s="25">
        <f>'factor influence'!AE136</f>
        <v>0</v>
      </c>
      <c r="J20" s="25">
        <f>'factor influence'!AF136</f>
        <v>92741545.438328966</v>
      </c>
      <c r="K20" s="25">
        <f>'factor influence'!AG136</f>
        <v>974484.52523109608</v>
      </c>
      <c r="L20" s="25">
        <f>'factor influence'!AH136</f>
        <v>93716029.96356006</v>
      </c>
      <c r="M20" s="25">
        <f>'factor influence'!AI136</f>
        <v>0</v>
      </c>
      <c r="N20" s="25">
        <f>'factor influence'!AJ136</f>
        <v>69959670.795703799</v>
      </c>
      <c r="O20" s="25">
        <f>'factor influence'!AK136</f>
        <v>735103.30519572564</v>
      </c>
      <c r="P20" s="25">
        <f>'factor influence'!AL136</f>
        <v>70694774.100899518</v>
      </c>
      <c r="Q20" s="25">
        <f>'factor influence'!AM136</f>
        <v>0</v>
      </c>
      <c r="R20" s="25">
        <f>'factor influence'!AN136</f>
        <v>2033</v>
      </c>
      <c r="S20" s="25">
        <f>'factor influence'!AO136</f>
        <v>1.0785</v>
      </c>
      <c r="T20" s="25">
        <f>'factor influence'!AP136</f>
        <v>1.149</v>
      </c>
    </row>
    <row r="21" spans="1:31">
      <c r="A21" s="25">
        <f>'factor influence'!W137</f>
        <v>2034</v>
      </c>
      <c r="B21" s="25">
        <f>('factor influence'!X137)/1000</f>
        <v>75.74435814438948</v>
      </c>
      <c r="C21" s="25">
        <f>('factor influence'!Y137)/1000</f>
        <v>0.20477075065429828</v>
      </c>
      <c r="D21" s="25">
        <f>('factor influence'!Z137)/1000</f>
        <v>75.949128895043771</v>
      </c>
      <c r="E21" s="25">
        <f>('factor influence'!AA137)/1000</f>
        <v>0</v>
      </c>
      <c r="F21" s="25">
        <f>('factor influence'!AB137)/1000</f>
        <v>9.9879072366143298</v>
      </c>
      <c r="G21" s="25">
        <f>('factor influence'!AC137)/1000</f>
        <v>0.11180854545554503</v>
      </c>
      <c r="H21" s="25">
        <f>('factor influence'!AD137)/1000</f>
        <v>10.099715782069875</v>
      </c>
      <c r="I21" s="25">
        <f>'factor influence'!AE137</f>
        <v>0</v>
      </c>
      <c r="J21" s="25">
        <f>'factor influence'!AF137</f>
        <v>100021756.75523779</v>
      </c>
      <c r="K21" s="25">
        <f>'factor influence'!AG137</f>
        <v>1119682.7194905295</v>
      </c>
      <c r="L21" s="25">
        <f>'factor influence'!AH137</f>
        <v>101141439.47472832</v>
      </c>
      <c r="M21" s="25">
        <f>'factor influence'!AI137</f>
        <v>0</v>
      </c>
      <c r="N21" s="25">
        <f>'factor influence'!AJ137</f>
        <v>75451504.953166559</v>
      </c>
      <c r="O21" s="25">
        <f>'factor influence'!AK137</f>
        <v>844633.69766988896</v>
      </c>
      <c r="P21" s="25">
        <f>'factor influence'!AL137</f>
        <v>76296138.650836453</v>
      </c>
      <c r="Q21" s="25">
        <f>'factor influence'!AM137</f>
        <v>0</v>
      </c>
      <c r="R21" s="25">
        <f>'factor influence'!AN137</f>
        <v>2034</v>
      </c>
      <c r="S21" s="25">
        <f>'factor influence'!AO137</f>
        <v>1.0785</v>
      </c>
      <c r="T21" s="25">
        <f>'factor influence'!AP137</f>
        <v>1.149</v>
      </c>
    </row>
    <row r="22" spans="1:31">
      <c r="A22" s="25">
        <f>'factor influence'!W138</f>
        <v>2035</v>
      </c>
      <c r="B22" s="25">
        <f>('factor influence'!X138)/1000</f>
        <v>81.690290258724048</v>
      </c>
      <c r="C22" s="25">
        <f>('factor influence'!Y138)/1000</f>
        <v>0.23528159250178873</v>
      </c>
      <c r="D22" s="25">
        <f>('factor influence'!Z138)/1000</f>
        <v>81.92557185122584</v>
      </c>
      <c r="E22" s="25">
        <f>('factor influence'!AA138)/1000</f>
        <v>0</v>
      </c>
      <c r="F22" s="25">
        <f>('factor influence'!AB138)/1000</f>
        <v>10.771957954688556</v>
      </c>
      <c r="G22" s="25">
        <f>('factor influence'!AC138)/1000</f>
        <v>0.12846801872842123</v>
      </c>
      <c r="H22" s="25">
        <f>('factor influence'!AD138)/1000</f>
        <v>10.900425973416977</v>
      </c>
      <c r="I22" s="25">
        <f>'factor influence'!AE138</f>
        <v>0</v>
      </c>
      <c r="J22" s="25">
        <f>'factor influence'!AF138</f>
        <v>107873464.66052395</v>
      </c>
      <c r="K22" s="25">
        <f>'factor influence'!AG138</f>
        <v>1286515.4446946185</v>
      </c>
      <c r="L22" s="25">
        <f>'factor influence'!AH138</f>
        <v>109159980.10521857</v>
      </c>
      <c r="M22" s="25">
        <f>'factor influence'!AI138</f>
        <v>0</v>
      </c>
      <c r="N22" s="25">
        <f>'factor influence'!AJ138</f>
        <v>81374448.091990128</v>
      </c>
      <c r="O22" s="25">
        <f>'factor influence'!AK138</f>
        <v>970484.11862270243</v>
      </c>
      <c r="P22" s="25">
        <f>'factor influence'!AL138</f>
        <v>82344932.210612833</v>
      </c>
      <c r="Q22" s="25">
        <f>'factor influence'!AM138</f>
        <v>0</v>
      </c>
      <c r="R22" s="25">
        <f>'factor influence'!AN138</f>
        <v>2035</v>
      </c>
      <c r="S22" s="25">
        <f>'factor influence'!AO138</f>
        <v>1.0785</v>
      </c>
      <c r="T22" s="25">
        <f>'factor influence'!AP138</f>
        <v>1.149</v>
      </c>
    </row>
    <row r="23" spans="1:31">
      <c r="A23">
        <f>'factor influence'!W139</f>
        <v>0</v>
      </c>
      <c r="B23">
        <f>('factor influence'!X139)/1000</f>
        <v>0</v>
      </c>
      <c r="C23">
        <f>('factor influence'!Y139)/1000</f>
        <v>0</v>
      </c>
      <c r="D23">
        <f>('factor influence'!Z139)/1000</f>
        <v>0</v>
      </c>
      <c r="E23">
        <f>('factor influence'!AA139)/1000</f>
        <v>0</v>
      </c>
      <c r="F23">
        <f>('factor influence'!AB139)/1000</f>
        <v>0</v>
      </c>
      <c r="G23">
        <f>('factor influence'!AC139)/1000</f>
        <v>0</v>
      </c>
      <c r="H23">
        <f>('factor influence'!AD139)/1000</f>
        <v>0</v>
      </c>
      <c r="I23">
        <f>'factor influence'!AE139</f>
        <v>0</v>
      </c>
      <c r="J23">
        <f>'factor influence'!AF139</f>
        <v>0</v>
      </c>
      <c r="K23">
        <f>'factor influence'!AG139</f>
        <v>0</v>
      </c>
      <c r="L23">
        <f>'factor influence'!AH139</f>
        <v>0</v>
      </c>
      <c r="M23">
        <f>'factor influence'!AI139</f>
        <v>0</v>
      </c>
      <c r="N23">
        <f>'factor influence'!AJ139</f>
        <v>0</v>
      </c>
      <c r="O23">
        <f>'factor influence'!AK139</f>
        <v>0</v>
      </c>
      <c r="P23">
        <f>'factor influence'!AL139</f>
        <v>0</v>
      </c>
      <c r="Q23">
        <f>'factor influence'!AM139</f>
        <v>0</v>
      </c>
      <c r="R23">
        <f>'factor influence'!AN139</f>
        <v>0</v>
      </c>
      <c r="S23">
        <f>'factor influence'!AO139</f>
        <v>0</v>
      </c>
      <c r="T23">
        <f>'factor influence'!AP139</f>
        <v>0</v>
      </c>
    </row>
    <row r="24" spans="1:31">
      <c r="A24" t="str">
        <f>'factor influence'!W140</f>
        <v>Final</v>
      </c>
      <c r="B24">
        <f>('factor influence'!X140)/1000</f>
        <v>0</v>
      </c>
      <c r="C24">
        <f>('factor influence'!Y140)/1000</f>
        <v>0</v>
      </c>
      <c r="D24">
        <f>('factor influence'!Z140)/1000</f>
        <v>0</v>
      </c>
      <c r="E24">
        <f>('factor influence'!AA140)/1000</f>
        <v>0</v>
      </c>
      <c r="F24">
        <f>('factor influence'!AB140)/1000</f>
        <v>0</v>
      </c>
      <c r="G24">
        <f>('factor influence'!AC140)/1000</f>
        <v>0</v>
      </c>
      <c r="H24">
        <f>('factor influence'!AD140)/1000</f>
        <v>0</v>
      </c>
      <c r="I24">
        <f>'factor influence'!AE140</f>
        <v>0</v>
      </c>
      <c r="J24">
        <f>'factor influence'!AF140</f>
        <v>0</v>
      </c>
      <c r="K24">
        <f>'factor influence'!AG140</f>
        <v>0</v>
      </c>
      <c r="L24">
        <f>'factor influence'!AH140</f>
        <v>0</v>
      </c>
      <c r="M24">
        <f>'factor influence'!AI140</f>
        <v>0</v>
      </c>
      <c r="N24">
        <f>'factor influence'!AJ140</f>
        <v>0</v>
      </c>
      <c r="O24">
        <f>'factor influence'!AK140</f>
        <v>0</v>
      </c>
      <c r="P24">
        <f>'factor influence'!AL140</f>
        <v>0</v>
      </c>
      <c r="Q24">
        <f>'factor influence'!AM140</f>
        <v>0</v>
      </c>
      <c r="R24">
        <f>'factor influence'!AN140</f>
        <v>0</v>
      </c>
      <c r="S24">
        <f>'factor influence'!AO140</f>
        <v>0</v>
      </c>
      <c r="T24">
        <f>'factor influence'!AP140</f>
        <v>0</v>
      </c>
    </row>
    <row r="25" spans="1:31">
      <c r="A25" s="20" t="str">
        <f>'factor influence'!W141</f>
        <v>Everything Min</v>
      </c>
      <c r="B25" s="20">
        <f>('factor influence'!X141)/1000</f>
        <v>0</v>
      </c>
      <c r="C25" s="20">
        <f>('factor influence'!Y141)/1000</f>
        <v>0</v>
      </c>
      <c r="D25" s="20">
        <f>('factor influence'!Z141)/1000</f>
        <v>0</v>
      </c>
      <c r="E25" s="20">
        <f>('factor influence'!AA141)/1000</f>
        <v>0</v>
      </c>
      <c r="F25" s="20">
        <f>('factor influence'!AB141)/1000</f>
        <v>0</v>
      </c>
      <c r="G25" s="20">
        <f>('factor influence'!AC141)/1000</f>
        <v>0</v>
      </c>
      <c r="H25" s="20">
        <f>('factor influence'!AD141)/1000</f>
        <v>0</v>
      </c>
      <c r="I25" s="20">
        <f>'factor influence'!AE141</f>
        <v>0</v>
      </c>
      <c r="J25" s="20">
        <f>'factor influence'!AF141</f>
        <v>0</v>
      </c>
      <c r="K25" s="20">
        <f>'factor influence'!AG141</f>
        <v>0</v>
      </c>
      <c r="L25" s="20">
        <f>'factor influence'!AH141</f>
        <v>0</v>
      </c>
      <c r="M25" s="20">
        <f>'factor influence'!AI141</f>
        <v>0</v>
      </c>
      <c r="N25" s="20">
        <f>'factor influence'!AJ141</f>
        <v>0</v>
      </c>
      <c r="O25" s="20">
        <f>'factor influence'!AK141</f>
        <v>0</v>
      </c>
      <c r="P25" s="20">
        <f>'factor influence'!AL141</f>
        <v>0</v>
      </c>
      <c r="Q25" s="20">
        <f>'factor influence'!AM141</f>
        <v>0</v>
      </c>
      <c r="R25" s="20">
        <f>'factor influence'!AN141</f>
        <v>0</v>
      </c>
      <c r="S25" s="20">
        <f>'factor influence'!AO141</f>
        <v>0</v>
      </c>
      <c r="T25" s="20">
        <f>'factor influence'!AP141</f>
        <v>0</v>
      </c>
      <c r="W25">
        <v>2025</v>
      </c>
      <c r="X25">
        <v>36.580100000000002</v>
      </c>
      <c r="Y25">
        <v>1.8465499999999999</v>
      </c>
      <c r="Z25">
        <v>-1.68031</v>
      </c>
      <c r="AA25">
        <v>0</v>
      </c>
      <c r="AB25">
        <v>0</v>
      </c>
      <c r="AC25">
        <v>4.8890000000000003E-2</v>
      </c>
      <c r="AD25">
        <v>9.7800000000000005E-3</v>
      </c>
      <c r="AE25">
        <v>-9.7800000000000005E-3</v>
      </c>
    </row>
    <row r="26" spans="1:31">
      <c r="A26" s="20">
        <f>'factor influence'!W142</f>
        <v>0</v>
      </c>
      <c r="B26" s="20" t="e">
        <f>('factor influence'!X142)/1000</f>
        <v>#VALUE!</v>
      </c>
      <c r="C26" s="20">
        <f>('factor influence'!Y142)/1000</f>
        <v>0</v>
      </c>
      <c r="D26" s="20">
        <f>('factor influence'!Z142)/1000</f>
        <v>0</v>
      </c>
      <c r="E26" s="20">
        <f>('factor influence'!AA142)/1000</f>
        <v>0</v>
      </c>
      <c r="F26" s="20" t="e">
        <f>('factor influence'!AB142)/1000</f>
        <v>#VALUE!</v>
      </c>
      <c r="G26" s="20">
        <f>('factor influence'!AC142)/1000</f>
        <v>0</v>
      </c>
      <c r="H26" s="20">
        <f>('factor influence'!AD142)/1000</f>
        <v>0</v>
      </c>
      <c r="I26" s="20">
        <f>'factor influence'!AE142</f>
        <v>0</v>
      </c>
      <c r="J26" s="20" t="str">
        <f>'factor influence'!AF142</f>
        <v>toxicity influence</v>
      </c>
      <c r="K26" s="20">
        <f>'factor influence'!AG142</f>
        <v>0</v>
      </c>
      <c r="L26" s="20">
        <f>'factor influence'!AH142</f>
        <v>0</v>
      </c>
      <c r="M26" s="20">
        <f>'factor influence'!AI142</f>
        <v>0</v>
      </c>
      <c r="N26" s="20" t="str">
        <f>'factor influence'!AJ142</f>
        <v>toxicity influence</v>
      </c>
      <c r="O26" s="20">
        <f>'factor influence'!AK142</f>
        <v>0</v>
      </c>
      <c r="P26" s="20">
        <f>'factor influence'!AL142</f>
        <v>0</v>
      </c>
      <c r="Q26" s="20">
        <f>'factor influence'!AM142</f>
        <v>0</v>
      </c>
      <c r="R26" s="20">
        <f>'factor influence'!AN142</f>
        <v>0</v>
      </c>
      <c r="S26" s="20" t="str">
        <f>'factor influence'!AO142</f>
        <v>Use amount</v>
      </c>
      <c r="T26" s="20">
        <f>'factor influence'!AP142</f>
        <v>0</v>
      </c>
      <c r="W26">
        <v>2027</v>
      </c>
      <c r="X26">
        <v>41.573729999999998</v>
      </c>
      <c r="Y26">
        <v>3.13191</v>
      </c>
      <c r="Z26">
        <v>-2.59395</v>
      </c>
      <c r="AA26">
        <v>0</v>
      </c>
      <c r="AB26">
        <v>0</v>
      </c>
      <c r="AC26">
        <v>6.1269999999999998E-2</v>
      </c>
      <c r="AD26">
        <v>1.618E-2</v>
      </c>
      <c r="AE26">
        <v>-1.4800000000000001E-2</v>
      </c>
    </row>
    <row r="27" spans="1:31">
      <c r="A27" s="20">
        <f>'factor influence'!W143</f>
        <v>0</v>
      </c>
      <c r="B27" s="20" t="e">
        <f>('factor influence'!X143)/1000</f>
        <v>#VALUE!</v>
      </c>
      <c r="C27" s="20" t="e">
        <f>('factor influence'!Y143)/1000</f>
        <v>#VALUE!</v>
      </c>
      <c r="D27" s="20" t="e">
        <f>('factor influence'!Z143)/1000</f>
        <v>#VALUE!</v>
      </c>
      <c r="E27" s="20">
        <f>('factor influence'!AA143)/1000</f>
        <v>0</v>
      </c>
      <c r="F27" s="20" t="e">
        <f>('factor influence'!AB143)/1000</f>
        <v>#VALUE!</v>
      </c>
      <c r="G27" s="20" t="e">
        <f>('factor influence'!AC143)/1000</f>
        <v>#VALUE!</v>
      </c>
      <c r="H27" s="20" t="e">
        <f>('factor influence'!AD143)/1000</f>
        <v>#VALUE!</v>
      </c>
      <c r="I27" s="20">
        <f>'factor influence'!AE143</f>
        <v>0</v>
      </c>
      <c r="J27" s="20" t="str">
        <f>'factor influence'!AF143</f>
        <v>Electronic</v>
      </c>
      <c r="K27" s="20" t="str">
        <f>'factor influence'!AG143</f>
        <v>Semiconductor</v>
      </c>
      <c r="L27" s="20" t="str">
        <f>'factor influence'!AH143</f>
        <v>Total</v>
      </c>
      <c r="M27" s="20">
        <f>'factor influence'!AI143</f>
        <v>0</v>
      </c>
      <c r="N27" s="20" t="str">
        <f>'factor influence'!AJ143</f>
        <v>Electronic</v>
      </c>
      <c r="O27" s="20" t="str">
        <f>'factor influence'!AK143</f>
        <v>Semiconductor</v>
      </c>
      <c r="P27" s="20" t="str">
        <f>'factor influence'!AL143</f>
        <v>Total</v>
      </c>
      <c r="Q27" s="20">
        <f>'factor influence'!AM143</f>
        <v>0</v>
      </c>
      <c r="R27" s="20">
        <f>'factor influence'!AN143</f>
        <v>0</v>
      </c>
      <c r="S27" s="20" t="str">
        <f>'factor influence'!AO143</f>
        <v>Electronic</v>
      </c>
      <c r="T27" s="20" t="str">
        <f>'factor influence'!AP143</f>
        <v>Semiconductor</v>
      </c>
      <c r="W27">
        <v>2029</v>
      </c>
      <c r="X27">
        <v>47.249720000000003</v>
      </c>
      <c r="Y27">
        <v>4.7623499999999996</v>
      </c>
      <c r="Z27">
        <v>-3.7127599999999998</v>
      </c>
      <c r="AA27">
        <v>0</v>
      </c>
      <c r="AB27">
        <v>0</v>
      </c>
      <c r="AC27">
        <v>7.6789999999999997E-2</v>
      </c>
      <c r="AD27">
        <v>2.546E-2</v>
      </c>
      <c r="AE27">
        <v>-2.1579999999999998E-2</v>
      </c>
    </row>
    <row r="28" spans="1:31">
      <c r="A28" s="20">
        <f>'factor influence'!W144</f>
        <v>2020</v>
      </c>
      <c r="B28" s="20">
        <f>('factor influence'!X144)/1000</f>
        <v>26.768424919660603</v>
      </c>
      <c r="C28" s="20">
        <f>('factor influence'!Y144)/1000</f>
        <v>2.5090457599999994E-2</v>
      </c>
      <c r="D28" s="20">
        <f>('factor influence'!Z144)/1000</f>
        <v>26.793515377260604</v>
      </c>
      <c r="E28" s="20">
        <f>('factor influence'!AA144)/1000</f>
        <v>0</v>
      </c>
      <c r="F28" s="20">
        <f>('factor influence'!AB144)/1000</f>
        <v>1.9283648151316763</v>
      </c>
      <c r="G28" s="20">
        <f>('factor influence'!AC144)/1000</f>
        <v>1.0125972479999999E-2</v>
      </c>
      <c r="H28" s="20">
        <f>('factor influence'!AD144)/1000</f>
        <v>1.9384907876116764</v>
      </c>
      <c r="I28" s="20">
        <f>'factor influence'!AE144</f>
        <v>0</v>
      </c>
      <c r="J28" s="20">
        <f>'factor influence'!AF144</f>
        <v>19311196.220104359</v>
      </c>
      <c r="K28" s="20">
        <f>'factor influence'!AG144</f>
        <v>101404.38154971425</v>
      </c>
      <c r="L28" s="20">
        <f>'factor influence'!AH144</f>
        <v>19412600.601654075</v>
      </c>
      <c r="M28" s="20">
        <f>'factor influence'!AI144</f>
        <v>0</v>
      </c>
      <c r="N28" s="20">
        <f>'factor influence'!AJ144</f>
        <v>14567418.774880437</v>
      </c>
      <c r="O28" s="20">
        <f>'factor influence'!AK144</f>
        <v>76494.48924891428</v>
      </c>
      <c r="P28" s="20">
        <f>'factor influence'!AL144</f>
        <v>14643913.264129352</v>
      </c>
      <c r="Q28" s="20">
        <f>'factor influence'!AM144</f>
        <v>0</v>
      </c>
      <c r="R28" s="20">
        <f>'factor influence'!AN144</f>
        <v>2020</v>
      </c>
      <c r="S28" s="20">
        <f>'factor influence'!AO144</f>
        <v>1.054247532817802</v>
      </c>
      <c r="T28" s="20">
        <f>'factor influence'!AP144</f>
        <v>1.0928424710244675</v>
      </c>
      <c r="W28">
        <v>2031</v>
      </c>
      <c r="X28">
        <v>53.701479999999997</v>
      </c>
      <c r="Y28">
        <v>6.8130499999999996</v>
      </c>
      <c r="Z28">
        <v>-5.0743299999999998</v>
      </c>
      <c r="AA28">
        <v>0</v>
      </c>
      <c r="AB28">
        <v>0</v>
      </c>
      <c r="AC28">
        <v>9.6240000000000006E-2</v>
      </c>
      <c r="AD28">
        <v>3.875E-2</v>
      </c>
      <c r="AE28">
        <v>-3.065E-2</v>
      </c>
    </row>
    <row r="29" spans="1:31">
      <c r="A29" s="20">
        <f>'factor influence'!W145</f>
        <v>2021</v>
      </c>
      <c r="B29" s="20">
        <f>('factor influence'!X145)/1000</f>
        <v>28.220545928970761</v>
      </c>
      <c r="C29" s="20">
        <f>('factor influence'!Y145)/1000</f>
        <v>2.7419917682718623E-2</v>
      </c>
      <c r="D29" s="20">
        <f>('factor influence'!Z145)/1000</f>
        <v>28.247965846653479</v>
      </c>
      <c r="E29" s="20">
        <f>('factor influence'!AA145)/1000</f>
        <v>0</v>
      </c>
      <c r="F29" s="20">
        <f>('factor influence'!AB145)/1000</f>
        <v>2.0329738487252267</v>
      </c>
      <c r="G29" s="20">
        <f>('factor influence'!AC145)/1000</f>
        <v>1.1066092786568954E-2</v>
      </c>
      <c r="H29" s="20">
        <f>('factor influence'!AD145)/1000</f>
        <v>2.0440399415117958</v>
      </c>
      <c r="I29" s="20">
        <f>'factor influence'!AE145</f>
        <v>0</v>
      </c>
      <c r="J29" s="20">
        <f>'factor influence'!AF145</f>
        <v>20358780.970805485</v>
      </c>
      <c r="K29" s="20">
        <f>'factor influence'!AG145</f>
        <v>110819.01490549766</v>
      </c>
      <c r="L29" s="20">
        <f>'factor influence'!AH145</f>
        <v>20469599.985710982</v>
      </c>
      <c r="M29" s="20">
        <f>'factor influence'!AI145</f>
        <v>0</v>
      </c>
      <c r="N29" s="20">
        <f>'factor influence'!AJ145</f>
        <v>15357665.30294143</v>
      </c>
      <c r="O29" s="20">
        <f>'factor influence'!AK145</f>
        <v>83596.426650538051</v>
      </c>
      <c r="P29" s="20">
        <f>'factor influence'!AL145</f>
        <v>15441261.729591968</v>
      </c>
      <c r="Q29" s="20">
        <f>'factor influence'!AM145</f>
        <v>0</v>
      </c>
      <c r="R29" s="20">
        <f>'factor influence'!AN145</f>
        <v>2021</v>
      </c>
      <c r="S29" s="20">
        <f>'factor influence'!AO145</f>
        <v>1.054247532817802</v>
      </c>
      <c r="T29" s="20">
        <f>'factor influence'!AP145</f>
        <v>1.0928424710244675</v>
      </c>
      <c r="W29">
        <v>2033</v>
      </c>
      <c r="X29">
        <v>61.035260000000001</v>
      </c>
      <c r="Y29">
        <v>9.3741699999999994</v>
      </c>
      <c r="Z29">
        <v>-6.7225000000000001</v>
      </c>
      <c r="AA29">
        <v>0</v>
      </c>
      <c r="AB29">
        <v>0</v>
      </c>
      <c r="AC29">
        <v>0.12060999999999999</v>
      </c>
      <c r="AD29">
        <v>5.7599999999999998E-2</v>
      </c>
      <c r="AE29">
        <v>-4.2680000000000003E-2</v>
      </c>
    </row>
    <row r="30" spans="1:31">
      <c r="A30" s="20">
        <f>'factor influence'!W146</f>
        <v>2022</v>
      </c>
      <c r="B30" s="20">
        <f>('factor influence'!X146)/1000</f>
        <v>29.751440920388895</v>
      </c>
      <c r="C30" s="20">
        <f>('factor influence'!Y146)/1000</f>
        <v>2.9965650595669711E-2</v>
      </c>
      <c r="D30" s="20">
        <f>('factor influence'!Z146)/1000</f>
        <v>29.781406570984565</v>
      </c>
      <c r="E30" s="20">
        <f>('factor influence'!AA146)/1000</f>
        <v>0</v>
      </c>
      <c r="F30" s="20">
        <f>('factor influence'!AB146)/1000</f>
        <v>2.1432576643016819</v>
      </c>
      <c r="G30" s="20">
        <f>('factor influence'!AC146)/1000</f>
        <v>1.2093496185460051E-2</v>
      </c>
      <c r="H30" s="20">
        <f>('factor influence'!AD146)/1000</f>
        <v>2.1553511604871418</v>
      </c>
      <c r="I30" s="20">
        <f>'factor influence'!AE146</f>
        <v>0</v>
      </c>
      <c r="J30" s="20">
        <f>'factor influence'!AF146</f>
        <v>21463194.609649699</v>
      </c>
      <c r="K30" s="20">
        <f>'factor influence'!AG146</f>
        <v>121107.72608582136</v>
      </c>
      <c r="L30" s="20">
        <f>'factor influence'!AH146</f>
        <v>21584302.335735522</v>
      </c>
      <c r="M30" s="20">
        <f>'factor influence'!AI146</f>
        <v>0</v>
      </c>
      <c r="N30" s="20">
        <f>'factor influence'!AJ146</f>
        <v>16190780.755467564</v>
      </c>
      <c r="O30" s="20">
        <f>'factor influence'!AK146</f>
        <v>91357.725469589655</v>
      </c>
      <c r="P30" s="20">
        <f>'factor influence'!AL146</f>
        <v>16282138.480937153</v>
      </c>
      <c r="Q30" s="20">
        <f>'factor influence'!AM146</f>
        <v>0</v>
      </c>
      <c r="R30" s="20">
        <f>'factor influence'!AN146</f>
        <v>2022</v>
      </c>
      <c r="S30" s="20">
        <f>'factor influence'!AO146</f>
        <v>1.054247532817802</v>
      </c>
      <c r="T30" s="20">
        <f>'factor influence'!AP146</f>
        <v>1.0928424710244675</v>
      </c>
      <c r="W30">
        <v>2035</v>
      </c>
      <c r="X30">
        <v>69.371880000000004</v>
      </c>
      <c r="Y30">
        <v>12.55369</v>
      </c>
      <c r="Z30">
        <v>-8.7084200000000003</v>
      </c>
      <c r="AA30">
        <v>0</v>
      </c>
      <c r="AB30">
        <v>0</v>
      </c>
      <c r="AC30">
        <v>0.15115999999999999</v>
      </c>
      <c r="AD30">
        <v>8.412E-2</v>
      </c>
      <c r="AE30">
        <v>-5.8569999999999997E-2</v>
      </c>
    </row>
    <row r="31" spans="1:31">
      <c r="A31" s="20">
        <f>'factor influence'!W147</f>
        <v>2023</v>
      </c>
      <c r="B31" s="20">
        <f>('factor influence'!X147)/1000</f>
        <v>31.365383188094587</v>
      </c>
      <c r="C31" s="20">
        <f>('factor influence'!Y147)/1000</f>
        <v>3.2747735642827493E-2</v>
      </c>
      <c r="D31" s="20">
        <f>('factor influence'!Z147)/1000</f>
        <v>31.398130923737416</v>
      </c>
      <c r="E31" s="20">
        <f>('factor influence'!AA147)/1000</f>
        <v>0</v>
      </c>
      <c r="F31" s="20">
        <f>('factor influence'!AB147)/1000</f>
        <v>2.2595241047828925</v>
      </c>
      <c r="G31" s="20">
        <f>('factor influence'!AC147)/1000</f>
        <v>1.3216286254643134E-2</v>
      </c>
      <c r="H31" s="20">
        <f>('factor influence'!AD147)/1000</f>
        <v>2.2727403910375354</v>
      </c>
      <c r="I31" s="20">
        <f>'factor influence'!AE147</f>
        <v>0</v>
      </c>
      <c r="J31" s="20">
        <f>'factor influence'!AF147</f>
        <v>22627519.963611536</v>
      </c>
      <c r="K31" s="20">
        <f>'factor influence'!AG147</f>
        <v>132351.66663578339</v>
      </c>
      <c r="L31" s="20">
        <f>'factor influence'!AH147</f>
        <v>22759871.630247317</v>
      </c>
      <c r="M31" s="20">
        <f>'factor influence'!AI147</f>
        <v>0</v>
      </c>
      <c r="N31" s="20">
        <f>'factor influence'!AJ147</f>
        <v>17069090.665845625</v>
      </c>
      <c r="O31" s="20">
        <f>'factor influence'!AK147</f>
        <v>99839.602449361293</v>
      </c>
      <c r="P31" s="20">
        <f>'factor influence'!AL147</f>
        <v>17168930.268294986</v>
      </c>
      <c r="Q31" s="20">
        <f>'factor influence'!AM147</f>
        <v>0</v>
      </c>
      <c r="R31" s="20">
        <f>'factor influence'!AN147</f>
        <v>2023</v>
      </c>
      <c r="S31" s="20">
        <f>'factor influence'!AO147</f>
        <v>1.054247532817802</v>
      </c>
      <c r="T31" s="20">
        <f>'factor influence'!AP147</f>
        <v>1.0928424710244675</v>
      </c>
    </row>
    <row r="32" spans="1:31">
      <c r="A32" s="20">
        <f>'factor influence'!W148</f>
        <v>2024</v>
      </c>
      <c r="B32" s="20">
        <f>('factor influence'!X148)/1000</f>
        <v>33.066877841933682</v>
      </c>
      <c r="C32" s="20">
        <f>('factor influence'!Y148)/1000</f>
        <v>3.5788116340363628E-2</v>
      </c>
      <c r="D32" s="20">
        <f>('factor influence'!Z148)/1000</f>
        <v>33.102665958274045</v>
      </c>
      <c r="E32" s="20">
        <f>('factor influence'!AA148)/1000</f>
        <v>0</v>
      </c>
      <c r="F32" s="20">
        <f>('factor influence'!AB148)/1000</f>
        <v>2.3820977128097174</v>
      </c>
      <c r="G32" s="20">
        <f>('factor influence'!AC148)/1000</f>
        <v>1.4443318928290906E-2</v>
      </c>
      <c r="H32" s="20">
        <f>('factor influence'!AD148)/1000</f>
        <v>2.3965410317380083</v>
      </c>
      <c r="I32" s="20">
        <f>'factor influence'!AE148</f>
        <v>0</v>
      </c>
      <c r="J32" s="20">
        <f>'factor influence'!AF148</f>
        <v>23855007.095423024</v>
      </c>
      <c r="K32" s="20">
        <f>'factor influence'!AG148</f>
        <v>144639.52241045606</v>
      </c>
      <c r="L32" s="20">
        <f>'factor influence'!AH148</f>
        <v>23999646.61783348</v>
      </c>
      <c r="M32" s="20">
        <f>'factor influence'!AI148</f>
        <v>0</v>
      </c>
      <c r="N32" s="20">
        <f>'factor influence'!AJ148</f>
        <v>17995046.721911125</v>
      </c>
      <c r="O32" s="20">
        <f>'factor influence'!AK148</f>
        <v>109108.95784686046</v>
      </c>
      <c r="P32" s="20">
        <f>'factor influence'!AL148</f>
        <v>18104155.679757986</v>
      </c>
      <c r="Q32" s="20">
        <f>'factor influence'!AM148</f>
        <v>0</v>
      </c>
      <c r="R32" s="20">
        <f>'factor influence'!AN148</f>
        <v>2024</v>
      </c>
      <c r="S32" s="20">
        <f>'factor influence'!AO148</f>
        <v>1.054247532817802</v>
      </c>
      <c r="T32" s="20">
        <f>'factor influence'!AP148</f>
        <v>1.0928424710244675</v>
      </c>
    </row>
    <row r="33" spans="1:31">
      <c r="A33" s="20">
        <f>'factor influence'!W149</f>
        <v>2025</v>
      </c>
      <c r="B33" s="20">
        <f>('factor influence'!X149)/1000</f>
        <v>34.860674382846227</v>
      </c>
      <c r="C33" s="20">
        <f>('factor influence'!Y149)/1000</f>
        <v>3.9110773494714111E-2</v>
      </c>
      <c r="D33" s="20">
        <f>('factor influence'!Z149)/1000</f>
        <v>34.89978515634094</v>
      </c>
      <c r="E33" s="20">
        <f>('factor influence'!AA149)/1000</f>
        <v>0</v>
      </c>
      <c r="F33" s="20">
        <f>('factor influence'!AB149)/1000</f>
        <v>2.5113206366605736</v>
      </c>
      <c r="G33" s="20">
        <f>('factor influence'!AC149)/1000</f>
        <v>1.5784272347387898E-2</v>
      </c>
      <c r="H33" s="20">
        <f>('factor influence'!AD149)/1000</f>
        <v>2.5271049090079614</v>
      </c>
      <c r="I33" s="20">
        <f>'factor influence'!AE149</f>
        <v>0</v>
      </c>
      <c r="J33" s="20">
        <f>'factor influence'!AF149</f>
        <v>25149082.375700884</v>
      </c>
      <c r="K33" s="20">
        <f>'factor influence'!AG149</f>
        <v>158068.21307884168</v>
      </c>
      <c r="L33" s="20">
        <f>'factor influence'!AH149</f>
        <v>25307150.588779725</v>
      </c>
      <c r="M33" s="20">
        <f>'factor influence'!AI149</f>
        <v>0</v>
      </c>
      <c r="N33" s="20">
        <f>'factor influence'!AJ149</f>
        <v>18971233.609515879</v>
      </c>
      <c r="O33" s="20">
        <f>'factor influence'!AK149</f>
        <v>119238.90310426746</v>
      </c>
      <c r="P33" s="20">
        <f>'factor influence'!AL149</f>
        <v>19090472.512620147</v>
      </c>
      <c r="Q33" s="20">
        <f>'factor influence'!AM149</f>
        <v>0</v>
      </c>
      <c r="R33" s="20">
        <f>'factor influence'!AN149</f>
        <v>2025</v>
      </c>
      <c r="S33" s="20">
        <f>'factor influence'!AO149</f>
        <v>1.0785</v>
      </c>
      <c r="T33" s="20">
        <f>'factor influence'!AP149</f>
        <v>1.149</v>
      </c>
    </row>
    <row r="34" spans="1:31">
      <c r="A34" s="20">
        <f>'factor influence'!W150</f>
        <v>2026</v>
      </c>
      <c r="B34" s="20">
        <f>('factor influence'!X150)/1000</f>
        <v>36.840760687791892</v>
      </c>
      <c r="C34" s="20">
        <f>('factor influence'!Y150)/1000</f>
        <v>4.2630743109238381E-2</v>
      </c>
      <c r="D34" s="20">
        <f>('factor influence'!Z150)/1000</f>
        <v>36.883391430901128</v>
      </c>
      <c r="E34" s="20">
        <f>('factor influence'!AA150)/1000</f>
        <v>0</v>
      </c>
      <c r="F34" s="20">
        <f>('factor influence'!AB150)/1000</f>
        <v>2.6539636488228942</v>
      </c>
      <c r="G34" s="20">
        <f>('factor influence'!AC150)/1000</f>
        <v>1.720485685865281E-2</v>
      </c>
      <c r="H34" s="20">
        <f>('factor influence'!AD150)/1000</f>
        <v>2.6711685056815471</v>
      </c>
      <c r="I34" s="20">
        <f>'factor influence'!AE150</f>
        <v>0</v>
      </c>
      <c r="J34" s="20">
        <f>'factor influence'!AF150</f>
        <v>26577550.254640695</v>
      </c>
      <c r="K34" s="20">
        <f>'factor influence'!AG150</f>
        <v>172294.35225593744</v>
      </c>
      <c r="L34" s="20">
        <f>'factor influence'!AH150</f>
        <v>26749844.606896631</v>
      </c>
      <c r="M34" s="20">
        <f>'factor influence'!AI150</f>
        <v>0</v>
      </c>
      <c r="N34" s="20">
        <f>'factor influence'!AJ150</f>
        <v>20048799.678536382</v>
      </c>
      <c r="O34" s="20">
        <f>'factor influence'!AK150</f>
        <v>129970.40438365155</v>
      </c>
      <c r="P34" s="20">
        <f>'factor influence'!AL150</f>
        <v>20178770.082920033</v>
      </c>
      <c r="Q34" s="20">
        <f>'factor influence'!AM150</f>
        <v>0</v>
      </c>
      <c r="R34" s="20">
        <f>'factor influence'!AN150</f>
        <v>2026</v>
      </c>
      <c r="S34" s="20">
        <f>'factor influence'!AO150</f>
        <v>1.0785</v>
      </c>
      <c r="T34" s="20">
        <f>'factor influence'!AP150</f>
        <v>1.149</v>
      </c>
    </row>
    <row r="35" spans="1:31">
      <c r="A35" s="20">
        <f>'factor influence'!W151</f>
        <v>2027</v>
      </c>
      <c r="B35" s="20">
        <f>('factor influence'!X151)/1000</f>
        <v>38.933315894858474</v>
      </c>
      <c r="C35" s="20">
        <f>('factor influence'!Y151)/1000</f>
        <v>4.6467509989069837E-2</v>
      </c>
      <c r="D35" s="20">
        <f>('factor influence'!Z151)/1000</f>
        <v>38.979783404847538</v>
      </c>
      <c r="E35" s="20">
        <f>('factor influence'!AA151)/1000</f>
        <v>0</v>
      </c>
      <c r="F35" s="20">
        <f>('factor influence'!AB151)/1000</f>
        <v>2.8047087840760345</v>
      </c>
      <c r="G35" s="20">
        <f>('factor influence'!AC151)/1000</f>
        <v>1.8753293975931565E-2</v>
      </c>
      <c r="H35" s="20">
        <f>('factor influence'!AD151)/1000</f>
        <v>2.8234620780519664</v>
      </c>
      <c r="I35" s="20">
        <f>'factor influence'!AE151</f>
        <v>0</v>
      </c>
      <c r="J35" s="20">
        <f>'factor influence'!AF151</f>
        <v>28087155.109104287</v>
      </c>
      <c r="K35" s="20">
        <f>'factor influence'!AG151</f>
        <v>187800.84395897182</v>
      </c>
      <c r="L35" s="20">
        <f>'factor influence'!AH151</f>
        <v>28274955.953063257</v>
      </c>
      <c r="M35" s="20">
        <f>'factor influence'!AI151</f>
        <v>0</v>
      </c>
      <c r="N35" s="20">
        <f>'factor influence'!AJ151</f>
        <v>21187571.500277247</v>
      </c>
      <c r="O35" s="20">
        <f>'factor influence'!AK151</f>
        <v>141667.74077818019</v>
      </c>
      <c r="P35" s="20">
        <f>'factor influence'!AL151</f>
        <v>21329239.241055429</v>
      </c>
      <c r="Q35" s="20">
        <f>'factor influence'!AM151</f>
        <v>0</v>
      </c>
      <c r="R35" s="20">
        <f>'factor influence'!AN151</f>
        <v>2027</v>
      </c>
      <c r="S35" s="20">
        <f>'factor influence'!AO151</f>
        <v>1.0785</v>
      </c>
      <c r="T35" s="20">
        <f>'factor influence'!AP151</f>
        <v>1.149</v>
      </c>
    </row>
    <row r="36" spans="1:31">
      <c r="A36" s="20">
        <f>'factor influence'!W152</f>
        <v>2028</v>
      </c>
      <c r="B36" s="20">
        <f>('factor influence'!X152)/1000</f>
        <v>41.144728237686429</v>
      </c>
      <c r="C36" s="20">
        <f>('factor influence'!Y152)/1000</f>
        <v>5.0649585888086129E-2</v>
      </c>
      <c r="D36" s="20">
        <f>('factor influence'!Z152)/1000</f>
        <v>41.195377823574518</v>
      </c>
      <c r="E36" s="20">
        <f>('factor influence'!AA152)/1000</f>
        <v>0</v>
      </c>
      <c r="F36" s="20">
        <f>('factor influence'!AB152)/1000</f>
        <v>2.9640162430115535</v>
      </c>
      <c r="G36" s="20">
        <f>('factor influence'!AC152)/1000</f>
        <v>2.0441090433765408E-2</v>
      </c>
      <c r="H36" s="20">
        <f>('factor influence'!AD152)/1000</f>
        <v>2.9844573334453188</v>
      </c>
      <c r="I36" s="20">
        <f>'factor influence'!AE152</f>
        <v>0</v>
      </c>
      <c r="J36" s="20">
        <f>'factor influence'!AF152</f>
        <v>29682505.519301411</v>
      </c>
      <c r="K36" s="20">
        <f>'factor influence'!AG152</f>
        <v>204702.91991527929</v>
      </c>
      <c r="L36" s="20">
        <f>'factor influence'!AH152</f>
        <v>29887208.439216688</v>
      </c>
      <c r="M36" s="20">
        <f>'factor influence'!AI152</f>
        <v>0</v>
      </c>
      <c r="N36" s="20">
        <f>'factor influence'!AJ152</f>
        <v>22391025.561492994</v>
      </c>
      <c r="O36" s="20">
        <f>'factor influence'!AK152</f>
        <v>154417.83744821642</v>
      </c>
      <c r="P36" s="20">
        <f>'factor influence'!AL152</f>
        <v>22545443.398941211</v>
      </c>
      <c r="Q36" s="20">
        <f>'factor influence'!AM152</f>
        <v>0</v>
      </c>
      <c r="R36" s="20">
        <f>'factor influence'!AN152</f>
        <v>2028</v>
      </c>
      <c r="S36" s="20">
        <f>'factor influence'!AO152</f>
        <v>1.0785</v>
      </c>
      <c r="T36" s="20">
        <f>'factor influence'!AP152</f>
        <v>1.149</v>
      </c>
    </row>
    <row r="37" spans="1:31">
      <c r="A37" s="20">
        <f>'factor influence'!W153</f>
        <v>2029</v>
      </c>
      <c r="B37" s="20">
        <f>('factor influence'!X153)/1000</f>
        <v>43.481748801587017</v>
      </c>
      <c r="C37" s="20">
        <f>('factor influence'!Y153)/1000</f>
        <v>5.5208048618013886E-2</v>
      </c>
      <c r="D37" s="20">
        <f>('factor influence'!Z153)/1000</f>
        <v>43.53695685020503</v>
      </c>
      <c r="E37" s="20">
        <f>('factor influence'!AA153)/1000</f>
        <v>0</v>
      </c>
      <c r="F37" s="20">
        <f>('factor influence'!AB153)/1000</f>
        <v>3.1323723656146094</v>
      </c>
      <c r="G37" s="20">
        <f>('factor influence'!AC153)/1000</f>
        <v>2.2280788572804293E-2</v>
      </c>
      <c r="H37" s="20">
        <f>('factor influence'!AD153)/1000</f>
        <v>3.1546531541874137</v>
      </c>
      <c r="I37" s="20">
        <f>'factor influence'!AE153</f>
        <v>0</v>
      </c>
      <c r="J37" s="20">
        <f>'factor influence'!AF153</f>
        <v>31368471.832797728</v>
      </c>
      <c r="K37" s="20">
        <f>'factor influence'!AG153</f>
        <v>223126.18270765443</v>
      </c>
      <c r="L37" s="20">
        <f>'factor influence'!AH153</f>
        <v>31591598.015505385</v>
      </c>
      <c r="M37" s="20">
        <f>'factor influence'!AI153</f>
        <v>0</v>
      </c>
      <c r="N37" s="20">
        <f>'factor influence'!AJ153</f>
        <v>23662835.813385796</v>
      </c>
      <c r="O37" s="20">
        <f>'factor influence'!AK153</f>
        <v>168315.44281855589</v>
      </c>
      <c r="P37" s="20">
        <f>'factor influence'!AL153</f>
        <v>23831151.256204352</v>
      </c>
      <c r="Q37" s="20">
        <f>'factor influence'!AM153</f>
        <v>0</v>
      </c>
      <c r="R37" s="20">
        <f>'factor influence'!AN153</f>
        <v>2029</v>
      </c>
      <c r="S37" s="20">
        <f>'factor influence'!AO153</f>
        <v>1.0785</v>
      </c>
      <c r="T37" s="20">
        <f>'factor influence'!AP153</f>
        <v>1.149</v>
      </c>
    </row>
    <row r="38" spans="1:31">
      <c r="A38" s="20">
        <f>'factor influence'!W154</f>
        <v>2030</v>
      </c>
      <c r="B38" s="20">
        <f>('factor influence'!X154)/1000</f>
        <v>45.951512133517156</v>
      </c>
      <c r="C38" s="20">
        <f>('factor influence'!Y154)/1000</f>
        <v>6.0176772993635143E-2</v>
      </c>
      <c r="D38" s="20">
        <f>('factor influence'!Z154)/1000</f>
        <v>46.011688906510791</v>
      </c>
      <c r="E38" s="20">
        <f>('factor influence'!AA154)/1000</f>
        <v>0</v>
      </c>
      <c r="F38" s="20">
        <f>('factor influence'!AB154)/1000</f>
        <v>3.3102911159815194</v>
      </c>
      <c r="G38" s="20">
        <f>('factor influence'!AC154)/1000</f>
        <v>2.4286059544356687E-2</v>
      </c>
      <c r="H38" s="20">
        <f>('factor influence'!AD154)/1000</f>
        <v>3.334577175525876</v>
      </c>
      <c r="I38" s="20">
        <f>'factor influence'!AE154</f>
        <v>0</v>
      </c>
      <c r="J38" s="20">
        <f>'factor influence'!AF154</f>
        <v>33150201.032900643</v>
      </c>
      <c r="K38" s="20">
        <f>'factor influence'!AG154</f>
        <v>243207.53915134334</v>
      </c>
      <c r="L38" s="20">
        <f>'factor influence'!AH154</f>
        <v>33393408.572051987</v>
      </c>
      <c r="M38" s="20">
        <f>'factor influence'!AI154</f>
        <v>0</v>
      </c>
      <c r="N38" s="20">
        <f>'factor influence'!AJ154</f>
        <v>25006884.887586109</v>
      </c>
      <c r="O38" s="20">
        <f>'factor influence'!AK154</f>
        <v>183463.83267222595</v>
      </c>
      <c r="P38" s="20">
        <f>'factor influence'!AL154</f>
        <v>25190348.720258337</v>
      </c>
      <c r="Q38" s="20">
        <f>'factor influence'!AM154</f>
        <v>0</v>
      </c>
      <c r="R38" s="20">
        <f>'factor influence'!AN154</f>
        <v>2030</v>
      </c>
      <c r="S38" s="20">
        <f>'factor influence'!AO154</f>
        <v>1.0785</v>
      </c>
      <c r="T38" s="20">
        <f>'factor influence'!AP154</f>
        <v>1.149</v>
      </c>
    </row>
    <row r="39" spans="1:31">
      <c r="A39" s="20">
        <f>'factor influence'!W155</f>
        <v>2031</v>
      </c>
      <c r="B39" s="20">
        <f>('factor influence'!X155)/1000</f>
        <v>48.561558022700929</v>
      </c>
      <c r="C39" s="20">
        <f>('factor influence'!Y155)/1000</f>
        <v>6.5592682563062304E-2</v>
      </c>
      <c r="D39" s="20">
        <f>('factor influence'!Z155)/1000</f>
        <v>48.627150705263986</v>
      </c>
      <c r="E39" s="20">
        <f>('factor influence'!AA155)/1000</f>
        <v>0</v>
      </c>
      <c r="F39" s="20">
        <f>('factor influence'!AB155)/1000</f>
        <v>3.498315651369269</v>
      </c>
      <c r="G39" s="20">
        <f>('factor influence'!AC155)/1000</f>
        <v>2.647180490334879E-2</v>
      </c>
      <c r="H39" s="20">
        <f>('factor influence'!AD155)/1000</f>
        <v>3.5247874562726174</v>
      </c>
      <c r="I39" s="20">
        <f>'factor influence'!AE155</f>
        <v>0</v>
      </c>
      <c r="J39" s="20">
        <f>'factor influence'!AF155</f>
        <v>35033132.451569386</v>
      </c>
      <c r="K39" s="20">
        <f>'factor influence'!AG155</f>
        <v>265096.21767496428</v>
      </c>
      <c r="L39" s="20">
        <f>'factor influence'!AH155</f>
        <v>35298228.669244349</v>
      </c>
      <c r="M39" s="20">
        <f>'factor influence'!AI155</f>
        <v>0</v>
      </c>
      <c r="N39" s="20">
        <f>'factor influence'!AJ155</f>
        <v>26427275.949200992</v>
      </c>
      <c r="O39" s="20">
        <f>'factor influence'!AK155</f>
        <v>199975.57761272631</v>
      </c>
      <c r="P39" s="20">
        <f>'factor influence'!AL155</f>
        <v>26627251.526813719</v>
      </c>
      <c r="Q39" s="20">
        <f>'factor influence'!AM155</f>
        <v>0</v>
      </c>
      <c r="R39" s="20">
        <f>'factor influence'!AN155</f>
        <v>2031</v>
      </c>
      <c r="S39" s="20">
        <f>'factor influence'!AO155</f>
        <v>1.0785</v>
      </c>
      <c r="T39" s="20">
        <f>'factor influence'!AP155</f>
        <v>1.149</v>
      </c>
      <c r="W39">
        <v>2025</v>
      </c>
      <c r="X39">
        <v>36.580100000000002</v>
      </c>
      <c r="Y39">
        <v>1.8465499999999999</v>
      </c>
      <c r="Z39">
        <v>-1.68031</v>
      </c>
      <c r="AA39">
        <v>0</v>
      </c>
      <c r="AB39">
        <v>0</v>
      </c>
      <c r="AC39">
        <v>4.8890000000000003E-2</v>
      </c>
      <c r="AD39">
        <v>9.7800000000000005E-3</v>
      </c>
      <c r="AE39">
        <v>-9.7800000000000005E-3</v>
      </c>
    </row>
    <row r="40" spans="1:31">
      <c r="A40" s="20">
        <f>'factor influence'!W156</f>
        <v>2032</v>
      </c>
      <c r="B40" s="20">
        <f>('factor influence'!X156)/1000</f>
        <v>51.319854518390343</v>
      </c>
      <c r="C40" s="20">
        <f>('factor influence'!Y156)/1000</f>
        <v>7.1496023993737917E-2</v>
      </c>
      <c r="D40" s="20">
        <f>('factor influence'!Z156)/1000</f>
        <v>51.391350542384075</v>
      </c>
      <c r="E40" s="20">
        <f>('factor influence'!AA156)/1000</f>
        <v>0</v>
      </c>
      <c r="F40" s="20">
        <f>('factor influence'!AB156)/1000</f>
        <v>3.6970199803670436</v>
      </c>
      <c r="G40" s="20">
        <f>('factor influence'!AC156)/1000</f>
        <v>2.8854267344650183E-2</v>
      </c>
      <c r="H40" s="20">
        <f>('factor influence'!AD156)/1000</f>
        <v>3.7258742477116935</v>
      </c>
      <c r="I40" s="20">
        <f>'factor influence'!AE156</f>
        <v>0</v>
      </c>
      <c r="J40" s="20">
        <f>'factor influence'!AF156</f>
        <v>37023014.374818526</v>
      </c>
      <c r="K40" s="20">
        <f>'factor influence'!AG156</f>
        <v>288954.87726571108</v>
      </c>
      <c r="L40" s="20">
        <f>'factor influence'!AH156</f>
        <v>37311969.25208424</v>
      </c>
      <c r="M40" s="20">
        <f>'factor influence'!AI156</f>
        <v>0</v>
      </c>
      <c r="N40" s="20">
        <f>'factor influence'!AJ156</f>
        <v>27928345.223115608</v>
      </c>
      <c r="O40" s="20">
        <f>'factor influence'!AK156</f>
        <v>217973.37959787171</v>
      </c>
      <c r="P40" s="20">
        <f>'factor influence'!AL156</f>
        <v>28146318.602713481</v>
      </c>
      <c r="Q40" s="20">
        <f>'factor influence'!AM156</f>
        <v>0</v>
      </c>
      <c r="R40" s="20">
        <f>'factor influence'!AN156</f>
        <v>2032</v>
      </c>
      <c r="S40" s="20">
        <f>'factor influence'!AO156</f>
        <v>1.0785</v>
      </c>
      <c r="T40" s="20">
        <f>'factor influence'!AP156</f>
        <v>1.149</v>
      </c>
      <c r="W40">
        <v>2026</v>
      </c>
      <c r="X40">
        <v>38.997</v>
      </c>
      <c r="Y40">
        <v>2.4502799999999998</v>
      </c>
      <c r="Z40">
        <v>-2.11361</v>
      </c>
      <c r="AA40">
        <v>0</v>
      </c>
      <c r="AB40">
        <v>0</v>
      </c>
      <c r="AC40">
        <v>5.4730000000000001E-2</v>
      </c>
      <c r="AD40">
        <v>1.268E-2</v>
      </c>
      <c r="AE40">
        <v>-1.21E-2</v>
      </c>
    </row>
    <row r="41" spans="1:31">
      <c r="A41" s="20">
        <f>'factor influence'!W157</f>
        <v>2033</v>
      </c>
      <c r="B41" s="20">
        <f>('factor influence'!X157)/1000</f>
        <v>54.234822255034906</v>
      </c>
      <c r="C41" s="20">
        <f>('factor influence'!Y157)/1000</f>
        <v>7.7930666153174344E-2</v>
      </c>
      <c r="D41" s="20">
        <f>('factor influence'!Z157)/1000</f>
        <v>54.312752921188086</v>
      </c>
      <c r="E41" s="20">
        <f>('factor influence'!AA157)/1000</f>
        <v>0</v>
      </c>
      <c r="F41" s="20">
        <f>('factor influence'!AB157)/1000</f>
        <v>3.9070107152518911</v>
      </c>
      <c r="G41" s="20">
        <f>('factor influence'!AC157)/1000</f>
        <v>3.1451151405668697E-2</v>
      </c>
      <c r="H41" s="20">
        <f>('factor influence'!AD157)/1000</f>
        <v>3.9384618666575597</v>
      </c>
      <c r="I41" s="20">
        <f>'factor influence'!AE157</f>
        <v>0</v>
      </c>
      <c r="J41" s="20">
        <f>'factor influence'!AF157</f>
        <v>39125921.591308221</v>
      </c>
      <c r="K41" s="20">
        <f>'factor influence'!AG157</f>
        <v>314960.81621962506</v>
      </c>
      <c r="L41" s="20">
        <f>'factor influence'!AH157</f>
        <v>39440882.407527849</v>
      </c>
      <c r="M41" s="20">
        <f>'factor influence'!AI157</f>
        <v>0</v>
      </c>
      <c r="N41" s="20">
        <f>'factor influence'!AJ157</f>
        <v>29514675.231788576</v>
      </c>
      <c r="O41" s="20">
        <f>'factor influence'!AK157</f>
        <v>237590.98376168014</v>
      </c>
      <c r="P41" s="20">
        <f>'factor influence'!AL157</f>
        <v>29752266.215550255</v>
      </c>
      <c r="Q41" s="20">
        <f>'factor influence'!AM157</f>
        <v>0</v>
      </c>
      <c r="R41" s="20">
        <f>'factor influence'!AN157</f>
        <v>2033</v>
      </c>
      <c r="S41" s="20">
        <f>'factor influence'!AO157</f>
        <v>1.0785</v>
      </c>
      <c r="T41" s="20">
        <f>'factor influence'!AP157</f>
        <v>1.149</v>
      </c>
      <c r="W41">
        <v>2027</v>
      </c>
      <c r="X41">
        <v>41.573729999999998</v>
      </c>
      <c r="Y41">
        <v>3.13191</v>
      </c>
      <c r="Z41">
        <v>-2.59395</v>
      </c>
      <c r="AA41">
        <v>0</v>
      </c>
      <c r="AB41">
        <v>0</v>
      </c>
      <c r="AC41">
        <v>6.1269999999999998E-2</v>
      </c>
      <c r="AD41">
        <v>1.618E-2</v>
      </c>
      <c r="AE41">
        <v>-1.4800000000000001E-2</v>
      </c>
    </row>
    <row r="42" spans="1:31">
      <c r="A42" s="20">
        <f>'factor influence'!W158</f>
        <v>2034</v>
      </c>
      <c r="B42" s="20">
        <f>('factor influence'!X158)/1000</f>
        <v>57.315360159120893</v>
      </c>
      <c r="C42" s="20">
        <f>('factor influence'!Y158)/1000</f>
        <v>8.4944426106960041E-2</v>
      </c>
      <c r="D42" s="20">
        <f>('factor influence'!Z158)/1000</f>
        <v>57.40030458522785</v>
      </c>
      <c r="E42" s="20">
        <f>('factor influence'!AA158)/1000</f>
        <v>0</v>
      </c>
      <c r="F42" s="20">
        <f>('factor influence'!AB158)/1000</f>
        <v>4.1289289238781981</v>
      </c>
      <c r="G42" s="20">
        <f>('factor influence'!AC158)/1000</f>
        <v>3.4281755032178889E-2</v>
      </c>
      <c r="H42" s="20">
        <f>('factor influence'!AD158)/1000</f>
        <v>4.1632106789103771</v>
      </c>
      <c r="I42" s="20">
        <f>'factor influence'!AE158</f>
        <v>0</v>
      </c>
      <c r="J42" s="20">
        <f>'factor influence'!AF158</f>
        <v>41348273.937694527</v>
      </c>
      <c r="K42" s="20">
        <f>'factor influence'!AG158</f>
        <v>343307.28967939137</v>
      </c>
      <c r="L42" s="20">
        <f>'factor influence'!AH158</f>
        <v>41691581.22737392</v>
      </c>
      <c r="M42" s="20">
        <f>'factor influence'!AI158</f>
        <v>0</v>
      </c>
      <c r="N42" s="20">
        <f>'factor influence'!AJ158</f>
        <v>31191108.784954168</v>
      </c>
      <c r="O42" s="20">
        <f>'factor influence'!AK158</f>
        <v>258974.17230023138</v>
      </c>
      <c r="P42" s="20">
        <f>'factor influence'!AL158</f>
        <v>31450082.957254399</v>
      </c>
      <c r="Q42" s="20">
        <f>'factor influence'!AM158</f>
        <v>0</v>
      </c>
      <c r="R42" s="20">
        <f>'factor influence'!AN158</f>
        <v>2034</v>
      </c>
      <c r="S42" s="20">
        <f>'factor influence'!AO158</f>
        <v>1.0785</v>
      </c>
      <c r="T42" s="20">
        <f>'factor influence'!AP158</f>
        <v>1.149</v>
      </c>
      <c r="W42">
        <v>2028</v>
      </c>
      <c r="X42">
        <v>44.320869999999999</v>
      </c>
      <c r="Y42">
        <v>3.8996200000000001</v>
      </c>
      <c r="Z42">
        <v>-3.1255000000000002</v>
      </c>
      <c r="AA42">
        <v>0</v>
      </c>
      <c r="AB42">
        <v>0</v>
      </c>
      <c r="AC42">
        <v>6.8589999999999998E-2</v>
      </c>
      <c r="AD42">
        <v>2.0400000000000001E-2</v>
      </c>
      <c r="AE42">
        <v>-1.7940000000000001E-2</v>
      </c>
    </row>
    <row r="43" spans="1:31">
      <c r="A43" s="20">
        <f>'factor influence'!W159</f>
        <v>2035</v>
      </c>
      <c r="B43" s="20">
        <f>('factor influence'!X159)/1000</f>
        <v>60.570872616158958</v>
      </c>
      <c r="C43" s="20">
        <f>('factor influence'!Y159)/1000</f>
        <v>9.2589424456586439E-2</v>
      </c>
      <c r="D43" s="20">
        <f>('factor influence'!Z159)/1000</f>
        <v>60.663462040615542</v>
      </c>
      <c r="E43" s="20">
        <f>('factor influence'!AA159)/1000</f>
        <v>0</v>
      </c>
      <c r="F43" s="20">
        <f>('factor influence'!AB159)/1000</f>
        <v>4.3634520867544806</v>
      </c>
      <c r="G43" s="20">
        <f>('factor influence'!AC159)/1000</f>
        <v>3.7367112985074988E-2</v>
      </c>
      <c r="H43" s="20">
        <f>('factor influence'!AD159)/1000</f>
        <v>4.4008191997395558</v>
      </c>
      <c r="I43" s="20">
        <f>'factor influence'!AE159</f>
        <v>0</v>
      </c>
      <c r="J43" s="20">
        <f>'factor influence'!AF159</f>
        <v>43696855.897355579</v>
      </c>
      <c r="K43" s="20">
        <f>'factor influence'!AG159</f>
        <v>374204.94575053663</v>
      </c>
      <c r="L43" s="20">
        <f>'factor influence'!AH159</f>
        <v>44071060.843106113</v>
      </c>
      <c r="M43" s="20">
        <f>'factor influence'!AI159</f>
        <v>0</v>
      </c>
      <c r="N43" s="20">
        <f>'factor influence'!AJ159</f>
        <v>32962763.763939567</v>
      </c>
      <c r="O43" s="20">
        <f>'factor influence'!AK159</f>
        <v>282281.84780725226</v>
      </c>
      <c r="P43" s="20">
        <f>'factor influence'!AL159</f>
        <v>33245045.611746818</v>
      </c>
      <c r="Q43" s="20">
        <f>'factor influence'!AM159</f>
        <v>0</v>
      </c>
      <c r="R43" s="20">
        <f>'factor influence'!AN159</f>
        <v>2035</v>
      </c>
      <c r="S43" s="20">
        <f>'factor influence'!AO159</f>
        <v>1.0785</v>
      </c>
      <c r="T43" s="20">
        <f>'factor influence'!AP159</f>
        <v>1.149</v>
      </c>
      <c r="W43">
        <v>2029</v>
      </c>
      <c r="X43">
        <v>47.249720000000003</v>
      </c>
      <c r="Y43">
        <v>4.7623499999999996</v>
      </c>
      <c r="Z43">
        <v>-3.7127599999999998</v>
      </c>
      <c r="AA43">
        <v>0</v>
      </c>
      <c r="AB43">
        <v>0</v>
      </c>
      <c r="AC43">
        <v>7.6789999999999997E-2</v>
      </c>
      <c r="AD43">
        <v>2.546E-2</v>
      </c>
      <c r="AE43">
        <v>-2.1579999999999998E-2</v>
      </c>
    </row>
    <row r="44" spans="1:31">
      <c r="A44">
        <f>'factor influence'!W160</f>
        <v>0</v>
      </c>
      <c r="B44">
        <f>('factor influence'!X160)/1000</f>
        <v>0</v>
      </c>
      <c r="C44">
        <f>('factor influence'!Y160)/1000</f>
        <v>0</v>
      </c>
      <c r="D44">
        <f>('factor influence'!Z160)/1000</f>
        <v>0</v>
      </c>
      <c r="E44">
        <f>('factor influence'!AA160)/1000</f>
        <v>0</v>
      </c>
      <c r="F44">
        <f>('factor influence'!AB160)/1000</f>
        <v>0</v>
      </c>
      <c r="G44">
        <f>('factor influence'!AC160)/1000</f>
        <v>0</v>
      </c>
      <c r="H44">
        <f>('factor influence'!AD160)/1000</f>
        <v>0</v>
      </c>
      <c r="I44">
        <f>'factor influence'!AE160</f>
        <v>0</v>
      </c>
      <c r="J44">
        <f>'factor influence'!AF160</f>
        <v>0</v>
      </c>
      <c r="K44">
        <f>'factor influence'!AG160</f>
        <v>0</v>
      </c>
      <c r="L44">
        <f>'factor influence'!AH160</f>
        <v>0</v>
      </c>
      <c r="M44">
        <f>'factor influence'!AI160</f>
        <v>0</v>
      </c>
      <c r="N44">
        <f>'factor influence'!AJ160</f>
        <v>0</v>
      </c>
      <c r="O44">
        <f>'factor influence'!AK160</f>
        <v>0</v>
      </c>
      <c r="P44">
        <f>'factor influence'!AL160</f>
        <v>0</v>
      </c>
      <c r="Q44">
        <f>'factor influence'!AM160</f>
        <v>0</v>
      </c>
      <c r="R44">
        <f>'factor influence'!AN160</f>
        <v>0</v>
      </c>
      <c r="S44">
        <f>'factor influence'!AO160</f>
        <v>0</v>
      </c>
      <c r="T44">
        <f>'factor influence'!AP160</f>
        <v>0</v>
      </c>
      <c r="W44">
        <v>2030</v>
      </c>
      <c r="X44">
        <v>50.372309999999999</v>
      </c>
      <c r="Y44">
        <v>5.7299199999999999</v>
      </c>
      <c r="Z44">
        <v>-4.3606199999999999</v>
      </c>
      <c r="AA44">
        <v>0</v>
      </c>
      <c r="AB44">
        <v>0</v>
      </c>
      <c r="AC44">
        <v>8.5970000000000005E-2</v>
      </c>
      <c r="AD44">
        <v>3.1519999999999999E-2</v>
      </c>
      <c r="AE44">
        <v>-2.579E-2</v>
      </c>
    </row>
    <row r="45" spans="1:31">
      <c r="A45">
        <f>'factor influence'!W161</f>
        <v>0</v>
      </c>
      <c r="B45">
        <f>('factor influence'!X161)/1000</f>
        <v>0</v>
      </c>
      <c r="C45">
        <f>('factor influence'!Y161)/1000</f>
        <v>0</v>
      </c>
      <c r="D45">
        <f>('factor influence'!Z161)/1000</f>
        <v>0</v>
      </c>
      <c r="E45">
        <f>('factor influence'!AA161)/1000</f>
        <v>0</v>
      </c>
      <c r="F45">
        <f>('factor influence'!AB161)/1000</f>
        <v>0</v>
      </c>
      <c r="G45">
        <f>('factor influence'!AC161)/1000</f>
        <v>0</v>
      </c>
      <c r="H45">
        <f>('factor influence'!AD161)/1000</f>
        <v>0</v>
      </c>
      <c r="I45">
        <f>'factor influence'!AE161</f>
        <v>0</v>
      </c>
      <c r="J45">
        <f>'factor influence'!AF161</f>
        <v>0</v>
      </c>
      <c r="K45">
        <f>'factor influence'!AG161</f>
        <v>0</v>
      </c>
      <c r="L45">
        <f>'factor influence'!AH161</f>
        <v>0</v>
      </c>
      <c r="M45">
        <f>'factor influence'!AI161</f>
        <v>0</v>
      </c>
      <c r="N45">
        <f>'factor influence'!AJ161</f>
        <v>0</v>
      </c>
      <c r="O45">
        <f>'factor influence'!AK161</f>
        <v>0</v>
      </c>
      <c r="P45">
        <f>'factor influence'!AL161</f>
        <v>0</v>
      </c>
      <c r="Q45">
        <f>'factor influence'!AM161</f>
        <v>0</v>
      </c>
      <c r="R45">
        <f>'factor influence'!AN161</f>
        <v>0</v>
      </c>
      <c r="S45">
        <f>'factor influence'!AO161</f>
        <v>0</v>
      </c>
      <c r="T45">
        <f>'factor influence'!AP161</f>
        <v>0</v>
      </c>
      <c r="W45">
        <v>2031</v>
      </c>
      <c r="X45">
        <v>53.701479999999997</v>
      </c>
      <c r="Y45">
        <v>6.8130499999999996</v>
      </c>
      <c r="Z45">
        <v>-5.0743299999999998</v>
      </c>
      <c r="AA45">
        <v>0</v>
      </c>
      <c r="AB45">
        <v>0</v>
      </c>
      <c r="AC45">
        <v>9.6240000000000006E-2</v>
      </c>
      <c r="AD45">
        <v>3.875E-2</v>
      </c>
      <c r="AE45">
        <v>-3.065E-2</v>
      </c>
    </row>
    <row r="46" spans="1:31">
      <c r="A46" t="str">
        <f>'factor influence'!W162</f>
        <v>Common Results</v>
      </c>
      <c r="B46">
        <f>('factor influence'!X162)/1000</f>
        <v>0</v>
      </c>
      <c r="C46">
        <f>('factor influence'!Y162)/1000</f>
        <v>0</v>
      </c>
      <c r="D46">
        <f>('factor influence'!Z162)/1000</f>
        <v>0</v>
      </c>
      <c r="E46">
        <f>('factor influence'!AA162)/1000</f>
        <v>0</v>
      </c>
      <c r="F46">
        <f>('factor influence'!AB162)/1000</f>
        <v>0</v>
      </c>
      <c r="G46">
        <f>('factor influence'!AC162)/1000</f>
        <v>0</v>
      </c>
      <c r="H46">
        <f>('factor influence'!AD162)/1000</f>
        <v>0</v>
      </c>
      <c r="I46">
        <f>'factor influence'!AE162</f>
        <v>0</v>
      </c>
      <c r="J46">
        <f>'factor influence'!AF162</f>
        <v>0</v>
      </c>
      <c r="K46">
        <f>'factor influence'!AG162</f>
        <v>0</v>
      </c>
      <c r="L46">
        <f>'factor influence'!AH162</f>
        <v>0</v>
      </c>
      <c r="M46">
        <f>'factor influence'!AI162</f>
        <v>0</v>
      </c>
      <c r="N46">
        <f>'factor influence'!AJ162</f>
        <v>0</v>
      </c>
      <c r="O46">
        <f>'factor influence'!AK162</f>
        <v>0</v>
      </c>
      <c r="P46">
        <f>'factor influence'!AL162</f>
        <v>0</v>
      </c>
      <c r="Q46">
        <f>'factor influence'!AM162</f>
        <v>0</v>
      </c>
      <c r="R46">
        <f>'factor influence'!AN162</f>
        <v>0</v>
      </c>
      <c r="S46">
        <f>'factor influence'!AO162</f>
        <v>0</v>
      </c>
      <c r="T46">
        <f>'factor influence'!AP162</f>
        <v>0</v>
      </c>
      <c r="W46">
        <v>2032</v>
      </c>
      <c r="X46">
        <v>57.250929999999997</v>
      </c>
      <c r="Y46">
        <v>8.0235199999999995</v>
      </c>
      <c r="Z46">
        <v>-5.8595800000000002</v>
      </c>
      <c r="AA46">
        <v>0</v>
      </c>
      <c r="AB46">
        <v>0</v>
      </c>
      <c r="AC46">
        <v>0.10774</v>
      </c>
      <c r="AD46">
        <v>4.7370000000000002E-2</v>
      </c>
      <c r="AE46">
        <v>-3.6240000000000001E-2</v>
      </c>
    </row>
    <row r="47" spans="1:31">
      <c r="A47">
        <f>'factor influence'!W163</f>
        <v>0</v>
      </c>
      <c r="B47" t="e">
        <f>('factor influence'!X163)/1000</f>
        <v>#VALUE!</v>
      </c>
      <c r="C47">
        <f>('factor influence'!Y163)/1000</f>
        <v>0</v>
      </c>
      <c r="D47">
        <f>('factor influence'!Z163)/1000</f>
        <v>0</v>
      </c>
      <c r="E47">
        <f>('factor influence'!AA163)/1000</f>
        <v>0</v>
      </c>
      <c r="F47" t="e">
        <f>('factor influence'!AB163)/1000</f>
        <v>#VALUE!</v>
      </c>
      <c r="G47">
        <f>('factor influence'!AC163)/1000</f>
        <v>0</v>
      </c>
      <c r="H47">
        <f>('factor influence'!AD163)/1000</f>
        <v>0</v>
      </c>
      <c r="I47">
        <f>'factor influence'!AE163</f>
        <v>0</v>
      </c>
      <c r="J47" t="str">
        <f>'factor influence'!AF163</f>
        <v>toxicity influence</v>
      </c>
      <c r="K47">
        <f>'factor influence'!AG163</f>
        <v>0</v>
      </c>
      <c r="L47">
        <f>'factor influence'!AH163</f>
        <v>0</v>
      </c>
      <c r="M47">
        <f>'factor influence'!AI163</f>
        <v>0</v>
      </c>
      <c r="N47" t="str">
        <f>'factor influence'!AJ163</f>
        <v>toxicity influence</v>
      </c>
      <c r="O47">
        <f>'factor influence'!AK163</f>
        <v>0</v>
      </c>
      <c r="P47">
        <f>'factor influence'!AL163</f>
        <v>0</v>
      </c>
      <c r="Q47">
        <f>'factor influence'!AM163</f>
        <v>0</v>
      </c>
      <c r="R47">
        <f>'factor influence'!AN163</f>
        <v>0</v>
      </c>
      <c r="S47" t="str">
        <f>'factor influence'!AO163</f>
        <v>Use amount</v>
      </c>
      <c r="T47">
        <f>'factor influence'!AP163</f>
        <v>0</v>
      </c>
      <c r="W47">
        <v>2033</v>
      </c>
      <c r="X47">
        <v>61.035260000000001</v>
      </c>
      <c r="Y47">
        <v>9.3741699999999994</v>
      </c>
      <c r="Z47">
        <v>-6.7225000000000001</v>
      </c>
      <c r="AA47">
        <v>0</v>
      </c>
      <c r="AB47">
        <v>0</v>
      </c>
      <c r="AC47">
        <v>0.12060999999999999</v>
      </c>
      <c r="AD47">
        <v>5.7599999999999998E-2</v>
      </c>
      <c r="AE47">
        <v>-4.2680000000000003E-2</v>
      </c>
    </row>
    <row r="48" spans="1:31">
      <c r="A48">
        <f>'factor influence'!W164</f>
        <v>0</v>
      </c>
      <c r="B48" t="e">
        <f>('factor influence'!X164)/1000</f>
        <v>#VALUE!</v>
      </c>
      <c r="C48" t="e">
        <f>('factor influence'!Y164)/1000</f>
        <v>#VALUE!</v>
      </c>
      <c r="D48" t="e">
        <f>('factor influence'!Z164)/1000</f>
        <v>#VALUE!</v>
      </c>
      <c r="E48">
        <f>('factor influence'!AA164)/1000</f>
        <v>0</v>
      </c>
      <c r="F48" t="e">
        <f>('factor influence'!AB164)/1000</f>
        <v>#VALUE!</v>
      </c>
      <c r="G48" t="e">
        <f>('factor influence'!AC164)/1000</f>
        <v>#VALUE!</v>
      </c>
      <c r="H48" t="e">
        <f>('factor influence'!AD164)/1000</f>
        <v>#VALUE!</v>
      </c>
      <c r="I48">
        <f>'factor influence'!AE164</f>
        <v>0</v>
      </c>
      <c r="J48" t="str">
        <f>'factor influence'!AF164</f>
        <v>Electronic</v>
      </c>
      <c r="K48" t="str">
        <f>'factor influence'!AG164</f>
        <v>Semiconductor</v>
      </c>
      <c r="L48" t="str">
        <f>'factor influence'!AH164</f>
        <v>Total</v>
      </c>
      <c r="M48">
        <f>'factor influence'!AI164</f>
        <v>0</v>
      </c>
      <c r="N48" t="str">
        <f>'factor influence'!AJ164</f>
        <v>Electronic</v>
      </c>
      <c r="O48" t="str">
        <f>'factor influence'!AK164</f>
        <v>Semiconductor</v>
      </c>
      <c r="P48" t="str">
        <f>'factor influence'!AL164</f>
        <v>Total</v>
      </c>
      <c r="Q48">
        <f>'factor influence'!AM164</f>
        <v>0</v>
      </c>
      <c r="R48">
        <f>'factor influence'!AN164</f>
        <v>0</v>
      </c>
      <c r="S48" t="str">
        <f>'factor influence'!AO164</f>
        <v>Electronic</v>
      </c>
      <c r="T48" t="str">
        <f>'factor influence'!AP164</f>
        <v>Semiconductor</v>
      </c>
      <c r="W48">
        <v>2034</v>
      </c>
      <c r="X48">
        <v>65.070030000000003</v>
      </c>
      <c r="Y48">
        <v>10.87909</v>
      </c>
      <c r="Z48">
        <v>-7.6697300000000004</v>
      </c>
      <c r="AA48">
        <v>0</v>
      </c>
      <c r="AB48">
        <v>0</v>
      </c>
      <c r="AC48">
        <v>0.13503000000000001</v>
      </c>
      <c r="AD48">
        <v>6.9739999999999996E-2</v>
      </c>
      <c r="AE48">
        <v>-5.008E-2</v>
      </c>
    </row>
    <row r="49" spans="1:31">
      <c r="A49">
        <f>'factor influence'!W165</f>
        <v>2020</v>
      </c>
      <c r="B49">
        <f>('factor influence'!X165)/1000</f>
        <v>28.051176610539681</v>
      </c>
      <c r="C49">
        <f>('factor influence'!Y165)/1000</f>
        <v>3.1363071999999999E-2</v>
      </c>
      <c r="D49">
        <f>('factor influence'!Z165)/1000</f>
        <v>28.082539682539682</v>
      </c>
      <c r="E49">
        <f>('factor influence'!AA165)/1000</f>
        <v>0</v>
      </c>
      <c r="F49">
        <f>('factor influence'!AB165)/1000</f>
        <v>2.7969172162787101</v>
      </c>
      <c r="G49">
        <f>('factor influence'!AC165)/1000</f>
        <v>1.4891136000000001E-2</v>
      </c>
      <c r="H49">
        <f>('factor influence'!AD165)/1000</f>
        <v>2.8118083522787103</v>
      </c>
      <c r="I49">
        <f>'factor influence'!AE165</f>
        <v>0</v>
      </c>
      <c r="J49">
        <f>('factor influence'!AF165)/1000000</f>
        <v>28.00912812301965</v>
      </c>
      <c r="K49">
        <f>('factor influence'!AG165)/1000000</f>
        <v>0.14912409051428571</v>
      </c>
      <c r="L49">
        <f>('factor influence'!AH165)/1000000</f>
        <v>28.158252213533938</v>
      </c>
      <c r="M49">
        <f>('factor influence'!AI165)/1000000</f>
        <v>0</v>
      </c>
      <c r="N49">
        <f>('factor influence'!AJ165)/1000000</f>
        <v>21.128711770974029</v>
      </c>
      <c r="O49">
        <f>('factor influence'!AK165)/1000000</f>
        <v>0.11249189595428574</v>
      </c>
      <c r="P49">
        <f>('factor influence'!AL165)/1000000</f>
        <v>21.241203666928314</v>
      </c>
      <c r="Q49">
        <f>'factor influence'!AM165</f>
        <v>0</v>
      </c>
      <c r="R49">
        <f>'factor influence'!AN165</f>
        <v>2020</v>
      </c>
      <c r="S49">
        <f>'factor influence'!AO165</f>
        <v>1.054247532817802</v>
      </c>
      <c r="T49">
        <f>'factor influence'!AP165</f>
        <v>1.0928424710244675</v>
      </c>
      <c r="W49">
        <v>2035</v>
      </c>
      <c r="X49">
        <v>69.371880000000004</v>
      </c>
      <c r="Y49">
        <v>12.55369</v>
      </c>
      <c r="Z49">
        <v>-8.7084200000000003</v>
      </c>
      <c r="AA49">
        <v>0</v>
      </c>
      <c r="AB49">
        <v>0</v>
      </c>
      <c r="AC49">
        <v>0.15115999999999999</v>
      </c>
      <c r="AD49">
        <v>8.412E-2</v>
      </c>
      <c r="AE49">
        <v>-5.8569999999999997E-2</v>
      </c>
    </row>
    <row r="50" spans="1:31">
      <c r="A50">
        <f>'factor influence'!W166</f>
        <v>2021</v>
      </c>
      <c r="B50">
        <f>('factor influence'!X166)/1000</f>
        <v>29.572883734297896</v>
      </c>
      <c r="C50">
        <f>('factor influence'!Y166)/1000</f>
        <v>3.4274897103398289E-2</v>
      </c>
      <c r="D50">
        <f>('factor influence'!Z166)/1000</f>
        <v>29.607158631401294</v>
      </c>
      <c r="E50">
        <f>('factor influence'!AA166)/1000</f>
        <v>0</v>
      </c>
      <c r="F50">
        <f>('factor influence'!AB166)/1000</f>
        <v>2.9486430747574643</v>
      </c>
      <c r="G50">
        <f>('factor influence'!AC166)/1000</f>
        <v>1.6273665862601407E-2</v>
      </c>
      <c r="H50">
        <f>('factor influence'!AD166)/1000</f>
        <v>2.9649167406200658</v>
      </c>
      <c r="I50">
        <f>'factor influence'!AE166</f>
        <v>0</v>
      </c>
      <c r="J50">
        <f>('factor influence'!AF166)/1000000</f>
        <v>29.528554220071179</v>
      </c>
      <c r="K50">
        <f>('factor influence'!AG166)/1000000</f>
        <v>0.16296913956690837</v>
      </c>
      <c r="L50">
        <f>('factor influence'!AH166)/1000000</f>
        <v>29.691523359638087</v>
      </c>
      <c r="M50">
        <f>('factor influence'!AI166)/1000000</f>
        <v>0</v>
      </c>
      <c r="N50">
        <f>('factor influence'!AJ166)/1000000</f>
        <v>22.274892256167821</v>
      </c>
      <c r="O50">
        <f>('factor influence'!AK166)/1000000</f>
        <v>0.12293592154490894</v>
      </c>
      <c r="P50">
        <f>('factor influence'!AL166)/1000000</f>
        <v>22.397828177712732</v>
      </c>
      <c r="Q50">
        <f>'factor influence'!AM166</f>
        <v>0</v>
      </c>
      <c r="R50">
        <f>'factor influence'!AN166</f>
        <v>2021</v>
      </c>
      <c r="S50">
        <f>'factor influence'!AO166</f>
        <v>1.054247532817802</v>
      </c>
      <c r="T50">
        <f>'factor influence'!AP166</f>
        <v>1.0928424710244675</v>
      </c>
    </row>
    <row r="51" spans="1:31">
      <c r="A51">
        <f>'factor influence'!W167</f>
        <v>2022</v>
      </c>
      <c r="B51">
        <f>('factor influence'!X167)/1000</f>
        <v>31.177139715191263</v>
      </c>
      <c r="C51">
        <f>('factor influence'!Y167)/1000</f>
        <v>3.7457063244587148E-2</v>
      </c>
      <c r="D51">
        <f>('factor influence'!Z167)/1000</f>
        <v>31.214596778435851</v>
      </c>
      <c r="E51">
        <f>('factor influence'!AA167)/1000</f>
        <v>0</v>
      </c>
      <c r="F51">
        <f>('factor influence'!AB167)/1000</f>
        <v>3.1085996867233554</v>
      </c>
      <c r="G51">
        <f>('factor influence'!AC167)/1000</f>
        <v>1.7784553213911841E-2</v>
      </c>
      <c r="H51">
        <f>('factor influence'!AD167)/1000</f>
        <v>3.1263842399372672</v>
      </c>
      <c r="I51">
        <f>'factor influence'!AE167</f>
        <v>0</v>
      </c>
      <c r="J51">
        <f>('factor influence'!AF167)/1000000</f>
        <v>31.130405434186741</v>
      </c>
      <c r="K51">
        <f>('factor influence'!AG167)/1000000</f>
        <v>0.17809959718503143</v>
      </c>
      <c r="L51">
        <f>('factor influence'!AH167)/1000000</f>
        <v>31.308505031371773</v>
      </c>
      <c r="M51">
        <f>('factor influence'!AI167)/1000000</f>
        <v>0</v>
      </c>
      <c r="N51">
        <f>('factor influence'!AJ167)/1000000</f>
        <v>23.483250204847295</v>
      </c>
      <c r="O51">
        <f>('factor influence'!AK167)/1000000</f>
        <v>0.13434959627880835</v>
      </c>
      <c r="P51">
        <f>('factor influence'!AL167)/1000000</f>
        <v>23.617599801126104</v>
      </c>
      <c r="Q51">
        <f>'factor influence'!AM167</f>
        <v>0</v>
      </c>
      <c r="R51">
        <f>'factor influence'!AN167</f>
        <v>2022</v>
      </c>
      <c r="S51">
        <f>'factor influence'!AO167</f>
        <v>1.054247532817802</v>
      </c>
      <c r="T51">
        <f>'factor influence'!AP167</f>
        <v>1.0928424710244675</v>
      </c>
    </row>
    <row r="52" spans="1:31">
      <c r="A52">
        <f>'factor influence'!W168</f>
        <v>2023</v>
      </c>
      <c r="B52">
        <f>('factor influence'!X168)/1000</f>
        <v>32.868422625056297</v>
      </c>
      <c r="C52">
        <f>('factor influence'!Y168)/1000</f>
        <v>4.0934669553534378E-2</v>
      </c>
      <c r="D52">
        <f>('factor influence'!Z168)/1000</f>
        <v>32.909357294609833</v>
      </c>
      <c r="E52">
        <f>('factor influence'!AA168)/1000</f>
        <v>0</v>
      </c>
      <c r="F52">
        <f>('factor influence'!AB168)/1000</f>
        <v>3.2772335502462893</v>
      </c>
      <c r="G52">
        <f>('factor influence'!AC168)/1000</f>
        <v>1.9435715080357553E-2</v>
      </c>
      <c r="H52">
        <f>('factor influence'!AD168)/1000</f>
        <v>3.2966692653266469</v>
      </c>
      <c r="I52">
        <f>'factor influence'!AE168</f>
        <v>0</v>
      </c>
      <c r="J52">
        <f>('factor influence'!AF168)/1000000</f>
        <v>32.819153124609265</v>
      </c>
      <c r="K52">
        <f>('factor influence'!AG168)/1000000</f>
        <v>0.19463480387615206</v>
      </c>
      <c r="L52">
        <f>('factor influence'!AH168)/1000000</f>
        <v>33.013787928485414</v>
      </c>
      <c r="M52">
        <f>('factor influence'!AI168)/1000000</f>
        <v>0</v>
      </c>
      <c r="N52">
        <f>('factor influence'!AJ168)/1000000</f>
        <v>24.7571585910034</v>
      </c>
      <c r="O52">
        <f>('factor influence'!AK168)/1000000</f>
        <v>0.14682294477847249</v>
      </c>
      <c r="P52">
        <f>('factor influence'!AL168)/1000000</f>
        <v>24.90398153578187</v>
      </c>
      <c r="Q52">
        <f>'factor influence'!AM168</f>
        <v>0</v>
      </c>
      <c r="R52">
        <f>'factor influence'!AN168</f>
        <v>2023</v>
      </c>
      <c r="S52">
        <f>'factor influence'!AO168</f>
        <v>1.054247532817802</v>
      </c>
      <c r="T52">
        <f>'factor influence'!AP168</f>
        <v>1.0928424710244675</v>
      </c>
    </row>
    <row r="53" spans="1:31">
      <c r="A53">
        <f>'factor influence'!W169</f>
        <v>2024</v>
      </c>
      <c r="B53">
        <f>('factor influence'!X169)/1000</f>
        <v>34.651453460078429</v>
      </c>
      <c r="C53">
        <f>('factor influence'!Y169)/1000</f>
        <v>4.4735145425454551E-2</v>
      </c>
      <c r="D53">
        <f>('factor influence'!Z169)/1000</f>
        <v>34.696188605503885</v>
      </c>
      <c r="E53">
        <f>('factor influence'!AA169)/1000</f>
        <v>0</v>
      </c>
      <c r="F53">
        <f>('factor influence'!AB169)/1000</f>
        <v>3.4550153848148772</v>
      </c>
      <c r="G53">
        <f>('factor influence'!AC169)/1000</f>
        <v>2.1240174894545459E-2</v>
      </c>
      <c r="H53">
        <f>('factor influence'!AD169)/1000</f>
        <v>3.4762555597094225</v>
      </c>
      <c r="I53">
        <f>'factor influence'!AE169</f>
        <v>0</v>
      </c>
      <c r="J53">
        <f>('factor influence'!AF169)/1000000</f>
        <v>34.599511210788982</v>
      </c>
      <c r="K53">
        <f>('factor influence'!AG169)/1000000</f>
        <v>0.21270518001537667</v>
      </c>
      <c r="L53">
        <f>('factor influence'!AH169)/1000000</f>
        <v>34.812216390804359</v>
      </c>
      <c r="M53">
        <f>('factor influence'!AI169)/1000000</f>
        <v>0</v>
      </c>
      <c r="N53">
        <f>('factor influence'!AJ169)/1000000</f>
        <v>26.100173364144389</v>
      </c>
      <c r="O53">
        <f>('factor influence'!AK169)/1000000</f>
        <v>0.16045434977479486</v>
      </c>
      <c r="P53">
        <f>('factor influence'!AL169)/1000000</f>
        <v>26.260627713919185</v>
      </c>
      <c r="Q53">
        <f>'factor influence'!AM169</f>
        <v>0</v>
      </c>
      <c r="R53">
        <f>'factor influence'!AN169</f>
        <v>2024</v>
      </c>
      <c r="S53">
        <f>'factor influence'!AO169</f>
        <v>1.054247532817802</v>
      </c>
      <c r="T53">
        <f>'factor influence'!AP169</f>
        <v>1.0928424710244675</v>
      </c>
    </row>
    <row r="54" spans="1:31">
      <c r="A54">
        <f>'factor influence'!W170</f>
        <v>2025</v>
      </c>
      <c r="B54">
        <f>('factor influence'!X170)/1000</f>
        <v>36.531209318838577</v>
      </c>
      <c r="C54" s="20">
        <f>('factor influence'!Y170)/1000</f>
        <v>4.8888466868392655E-2</v>
      </c>
      <c r="D54" s="20">
        <f>('factor influence'!Z170)/1000</f>
        <v>36.580097785706968</v>
      </c>
      <c r="E54">
        <f>('factor influence'!AA170)/1000</f>
        <v>0</v>
      </c>
      <c r="F54">
        <f>('factor influence'!AB170)/1000</f>
        <v>3.6424414452886325</v>
      </c>
      <c r="G54" s="20">
        <f>('factor influence'!AC170)/1000</f>
        <v>2.3212165216746919E-2</v>
      </c>
      <c r="H54" s="20">
        <f>('factor influence'!AD170)/1000</f>
        <v>3.6656536105053799</v>
      </c>
      <c r="I54">
        <f>'factor influence'!AE170</f>
        <v>0</v>
      </c>
      <c r="J54">
        <f>('factor influence'!AF170)/1000000</f>
        <v>36.476449330676161</v>
      </c>
      <c r="K54">
        <f>('factor influence'!AG170)/1000000</f>
        <v>0.23245325452770843</v>
      </c>
      <c r="L54" s="20">
        <f>('factor influence'!AH170)/1000000</f>
        <v>36.708902585203873</v>
      </c>
      <c r="M54">
        <f>('factor influence'!AI170)/1000000</f>
        <v>0</v>
      </c>
      <c r="N54">
        <f>('factor influence'!AJ170)/1000000</f>
        <v>27.516043375266133</v>
      </c>
      <c r="O54">
        <f>('factor influence'!AK170)/1000000</f>
        <v>0.17535132809451104</v>
      </c>
      <c r="P54" s="20">
        <f>('factor influence'!AL170)/1000000</f>
        <v>27.691394703360643</v>
      </c>
      <c r="Q54">
        <f>'factor influence'!AM170</f>
        <v>0</v>
      </c>
      <c r="R54">
        <f>'factor influence'!AN170</f>
        <v>2025</v>
      </c>
      <c r="S54">
        <f>'factor influence'!AO170</f>
        <v>1.0660000000000001</v>
      </c>
      <c r="T54">
        <f>'factor influence'!AP170</f>
        <v>1.1194999999999999</v>
      </c>
    </row>
    <row r="55" spans="1:31">
      <c r="A55">
        <f>'factor influence'!W171</f>
        <v>2026</v>
      </c>
      <c r="B55">
        <f>('factor influence'!X171)/1000</f>
        <v>38.942269133881929</v>
      </c>
      <c r="C55" s="20">
        <f>('factor influence'!Y171)/1000</f>
        <v>5.4730638659165567E-2</v>
      </c>
      <c r="D55" s="20">
        <f>('factor influence'!Z171)/1000</f>
        <v>38.996999772541095</v>
      </c>
      <c r="E55">
        <f>('factor influence'!AA171)/1000</f>
        <v>0</v>
      </c>
      <c r="F55">
        <f>('factor influence'!AB171)/1000</f>
        <v>3.882842580677683</v>
      </c>
      <c r="G55" s="20">
        <f>('factor influence'!AC171)/1000</f>
        <v>2.5986018960148172E-2</v>
      </c>
      <c r="H55" s="20">
        <f>('factor influence'!AD171)/1000</f>
        <v>3.9088285996378311</v>
      </c>
      <c r="I55">
        <f>'factor influence'!AE171</f>
        <v>0</v>
      </c>
      <c r="J55">
        <f>('factor influence'!AF171)/1000000</f>
        <v>38.883894986500792</v>
      </c>
      <c r="K55">
        <f>('factor influence'!AG171)/1000000</f>
        <v>0.26023141844376951</v>
      </c>
      <c r="L55" s="20">
        <f>('factor influence'!AH171)/1000000</f>
        <v>39.144126404944565</v>
      </c>
      <c r="M55">
        <f>('factor influence'!AI171)/1000000</f>
        <v>0</v>
      </c>
      <c r="N55">
        <f>('factor influence'!AJ171)/1000000</f>
        <v>29.332102238033702</v>
      </c>
      <c r="O55">
        <f>('factor influence'!AK171)/1000000</f>
        <v>0.19630581180180506</v>
      </c>
      <c r="P55" s="20">
        <f>('factor influence'!AL171)/1000000</f>
        <v>29.528408049835505</v>
      </c>
      <c r="Q55">
        <f>'factor influence'!AM171</f>
        <v>0</v>
      </c>
      <c r="R55">
        <f>'factor influence'!AN171</f>
        <v>2026</v>
      </c>
      <c r="S55">
        <f>'factor influence'!AO171</f>
        <v>1.0660000000000001</v>
      </c>
      <c r="T55">
        <f>'factor influence'!AP171</f>
        <v>1.1194999999999999</v>
      </c>
    </row>
    <row r="56" spans="1:31">
      <c r="A56">
        <f>'factor influence'!W172</f>
        <v>2027</v>
      </c>
      <c r="B56">
        <f>('factor influence'!X172)/1000</f>
        <v>41.512458896718144</v>
      </c>
      <c r="C56" s="20">
        <f>('factor influence'!Y172)/1000</f>
        <v>6.1270949978935854E-2</v>
      </c>
      <c r="D56" s="20">
        <f>('factor influence'!Z172)/1000</f>
        <v>41.573729846697077</v>
      </c>
      <c r="E56">
        <f>('factor influence'!AA172)/1000</f>
        <v>0</v>
      </c>
      <c r="F56">
        <f>('factor influence'!AB172)/1000</f>
        <v>4.1391101910024108</v>
      </c>
      <c r="G56" s="20">
        <f>('factor influence'!AC172)/1000</f>
        <v>2.9091348225885875E-2</v>
      </c>
      <c r="H56" s="20">
        <f>('factor influence'!AD172)/1000</f>
        <v>4.1682015392282965</v>
      </c>
      <c r="I56">
        <f>'factor influence'!AE172</f>
        <v>0</v>
      </c>
      <c r="J56">
        <f>('factor influence'!AF172)/1000000</f>
        <v>41.450232055609852</v>
      </c>
      <c r="K56">
        <f>('factor influence'!AG172)/1000000</f>
        <v>0.29132907294779997</v>
      </c>
      <c r="L56" s="20">
        <f>('factor influence'!AH172)/1000000</f>
        <v>41.741561128557649</v>
      </c>
      <c r="M56">
        <f>('factor influence'!AI172)/1000000</f>
        <v>0</v>
      </c>
      <c r="N56">
        <f>('factor influence'!AJ172)/1000000</f>
        <v>31.268020985743927</v>
      </c>
      <c r="O56">
        <f>('factor influence'!AK172)/1000000</f>
        <v>0.21976435631212077</v>
      </c>
      <c r="P56" s="20">
        <f>('factor influence'!AL172)/1000000</f>
        <v>31.48778534205605</v>
      </c>
      <c r="Q56">
        <f>'factor influence'!AM172</f>
        <v>0</v>
      </c>
      <c r="R56">
        <f>'factor influence'!AN172</f>
        <v>2027</v>
      </c>
      <c r="S56">
        <f>'factor influence'!AO172</f>
        <v>1.0660000000000001</v>
      </c>
      <c r="T56">
        <f>'factor influence'!AP172</f>
        <v>1.1194999999999999</v>
      </c>
    </row>
    <row r="57" spans="1:31">
      <c r="A57">
        <f>'factor influence'!W173</f>
        <v>2028</v>
      </c>
      <c r="B57">
        <f>('factor influence'!X173)/1000</f>
        <v>44.252281183901545</v>
      </c>
      <c r="C57" s="20">
        <f>('factor influence'!Y173)/1000</f>
        <v>6.8592828501418679E-2</v>
      </c>
      <c r="D57" s="20">
        <f>('factor influence'!Z173)/1000</f>
        <v>44.32087401240296</v>
      </c>
      <c r="E57">
        <f>('factor influence'!AA173)/1000</f>
        <v>0</v>
      </c>
      <c r="F57">
        <f>('factor influence'!AB173)/1000</f>
        <v>4.4122914636085708</v>
      </c>
      <c r="G57" s="20">
        <f>('factor influence'!AC173)/1000</f>
        <v>3.2567764338879236E-2</v>
      </c>
      <c r="H57" s="20">
        <f>('factor influence'!AD173)/1000</f>
        <v>4.4448592279474495</v>
      </c>
      <c r="I57">
        <f>'factor influence'!AE173</f>
        <v>0</v>
      </c>
      <c r="J57">
        <f>('factor influence'!AF173)/1000000</f>
        <v>44.185947371280115</v>
      </c>
      <c r="K57">
        <f>('factor influence'!AG173)/1000000</f>
        <v>0.32614289716506206</v>
      </c>
      <c r="L57" s="20">
        <f>('factor influence'!AH173)/1000000</f>
        <v>44.512090268445171</v>
      </c>
      <c r="M57">
        <f>('factor influence'!AI173)/1000000</f>
        <v>0</v>
      </c>
      <c r="N57">
        <f>('factor influence'!AJ173)/1000000</f>
        <v>33.331710370803037</v>
      </c>
      <c r="O57">
        <f>('factor influence'!AK173)/1000000</f>
        <v>0.24602619689141919</v>
      </c>
      <c r="P57" s="20">
        <f>('factor influence'!AL173)/1000000</f>
        <v>33.577736567694458</v>
      </c>
      <c r="Q57">
        <f>'factor influence'!AM173</f>
        <v>0</v>
      </c>
      <c r="R57">
        <f>'factor influence'!AN173</f>
        <v>2028</v>
      </c>
      <c r="S57">
        <f>'factor influence'!AO173</f>
        <v>1.0660000000000001</v>
      </c>
      <c r="T57">
        <f>'factor influence'!AP173</f>
        <v>1.1194999999999999</v>
      </c>
    </row>
    <row r="58" spans="1:31">
      <c r="A58">
        <f>'factor influence'!W174</f>
        <v>2029</v>
      </c>
      <c r="B58">
        <f>('factor influence'!X174)/1000</f>
        <v>47.17293174203904</v>
      </c>
      <c r="C58" s="20">
        <f>('factor influence'!Y174)/1000</f>
        <v>7.6789671507338217E-2</v>
      </c>
      <c r="D58" s="20">
        <f>('factor influence'!Z174)/1000</f>
        <v>47.249721413546382</v>
      </c>
      <c r="E58">
        <f>('factor influence'!AA174)/1000</f>
        <v>0</v>
      </c>
      <c r="F58">
        <f>('factor influence'!AB174)/1000</f>
        <v>4.7035027002067364</v>
      </c>
      <c r="G58" s="20">
        <f>('factor influence'!AC174)/1000</f>
        <v>3.6459612177375304E-2</v>
      </c>
      <c r="H58" s="20">
        <f>('factor influence'!AD174)/1000</f>
        <v>4.7399623123841117</v>
      </c>
      <c r="I58">
        <f>'factor influence'!AE174</f>
        <v>0</v>
      </c>
      <c r="J58">
        <f>('factor influence'!AF174)/1000000</f>
        <v>47.1022198977846</v>
      </c>
      <c r="K58">
        <f>('factor influence'!AG174)/1000000</f>
        <v>0.3651169733762869</v>
      </c>
      <c r="L58" s="20">
        <f>('factor influence'!AH174)/1000000</f>
        <v>47.467336871160889</v>
      </c>
      <c r="M58">
        <f>('factor influence'!AI174)/1000000</f>
        <v>0</v>
      </c>
      <c r="N58">
        <f>('factor influence'!AJ174)/1000000</f>
        <v>35.531603255276039</v>
      </c>
      <c r="O58">
        <f>('factor influence'!AK174)/1000000</f>
        <v>0.27542632741994377</v>
      </c>
      <c r="P58" s="20">
        <f>('factor influence'!AL174)/1000000</f>
        <v>35.807029582695982</v>
      </c>
      <c r="Q58">
        <f>'factor influence'!AM174</f>
        <v>0</v>
      </c>
      <c r="R58">
        <f>'factor influence'!AN174</f>
        <v>2029</v>
      </c>
      <c r="S58">
        <f>'factor influence'!AO174</f>
        <v>1.0660000000000001</v>
      </c>
      <c r="T58">
        <f>'factor influence'!AP174</f>
        <v>1.1194999999999999</v>
      </c>
    </row>
    <row r="59" spans="1:31">
      <c r="A59">
        <f>'factor influence'!W175</f>
        <v>2030</v>
      </c>
      <c r="B59">
        <f>('factor influence'!X175)/1000</f>
        <v>50.28634523701362</v>
      </c>
      <c r="C59" s="20">
        <f>('factor influence'!Y175)/1000</f>
        <v>8.5966037252465127E-2</v>
      </c>
      <c r="D59" s="20">
        <f>('factor influence'!Z175)/1000</f>
        <v>50.372311274266089</v>
      </c>
      <c r="E59">
        <f>('factor influence'!AA175)/1000</f>
        <v>0</v>
      </c>
      <c r="F59">
        <f>('factor influence'!AB175)/1000</f>
        <v>5.0139338784203806</v>
      </c>
      <c r="G59" s="20">
        <f>('factor influence'!AC175)/1000</f>
        <v>4.0816535832571652E-2</v>
      </c>
      <c r="H59" s="20">
        <f>('factor influence'!AD175)/1000</f>
        <v>5.0547504142529522</v>
      </c>
      <c r="I59">
        <f>'factor influence'!AE175</f>
        <v>0</v>
      </c>
      <c r="J59">
        <f>('factor influence'!AF175)/1000000</f>
        <v>50.210966411038385</v>
      </c>
      <c r="K59">
        <f>('factor influence'!AG175)/1000000</f>
        <v>0.40874845169475327</v>
      </c>
      <c r="L59" s="20">
        <f>('factor influence'!AH175)/1000000</f>
        <v>50.61971486273314</v>
      </c>
      <c r="M59">
        <f>('factor influence'!AI175)/1000000</f>
        <v>0</v>
      </c>
      <c r="N59">
        <f>('factor influence'!AJ175)/1000000</f>
        <v>37.87668907012425</v>
      </c>
      <c r="O59">
        <f>('factor influence'!AK175)/1000000</f>
        <v>0.30833977354662701</v>
      </c>
      <c r="P59" s="20">
        <f>('factor influence'!AL175)/1000000</f>
        <v>38.185028843670885</v>
      </c>
      <c r="Q59">
        <f>'factor influence'!AM175</f>
        <v>0</v>
      </c>
      <c r="R59">
        <f>'factor influence'!AN175</f>
        <v>2030</v>
      </c>
      <c r="S59">
        <f>'factor influence'!AO175</f>
        <v>1.0660000000000001</v>
      </c>
      <c r="T59">
        <f>'factor influence'!AP175</f>
        <v>1.1194999999999999</v>
      </c>
    </row>
    <row r="60" spans="1:31">
      <c r="A60">
        <f>'factor influence'!W176</f>
        <v>2031</v>
      </c>
      <c r="B60">
        <f>('factor influence'!X176)/1000</f>
        <v>53.605244022656521</v>
      </c>
      <c r="C60" s="20">
        <f>('factor influence'!Y176)/1000</f>
        <v>9.6238978704134712E-2</v>
      </c>
      <c r="D60" s="20">
        <f>('factor influence'!Z176)/1000</f>
        <v>53.701483001360657</v>
      </c>
      <c r="E60">
        <f>('factor influence'!AA176)/1000</f>
        <v>0</v>
      </c>
      <c r="F60">
        <f>('factor influence'!AB176)/1000</f>
        <v>5.3448535143961253</v>
      </c>
      <c r="G60" s="20">
        <f>('factor influence'!AC176)/1000</f>
        <v>4.5694111864563965E-2</v>
      </c>
      <c r="H60" s="20">
        <f>('factor influence'!AD176)/1000</f>
        <v>5.3905476262606893</v>
      </c>
      <c r="I60">
        <f>'factor influence'!AE176</f>
        <v>0</v>
      </c>
      <c r="J60">
        <f>('factor influence'!AF176)/1000000</f>
        <v>53.524890194166915</v>
      </c>
      <c r="K60">
        <f>('factor influence'!AG176)/1000000</f>
        <v>0.45759389167227627</v>
      </c>
      <c r="L60" s="20">
        <f>('factor influence'!AH176)/1000000</f>
        <v>53.982484085839189</v>
      </c>
      <c r="M60">
        <f>('factor influence'!AI176)/1000000</f>
        <v>0</v>
      </c>
      <c r="N60">
        <f>('factor influence'!AJ176)/1000000</f>
        <v>40.376550548752448</v>
      </c>
      <c r="O60">
        <f>('factor influence'!AK176)/1000000</f>
        <v>0.34518637648544898</v>
      </c>
      <c r="P60" s="20">
        <f>('factor influence'!AL176)/1000000</f>
        <v>40.721736925237899</v>
      </c>
      <c r="Q60">
        <f>'factor influence'!AM176</f>
        <v>0</v>
      </c>
      <c r="R60">
        <f>'factor influence'!AN176</f>
        <v>2031</v>
      </c>
      <c r="S60">
        <f>'factor influence'!AO176</f>
        <v>1.0660000000000001</v>
      </c>
      <c r="T60">
        <f>'factor influence'!AP176</f>
        <v>1.1194999999999999</v>
      </c>
    </row>
    <row r="61" spans="1:31">
      <c r="A61">
        <f>'factor influence'!W177</f>
        <v>2032</v>
      </c>
      <c r="B61">
        <f>('factor influence'!X177)/1000</f>
        <v>57.143190128151858</v>
      </c>
      <c r="C61" s="20">
        <f>('factor influence'!Y177)/1000</f>
        <v>0.1077395366592788</v>
      </c>
      <c r="D61" s="20">
        <f>('factor influence'!Z177)/1000</f>
        <v>57.250929664811132</v>
      </c>
      <c r="E61">
        <f>('factor influence'!AA177)/1000</f>
        <v>0</v>
      </c>
      <c r="F61">
        <f>('factor influence'!AB177)/1000</f>
        <v>5.6976138463462709</v>
      </c>
      <c r="G61" s="20">
        <f>('factor influence'!AC177)/1000</f>
        <v>5.1154558232379348E-2</v>
      </c>
      <c r="H61" s="20">
        <f>('factor influence'!AD177)/1000</f>
        <v>5.7487684045786507</v>
      </c>
      <c r="I61">
        <f>'factor influence'!AE177</f>
        <v>0</v>
      </c>
      <c r="J61">
        <f>('factor influence'!AF177)/1000000</f>
        <v>57.057532946981937</v>
      </c>
      <c r="K61">
        <f>('factor influence'!AG177)/1000000</f>
        <v>0.51227636172711322</v>
      </c>
      <c r="L61" s="20">
        <f>('factor influence'!AH177)/1000000</f>
        <v>57.569809308709047</v>
      </c>
      <c r="M61">
        <f>('factor influence'!AI177)/1000000</f>
        <v>0</v>
      </c>
      <c r="N61">
        <f>('factor influence'!AJ177)/1000000</f>
        <v>43.041402884970118</v>
      </c>
      <c r="O61">
        <f>('factor influence'!AK177)/1000000</f>
        <v>0.3864361484754601</v>
      </c>
      <c r="P61" s="20">
        <f>('factor influence'!AL177)/1000000</f>
        <v>43.427839033445579</v>
      </c>
      <c r="Q61">
        <f>'factor influence'!AM177</f>
        <v>0</v>
      </c>
      <c r="R61">
        <f>'factor influence'!AN177</f>
        <v>2032</v>
      </c>
      <c r="S61">
        <f>'factor influence'!AO177</f>
        <v>1.0660000000000001</v>
      </c>
      <c r="T61">
        <f>'factor influence'!AP177</f>
        <v>1.1194999999999999</v>
      </c>
    </row>
    <row r="62" spans="1:31">
      <c r="A62">
        <f>'factor influence'!W178</f>
        <v>2033</v>
      </c>
      <c r="B62">
        <f>('factor influence'!X178)/1000</f>
        <v>60.914640676609885</v>
      </c>
      <c r="C62" s="20">
        <f>('factor influence'!Y178)/1000</f>
        <v>0.1206144112900626</v>
      </c>
      <c r="D62" s="20">
        <f>('factor influence'!Z178)/1000</f>
        <v>61.035255087899955</v>
      </c>
      <c r="E62">
        <f>('factor influence'!AA178)/1000</f>
        <v>0</v>
      </c>
      <c r="F62">
        <f>('factor influence'!AB178)/1000</f>
        <v>6.0736563602051259</v>
      </c>
      <c r="G62" s="20">
        <f>('factor influence'!AC178)/1000</f>
        <v>5.7267527941148685E-2</v>
      </c>
      <c r="H62" s="20">
        <f>('factor influence'!AD178)/1000</f>
        <v>6.130923888146274</v>
      </c>
      <c r="I62">
        <f>'factor influence'!AE178</f>
        <v>0</v>
      </c>
      <c r="J62">
        <f>('factor influence'!AF178)/1000000</f>
        <v>60.823330121482755</v>
      </c>
      <c r="K62">
        <f>('factor influence'!AG178)/1000000</f>
        <v>0.57349338695350327</v>
      </c>
      <c r="L62" s="20">
        <f>('factor influence'!AH178)/1000000</f>
        <v>61.396823508436256</v>
      </c>
      <c r="M62">
        <f>('factor influence'!AI178)/1000000</f>
        <v>0</v>
      </c>
      <c r="N62">
        <f>('factor influence'!AJ178)/1000000</f>
        <v>45.882135475378156</v>
      </c>
      <c r="O62">
        <f>('factor influence'!AK178)/1000000</f>
        <v>0.43261526821827756</v>
      </c>
      <c r="P62" s="20">
        <f>('factor influence'!AL178)/1000000</f>
        <v>46.314750743596434</v>
      </c>
      <c r="Q62">
        <f>'factor influence'!AM178</f>
        <v>0</v>
      </c>
      <c r="R62">
        <f>'factor influence'!AN178</f>
        <v>2033</v>
      </c>
      <c r="S62">
        <f>'factor influence'!AO178</f>
        <v>1.0660000000000001</v>
      </c>
      <c r="T62">
        <f>'factor influence'!AP178</f>
        <v>1.1194999999999999</v>
      </c>
    </row>
    <row r="63" spans="1:31">
      <c r="A63">
        <f>'factor influence'!W179</f>
        <v>2034</v>
      </c>
      <c r="B63">
        <f>('factor influence'!X179)/1000</f>
        <v>64.93500696126614</v>
      </c>
      <c r="C63" s="20">
        <f>('factor influence'!Y179)/1000</f>
        <v>0.13502783343922509</v>
      </c>
      <c r="D63" s="20">
        <f>('factor influence'!Z179)/1000</f>
        <v>65.070034794705379</v>
      </c>
      <c r="E63">
        <f>('factor influence'!AA179)/1000</f>
        <v>0</v>
      </c>
      <c r="F63">
        <f>('factor influence'!AB179)/1000</f>
        <v>6.4745176799786641</v>
      </c>
      <c r="G63" s="20">
        <f>('factor influence'!AC179)/1000</f>
        <v>6.4110997530115954E-2</v>
      </c>
      <c r="H63" s="20">
        <f>('factor influence'!AD179)/1000</f>
        <v>6.5386286775087799</v>
      </c>
      <c r="I63">
        <f>'factor influence'!AE179</f>
        <v>0</v>
      </c>
      <c r="J63">
        <f>('factor influence'!AF179)/1000000</f>
        <v>64.837669909500619</v>
      </c>
      <c r="K63">
        <f>('factor influence'!AG179)/1000000</f>
        <v>0.64202584669444673</v>
      </c>
      <c r="L63" s="20">
        <f>('factor influence'!AH179)/1000000</f>
        <v>65.479695756195056</v>
      </c>
      <c r="M63">
        <f>('factor influence'!AI179)/1000000</f>
        <v>0</v>
      </c>
      <c r="N63">
        <f>('factor influence'!AJ179)/1000000</f>
        <v>48.91035641675311</v>
      </c>
      <c r="O63">
        <f>('factor influence'!AK179)/1000000</f>
        <v>0.48431279277036171</v>
      </c>
      <c r="P63" s="20">
        <f>('factor influence'!AL179)/1000000</f>
        <v>49.394669209523478</v>
      </c>
      <c r="Q63">
        <f>'factor influence'!AM179</f>
        <v>0</v>
      </c>
      <c r="R63">
        <f>'factor influence'!AN179</f>
        <v>2034</v>
      </c>
      <c r="S63">
        <f>'factor influence'!AO179</f>
        <v>1.0660000000000001</v>
      </c>
      <c r="T63">
        <f>'factor influence'!AP179</f>
        <v>1.1194999999999999</v>
      </c>
    </row>
    <row r="64" spans="1:31">
      <c r="A64">
        <f>'factor influence'!W180</f>
        <v>2035</v>
      </c>
      <c r="B64">
        <f>('factor influence'!X180)/1000</f>
        <v>69.220717420709718</v>
      </c>
      <c r="C64" s="20">
        <f>('factor influence'!Y180)/1000</f>
        <v>0.15116365953521246</v>
      </c>
      <c r="D64" s="20">
        <f>('factor influence'!Z180)/1000</f>
        <v>69.371881080244933</v>
      </c>
      <c r="E64">
        <f>('factor influence'!AA180)/1000</f>
        <v>0</v>
      </c>
      <c r="F64">
        <f>('factor influence'!AB180)/1000</f>
        <v>6.9018358468572565</v>
      </c>
      <c r="G64" s="20">
        <f>('factor influence'!AC180)/1000</f>
        <v>7.1772261734964801E-2</v>
      </c>
      <c r="H64" s="20">
        <f>('factor influence'!AD180)/1000</f>
        <v>6.9736081085922219</v>
      </c>
      <c r="I64">
        <f>'factor influence'!AE180</f>
        <v>0</v>
      </c>
      <c r="J64">
        <f>('factor influence'!AF180)/1000000</f>
        <v>69.116956123527657</v>
      </c>
      <c r="K64">
        <f>('factor influence'!AG180)/1000000</f>
        <v>0.71874793537443316</v>
      </c>
      <c r="L64" s="20">
        <f>('factor influence'!AH180)/1000000</f>
        <v>69.835704058902095</v>
      </c>
      <c r="M64">
        <f>('factor influence'!AI180)/1000000</f>
        <v>0</v>
      </c>
      <c r="N64">
        <f>('factor influence'!AJ180)/1000000</f>
        <v>52.13843994025882</v>
      </c>
      <c r="O64">
        <f>('factor influence'!AK180)/1000000</f>
        <v>0.54218817150641985</v>
      </c>
      <c r="P64" s="20">
        <f>('factor influence'!AL180)/1000000</f>
        <v>52.680628111765245</v>
      </c>
      <c r="Q64">
        <f>'factor influence'!AM180</f>
        <v>0</v>
      </c>
      <c r="R64">
        <f>'factor influence'!AN180</f>
        <v>2035</v>
      </c>
      <c r="S64">
        <f>'factor influence'!AO180</f>
        <v>1.0660000000000001</v>
      </c>
      <c r="T64">
        <f>'factor influence'!AP180</f>
        <v>1.1194999999999999</v>
      </c>
    </row>
    <row r="65" spans="1:30">
      <c r="A65">
        <f>'factor influence'!W181</f>
        <v>0</v>
      </c>
      <c r="B65">
        <f>('factor influence'!X181)/1000</f>
        <v>0</v>
      </c>
      <c r="C65">
        <f>('factor influence'!Y181)/1000</f>
        <v>0</v>
      </c>
      <c r="D65">
        <f>('factor influence'!Z181)/1000</f>
        <v>0</v>
      </c>
      <c r="E65">
        <f>('factor influence'!AA181)/1000</f>
        <v>0</v>
      </c>
      <c r="F65">
        <f>('factor influence'!AB181)/1000</f>
        <v>0</v>
      </c>
      <c r="G65">
        <f>('factor influence'!AC181)/1000</f>
        <v>0</v>
      </c>
      <c r="H65">
        <f>('factor influence'!AD181)/1000</f>
        <v>0</v>
      </c>
      <c r="I65">
        <f>'factor influence'!AE181</f>
        <v>0</v>
      </c>
      <c r="J65">
        <f>('factor influence'!AF181)/1000000</f>
        <v>0</v>
      </c>
      <c r="K65">
        <f>('factor influence'!AG181)/1000000</f>
        <v>0</v>
      </c>
      <c r="L65">
        <f>('factor influence'!AH181)/1000000</f>
        <v>0</v>
      </c>
      <c r="M65">
        <f>('factor influence'!AI181)/1000000</f>
        <v>0</v>
      </c>
      <c r="N65">
        <f>('factor influence'!AJ181)/1000000</f>
        <v>0</v>
      </c>
      <c r="O65">
        <f>('factor influence'!AK181)/1000000</f>
        <v>0</v>
      </c>
      <c r="P65">
        <f>('factor influence'!AL181)/1000000</f>
        <v>0</v>
      </c>
      <c r="Q65">
        <f>'factor influence'!AM181</f>
        <v>0</v>
      </c>
      <c r="R65">
        <f>'factor influence'!AN181</f>
        <v>0</v>
      </c>
      <c r="S65">
        <f>'factor influence'!AO181</f>
        <v>0</v>
      </c>
      <c r="T65">
        <f>'factor influence'!AP181</f>
        <v>0</v>
      </c>
      <c r="W65">
        <v>2025</v>
      </c>
      <c r="X65">
        <v>3.6656536105053799</v>
      </c>
      <c r="Y65">
        <v>1.4257108966651</v>
      </c>
      <c r="Z65">
        <v>-1.1385487014974183</v>
      </c>
      <c r="AB65">
        <v>2.3212165216746919E-2</v>
      </c>
      <c r="AC65">
        <v>8.8206227823638197E-3</v>
      </c>
      <c r="AD65">
        <v>-7.4278928693590181E-3</v>
      </c>
    </row>
    <row r="66" spans="1:30">
      <c r="A66">
        <f>'factor influence'!W182</f>
        <v>0</v>
      </c>
      <c r="B66">
        <f>('factor influence'!X182)/1000</f>
        <v>0</v>
      </c>
      <c r="C66">
        <f>('factor influence'!Y182)/1000</f>
        <v>0</v>
      </c>
      <c r="D66">
        <f>('factor influence'!Z182)/1000</f>
        <v>0</v>
      </c>
      <c r="E66">
        <f>('factor influence'!AA182)/1000</f>
        <v>0</v>
      </c>
      <c r="F66">
        <f>('factor influence'!AB182)/1000</f>
        <v>0</v>
      </c>
      <c r="G66">
        <f>('factor influence'!AC182)/1000</f>
        <v>0</v>
      </c>
      <c r="H66">
        <f>('factor influence'!AD182)/1000</f>
        <v>0</v>
      </c>
      <c r="I66">
        <f>'factor influence'!AE182</f>
        <v>0</v>
      </c>
      <c r="J66">
        <f>('factor influence'!AF182)/1000000</f>
        <v>0</v>
      </c>
      <c r="K66">
        <f>('factor influence'!AG182)/1000000</f>
        <v>0</v>
      </c>
      <c r="L66">
        <f>('factor influence'!AH182)/1000000</f>
        <v>0</v>
      </c>
      <c r="M66">
        <f>('factor influence'!AI182)/1000000</f>
        <v>0</v>
      </c>
      <c r="N66">
        <f>('factor influence'!AJ182)/1000000</f>
        <v>0</v>
      </c>
      <c r="O66">
        <f>('factor influence'!AK182)/1000000</f>
        <v>0</v>
      </c>
      <c r="P66">
        <f>('factor influence'!AL182)/1000000</f>
        <v>0</v>
      </c>
      <c r="Q66">
        <f>'factor influence'!AM182</f>
        <v>0</v>
      </c>
      <c r="R66">
        <f>'factor influence'!AN182</f>
        <v>0</v>
      </c>
      <c r="S66">
        <f>'factor influence'!AO182</f>
        <v>0</v>
      </c>
      <c r="T66">
        <f>'factor influence'!AP182</f>
        <v>0</v>
      </c>
      <c r="W66">
        <v>2027</v>
      </c>
      <c r="X66">
        <v>4.1682015392282965</v>
      </c>
      <c r="Y66">
        <v>1.7589118454886548</v>
      </c>
      <c r="Z66">
        <v>-1.3447394611763301</v>
      </c>
      <c r="AB66">
        <v>2.9091348225885875E-2</v>
      </c>
      <c r="AC66">
        <v>1.3198370523328127E-2</v>
      </c>
      <c r="AD66">
        <v>-1.0338054249954312E-2</v>
      </c>
    </row>
    <row r="67" spans="1:30">
      <c r="A67" t="str">
        <f>'factor influence'!W183</f>
        <v>Error bar max</v>
      </c>
      <c r="B67">
        <f>('factor influence'!X183)/1000</f>
        <v>0</v>
      </c>
      <c r="C67">
        <f>('factor influence'!Y183)/1000</f>
        <v>0</v>
      </c>
      <c r="D67">
        <f>('factor influence'!Z183)/1000</f>
        <v>0</v>
      </c>
      <c r="E67">
        <f>('factor influence'!AA183)/1000</f>
        <v>0</v>
      </c>
      <c r="F67">
        <f>('factor influence'!AB183)/1000</f>
        <v>0</v>
      </c>
      <c r="G67">
        <f>('factor influence'!AC183)/1000</f>
        <v>0</v>
      </c>
      <c r="H67">
        <f>('factor influence'!AD183)/1000</f>
        <v>0</v>
      </c>
      <c r="I67">
        <f>'factor influence'!AE183</f>
        <v>0</v>
      </c>
      <c r="J67">
        <f>('factor influence'!AF183)/1000000</f>
        <v>0</v>
      </c>
      <c r="K67">
        <f>('factor influence'!AG183)/1000000</f>
        <v>0</v>
      </c>
      <c r="L67">
        <f>('factor influence'!AH183)/1000000</f>
        <v>0</v>
      </c>
      <c r="M67">
        <f>('factor influence'!AI183)/1000000</f>
        <v>0</v>
      </c>
      <c r="N67">
        <f>('factor influence'!AJ183)/1000000</f>
        <v>0</v>
      </c>
      <c r="O67">
        <f>('factor influence'!AK183)/1000000</f>
        <v>0</v>
      </c>
      <c r="P67">
        <f>('factor influence'!AL183)/1000000</f>
        <v>0</v>
      </c>
      <c r="Q67">
        <f>'factor influence'!AM183</f>
        <v>0</v>
      </c>
      <c r="R67">
        <f>'factor influence'!AN183</f>
        <v>0</v>
      </c>
      <c r="S67">
        <f>'factor influence'!AO183</f>
        <v>0</v>
      </c>
      <c r="T67">
        <f>'factor influence'!AP183</f>
        <v>0</v>
      </c>
      <c r="W67">
        <v>2029</v>
      </c>
      <c r="X67">
        <v>4.7399623123841117</v>
      </c>
      <c r="Y67">
        <v>2.160873352758601</v>
      </c>
      <c r="Z67">
        <v>-1.5853091581966983</v>
      </c>
      <c r="AB67">
        <v>3.6459612177375304E-2</v>
      </c>
      <c r="AC67">
        <v>1.9371316805055768E-2</v>
      </c>
      <c r="AD67">
        <v>-1.4178823604571011E-2</v>
      </c>
    </row>
    <row r="68" spans="1:30">
      <c r="A68">
        <f>'factor influence'!W184</f>
        <v>0</v>
      </c>
      <c r="B68" t="e">
        <f>('factor influence'!X184)/1000</f>
        <v>#VALUE!</v>
      </c>
      <c r="C68" t="e">
        <f>('factor influence'!Y184)/1000</f>
        <v>#VALUE!</v>
      </c>
      <c r="D68" t="e">
        <f>('factor influence'!Z184)/1000</f>
        <v>#VALUE!</v>
      </c>
      <c r="E68">
        <f>('factor influence'!AA184)/1000</f>
        <v>0</v>
      </c>
      <c r="F68" t="e">
        <f>('factor influence'!AB184)/1000</f>
        <v>#VALUE!</v>
      </c>
      <c r="G68" t="e">
        <f>('factor influence'!AC184)/1000</f>
        <v>#VALUE!</v>
      </c>
      <c r="H68" t="e">
        <f>('factor influence'!AD184)/1000</f>
        <v>#VALUE!</v>
      </c>
      <c r="I68">
        <f>'factor influence'!AE184</f>
        <v>0</v>
      </c>
      <c r="J68" t="e">
        <f>('factor influence'!AF184)/1000000</f>
        <v>#VALUE!</v>
      </c>
      <c r="K68" t="e">
        <f>('factor influence'!AG184)/1000000</f>
        <v>#VALUE!</v>
      </c>
      <c r="L68" t="e">
        <f>('factor influence'!AH184)/1000000</f>
        <v>#VALUE!</v>
      </c>
      <c r="M68">
        <f>('factor influence'!AI184)/1000000</f>
        <v>0</v>
      </c>
      <c r="N68" t="e">
        <f>('factor influence'!AJ184)/1000000</f>
        <v>#VALUE!</v>
      </c>
      <c r="O68" t="e">
        <f>('factor influence'!AK184)/1000000</f>
        <v>#VALUE!</v>
      </c>
      <c r="P68" t="e">
        <f>('factor influence'!AL184)/1000000</f>
        <v>#VALUE!</v>
      </c>
      <c r="Q68">
        <f>'factor influence'!AM184</f>
        <v>0</v>
      </c>
      <c r="R68">
        <f>'factor influence'!AN184</f>
        <v>0</v>
      </c>
      <c r="S68" t="str">
        <f>'factor influence'!AO184</f>
        <v>Electronic</v>
      </c>
      <c r="T68" t="str">
        <f>'factor influence'!AP184</f>
        <v>Semiconductor</v>
      </c>
      <c r="W68">
        <v>2031</v>
      </c>
      <c r="X68">
        <v>5.3905476262606893</v>
      </c>
      <c r="Y68">
        <v>2.6450115321856966</v>
      </c>
      <c r="Z68">
        <v>-1.8657601699880715</v>
      </c>
      <c r="AB68">
        <v>4.5694111864563965E-2</v>
      </c>
      <c r="AC68">
        <v>2.8013936408970538E-2</v>
      </c>
      <c r="AD68">
        <v>-1.9222306961215175E-2</v>
      </c>
    </row>
    <row r="69" spans="1:30">
      <c r="A69">
        <f>'factor influence'!W185</f>
        <v>2020</v>
      </c>
      <c r="B69">
        <f>('factor influence'!X185)/1000</f>
        <v>1.4103995985269866</v>
      </c>
      <c r="C69">
        <f>('factor influence'!Y185)/1000</f>
        <v>6.2726143999999916E-3</v>
      </c>
      <c r="D69">
        <f>('factor influence'!Z185)/1000</f>
        <v>1.4166722129269873</v>
      </c>
      <c r="E69">
        <f>('factor influence'!AA185)/1000</f>
        <v>0</v>
      </c>
      <c r="F69">
        <f>('factor influence'!AB185)/1000</f>
        <v>1.0879858633627131</v>
      </c>
      <c r="G69">
        <f>('factor influence'!AC185)/1000</f>
        <v>5.6586316799999937E-3</v>
      </c>
      <c r="H69">
        <f>('factor influence'!AD185)/1000</f>
        <v>1.0936444950427131</v>
      </c>
      <c r="I69">
        <f>'factor influence'!AE185</f>
        <v>0</v>
      </c>
      <c r="J69">
        <f>('factor influence'!AF185)/1000000</f>
        <v>10.895401288818023</v>
      </c>
      <c r="K69">
        <f>('factor influence'!AG185)/1000000</f>
        <v>5.6667154395428486E-2</v>
      </c>
      <c r="L69">
        <f>('factor influence'!AH185)/1000000</f>
        <v>10.952068443213449</v>
      </c>
      <c r="M69">
        <f>('factor influence'!AI185)/1000000</f>
        <v>0</v>
      </c>
      <c r="N69">
        <f>('factor influence'!AJ185)/1000000</f>
        <v>8.218956064945754</v>
      </c>
      <c r="O69">
        <f>('factor influence'!AK185)/1000000</f>
        <v>4.2746920462628506E-2</v>
      </c>
      <c r="P69">
        <f>('factor influence'!AL185)/1000000</f>
        <v>8.2617029854083839</v>
      </c>
      <c r="Q69">
        <f>'factor influence'!AM185</f>
        <v>0</v>
      </c>
      <c r="R69">
        <f>'factor influence'!AN185</f>
        <v>0</v>
      </c>
      <c r="S69">
        <f>'factor influence'!AO185</f>
        <v>0</v>
      </c>
      <c r="T69">
        <f>'factor influence'!AP185</f>
        <v>0</v>
      </c>
      <c r="W69">
        <v>2033</v>
      </c>
      <c r="X69">
        <v>6.130923888146274</v>
      </c>
      <c r="Y69">
        <v>3.227310202366144</v>
      </c>
      <c r="Z69">
        <v>-2.1924620214887147</v>
      </c>
      <c r="AB69">
        <v>5.7267527941148685E-2</v>
      </c>
      <c r="AC69">
        <v>4.0041911097619828E-2</v>
      </c>
      <c r="AD69">
        <v>-2.5816376535479985E-2</v>
      </c>
    </row>
    <row r="70" spans="1:30">
      <c r="A70">
        <f>'factor influence'!W186</f>
        <v>2021</v>
      </c>
      <c r="B70">
        <f>('factor influence'!X186)/1000</f>
        <v>1.4869102970342938</v>
      </c>
      <c r="C70">
        <f>('factor influence'!Y186)/1000</f>
        <v>6.854979420679648E-3</v>
      </c>
      <c r="D70">
        <f>('factor influence'!Z186)/1000</f>
        <v>1.4937652764549747</v>
      </c>
      <c r="E70">
        <f>('factor influence'!AA186)/1000</f>
        <v>0</v>
      </c>
      <c r="F70">
        <f>('factor influence'!AB186)/1000</f>
        <v>1.1470064121907868</v>
      </c>
      <c r="G70">
        <f>('factor influence'!AC186)/1000</f>
        <v>6.1839930277885246E-3</v>
      </c>
      <c r="H70">
        <f>('factor influence'!AD186)/1000</f>
        <v>1.1531904052185755</v>
      </c>
      <c r="I70">
        <f>'factor influence'!AE186</f>
        <v>0</v>
      </c>
      <c r="J70">
        <f>('factor influence'!AF186)/1000000</f>
        <v>11.486449927796308</v>
      </c>
      <c r="K70">
        <f>('factor influence'!AG186)/1000000</f>
        <v>6.1928273035425113E-2</v>
      </c>
      <c r="L70">
        <f>('factor influence'!AH186)/1000000</f>
        <v>11.548378200831733</v>
      </c>
      <c r="M70">
        <f>('factor influence'!AI186)/1000000</f>
        <v>0</v>
      </c>
      <c r="N70">
        <f>('factor influence'!AJ186)/1000000</f>
        <v>8.6648141538069741</v>
      </c>
      <c r="O70">
        <f>('factor influence'!AK186)/1000000</f>
        <v>4.6715650187065312E-2</v>
      </c>
      <c r="P70">
        <f>('factor influence'!AL186)/1000000</f>
        <v>8.7115298039940381</v>
      </c>
      <c r="Q70">
        <f>'factor influence'!AM186</f>
        <v>0</v>
      </c>
      <c r="R70">
        <f>'factor influence'!AN186</f>
        <v>0</v>
      </c>
      <c r="S70">
        <f>'factor influence'!AO186</f>
        <v>0</v>
      </c>
      <c r="T70">
        <f>'factor influence'!AP186</f>
        <v>0</v>
      </c>
      <c r="W70">
        <v>2035</v>
      </c>
      <c r="X70">
        <v>6.9736081085922219</v>
      </c>
      <c r="Y70">
        <v>3.926817864824756</v>
      </c>
      <c r="Z70">
        <v>-2.5727889088526652</v>
      </c>
      <c r="AB70">
        <v>7.1772261734964801E-2</v>
      </c>
      <c r="AC70">
        <v>5.6695756993456442E-2</v>
      </c>
      <c r="AD70">
        <v>-3.4405148749889813E-2</v>
      </c>
    </row>
    <row r="71" spans="1:30">
      <c r="A71">
        <f>'factor influence'!W187</f>
        <v>2022</v>
      </c>
      <c r="B71">
        <f>('factor influence'!X187)/1000</f>
        <v>1.5675715121697904</v>
      </c>
      <c r="C71">
        <f>('factor influence'!Y187)/1000</f>
        <v>7.4914126489174252E-3</v>
      </c>
      <c r="D71">
        <f>('factor influence'!Z187)/1000</f>
        <v>1.5750629248187107</v>
      </c>
      <c r="E71">
        <f>('factor influence'!AA187)/1000</f>
        <v>0</v>
      </c>
      <c r="F71">
        <f>('factor influence'!AB187)/1000</f>
        <v>1.2092286801783356</v>
      </c>
      <c r="G71">
        <f>('factor influence'!AC187)/1000</f>
        <v>6.7581302212864963E-3</v>
      </c>
      <c r="H71">
        <f>('factor influence'!AD187)/1000</f>
        <v>1.2159868103996223</v>
      </c>
      <c r="I71">
        <f>'factor influence'!AE187</f>
        <v>0</v>
      </c>
      <c r="J71">
        <f>('factor influence'!AF187)/1000000</f>
        <v>12.109561497214473</v>
      </c>
      <c r="K71">
        <f>('factor influence'!AG187)/1000000</f>
        <v>6.7677846930311911E-2</v>
      </c>
      <c r="L71">
        <f>('factor influence'!AH187)/1000000</f>
        <v>12.177239344144784</v>
      </c>
      <c r="M71">
        <f>('factor influence'!AI187)/1000000</f>
        <v>0</v>
      </c>
      <c r="N71">
        <f>('factor influence'!AJ187)/1000000</f>
        <v>9.1348589439757735</v>
      </c>
      <c r="O71">
        <f>('factor influence'!AK187)/1000000</f>
        <v>5.1052846585947144E-2</v>
      </c>
      <c r="P71">
        <f>('factor influence'!AL187)/1000000</f>
        <v>9.18591179056172</v>
      </c>
      <c r="Q71">
        <f>'factor influence'!AM187</f>
        <v>0</v>
      </c>
      <c r="R71">
        <f>'factor influence'!AN187</f>
        <v>0</v>
      </c>
      <c r="S71">
        <f>'factor influence'!AO187</f>
        <v>0</v>
      </c>
      <c r="T71">
        <f>'factor influence'!AP187</f>
        <v>0</v>
      </c>
    </row>
    <row r="72" spans="1:30">
      <c r="A72">
        <f>'factor influence'!W188</f>
        <v>2023</v>
      </c>
      <c r="B72">
        <f>('factor influence'!X188)/1000</f>
        <v>1.652608399220473</v>
      </c>
      <c r="C72">
        <f>('factor influence'!Y188)/1000</f>
        <v>8.1869339107068697E-3</v>
      </c>
      <c r="D72">
        <f>('factor influence'!Z188)/1000</f>
        <v>1.66079533313118</v>
      </c>
      <c r="E72">
        <f>('factor influence'!AA188)/1000</f>
        <v>0</v>
      </c>
      <c r="F72">
        <f>('factor influence'!AB188)/1000</f>
        <v>1.2748263526905375</v>
      </c>
      <c r="G72">
        <f>('factor influence'!AC188)/1000</f>
        <v>7.3855717305358649E-3</v>
      </c>
      <c r="H72">
        <f>('factor influence'!AD188)/1000</f>
        <v>1.282211924421073</v>
      </c>
      <c r="I72">
        <f>'factor influence'!AE188</f>
        <v>0</v>
      </c>
      <c r="J72">
        <f>('factor influence'!AF188)/1000000</f>
        <v>12.766475331943814</v>
      </c>
      <c r="K72">
        <f>('factor influence'!AG188)/1000000</f>
        <v>7.3961225472937722E-2</v>
      </c>
      <c r="L72">
        <f>('factor influence'!AH188)/1000000</f>
        <v>12.840436557416751</v>
      </c>
      <c r="M72">
        <f>('factor influence'!AI188)/1000000</f>
        <v>0</v>
      </c>
      <c r="N72">
        <f>('factor influence'!AJ188)/1000000</f>
        <v>9.6304025043250956</v>
      </c>
      <c r="O72">
        <f>('factor influence'!AK188)/1000000</f>
        <v>5.5792719015819517E-2</v>
      </c>
      <c r="P72">
        <f>('factor influence'!AL188)/1000000</f>
        <v>9.686195223340917</v>
      </c>
      <c r="Q72">
        <f>'factor influence'!AM188</f>
        <v>0</v>
      </c>
      <c r="R72">
        <f>'factor influence'!AN188</f>
        <v>0</v>
      </c>
      <c r="S72">
        <f>'factor influence'!AO188</f>
        <v>0</v>
      </c>
      <c r="T72">
        <f>'factor influence'!AP188</f>
        <v>0</v>
      </c>
    </row>
    <row r="73" spans="1:30">
      <c r="A73">
        <f>'factor influence'!W189</f>
        <v>2024</v>
      </c>
      <c r="B73">
        <f>('factor influence'!X189)/1000</f>
        <v>1.742258327592157</v>
      </c>
      <c r="C73">
        <f>('factor influence'!Y189)/1000</f>
        <v>8.9470290850909035E-3</v>
      </c>
      <c r="D73">
        <f>('factor influence'!Z189)/1000</f>
        <v>1.7512053566772521</v>
      </c>
      <c r="E73">
        <f>('factor influence'!AA189)/1000</f>
        <v>0</v>
      </c>
      <c r="F73">
        <f>('factor influence'!AB189)/1000</f>
        <v>1.3439825370951153</v>
      </c>
      <c r="G73">
        <f>('factor influence'!AC189)/1000</f>
        <v>8.0712664599272687E-3</v>
      </c>
      <c r="H73">
        <f>('factor influence'!AD189)/1000</f>
        <v>1.3520538035550427</v>
      </c>
      <c r="I73">
        <f>'factor influence'!AE189</f>
        <v>0</v>
      </c>
      <c r="J73">
        <f>('factor influence'!AF189)/1000000</f>
        <v>13.459025121481076</v>
      </c>
      <c r="K73">
        <f>('factor influence'!AG189)/1000000</f>
        <v>8.0827968405843012E-2</v>
      </c>
      <c r="L73">
        <f>('factor influence'!AH189)/1000000</f>
        <v>13.539853089886918</v>
      </c>
      <c r="M73">
        <f>('factor influence'!AI189)/1000000</f>
        <v>0</v>
      </c>
      <c r="N73">
        <f>('factor influence'!AJ189)/1000000</f>
        <v>10.152828080227096</v>
      </c>
      <c r="O73">
        <f>('factor influence'!AK189)/1000000</f>
        <v>6.0972652914421985E-2</v>
      </c>
      <c r="P73">
        <f>('factor influence'!AL189)/1000000</f>
        <v>10.21380073314152</v>
      </c>
      <c r="Q73">
        <f>'factor influence'!AM189</f>
        <v>0</v>
      </c>
      <c r="R73">
        <f>'factor influence'!AN189</f>
        <v>0</v>
      </c>
      <c r="S73">
        <f>'factor influence'!AO189</f>
        <v>0</v>
      </c>
      <c r="T73">
        <f>'factor influence'!AP189</f>
        <v>0</v>
      </c>
    </row>
    <row r="74" spans="1:30">
      <c r="A74">
        <f>'factor influence'!W190</f>
        <v>2025</v>
      </c>
      <c r="B74">
        <f>('factor influence'!X190)/1000</f>
        <v>1.836771543395298</v>
      </c>
      <c r="C74" s="20">
        <f>('factor influence'!Y190)/1000</f>
        <v>9.7776933736785244E-3</v>
      </c>
      <c r="D74" s="20">
        <f>('factor influence'!Z190)/1000</f>
        <v>1.8465492367689804</v>
      </c>
      <c r="E74">
        <f>('factor influence'!AA190)/1000</f>
        <v>0</v>
      </c>
      <c r="F74">
        <f>('factor influence'!AB190)/1000</f>
        <v>1.416890273882736</v>
      </c>
      <c r="G74" s="20">
        <f>('factor influence'!AC190)/1000</f>
        <v>8.8206227823638197E-3</v>
      </c>
      <c r="H74" s="20">
        <f>('factor influence'!AD190)/1000</f>
        <v>1.4257108966651</v>
      </c>
      <c r="I74">
        <f>'factor influence'!AE190</f>
        <v>0</v>
      </c>
      <c r="J74">
        <f>('factor influence'!AF190)/1000000</f>
        <v>14.189144028454258</v>
      </c>
      <c r="K74">
        <f>('factor influence'!AG190)/1000000</f>
        <v>8.8332236720529062E-2</v>
      </c>
      <c r="L74" s="20">
        <f>('factor influence'!AH190)/1000000</f>
        <v>14.277476265174784</v>
      </c>
      <c r="M74">
        <f>('factor influence'!AI190)/1000000</f>
        <v>0</v>
      </c>
      <c r="N74">
        <f>('factor influence'!AJ190)/1000000</f>
        <v>10.703593954702731</v>
      </c>
      <c r="O74">
        <f>('factor influence'!AK190)/1000000</f>
        <v>6.6633504675914126E-2</v>
      </c>
      <c r="P74" s="20">
        <f>('factor influence'!AL190)/1000000</f>
        <v>10.77022745937864</v>
      </c>
      <c r="Q74">
        <f>'factor influence'!AM190</f>
        <v>0</v>
      </c>
      <c r="R74">
        <f>'factor influence'!AN190</f>
        <v>0</v>
      </c>
      <c r="S74">
        <f>'factor influence'!AO190</f>
        <v>1.2499999999999956E-2</v>
      </c>
      <c r="T74">
        <f>'factor influence'!AP190</f>
        <v>2.9500000000000082E-2</v>
      </c>
      <c r="W74">
        <v>2025</v>
      </c>
      <c r="X74">
        <v>36.708902585203873</v>
      </c>
      <c r="Y74">
        <v>14.277476265174784</v>
      </c>
      <c r="Z74">
        <v>-11.401751996424146</v>
      </c>
      <c r="AB74">
        <v>27.691394703360643</v>
      </c>
      <c r="AC74">
        <v>10.77022745937864</v>
      </c>
      <c r="AD74">
        <v>-8.600922190740496</v>
      </c>
    </row>
    <row r="75" spans="1:30">
      <c r="A75">
        <f>'factor influence'!W191</f>
        <v>2026</v>
      </c>
      <c r="B75">
        <f>('factor influence'!X191)/1000</f>
        <v>2.4375982260373057</v>
      </c>
      <c r="C75" s="20">
        <f>('factor influence'!Y191)/1000</f>
        <v>1.2676779458974217E-2</v>
      </c>
      <c r="D75" s="20">
        <f>('factor influence'!Z191)/1000</f>
        <v>2.4502750054962816</v>
      </c>
      <c r="E75">
        <f>('factor influence'!AA191)/1000</f>
        <v>0</v>
      </c>
      <c r="F75">
        <f>('factor influence'!AB191)/1000</f>
        <v>1.5736466784486374</v>
      </c>
      <c r="G75" s="20">
        <f>('factor influence'!AC191)/1000</f>
        <v>1.0819654450830073E-2</v>
      </c>
      <c r="H75" s="20">
        <f>('factor influence'!AD191)/1000</f>
        <v>1.5844663328994679</v>
      </c>
      <c r="I75">
        <f>'factor influence'!AE191</f>
        <v>0</v>
      </c>
      <c r="J75">
        <f>('factor influence'!AF191)/1000000</f>
        <v>15.758947451321356</v>
      </c>
      <c r="K75">
        <f>('factor influence'!AG191)/1000000</f>
        <v>0.10835111100045543</v>
      </c>
      <c r="L75" s="20">
        <f>('factor influence'!AH191)/1000000</f>
        <v>15.867298562321812</v>
      </c>
      <c r="M75">
        <f>('factor influence'!AI191)/1000000</f>
        <v>0</v>
      </c>
      <c r="N75">
        <f>('factor influence'!AJ191)/1000000</f>
        <v>11.887776622337711</v>
      </c>
      <c r="O75">
        <f>('factor influence'!AK191)/1000000</f>
        <v>8.173476105141346E-2</v>
      </c>
      <c r="P75" s="20">
        <f>('factor influence'!AL191)/1000000</f>
        <v>11.969511383389118</v>
      </c>
      <c r="Q75">
        <f>'factor influence'!AM191</f>
        <v>0</v>
      </c>
      <c r="R75">
        <f>'factor influence'!AN191</f>
        <v>0</v>
      </c>
      <c r="S75">
        <f>'factor influence'!AO191</f>
        <v>1.2499999999999956E-2</v>
      </c>
      <c r="T75">
        <f>'factor influence'!AP191</f>
        <v>2.9500000000000082E-2</v>
      </c>
      <c r="W75">
        <v>2026</v>
      </c>
      <c r="X75">
        <v>39.144126404944565</v>
      </c>
      <c r="Y75">
        <v>15.867298562321812</v>
      </c>
      <c r="Z75">
        <v>-12.394281798047929</v>
      </c>
      <c r="AB75">
        <v>29.528408049835505</v>
      </c>
      <c r="AC75">
        <v>11.969511383389118</v>
      </c>
      <c r="AD75">
        <v>-9.3496379669154734</v>
      </c>
    </row>
    <row r="76" spans="1:30">
      <c r="A76">
        <f>'factor influence'!W192</f>
        <v>2027</v>
      </c>
      <c r="B76">
        <f>('factor influence'!X192)/1000</f>
        <v>3.1157280509547562</v>
      </c>
      <c r="C76" s="20">
        <f>('factor influence'!Y192)/1000</f>
        <v>1.6180173438806768E-2</v>
      </c>
      <c r="D76" s="20">
        <f>('factor influence'!Z192)/1000</f>
        <v>3.1319082243935625</v>
      </c>
      <c r="E76">
        <f>('factor influence'!AA192)/1000</f>
        <v>0</v>
      </c>
      <c r="F76">
        <f>('factor influence'!AB192)/1000</f>
        <v>1.745713474965326</v>
      </c>
      <c r="G76" s="20">
        <f>('factor influence'!AC192)/1000</f>
        <v>1.3198370523328127E-2</v>
      </c>
      <c r="H76" s="20">
        <f>('factor influence'!AD192)/1000</f>
        <v>1.7589118454886548</v>
      </c>
      <c r="I76">
        <f>'factor influence'!AE192</f>
        <v>0</v>
      </c>
      <c r="J76">
        <f>('factor influence'!AF192)/1000000</f>
        <v>17.482073513581337</v>
      </c>
      <c r="K76">
        <f>('factor influence'!AG192)/1000000</f>
        <v>0.13217225338361446</v>
      </c>
      <c r="L76" s="20">
        <f>('factor influence'!AH192)/1000000</f>
        <v>17.614245766964949</v>
      </c>
      <c r="M76">
        <f>('factor influence'!AI192)/1000000</f>
        <v>0</v>
      </c>
      <c r="N76">
        <f>('factor influence'!AJ192)/1000000</f>
        <v>13.187618365166639</v>
      </c>
      <c r="O76">
        <f>('factor influence'!AK192)/1000000</f>
        <v>9.9704261896227345E-2</v>
      </c>
      <c r="P76" s="20">
        <f>('factor influence'!AL192)/1000000</f>
        <v>13.287322627062865</v>
      </c>
      <c r="Q76">
        <f>'factor influence'!AM192</f>
        <v>0</v>
      </c>
      <c r="R76">
        <f>'factor influence'!AN192</f>
        <v>0</v>
      </c>
      <c r="S76">
        <f>'factor influence'!AO192</f>
        <v>1.2499999999999956E-2</v>
      </c>
      <c r="T76">
        <f>'factor influence'!AP192</f>
        <v>2.9500000000000082E-2</v>
      </c>
      <c r="W76">
        <v>2027</v>
      </c>
      <c r="X76">
        <v>41.741561128557649</v>
      </c>
      <c r="Y76">
        <v>17.614245766964949</v>
      </c>
      <c r="Z76">
        <v>-13.466605175494395</v>
      </c>
      <c r="AB76">
        <v>31.48778534205605</v>
      </c>
      <c r="AC76">
        <v>13.287322627062865</v>
      </c>
      <c r="AD76">
        <v>-10.158546101000622</v>
      </c>
    </row>
    <row r="77" spans="1:30">
      <c r="A77">
        <f>'factor influence'!W193</f>
        <v>2028</v>
      </c>
      <c r="B77">
        <f>('factor influence'!X193)/1000</f>
        <v>3.8792184391636764</v>
      </c>
      <c r="C77" s="20">
        <f>('factor influence'!Y193)/1000</f>
        <v>2.0398512305567593E-2</v>
      </c>
      <c r="D77" s="20">
        <f>('factor influence'!Z193)/1000</f>
        <v>3.8996169514692447</v>
      </c>
      <c r="E77">
        <f>('factor influence'!AA193)/1000</f>
        <v>0</v>
      </c>
      <c r="F77">
        <f>('factor influence'!AB193)/1000</f>
        <v>1.9344908601376347</v>
      </c>
      <c r="G77" s="20">
        <f>('factor influence'!AC193)/1000</f>
        <v>1.6023122503967657E-2</v>
      </c>
      <c r="H77" s="20">
        <f>('factor influence'!AD193)/1000</f>
        <v>1.9505139826416025</v>
      </c>
      <c r="I77">
        <f>'factor influence'!AE193</f>
        <v>0</v>
      </c>
      <c r="J77">
        <f>('factor influence'!AF193)/1000000</f>
        <v>19.372544185092597</v>
      </c>
      <c r="K77">
        <f>('factor influence'!AG193)/1000000</f>
        <v>0.16046012678973318</v>
      </c>
      <c r="L77" s="20">
        <f>('factor influence'!AH193)/1000000</f>
        <v>19.533004311882333</v>
      </c>
      <c r="M77">
        <f>('factor influence'!AI193)/1000000</f>
        <v>0</v>
      </c>
      <c r="N77">
        <f>('factor influence'!AJ193)/1000000</f>
        <v>14.613696669154018</v>
      </c>
      <c r="O77">
        <f>('factor influence'!AK193)/1000000</f>
        <v>0.12104324542997283</v>
      </c>
      <c r="P77" s="20">
        <f>('factor influence'!AL193)/1000000</f>
        <v>14.734739914583988</v>
      </c>
      <c r="Q77">
        <f>'factor influence'!AM193</f>
        <v>0</v>
      </c>
      <c r="R77">
        <f>'factor influence'!AN193</f>
        <v>0</v>
      </c>
      <c r="S77">
        <f>'factor influence'!AO193</f>
        <v>1.2499999999999956E-2</v>
      </c>
      <c r="T77">
        <f>'factor influence'!AP193</f>
        <v>2.9500000000000082E-2</v>
      </c>
      <c r="W77">
        <v>2028</v>
      </c>
      <c r="X77">
        <v>44.512090268445171</v>
      </c>
      <c r="Y77">
        <v>19.533004311882333</v>
      </c>
      <c r="Z77">
        <v>-14.624881829228483</v>
      </c>
      <c r="AB77">
        <v>33.577736567694458</v>
      </c>
      <c r="AC77">
        <v>14.734739914583988</v>
      </c>
      <c r="AD77">
        <v>-11.032293168753244</v>
      </c>
    </row>
    <row r="78" spans="1:30">
      <c r="A78">
        <f>'factor influence'!W194</f>
        <v>2029</v>
      </c>
      <c r="B78">
        <f>('factor influence'!X194)/1000</f>
        <v>4.7368906014367971</v>
      </c>
      <c r="C78" s="20">
        <f>('factor influence'!Y194)/1000</f>
        <v>2.5461379079889015E-2</v>
      </c>
      <c r="D78" s="20">
        <f>('factor influence'!Z194)/1000</f>
        <v>4.7623519805166872</v>
      </c>
      <c r="E78">
        <f>('factor influence'!AA194)/1000</f>
        <v>0</v>
      </c>
      <c r="F78">
        <f>('factor influence'!AB194)/1000</f>
        <v>2.1415020359535455</v>
      </c>
      <c r="G78" s="20">
        <f>('factor influence'!AC194)/1000</f>
        <v>1.9371316805055768E-2</v>
      </c>
      <c r="H78" s="20">
        <f>('factor influence'!AD194)/1000</f>
        <v>2.160873352758601</v>
      </c>
      <c r="I78">
        <f>'factor influence'!AE194</f>
        <v>0</v>
      </c>
      <c r="J78">
        <f>('factor influence'!AF194)/1000000</f>
        <v>21.445613245763354</v>
      </c>
      <c r="K78">
        <f>('factor influence'!AG194)/1000000</f>
        <v>0.19398990114777279</v>
      </c>
      <c r="L78" s="20">
        <f>('factor influence'!AH194)/1000000</f>
        <v>21.639603146911121</v>
      </c>
      <c r="M78">
        <f>('factor influence'!AI194)/1000000</f>
        <v>0</v>
      </c>
      <c r="N78">
        <f>('factor influence'!AJ194)/1000000</f>
        <v>16.177518237317635</v>
      </c>
      <c r="O78">
        <f>('factor influence'!AK194)/1000000</f>
        <v>0.14633646180733562</v>
      </c>
      <c r="P78" s="20">
        <f>('factor influence'!AL194)/1000000</f>
        <v>16.323854699124968</v>
      </c>
      <c r="Q78">
        <f>'factor influence'!AM194</f>
        <v>0</v>
      </c>
      <c r="R78">
        <f>'factor influence'!AN194</f>
        <v>0</v>
      </c>
      <c r="S78">
        <f>'factor influence'!AO194</f>
        <v>1.2499999999999956E-2</v>
      </c>
      <c r="T78">
        <f>'factor influence'!AP194</f>
        <v>2.9500000000000082E-2</v>
      </c>
      <c r="W78">
        <v>2029</v>
      </c>
      <c r="X78">
        <v>47.467336871160889</v>
      </c>
      <c r="Y78">
        <v>21.639603146911121</v>
      </c>
      <c r="Z78">
        <v>-15.875738855655502</v>
      </c>
      <c r="AB78">
        <v>35.807029582695982</v>
      </c>
      <c r="AC78">
        <v>16.323854699124968</v>
      </c>
      <c r="AD78">
        <v>-11.975878326491632</v>
      </c>
    </row>
    <row r="79" spans="1:30">
      <c r="A79">
        <f>'factor influence'!W195</f>
        <v>2030</v>
      </c>
      <c r="B79">
        <f>('factor influence'!X195)/1000</f>
        <v>5.6983981604250733</v>
      </c>
      <c r="C79" s="20">
        <f>('factor influence'!Y195)/1000</f>
        <v>3.1520419872258953E-2</v>
      </c>
      <c r="D79" s="20">
        <f>('factor influence'!Z195)/1000</f>
        <v>5.7299185802973298</v>
      </c>
      <c r="E79">
        <f>('factor influence'!AA195)/1000</f>
        <v>0</v>
      </c>
      <c r="F79">
        <f>('factor influence'!AB195)/1000</f>
        <v>2.3684037295284832</v>
      </c>
      <c r="G79" s="20">
        <f>('factor influence'!AC195)/1000</f>
        <v>2.3333201568241656E-2</v>
      </c>
      <c r="H79" s="20">
        <f>('factor influence'!AD195)/1000</f>
        <v>2.3917369310967249</v>
      </c>
      <c r="I79">
        <f>'factor influence'!AE195</f>
        <v>0</v>
      </c>
      <c r="J79">
        <f>('factor influence'!AF195)/1000000</f>
        <v>23.71787163427809</v>
      </c>
      <c r="K79">
        <f>('factor influence'!AG195)/1000000</f>
        <v>0.23366534713339129</v>
      </c>
      <c r="L79" s="20">
        <f>('factor influence'!AH195)/1000000</f>
        <v>23.951536981411472</v>
      </c>
      <c r="M79">
        <f>('factor influence'!AI195)/1000000</f>
        <v>0</v>
      </c>
      <c r="N79">
        <f>('factor influence'!AJ195)/1000000</f>
        <v>17.891598459638029</v>
      </c>
      <c r="O79">
        <f>('factor influence'!AK195)/1000000</f>
        <v>0.17626567127551698</v>
      </c>
      <c r="P79" s="20">
        <f>('factor influence'!AL195)/1000000</f>
        <v>18.067864130913549</v>
      </c>
      <c r="Q79">
        <f>'factor influence'!AM195</f>
        <v>0</v>
      </c>
      <c r="R79">
        <f>'factor influence'!AN195</f>
        <v>0</v>
      </c>
      <c r="S79">
        <f>'factor influence'!AO195</f>
        <v>1.2499999999999956E-2</v>
      </c>
      <c r="T79">
        <f>'factor influence'!AP195</f>
        <v>2.9500000000000082E-2</v>
      </c>
      <c r="W79">
        <v>2030</v>
      </c>
      <c r="X79">
        <v>50.61971486273314</v>
      </c>
      <c r="Y79">
        <v>23.951536981411472</v>
      </c>
      <c r="Z79">
        <v>-17.226306290681155</v>
      </c>
      <c r="AB79">
        <v>38.185028843670885</v>
      </c>
      <c r="AC79">
        <v>18.067864130913549</v>
      </c>
      <c r="AD79">
        <v>-12.994680123412547</v>
      </c>
    </row>
    <row r="80" spans="1:30">
      <c r="A80">
        <f>'factor influence'!W196</f>
        <v>2031</v>
      </c>
      <c r="B80">
        <f>('factor influence'!X196)/1000</f>
        <v>6.774301731481108</v>
      </c>
      <c r="C80" s="20">
        <f>('factor influence'!Y196)/1000</f>
        <v>3.8752960532173274E-2</v>
      </c>
      <c r="D80" s="20">
        <f>('factor influence'!Z196)/1000</f>
        <v>6.8130546920132842</v>
      </c>
      <c r="E80">
        <f>('factor influence'!AA196)/1000</f>
        <v>0</v>
      </c>
      <c r="F80">
        <f>('factor influence'!AB196)/1000</f>
        <v>2.6169975957767257</v>
      </c>
      <c r="G80" s="20">
        <f>('factor influence'!AC196)/1000</f>
        <v>2.8013936408970538E-2</v>
      </c>
      <c r="H80" s="20">
        <f>('factor influence'!AD196)/1000</f>
        <v>2.6450115321856966</v>
      </c>
      <c r="I80">
        <f>'factor influence'!AE196</f>
        <v>0</v>
      </c>
      <c r="J80">
        <f>('factor influence'!AF196)/1000000</f>
        <v>26.207361637706921</v>
      </c>
      <c r="K80">
        <f>('factor influence'!AG196)/1000000</f>
        <v>0.28053956318126205</v>
      </c>
      <c r="L80" s="20">
        <f>('factor influence'!AH196)/1000000</f>
        <v>26.487901200888178</v>
      </c>
      <c r="M80">
        <f>('factor influence'!AI196)/1000000</f>
        <v>0</v>
      </c>
      <c r="N80">
        <f>('factor influence'!AJ196)/1000000</f>
        <v>19.769547552096181</v>
      </c>
      <c r="O80">
        <f>('factor influence'!AK196)/1000000</f>
        <v>0.21162527961519459</v>
      </c>
      <c r="P80" s="20">
        <f>('factor influence'!AL196)/1000000</f>
        <v>19.981172831711373</v>
      </c>
      <c r="Q80">
        <f>'factor influence'!AM196</f>
        <v>0</v>
      </c>
      <c r="R80">
        <f>'factor influence'!AN196</f>
        <v>0</v>
      </c>
      <c r="S80">
        <f>'factor influence'!AO196</f>
        <v>1.2499999999999956E-2</v>
      </c>
      <c r="T80">
        <f>'factor influence'!AP196</f>
        <v>2.9500000000000082E-2</v>
      </c>
      <c r="W80">
        <v>2031</v>
      </c>
      <c r="X80">
        <v>53.982484085839189</v>
      </c>
      <c r="Y80">
        <v>26.487901200888178</v>
      </c>
      <c r="Z80">
        <v>-18.684255416594841</v>
      </c>
      <c r="AB80">
        <v>40.721736925237899</v>
      </c>
      <c r="AC80">
        <v>19.981172831711373</v>
      </c>
      <c r="AD80">
        <v>-14.094485398424181</v>
      </c>
    </row>
    <row r="81" spans="1:30">
      <c r="A81">
        <f>'factor influence'!W197</f>
        <v>2032</v>
      </c>
      <c r="B81">
        <f>('factor influence'!X197)/1000</f>
        <v>7.9761499676855747</v>
      </c>
      <c r="C81" s="20">
        <f>('factor influence'!Y197)/1000</f>
        <v>4.7366201523239088E-2</v>
      </c>
      <c r="D81" s="20">
        <f>('factor influence'!Z197)/1000</f>
        <v>8.0235161692088148</v>
      </c>
      <c r="E81">
        <f>('factor influence'!AA197)/1000</f>
        <v>0</v>
      </c>
      <c r="F81">
        <f>('factor influence'!AB197)/1000</f>
        <v>2.889242575975147</v>
      </c>
      <c r="G81" s="20">
        <f>('factor influence'!AC197)/1000</f>
        <v>3.3535989233911788E-2</v>
      </c>
      <c r="H81" s="20">
        <f>('factor influence'!AD197)/1000</f>
        <v>2.9227785652090579</v>
      </c>
      <c r="I81">
        <f>'factor influence'!AE197</f>
        <v>0</v>
      </c>
      <c r="J81">
        <f>('factor influence'!AF197)/1000000</f>
        <v>28.933700653693975</v>
      </c>
      <c r="K81">
        <f>('factor influence'!AG197)/1000000</f>
        <v>0.33583897789960232</v>
      </c>
      <c r="L81" s="20">
        <f>('factor influence'!AH197)/1000000</f>
        <v>29.269539631593577</v>
      </c>
      <c r="M81">
        <f>('factor influence'!AI197)/1000000</f>
        <v>0</v>
      </c>
      <c r="N81">
        <f>('factor influence'!AJ197)/1000000</f>
        <v>21.826163916795121</v>
      </c>
      <c r="O81">
        <f>('factor influence'!AK197)/1000000</f>
        <v>0.25334044438417935</v>
      </c>
      <c r="P81" s="20">
        <f>('factor influence'!AL197)/1000000</f>
        <v>22.0795043611793</v>
      </c>
      <c r="Q81">
        <f>'factor influence'!AM197</f>
        <v>0</v>
      </c>
      <c r="R81">
        <f>'factor influence'!AN197</f>
        <v>0</v>
      </c>
      <c r="S81">
        <f>'factor influence'!AO197</f>
        <v>1.2499999999999956E-2</v>
      </c>
      <c r="T81">
        <f>'factor influence'!AP197</f>
        <v>2.9500000000000082E-2</v>
      </c>
      <c r="W81">
        <v>2032</v>
      </c>
      <c r="X81">
        <v>57.569809308709047</v>
      </c>
      <c r="Y81">
        <v>29.269539631593577</v>
      </c>
      <c r="Z81">
        <v>-20.257840056624808</v>
      </c>
      <c r="AB81">
        <v>43.427839033445579</v>
      </c>
      <c r="AC81">
        <v>22.0795043611793</v>
      </c>
      <c r="AD81">
        <v>-15.281520430732101</v>
      </c>
    </row>
    <row r="82" spans="1:30">
      <c r="A82">
        <f>'factor influence'!W198</f>
        <v>2033</v>
      </c>
      <c r="B82">
        <f>('factor influence'!X198)/1000</f>
        <v>9.3165676167507847</v>
      </c>
      <c r="C82" s="20">
        <f>('factor influence'!Y198)/1000</f>
        <v>5.7602081881650433E-2</v>
      </c>
      <c r="D82" s="20">
        <f>('factor influence'!Z198)/1000</f>
        <v>9.3741696986324321</v>
      </c>
      <c r="E82">
        <f>('factor influence'!AA198)/1000</f>
        <v>0</v>
      </c>
      <c r="F82">
        <f>('factor influence'!AB198)/1000</f>
        <v>3.187268291268524</v>
      </c>
      <c r="G82" s="20">
        <f>('factor influence'!AC198)/1000</f>
        <v>4.0041911097619828E-2</v>
      </c>
      <c r="H82" s="20">
        <f>('factor influence'!AD198)/1000</f>
        <v>3.227310202366144</v>
      </c>
      <c r="I82">
        <f>'factor influence'!AE198</f>
        <v>0</v>
      </c>
      <c r="J82">
        <f>('factor influence'!AF198)/1000000</f>
        <v>31.918215316846215</v>
      </c>
      <c r="K82">
        <f>('factor influence'!AG198)/1000000</f>
        <v>0.40099113827759286</v>
      </c>
      <c r="L82" s="20">
        <f>('factor influence'!AH198)/1000000</f>
        <v>32.319206455123805</v>
      </c>
      <c r="M82">
        <f>('factor influence'!AI198)/1000000</f>
        <v>0</v>
      </c>
      <c r="N82">
        <f>('factor influence'!AJ198)/1000000</f>
        <v>24.077535320325644</v>
      </c>
      <c r="O82">
        <f>('factor influence'!AK198)/1000000</f>
        <v>0.30248803697744808</v>
      </c>
      <c r="P82" s="20">
        <f>('factor influence'!AL198)/1000000</f>
        <v>24.380023357303084</v>
      </c>
      <c r="Q82">
        <f>'factor influence'!AM198</f>
        <v>0</v>
      </c>
      <c r="R82">
        <f>'factor influence'!AN198</f>
        <v>0</v>
      </c>
      <c r="S82">
        <f>'factor influence'!AO198</f>
        <v>1.2499999999999956E-2</v>
      </c>
      <c r="T82">
        <f>'factor influence'!AP198</f>
        <v>2.9500000000000082E-2</v>
      </c>
      <c r="W82">
        <v>2033</v>
      </c>
      <c r="X82">
        <v>61.396823508436256</v>
      </c>
      <c r="Y82">
        <v>32.319206455123805</v>
      </c>
      <c r="Z82">
        <v>-21.955941100908404</v>
      </c>
      <c r="AB82">
        <v>46.314750743596434</v>
      </c>
      <c r="AC82">
        <v>24.380023357303084</v>
      </c>
      <c r="AD82">
        <v>-16.562484528046181</v>
      </c>
    </row>
    <row r="83" spans="1:30">
      <c r="A83">
        <f>'factor influence'!W199</f>
        <v>2034</v>
      </c>
      <c r="B83">
        <f>('factor influence'!X199)/1000</f>
        <v>10.809351183123333</v>
      </c>
      <c r="C83" s="20">
        <f>('factor influence'!Y199)/1000</f>
        <v>6.9742917215073225E-2</v>
      </c>
      <c r="D83" s="20">
        <f>('factor influence'!Z199)/1000</f>
        <v>10.879094100338399</v>
      </c>
      <c r="E83">
        <f>('factor influence'!AA199)/1000</f>
        <v>0</v>
      </c>
      <c r="F83">
        <f>('factor influence'!AB199)/1000</f>
        <v>3.5133895566356661</v>
      </c>
      <c r="G83" s="20">
        <f>('factor influence'!AC199)/1000</f>
        <v>4.769754792542908E-2</v>
      </c>
      <c r="H83" s="20">
        <f>('factor influence'!AD199)/1000</f>
        <v>3.5610871045610955</v>
      </c>
      <c r="I83">
        <f>'factor influence'!AE199</f>
        <v>0</v>
      </c>
      <c r="J83">
        <f>('factor influence'!AF199)/1000000</f>
        <v>35.184086845737177</v>
      </c>
      <c r="K83">
        <f>('factor influence'!AG199)/1000000</f>
        <v>0.47765687279608277</v>
      </c>
      <c r="L83" s="20">
        <f>('factor influence'!AH199)/1000000</f>
        <v>35.661743718533252</v>
      </c>
      <c r="M83">
        <f>('factor influence'!AI199)/1000000</f>
        <v>0</v>
      </c>
      <c r="N83">
        <f>('factor influence'!AJ199)/1000000</f>
        <v>26.541148536413445</v>
      </c>
      <c r="O83">
        <f>('factor influence'!AK199)/1000000</f>
        <v>0.36032090489952728</v>
      </c>
      <c r="P83" s="20">
        <f>('factor influence'!AL199)/1000000</f>
        <v>26.901469441312976</v>
      </c>
      <c r="Q83">
        <f>'factor influence'!AM199</f>
        <v>0</v>
      </c>
      <c r="R83">
        <f>'factor influence'!AN199</f>
        <v>0</v>
      </c>
      <c r="S83">
        <f>'factor influence'!AO199</f>
        <v>1.2499999999999956E-2</v>
      </c>
      <c r="T83">
        <f>'factor influence'!AP199</f>
        <v>2.9500000000000082E-2</v>
      </c>
      <c r="W83">
        <v>2034</v>
      </c>
      <c r="X83">
        <v>65.479695756195056</v>
      </c>
      <c r="Y83">
        <v>35.661743718533252</v>
      </c>
      <c r="Z83">
        <v>-23.78811452882114</v>
      </c>
      <c r="AB83">
        <v>49.394669209523478</v>
      </c>
      <c r="AC83">
        <v>26.901469441312976</v>
      </c>
      <c r="AD83">
        <v>-17.94458625226908</v>
      </c>
    </row>
    <row r="84" spans="1:30">
      <c r="A84">
        <f>'factor influence'!W200</f>
        <v>2035</v>
      </c>
      <c r="B84">
        <f>('factor influence'!X200)/1000</f>
        <v>12.469572838014342</v>
      </c>
      <c r="C84" s="20">
        <f>('factor influence'!Y200)/1000</f>
        <v>8.4117932966576256E-2</v>
      </c>
      <c r="D84" s="20">
        <f>('factor influence'!Z200)/1000</f>
        <v>12.553690770980916</v>
      </c>
      <c r="E84">
        <f>('factor influence'!AA200)/1000</f>
        <v>0</v>
      </c>
      <c r="F84">
        <f>('factor influence'!AB200)/1000</f>
        <v>3.8701221078312993</v>
      </c>
      <c r="G84" s="20">
        <f>('factor influence'!AC200)/1000</f>
        <v>5.6695756993456442E-2</v>
      </c>
      <c r="H84" s="20">
        <f>('factor influence'!AD200)/1000</f>
        <v>3.926817864824756</v>
      </c>
      <c r="I84">
        <f>'factor influence'!AE200</f>
        <v>0</v>
      </c>
      <c r="J84">
        <f>('factor influence'!AF200)/1000000</f>
        <v>38.756508536996293</v>
      </c>
      <c r="K84">
        <f>('factor influence'!AG200)/1000000</f>
        <v>0.56776750932018527</v>
      </c>
      <c r="L84" s="20">
        <f>('factor influence'!AH200)/1000000</f>
        <v>39.324276046316477</v>
      </c>
      <c r="M84">
        <f>('factor influence'!AI200)/1000000</f>
        <v>0</v>
      </c>
      <c r="N84">
        <f>('factor influence'!AJ200)/1000000</f>
        <v>29.236008151731305</v>
      </c>
      <c r="O84">
        <f>('factor influence'!AK200)/1000000</f>
        <v>0.42829594711628255</v>
      </c>
      <c r="P84" s="20">
        <f>('factor influence'!AL200)/1000000</f>
        <v>29.664304098847591</v>
      </c>
      <c r="Q84">
        <f>'factor influence'!AM200</f>
        <v>0</v>
      </c>
      <c r="R84">
        <f>'factor influence'!AN200</f>
        <v>0</v>
      </c>
      <c r="S84">
        <f>'factor influence'!AO200</f>
        <v>1.2499999999999956E-2</v>
      </c>
      <c r="T84">
        <f>'factor influence'!AP200</f>
        <v>2.9500000000000082E-2</v>
      </c>
      <c r="W84">
        <v>2035</v>
      </c>
      <c r="X84">
        <v>69.835704058902095</v>
      </c>
      <c r="Y84">
        <v>39.324276046316477</v>
      </c>
      <c r="Z84">
        <v>-25.764643215795985</v>
      </c>
      <c r="AB84">
        <v>52.680628111765245</v>
      </c>
      <c r="AC84">
        <v>29.664304098847591</v>
      </c>
      <c r="AD84">
        <v>-19.435582500018427</v>
      </c>
    </row>
    <row r="85" spans="1:30">
      <c r="A85">
        <f>'factor influence'!W201</f>
        <v>0</v>
      </c>
      <c r="B85">
        <f>('factor influence'!X201)/1000</f>
        <v>0</v>
      </c>
      <c r="C85">
        <f>('factor influence'!Y201)/1000</f>
        <v>0</v>
      </c>
      <c r="D85">
        <f>('factor influence'!Z201)/1000</f>
        <v>0</v>
      </c>
      <c r="E85">
        <f>('factor influence'!AA201)/1000</f>
        <v>0</v>
      </c>
      <c r="F85">
        <f>('factor influence'!AB201)/1000</f>
        <v>0</v>
      </c>
      <c r="G85">
        <f>('factor influence'!AC201)/1000</f>
        <v>0</v>
      </c>
      <c r="H85">
        <f>('factor influence'!AD201)/1000</f>
        <v>0</v>
      </c>
      <c r="I85">
        <f>'factor influence'!AE201</f>
        <v>0</v>
      </c>
      <c r="J85">
        <f>('factor influence'!AF201)/1000000</f>
        <v>0</v>
      </c>
      <c r="K85">
        <f>('factor influence'!AG201)/1000000</f>
        <v>0</v>
      </c>
      <c r="L85">
        <f>('factor influence'!AH201)/1000000</f>
        <v>0</v>
      </c>
      <c r="M85">
        <f>('factor influence'!AI201)/1000000</f>
        <v>0</v>
      </c>
      <c r="N85">
        <f>('factor influence'!AJ201)/1000000</f>
        <v>0</v>
      </c>
      <c r="O85">
        <f>('factor influence'!AK201)/1000000</f>
        <v>0</v>
      </c>
      <c r="P85">
        <f>('factor influence'!AL201)/1000000</f>
        <v>0</v>
      </c>
      <c r="Q85">
        <f>'factor influence'!AM201</f>
        <v>0</v>
      </c>
      <c r="R85">
        <f>'factor influence'!AN201</f>
        <v>0</v>
      </c>
      <c r="S85">
        <f>'factor influence'!AO201</f>
        <v>0</v>
      </c>
      <c r="T85">
        <f>'factor influence'!AP201</f>
        <v>0</v>
      </c>
    </row>
    <row r="86" spans="1:30">
      <c r="A86">
        <f>'factor influence'!W202</f>
        <v>0</v>
      </c>
      <c r="B86">
        <f>('factor influence'!X202)/1000</f>
        <v>0</v>
      </c>
      <c r="C86">
        <f>('factor influence'!Y202)/1000</f>
        <v>0</v>
      </c>
      <c r="D86">
        <f>('factor influence'!Z202)/1000</f>
        <v>0</v>
      </c>
      <c r="E86">
        <f>('factor influence'!AA202)/1000</f>
        <v>0</v>
      </c>
      <c r="F86">
        <f>('factor influence'!AB202)/1000</f>
        <v>0</v>
      </c>
      <c r="G86">
        <f>('factor influence'!AC202)/1000</f>
        <v>0</v>
      </c>
      <c r="H86">
        <f>('factor influence'!AD202)/1000</f>
        <v>0</v>
      </c>
      <c r="I86">
        <f>'factor influence'!AE202</f>
        <v>0</v>
      </c>
      <c r="J86">
        <f>('factor influence'!AF202)/1000000</f>
        <v>0</v>
      </c>
      <c r="K86">
        <f>('factor influence'!AG202)/1000000</f>
        <v>0</v>
      </c>
      <c r="L86">
        <f>('factor influence'!AH202)/1000000</f>
        <v>0</v>
      </c>
      <c r="M86">
        <f>('factor influence'!AI202)/1000000</f>
        <v>0</v>
      </c>
      <c r="N86">
        <f>('factor influence'!AJ202)/1000000</f>
        <v>0</v>
      </c>
      <c r="O86">
        <f>('factor influence'!AK202)/1000000</f>
        <v>0</v>
      </c>
      <c r="P86">
        <f>('factor influence'!AL202)/1000000</f>
        <v>0</v>
      </c>
      <c r="Q86">
        <f>'factor influence'!AM202</f>
        <v>0</v>
      </c>
      <c r="R86">
        <f>'factor influence'!AN202</f>
        <v>0</v>
      </c>
      <c r="S86">
        <f>'factor influence'!AO202</f>
        <v>0</v>
      </c>
      <c r="T86">
        <f>'factor influence'!AP202</f>
        <v>0</v>
      </c>
    </row>
    <row r="87" spans="1:30">
      <c r="A87" t="str">
        <f>'factor influence'!W203</f>
        <v>Error bar min</v>
      </c>
      <c r="B87">
        <f>('factor influence'!X203)/1000</f>
        <v>0</v>
      </c>
      <c r="C87">
        <f>('factor influence'!Y203)/1000</f>
        <v>0</v>
      </c>
      <c r="D87">
        <f>('factor influence'!Z203)/1000</f>
        <v>0</v>
      </c>
      <c r="E87">
        <f>('factor influence'!AA203)/1000</f>
        <v>0</v>
      </c>
      <c r="F87">
        <f>('factor influence'!AB203)/1000</f>
        <v>0</v>
      </c>
      <c r="G87">
        <f>('factor influence'!AC203)/1000</f>
        <v>0</v>
      </c>
      <c r="H87">
        <f>('factor influence'!AD203)/1000</f>
        <v>0</v>
      </c>
      <c r="I87">
        <f>'factor influence'!AE203</f>
        <v>0</v>
      </c>
      <c r="J87">
        <f>('factor influence'!AF203)/1000000</f>
        <v>0</v>
      </c>
      <c r="K87">
        <f>('factor influence'!AG203)/1000000</f>
        <v>0</v>
      </c>
      <c r="L87">
        <f>('factor influence'!AH203)/1000000</f>
        <v>0</v>
      </c>
      <c r="M87">
        <f>('factor influence'!AI203)/1000000</f>
        <v>0</v>
      </c>
      <c r="N87">
        <f>('factor influence'!AJ203)/1000000</f>
        <v>0</v>
      </c>
      <c r="O87">
        <f>('factor influence'!AK203)/1000000</f>
        <v>0</v>
      </c>
      <c r="P87">
        <f>('factor influence'!AL203)/1000000</f>
        <v>0</v>
      </c>
      <c r="Q87">
        <f>'factor influence'!AM203</f>
        <v>0</v>
      </c>
      <c r="R87">
        <f>'factor influence'!AN203</f>
        <v>0</v>
      </c>
      <c r="S87">
        <f>'factor influence'!AO203</f>
        <v>0</v>
      </c>
      <c r="T87">
        <f>'factor influence'!AP203</f>
        <v>0</v>
      </c>
    </row>
    <row r="88" spans="1:30">
      <c r="A88">
        <f>'factor influence'!W204</f>
        <v>0</v>
      </c>
      <c r="B88" t="e">
        <f>('factor influence'!X204)/1000</f>
        <v>#VALUE!</v>
      </c>
      <c r="C88" t="e">
        <f>('factor influence'!Y204)/1000</f>
        <v>#VALUE!</v>
      </c>
      <c r="D88" t="e">
        <f>('factor influence'!Z204)/1000</f>
        <v>#VALUE!</v>
      </c>
      <c r="E88">
        <f>('factor influence'!AA204)/1000</f>
        <v>0</v>
      </c>
      <c r="F88" t="e">
        <f>('factor influence'!AB204)/1000</f>
        <v>#VALUE!</v>
      </c>
      <c r="G88" t="e">
        <f>('factor influence'!AC204)/1000</f>
        <v>#VALUE!</v>
      </c>
      <c r="H88" t="e">
        <f>('factor influence'!AD204)/1000</f>
        <v>#VALUE!</v>
      </c>
      <c r="I88">
        <f>'factor influence'!AE204</f>
        <v>0</v>
      </c>
      <c r="J88" t="e">
        <f>('factor influence'!AF204)/1000000</f>
        <v>#VALUE!</v>
      </c>
      <c r="K88" t="e">
        <f>('factor influence'!AG204)/1000000</f>
        <v>#VALUE!</v>
      </c>
      <c r="L88" t="e">
        <f>('factor influence'!AH204)/1000000</f>
        <v>#VALUE!</v>
      </c>
      <c r="M88">
        <f>('factor influence'!AI204)/1000000</f>
        <v>0</v>
      </c>
      <c r="N88" t="e">
        <f>('factor influence'!AJ204)/1000000</f>
        <v>#VALUE!</v>
      </c>
      <c r="O88" t="e">
        <f>('factor influence'!AK204)/1000000</f>
        <v>#VALUE!</v>
      </c>
      <c r="P88" t="e">
        <f>('factor influence'!AL204)/1000000</f>
        <v>#VALUE!</v>
      </c>
      <c r="Q88">
        <f>'factor influence'!AM204</f>
        <v>0</v>
      </c>
      <c r="R88">
        <f>'factor influence'!AN204</f>
        <v>0</v>
      </c>
      <c r="S88" t="str">
        <f>'factor influence'!AO204</f>
        <v>Electronic</v>
      </c>
      <c r="T88" t="str">
        <f>'factor influence'!AP204</f>
        <v>Semiconductor</v>
      </c>
    </row>
    <row r="89" spans="1:30">
      <c r="A89">
        <f>'factor influence'!W205</f>
        <v>2020</v>
      </c>
      <c r="B89">
        <f>('factor influence'!X205)/1000</f>
        <v>-1.2827516908790786</v>
      </c>
      <c r="C89">
        <f>('factor influence'!Y205)/1000</f>
        <v>-6.2726144000000055E-3</v>
      </c>
      <c r="D89">
        <f>('factor influence'!Z205)/1000</f>
        <v>-1.2890243052790793</v>
      </c>
      <c r="E89">
        <f>('factor influence'!AA205)/1000</f>
        <v>0</v>
      </c>
      <c r="F89">
        <f>('factor influence'!AB205)/1000</f>
        <v>-0.86855240114703358</v>
      </c>
      <c r="G89">
        <f>('factor influence'!AC205)/1000</f>
        <v>-4.7651635200000033E-3</v>
      </c>
      <c r="H89">
        <f>('factor influence'!AD205)/1000</f>
        <v>-0.87331756466703381</v>
      </c>
      <c r="I89">
        <f>'factor influence'!AE205</f>
        <v>0</v>
      </c>
      <c r="J89">
        <f>('factor influence'!AF205)/1000000</f>
        <v>-8.6979319029152915</v>
      </c>
      <c r="K89">
        <f>('factor influence'!AG205)/1000000</f>
        <v>-4.7719708964571471E-2</v>
      </c>
      <c r="L89">
        <f>('factor influence'!AH205)/1000000</f>
        <v>-8.7456516118798628</v>
      </c>
      <c r="M89">
        <f>('factor influence'!AI205)/1000000</f>
        <v>0</v>
      </c>
      <c r="N89">
        <f>('factor influence'!AJ205)/1000000</f>
        <v>-6.5612929960935915</v>
      </c>
      <c r="O89">
        <f>('factor influence'!AK205)/1000000</f>
        <v>-3.5997406705371465E-2</v>
      </c>
      <c r="P89">
        <f>('factor influence'!AL205)/1000000</f>
        <v>-6.5972904027989623</v>
      </c>
      <c r="Q89">
        <f>'factor influence'!AM205</f>
        <v>0</v>
      </c>
      <c r="R89">
        <f>'factor influence'!AN205</f>
        <v>0</v>
      </c>
      <c r="S89">
        <f>'factor influence'!AO205</f>
        <v>0</v>
      </c>
      <c r="T89">
        <f>'factor influence'!AP205</f>
        <v>0</v>
      </c>
    </row>
    <row r="90" spans="1:30">
      <c r="A90">
        <f>'factor influence'!W206</f>
        <v>2021</v>
      </c>
      <c r="B90">
        <f>('factor influence'!X206)/1000</f>
        <v>-1.3523378053271335</v>
      </c>
      <c r="C90">
        <f>('factor influence'!Y206)/1000</f>
        <v>-6.8549794206796653E-3</v>
      </c>
      <c r="D90">
        <f>('factor influence'!Z206)/1000</f>
        <v>-1.3591927847478147</v>
      </c>
      <c r="E90">
        <f>('factor influence'!AA206)/1000</f>
        <v>0</v>
      </c>
      <c r="F90">
        <f>('factor influence'!AB206)/1000</f>
        <v>-0.91566922603223766</v>
      </c>
      <c r="G90">
        <f>('factor influence'!AC206)/1000</f>
        <v>-5.2075730760324547E-3</v>
      </c>
      <c r="H90">
        <f>('factor influence'!AD206)/1000</f>
        <v>-0.92087679910827003</v>
      </c>
      <c r="I90">
        <f>'factor influence'!AE206</f>
        <v>0</v>
      </c>
      <c r="J90">
        <f>('factor influence'!AF206)/1000000</f>
        <v>-9.1697732492656936</v>
      </c>
      <c r="K90">
        <f>('factor influence'!AG206)/1000000</f>
        <v>-5.2150124661410696E-2</v>
      </c>
      <c r="L90">
        <f>('factor influence'!AH206)/1000000</f>
        <v>-9.2219233739271047</v>
      </c>
      <c r="M90">
        <f>('factor influence'!AI206)/1000000</f>
        <v>0</v>
      </c>
      <c r="N90">
        <f>('factor influence'!AJ206)/1000000</f>
        <v>-6.9172269532263915</v>
      </c>
      <c r="O90">
        <f>('factor influence'!AK206)/1000000</f>
        <v>-3.9339494894370886E-2</v>
      </c>
      <c r="P90">
        <f>('factor influence'!AL206)/1000000</f>
        <v>-6.9565664481207632</v>
      </c>
      <c r="Q90">
        <f>'factor influence'!AM206</f>
        <v>0</v>
      </c>
      <c r="R90">
        <f>'factor influence'!AN206</f>
        <v>0</v>
      </c>
      <c r="S90">
        <f>'factor influence'!AO206</f>
        <v>0</v>
      </c>
      <c r="T90">
        <f>'factor influence'!AP206</f>
        <v>0</v>
      </c>
    </row>
    <row r="91" spans="1:30">
      <c r="A91">
        <f>'factor influence'!W207</f>
        <v>2022</v>
      </c>
      <c r="B91">
        <f>('factor influence'!X207)/1000</f>
        <v>-1.4256987948023707</v>
      </c>
      <c r="C91">
        <f>('factor influence'!Y207)/1000</f>
        <v>-7.4914126489174357E-3</v>
      </c>
      <c r="D91">
        <f>('factor influence'!Z207)/1000</f>
        <v>-1.4331902074512872</v>
      </c>
      <c r="E91">
        <f>('factor influence'!AA207)/1000</f>
        <v>0</v>
      </c>
      <c r="F91">
        <f>('factor influence'!AB207)/1000</f>
        <v>-0.96534202242167344</v>
      </c>
      <c r="G91">
        <f>('factor influence'!AC207)/1000</f>
        <v>-5.6910570284517906E-3</v>
      </c>
      <c r="H91">
        <f>('factor influence'!AD207)/1000</f>
        <v>-0.97103307945012507</v>
      </c>
      <c r="I91">
        <f>'factor influence'!AE207</f>
        <v>0</v>
      </c>
      <c r="J91">
        <f>('factor influence'!AF207)/1000000</f>
        <v>-9.6672108245370421</v>
      </c>
      <c r="K91">
        <f>('factor influence'!AG207)/1000000</f>
        <v>-5.699187109921007E-2</v>
      </c>
      <c r="L91">
        <f>('factor influence'!AH207)/1000000</f>
        <v>-9.7242026956362508</v>
      </c>
      <c r="M91">
        <f>('factor influence'!AI207)/1000000</f>
        <v>0</v>
      </c>
      <c r="N91">
        <f>('factor influence'!AJ207)/1000000</f>
        <v>-7.2924694493797313</v>
      </c>
      <c r="O91">
        <f>('factor influence'!AK207)/1000000</f>
        <v>-4.2991870809218687E-2</v>
      </c>
      <c r="P91">
        <f>('factor influence'!AL207)/1000000</f>
        <v>-7.3354613201889505</v>
      </c>
      <c r="Q91">
        <f>'factor influence'!AM207</f>
        <v>0</v>
      </c>
      <c r="R91">
        <f>'factor influence'!AN207</f>
        <v>0</v>
      </c>
      <c r="S91">
        <f>'factor influence'!AO207</f>
        <v>0</v>
      </c>
      <c r="T91">
        <f>'factor influence'!AP207</f>
        <v>0</v>
      </c>
    </row>
    <row r="92" spans="1:30">
      <c r="A92">
        <f>'factor influence'!W208</f>
        <v>2023</v>
      </c>
      <c r="B92">
        <f>('factor influence'!X208)/1000</f>
        <v>-1.5030394369617133</v>
      </c>
      <c r="C92">
        <f>('factor influence'!Y208)/1000</f>
        <v>-8.1869339107068836E-3</v>
      </c>
      <c r="D92">
        <f>('factor influence'!Z208)/1000</f>
        <v>-1.5112263708724203</v>
      </c>
      <c r="E92">
        <f>('factor influence'!AA208)/1000</f>
        <v>0</v>
      </c>
      <c r="F92">
        <f>('factor influence'!AB208)/1000</f>
        <v>-1.0177094454633966</v>
      </c>
      <c r="G92">
        <f>('factor influence'!AC208)/1000</f>
        <v>-6.2194288257144204E-3</v>
      </c>
      <c r="H92">
        <f>('factor influence'!AD208)/1000</f>
        <v>-1.0239288742891113</v>
      </c>
      <c r="I92">
        <f>'factor influence'!AE208</f>
        <v>0</v>
      </c>
      <c r="J92">
        <f>('factor influence'!AF208)/1000000</f>
        <v>-10.19163316099773</v>
      </c>
      <c r="K92">
        <f>('factor influence'!AG208)/1000000</f>
        <v>-6.2283137240368672E-2</v>
      </c>
      <c r="L92">
        <f>('factor influence'!AH208)/1000000</f>
        <v>-10.253916298238099</v>
      </c>
      <c r="M92">
        <f>('factor influence'!AI208)/1000000</f>
        <v>0</v>
      </c>
      <c r="N92">
        <f>('factor influence'!AJ208)/1000000</f>
        <v>-7.6880679251577746</v>
      </c>
      <c r="O92">
        <f>('factor influence'!AK208)/1000000</f>
        <v>-4.6983342329111215E-2</v>
      </c>
      <c r="P92">
        <f>('factor influence'!AL208)/1000000</f>
        <v>-7.7350512674868854</v>
      </c>
      <c r="Q92">
        <f>'factor influence'!AM208</f>
        <v>0</v>
      </c>
      <c r="R92">
        <f>'factor influence'!AN208</f>
        <v>0</v>
      </c>
      <c r="S92">
        <f>'factor influence'!AO208</f>
        <v>0</v>
      </c>
      <c r="T92">
        <f>'factor influence'!AP208</f>
        <v>0</v>
      </c>
    </row>
    <row r="93" spans="1:30">
      <c r="A93">
        <f>'factor influence'!W209</f>
        <v>2024</v>
      </c>
      <c r="B93">
        <f>('factor influence'!X209)/1000</f>
        <v>-1.5845756181447506</v>
      </c>
      <c r="C93">
        <f>('factor influence'!Y209)/1000</f>
        <v>-8.9470290850909174E-3</v>
      </c>
      <c r="D93">
        <f>('factor influence'!Z209)/1000</f>
        <v>-1.5935226472298383</v>
      </c>
      <c r="E93">
        <f>('factor influence'!AA209)/1000</f>
        <v>0</v>
      </c>
      <c r="F93">
        <f>('factor influence'!AB209)/1000</f>
        <v>-1.0729176720051596</v>
      </c>
      <c r="G93">
        <f>('factor influence'!AC209)/1000</f>
        <v>-6.7968559662545513E-3</v>
      </c>
      <c r="H93">
        <f>('factor influence'!AD209)/1000</f>
        <v>-1.0797145279714142</v>
      </c>
      <c r="I93">
        <f>'factor influence'!AE209</f>
        <v>0</v>
      </c>
      <c r="J93">
        <f>('factor influence'!AF209)/1000000</f>
        <v>-10.744504115365956</v>
      </c>
      <c r="K93">
        <f>('factor influence'!AG209)/1000000</f>
        <v>-6.8065657604920587E-2</v>
      </c>
      <c r="L93">
        <f>('factor influence'!AH209)/1000000</f>
        <v>-10.812569772970878</v>
      </c>
      <c r="M93">
        <f>('factor influence'!AI209)/1000000</f>
        <v>0</v>
      </c>
      <c r="N93">
        <f>('factor influence'!AJ209)/1000000</f>
        <v>-8.1051266422332642</v>
      </c>
      <c r="O93">
        <f>('factor influence'!AK209)/1000000</f>
        <v>-5.13453919279344E-2</v>
      </c>
      <c r="P93">
        <f>('factor influence'!AL209)/1000000</f>
        <v>-8.1564720341611991</v>
      </c>
      <c r="Q93">
        <f>'factor influence'!AM209</f>
        <v>0</v>
      </c>
      <c r="R93">
        <f>'factor influence'!AN209</f>
        <v>0</v>
      </c>
      <c r="S93">
        <f>'factor influence'!AO209</f>
        <v>0</v>
      </c>
      <c r="T93">
        <f>'factor influence'!AP209</f>
        <v>0</v>
      </c>
    </row>
    <row r="94" spans="1:30">
      <c r="A94">
        <f>'factor influence'!W210</f>
        <v>2025</v>
      </c>
      <c r="B94">
        <f>('factor influence'!X210)/1000</f>
        <v>-1.6705349359923494</v>
      </c>
      <c r="C94" s="20">
        <f>('factor influence'!Y210)/1000</f>
        <v>-9.7776933736785452E-3</v>
      </c>
      <c r="D94" s="20">
        <f>('factor influence'!Z210)/1000</f>
        <v>-1.6803126293660244</v>
      </c>
      <c r="E94">
        <f>('factor influence'!AA210)/1000</f>
        <v>0</v>
      </c>
      <c r="F94">
        <f>('factor influence'!AB210)/1000</f>
        <v>-1.1311208086280589</v>
      </c>
      <c r="G94" s="20">
        <f>('factor influence'!AC210)/1000</f>
        <v>-7.4278928693590181E-3</v>
      </c>
      <c r="H94" s="20">
        <f>('factor influence'!AD210)/1000</f>
        <v>-1.1385487014974183</v>
      </c>
      <c r="I94">
        <f>'factor influence'!AE210</f>
        <v>0</v>
      </c>
      <c r="J94">
        <f>('factor influence'!AF210)/1000000</f>
        <v>-11.327366954975277</v>
      </c>
      <c r="K94">
        <f>('factor influence'!AG210)/1000000</f>
        <v>-7.4385041448866748E-2</v>
      </c>
      <c r="L94" s="20">
        <f>('factor influence'!AH210)/1000000</f>
        <v>-11.401751996424146</v>
      </c>
      <c r="M94">
        <f>('factor influence'!AI210)/1000000</f>
        <v>0</v>
      </c>
      <c r="N94">
        <f>('factor influence'!AJ210)/1000000</f>
        <v>-8.5448097657502515</v>
      </c>
      <c r="O94">
        <f>('factor influence'!AK210)/1000000</f>
        <v>-5.6112424990243569E-2</v>
      </c>
      <c r="P94" s="20">
        <f>('factor influence'!AL210)/1000000</f>
        <v>-8.600922190740496</v>
      </c>
      <c r="Q94">
        <f>'factor influence'!AM210</f>
        <v>0</v>
      </c>
      <c r="R94">
        <f>'factor influence'!AN210</f>
        <v>0</v>
      </c>
      <c r="S94">
        <f>'factor influence'!AO210</f>
        <v>1.2499999999999956E-2</v>
      </c>
      <c r="T94">
        <f>'factor influence'!AP210</f>
        <v>2.9500000000000082E-2</v>
      </c>
    </row>
    <row r="95" spans="1:30">
      <c r="A95">
        <f>'factor influence'!W211</f>
        <v>2026</v>
      </c>
      <c r="B95">
        <f>('factor influence'!X211)/1000</f>
        <v>-2.1015084460900324</v>
      </c>
      <c r="C95" s="20">
        <f>('factor influence'!Y211)/1000</f>
        <v>-1.209989554992719E-2</v>
      </c>
      <c r="D95" s="20">
        <f>('factor influence'!Z211)/1000</f>
        <v>-2.1136083416399631</v>
      </c>
      <c r="E95">
        <f>('factor influence'!AA211)/1000</f>
        <v>0</v>
      </c>
      <c r="F95">
        <f>('factor influence'!AB211)/1000</f>
        <v>-1.2288789318547888</v>
      </c>
      <c r="G95" s="20">
        <f>('factor influence'!AC211)/1000</f>
        <v>-8.7811621014953611E-3</v>
      </c>
      <c r="H95" s="20">
        <f>('factor influence'!AD211)/1000</f>
        <v>-1.2376600939562841</v>
      </c>
      <c r="I95">
        <f>'factor influence'!AE211</f>
        <v>0</v>
      </c>
      <c r="J95">
        <f>('factor influence'!AF211)/1000000</f>
        <v>-12.306344731860097</v>
      </c>
      <c r="K95">
        <f>('factor influence'!AG211)/1000000</f>
        <v>-8.7937066187832091E-2</v>
      </c>
      <c r="L95" s="20">
        <f>('factor influence'!AH211)/1000000</f>
        <v>-12.394281798047929</v>
      </c>
      <c r="M95">
        <f>('factor influence'!AI211)/1000000</f>
        <v>0</v>
      </c>
      <c r="N95">
        <f>('factor influence'!AJ211)/1000000</f>
        <v>-9.2833025594973186</v>
      </c>
      <c r="O95">
        <f>('factor influence'!AK211)/1000000</f>
        <v>-6.6335407418153525E-2</v>
      </c>
      <c r="P95" s="20">
        <f>('factor influence'!AL211)/1000000</f>
        <v>-9.3496379669154734</v>
      </c>
      <c r="Q95">
        <f>'factor influence'!AM211</f>
        <v>0</v>
      </c>
      <c r="R95">
        <f>'factor influence'!AN211</f>
        <v>0</v>
      </c>
      <c r="S95">
        <f>'factor influence'!AO211</f>
        <v>1.2499999999999956E-2</v>
      </c>
      <c r="T95">
        <f>'factor influence'!AP211</f>
        <v>2.9500000000000082E-2</v>
      </c>
    </row>
    <row r="96" spans="1:30">
      <c r="A96">
        <f>'factor influence'!W212</f>
        <v>2027</v>
      </c>
      <c r="B96">
        <f>('factor influence'!X212)/1000</f>
        <v>-2.5791430018596655</v>
      </c>
      <c r="C96" s="20">
        <f>('factor influence'!Y212)/1000</f>
        <v>-1.4803439989866014E-2</v>
      </c>
      <c r="D96" s="20">
        <f>('factor influence'!Z212)/1000</f>
        <v>-2.5939464418495337</v>
      </c>
      <c r="E96">
        <f>('factor influence'!AA212)/1000</f>
        <v>0</v>
      </c>
      <c r="F96">
        <f>('factor influence'!AB212)/1000</f>
        <v>-1.3344014069263763</v>
      </c>
      <c r="G96" s="20">
        <f>('factor influence'!AC212)/1000</f>
        <v>-1.0338054249954312E-2</v>
      </c>
      <c r="H96" s="20">
        <f>('factor influence'!AD212)/1000</f>
        <v>-1.3447394611763301</v>
      </c>
      <c r="I96">
        <f>'factor influence'!AE212</f>
        <v>0</v>
      </c>
      <c r="J96">
        <f>('factor influence'!AF212)/1000000</f>
        <v>-13.363076946505565</v>
      </c>
      <c r="K96">
        <f>('factor influence'!AG212)/1000000</f>
        <v>-0.10352822898882817</v>
      </c>
      <c r="L96" s="20">
        <f>('factor influence'!AH212)/1000000</f>
        <v>-13.466605175494395</v>
      </c>
      <c r="M96">
        <f>('factor influence'!AI212)/1000000</f>
        <v>0</v>
      </c>
      <c r="N96">
        <f>('factor influence'!AJ212)/1000000</f>
        <v>-10.080449485466682</v>
      </c>
      <c r="O96">
        <f>('factor influence'!AK212)/1000000</f>
        <v>-7.809661553394058E-2</v>
      </c>
      <c r="P96" s="20">
        <f>('factor influence'!AL212)/1000000</f>
        <v>-10.158546101000622</v>
      </c>
      <c r="Q96">
        <f>'factor influence'!AM212</f>
        <v>0</v>
      </c>
      <c r="R96">
        <f>'factor influence'!AN212</f>
        <v>0</v>
      </c>
      <c r="S96">
        <f>'factor influence'!AO212</f>
        <v>1.2499999999999956E-2</v>
      </c>
      <c r="T96">
        <f>'factor influence'!AP212</f>
        <v>2.9500000000000082E-2</v>
      </c>
    </row>
    <row r="97" spans="1:20">
      <c r="A97">
        <f>'factor influence'!W213</f>
        <v>2028</v>
      </c>
      <c r="B97">
        <f>('factor influence'!X213)/1000</f>
        <v>-3.1075529462151099</v>
      </c>
      <c r="C97" s="20">
        <f>('factor influence'!Y213)/1000</f>
        <v>-1.794324261333255E-2</v>
      </c>
      <c r="D97" s="20">
        <f>('factor influence'!Z213)/1000</f>
        <v>-3.1254961888284378</v>
      </c>
      <c r="E97">
        <f>('factor influence'!AA213)/1000</f>
        <v>0</v>
      </c>
      <c r="F97">
        <f>('factor influence'!AB213)/1000</f>
        <v>-1.4482752205970173</v>
      </c>
      <c r="G97" s="20">
        <f>('factor influence'!AC213)/1000</f>
        <v>-1.2126673905113829E-2</v>
      </c>
      <c r="H97" s="20">
        <f>('factor influence'!AD213)/1000</f>
        <v>-1.4604018945021306</v>
      </c>
      <c r="I97">
        <f>'factor influence'!AE213</f>
        <v>0</v>
      </c>
      <c r="J97">
        <f>('factor influence'!AF213)/1000000</f>
        <v>-14.503441851978701</v>
      </c>
      <c r="K97">
        <f>('factor influence'!AG213)/1000000</f>
        <v>-0.1214399772497828</v>
      </c>
      <c r="L97" s="20">
        <f>('factor influence'!AH213)/1000000</f>
        <v>-14.624881829228483</v>
      </c>
      <c r="M97">
        <f>('factor influence'!AI213)/1000000</f>
        <v>0</v>
      </c>
      <c r="N97">
        <f>('factor influence'!AJ213)/1000000</f>
        <v>-10.940684809310042</v>
      </c>
      <c r="O97">
        <f>('factor influence'!AK213)/1000000</f>
        <v>-9.1608359443202766E-2</v>
      </c>
      <c r="P97" s="20">
        <f>('factor influence'!AL213)/1000000</f>
        <v>-11.032293168753244</v>
      </c>
      <c r="Q97">
        <f>'factor influence'!AM213</f>
        <v>0</v>
      </c>
      <c r="R97">
        <f>'factor influence'!AN213</f>
        <v>0</v>
      </c>
      <c r="S97">
        <f>'factor influence'!AO213</f>
        <v>1.2499999999999956E-2</v>
      </c>
      <c r="T97">
        <f>'factor influence'!AP213</f>
        <v>2.9500000000000082E-2</v>
      </c>
    </row>
    <row r="98" spans="1:20">
      <c r="A98">
        <f>'factor influence'!W214</f>
        <v>2029</v>
      </c>
      <c r="B98">
        <f>('factor influence'!X214)/1000</f>
        <v>-3.6911829404520251</v>
      </c>
      <c r="C98" s="20">
        <f>('factor influence'!Y214)/1000</f>
        <v>-2.1581622889324328E-2</v>
      </c>
      <c r="D98" s="20">
        <f>('factor influence'!Z214)/1000</f>
        <v>-3.7127645633413486</v>
      </c>
      <c r="E98">
        <f>('factor influence'!AA214)/1000</f>
        <v>0</v>
      </c>
      <c r="F98">
        <f>('factor influence'!AB214)/1000</f>
        <v>-1.571130334592127</v>
      </c>
      <c r="G98" s="20">
        <f>('factor influence'!AC214)/1000</f>
        <v>-1.4178823604571011E-2</v>
      </c>
      <c r="H98" s="20">
        <f>('factor influence'!AD214)/1000</f>
        <v>-1.5853091581966983</v>
      </c>
      <c r="I98">
        <f>'factor influence'!AE214</f>
        <v>0</v>
      </c>
      <c r="J98">
        <f>('factor influence'!AF214)/1000000</f>
        <v>-15.73374806498687</v>
      </c>
      <c r="K98">
        <f>('factor influence'!AG214)/1000000</f>
        <v>-0.14199079066863249</v>
      </c>
      <c r="L98" s="20">
        <f>('factor influence'!AH214)/1000000</f>
        <v>-15.875738855655502</v>
      </c>
      <c r="M98">
        <f>('factor influence'!AI214)/1000000</f>
        <v>0</v>
      </c>
      <c r="N98">
        <f>('factor influence'!AJ214)/1000000</f>
        <v>-11.868767441890244</v>
      </c>
      <c r="O98">
        <f>('factor influence'!AK214)/1000000</f>
        <v>-0.10711088460138786</v>
      </c>
      <c r="P98" s="20">
        <f>('factor influence'!AL214)/1000000</f>
        <v>-11.975878326491632</v>
      </c>
      <c r="Q98">
        <f>'factor influence'!AM214</f>
        <v>0</v>
      </c>
      <c r="R98">
        <f>'factor influence'!AN214</f>
        <v>0</v>
      </c>
      <c r="S98">
        <f>'factor influence'!AO214</f>
        <v>1.2499999999999956E-2</v>
      </c>
      <c r="T98">
        <f>'factor influence'!AP214</f>
        <v>2.9500000000000082E-2</v>
      </c>
    </row>
    <row r="99" spans="1:20">
      <c r="A99">
        <f>'factor influence'!W215</f>
        <v>2030</v>
      </c>
      <c r="B99">
        <f>('factor influence'!X215)/1000</f>
        <v>-4.3348331034964653</v>
      </c>
      <c r="C99" s="20">
        <f>('factor influence'!Y215)/1000</f>
        <v>-2.5789264258829988E-2</v>
      </c>
      <c r="D99" s="20">
        <f>('factor influence'!Z215)/1000</f>
        <v>-4.3606223677552993</v>
      </c>
      <c r="E99">
        <f>('factor influence'!AA215)/1000</f>
        <v>0</v>
      </c>
      <c r="F99">
        <f>('factor influence'!AB215)/1000</f>
        <v>-1.7036427624388617</v>
      </c>
      <c r="G99" s="20">
        <f>('factor influence'!AC215)/1000</f>
        <v>-1.6530476288214968E-2</v>
      </c>
      <c r="H99" s="20">
        <f>('factor influence'!AD215)/1000</f>
        <v>-1.7201732387270763</v>
      </c>
      <c r="I99">
        <f>'factor influence'!AE215</f>
        <v>0</v>
      </c>
      <c r="J99">
        <f>('factor influence'!AF215)/1000000</f>
        <v>-17.060765378137742</v>
      </c>
      <c r="K99">
        <f>('factor influence'!AG215)/1000000</f>
        <v>-0.16554091254340991</v>
      </c>
      <c r="L99" s="20">
        <f>('factor influence'!AH215)/1000000</f>
        <v>-17.226306290681155</v>
      </c>
      <c r="M99">
        <f>('factor influence'!AI215)/1000000</f>
        <v>0</v>
      </c>
      <c r="N99">
        <f>('factor influence'!AJ215)/1000000</f>
        <v>-12.869804182538145</v>
      </c>
      <c r="O99">
        <f>('factor influence'!AK215)/1000000</f>
        <v>-0.12487594087440107</v>
      </c>
      <c r="P99" s="20">
        <f>('factor influence'!AL215)/1000000</f>
        <v>-12.994680123412547</v>
      </c>
      <c r="Q99">
        <f>'factor influence'!AM215</f>
        <v>0</v>
      </c>
      <c r="R99">
        <f>'factor influence'!AN215</f>
        <v>0</v>
      </c>
      <c r="S99">
        <f>'factor influence'!AO215</f>
        <v>1.2499999999999956E-2</v>
      </c>
      <c r="T99">
        <f>'factor influence'!AP215</f>
        <v>2.9500000000000082E-2</v>
      </c>
    </row>
    <row r="100" spans="1:20">
      <c r="A100">
        <f>'factor influence'!W216</f>
        <v>2031</v>
      </c>
      <c r="B100">
        <f>('factor influence'!X216)/1000</f>
        <v>-5.0436859999555965</v>
      </c>
      <c r="C100" s="20">
        <f>('factor influence'!Y216)/1000</f>
        <v>-3.0646296141072397E-2</v>
      </c>
      <c r="D100" s="20">
        <f>('factor influence'!Z216)/1000</f>
        <v>-5.074332296096669</v>
      </c>
      <c r="E100">
        <f>('factor influence'!AA216)/1000</f>
        <v>0</v>
      </c>
      <c r="F100">
        <f>('factor influence'!AB216)/1000</f>
        <v>-1.8465378630268565</v>
      </c>
      <c r="G100" s="20">
        <f>('factor influence'!AC216)/1000</f>
        <v>-1.9222306961215175E-2</v>
      </c>
      <c r="H100" s="20">
        <f>('factor influence'!AD216)/1000</f>
        <v>-1.8657601699880715</v>
      </c>
      <c r="I100">
        <f>'factor influence'!AE216</f>
        <v>0</v>
      </c>
      <c r="J100">
        <f>('factor influence'!AF216)/1000000</f>
        <v>-18.491757742597528</v>
      </c>
      <c r="K100">
        <f>('factor influence'!AG216)/1000000</f>
        <v>-0.19249767399731196</v>
      </c>
      <c r="L100" s="20">
        <f>('factor influence'!AH216)/1000000</f>
        <v>-18.684255416594841</v>
      </c>
      <c r="M100">
        <f>('factor influence'!AI216)/1000000</f>
        <v>0</v>
      </c>
      <c r="N100">
        <f>('factor influence'!AJ216)/1000000</f>
        <v>-13.949274599551458</v>
      </c>
      <c r="O100">
        <f>('factor influence'!AK216)/1000000</f>
        <v>-0.14521079887272267</v>
      </c>
      <c r="P100" s="20">
        <f>('factor influence'!AL216)/1000000</f>
        <v>-14.094485398424181</v>
      </c>
      <c r="Q100">
        <f>'factor influence'!AM216</f>
        <v>0</v>
      </c>
      <c r="R100">
        <f>'factor influence'!AN216</f>
        <v>0</v>
      </c>
      <c r="S100">
        <f>'factor influence'!AO216</f>
        <v>1.2499999999999956E-2</v>
      </c>
      <c r="T100">
        <f>'factor influence'!AP216</f>
        <v>2.9500000000000082E-2</v>
      </c>
    </row>
    <row r="101" spans="1:20">
      <c r="A101">
        <f>'factor influence'!W217</f>
        <v>2032</v>
      </c>
      <c r="B101">
        <f>('factor influence'!X217)/1000</f>
        <v>-5.8233356097615179</v>
      </c>
      <c r="C101" s="20">
        <f>('factor influence'!Y217)/1000</f>
        <v>-3.6243512665540878E-2</v>
      </c>
      <c r="D101" s="20">
        <f>('factor influence'!Z217)/1000</f>
        <v>-5.8595791224270579</v>
      </c>
      <c r="E101">
        <f>('factor influence'!AA217)/1000</f>
        <v>0</v>
      </c>
      <c r="F101">
        <f>('factor influence'!AB217)/1000</f>
        <v>-2.0005938659792277</v>
      </c>
      <c r="G101" s="20">
        <f>('factor influence'!AC217)/1000</f>
        <v>-2.2300290887729168E-2</v>
      </c>
      <c r="H101" s="20">
        <f>('factor influence'!AD217)/1000</f>
        <v>-2.0228941568669576</v>
      </c>
      <c r="I101">
        <f>'factor influence'!AE217</f>
        <v>0</v>
      </c>
      <c r="J101">
        <f>('factor influence'!AF217)/1000000</f>
        <v>-20.03451857216341</v>
      </c>
      <c r="K101">
        <f>('factor influence'!AG217)/1000000</f>
        <v>-0.22332148446140213</v>
      </c>
      <c r="L101" s="20">
        <f>('factor influence'!AH217)/1000000</f>
        <v>-20.257840056624808</v>
      </c>
      <c r="M101">
        <f>('factor influence'!AI217)/1000000</f>
        <v>0</v>
      </c>
      <c r="N101">
        <f>('factor influence'!AJ217)/1000000</f>
        <v>-15.113057661854514</v>
      </c>
      <c r="O101">
        <f>('factor influence'!AK217)/1000000</f>
        <v>-0.16846276887758835</v>
      </c>
      <c r="P101" s="20">
        <f>('factor influence'!AL217)/1000000</f>
        <v>-15.281520430732101</v>
      </c>
      <c r="Q101">
        <f>'factor influence'!AM217</f>
        <v>0</v>
      </c>
      <c r="R101">
        <f>'factor influence'!AN217</f>
        <v>0</v>
      </c>
      <c r="S101">
        <f>'factor influence'!AO217</f>
        <v>1.2499999999999956E-2</v>
      </c>
      <c r="T101">
        <f>'factor influence'!AP217</f>
        <v>2.9500000000000082E-2</v>
      </c>
    </row>
    <row r="102" spans="1:20">
      <c r="A102">
        <f>'factor influence'!W218</f>
        <v>2033</v>
      </c>
      <c r="B102">
        <f>('factor influence'!X218)/1000</f>
        <v>-6.6798184215749785</v>
      </c>
      <c r="C102" s="20">
        <f>('factor influence'!Y218)/1000</f>
        <v>-4.268374513688826E-2</v>
      </c>
      <c r="D102" s="20">
        <f>('factor influence'!Z218)/1000</f>
        <v>-6.7225021667118705</v>
      </c>
      <c r="E102">
        <f>('factor influence'!AA218)/1000</f>
        <v>0</v>
      </c>
      <c r="F102">
        <f>('factor influence'!AB218)/1000</f>
        <v>-2.1666456449532343</v>
      </c>
      <c r="G102" s="20">
        <f>('factor influence'!AC218)/1000</f>
        <v>-2.5816376535479985E-2</v>
      </c>
      <c r="H102" s="20">
        <f>('factor influence'!AD218)/1000</f>
        <v>-2.1924620214887147</v>
      </c>
      <c r="I102">
        <f>'factor influence'!AE218</f>
        <v>0</v>
      </c>
      <c r="J102">
        <f>('factor influence'!AF218)/1000000</f>
        <v>-21.697408530174531</v>
      </c>
      <c r="K102">
        <f>('factor influence'!AG218)/1000000</f>
        <v>-0.2585325707338782</v>
      </c>
      <c r="L102" s="20">
        <f>('factor influence'!AH218)/1000000</f>
        <v>-21.955941100908404</v>
      </c>
      <c r="M102">
        <f>('factor influence'!AI218)/1000000</f>
        <v>0</v>
      </c>
      <c r="N102">
        <f>('factor influence'!AJ218)/1000000</f>
        <v>-16.36746024358958</v>
      </c>
      <c r="O102">
        <f>('factor influence'!AK218)/1000000</f>
        <v>-0.19502428445659742</v>
      </c>
      <c r="P102" s="20">
        <f>('factor influence'!AL218)/1000000</f>
        <v>-16.562484528046181</v>
      </c>
      <c r="Q102">
        <f>'factor influence'!AM218</f>
        <v>0</v>
      </c>
      <c r="R102">
        <f>'factor influence'!AN218</f>
        <v>0</v>
      </c>
      <c r="S102">
        <f>'factor influence'!AO218</f>
        <v>1.2499999999999956E-2</v>
      </c>
      <c r="T102">
        <f>'factor influence'!AP218</f>
        <v>2.9500000000000082E-2</v>
      </c>
    </row>
    <row r="103" spans="1:20">
      <c r="A103">
        <f>'factor influence'!W219</f>
        <v>2034</v>
      </c>
      <c r="B103">
        <f>('factor influence'!X219)/1000</f>
        <v>-7.6196468021452528</v>
      </c>
      <c r="C103" s="20">
        <f>('factor influence'!Y219)/1000</f>
        <v>-5.0083407332265038E-2</v>
      </c>
      <c r="D103" s="20">
        <f>('factor influence'!Z219)/1000</f>
        <v>-7.6697302094775219</v>
      </c>
      <c r="E103">
        <f>('factor influence'!AA219)/1000</f>
        <v>0</v>
      </c>
      <c r="F103">
        <f>('factor influence'!AB219)/1000</f>
        <v>-2.3455887561004656</v>
      </c>
      <c r="G103" s="20">
        <f>('factor influence'!AC219)/1000</f>
        <v>-2.9829242497937065E-2</v>
      </c>
      <c r="H103" s="20">
        <f>('factor influence'!AD219)/1000</f>
        <v>-2.3754179985984027</v>
      </c>
      <c r="I103">
        <f>'factor influence'!AE219</f>
        <v>0</v>
      </c>
      <c r="J103">
        <f>('factor influence'!AF219)/1000000</f>
        <v>-23.489395971806086</v>
      </c>
      <c r="K103">
        <f>('factor influence'!AG219)/1000000</f>
        <v>-0.2987185570150554</v>
      </c>
      <c r="L103" s="20">
        <f>('factor influence'!AH219)/1000000</f>
        <v>-23.78811452882114</v>
      </c>
      <c r="M103">
        <f>('factor influence'!AI219)/1000000</f>
        <v>0</v>
      </c>
      <c r="N103">
        <f>('factor influence'!AJ219)/1000000</f>
        <v>-17.719247631798947</v>
      </c>
      <c r="O103">
        <f>('factor influence'!AK219)/1000000</f>
        <v>-0.22533862047013031</v>
      </c>
      <c r="P103" s="20">
        <f>('factor influence'!AL219)/1000000</f>
        <v>-17.94458625226908</v>
      </c>
      <c r="Q103">
        <f>'factor influence'!AM219</f>
        <v>0</v>
      </c>
      <c r="R103">
        <f>'factor influence'!AN219</f>
        <v>0</v>
      </c>
      <c r="S103">
        <f>'factor influence'!AO219</f>
        <v>1.2499999999999956E-2</v>
      </c>
      <c r="T103">
        <f>'factor influence'!AP219</f>
        <v>2.9500000000000082E-2</v>
      </c>
    </row>
    <row r="104" spans="1:20">
      <c r="A104">
        <f>'factor influence'!W220</f>
        <v>2035</v>
      </c>
      <c r="B104">
        <f>('factor influence'!X220)/1000</f>
        <v>-8.6498448045507548</v>
      </c>
      <c r="C104" s="20">
        <f>('factor influence'!Y220)/1000</f>
        <v>-5.8574235078626032E-2</v>
      </c>
      <c r="D104" s="20">
        <f>('factor influence'!Z220)/1000</f>
        <v>-8.7084190396293852</v>
      </c>
      <c r="E104">
        <f>('factor influence'!AA220)/1000</f>
        <v>0</v>
      </c>
      <c r="F104">
        <f>('factor influence'!AB220)/1000</f>
        <v>-2.5383837601027763</v>
      </c>
      <c r="G104" s="20">
        <f>('factor influence'!AC220)/1000</f>
        <v>-3.4405148749889813E-2</v>
      </c>
      <c r="H104" s="20">
        <f>('factor influence'!AD220)/1000</f>
        <v>-2.5727889088526652</v>
      </c>
      <c r="I104">
        <f>'factor influence'!AE220</f>
        <v>0</v>
      </c>
      <c r="J104">
        <f>('factor influence'!AF220)/1000000</f>
        <v>-25.420100226172082</v>
      </c>
      <c r="K104">
        <f>('factor influence'!AG220)/1000000</f>
        <v>-0.34454298962389657</v>
      </c>
      <c r="L104" s="20">
        <f>('factor influence'!AH220)/1000000</f>
        <v>-25.764643215795985</v>
      </c>
      <c r="M104">
        <f>('factor influence'!AI220)/1000000</f>
        <v>0</v>
      </c>
      <c r="N104">
        <f>('factor influence'!AJ220)/1000000</f>
        <v>-19.175676176319257</v>
      </c>
      <c r="O104">
        <f>('factor influence'!AK220)/1000000</f>
        <v>-0.25990632369916766</v>
      </c>
      <c r="P104" s="20">
        <f>('factor influence'!AL220)/1000000</f>
        <v>-19.435582500018427</v>
      </c>
      <c r="Q104">
        <f>'factor influence'!AM220</f>
        <v>0</v>
      </c>
      <c r="R104">
        <f>'factor influence'!AN220</f>
        <v>0</v>
      </c>
      <c r="S104">
        <f>'factor influence'!AO220</f>
        <v>1.2499999999999956E-2</v>
      </c>
      <c r="T104">
        <f>'factor influence'!AP220</f>
        <v>2.9500000000000082E-2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7EE3-3B7C-41C3-9A04-4C29E566F147}">
  <dimension ref="A1:BM220"/>
  <sheetViews>
    <sheetView topLeftCell="AJ1" workbookViewId="0">
      <selection activeCell="BB24" sqref="BB24"/>
    </sheetView>
  </sheetViews>
  <sheetFormatPr baseColWidth="10" defaultColWidth="8.83203125" defaultRowHeight="15"/>
  <cols>
    <col min="11" max="11" width="9.5" bestFit="1" customWidth="1"/>
    <col min="15" max="15" width="9.5" bestFit="1" customWidth="1"/>
    <col min="32" max="32" width="17.5" customWidth="1"/>
    <col min="45" max="45" width="12.33203125" customWidth="1"/>
  </cols>
  <sheetData>
    <row r="1" spans="2:65">
      <c r="AS1" s="2"/>
    </row>
    <row r="3" spans="2:65">
      <c r="B3" t="s">
        <v>52</v>
      </c>
      <c r="X3" s="4">
        <v>-0.15</v>
      </c>
      <c r="AT3">
        <v>40</v>
      </c>
    </row>
    <row r="4" spans="2:65">
      <c r="B4" t="s">
        <v>48</v>
      </c>
      <c r="K4" t="s">
        <v>50</v>
      </c>
      <c r="O4" t="s">
        <v>51</v>
      </c>
      <c r="S4" t="s">
        <v>49</v>
      </c>
      <c r="X4" t="s">
        <v>48</v>
      </c>
      <c r="AG4" t="s">
        <v>50</v>
      </c>
      <c r="AK4" t="s">
        <v>51</v>
      </c>
      <c r="AO4" t="s">
        <v>49</v>
      </c>
      <c r="AT4" t="s">
        <v>48</v>
      </c>
      <c r="BC4" t="s">
        <v>50</v>
      </c>
      <c r="BG4" t="s">
        <v>51</v>
      </c>
      <c r="BK4" t="s">
        <v>49</v>
      </c>
    </row>
    <row r="5" spans="2:65">
      <c r="C5" t="s">
        <v>43</v>
      </c>
      <c r="G5" t="s">
        <v>44</v>
      </c>
      <c r="K5" t="s">
        <v>45</v>
      </c>
      <c r="O5" t="s">
        <v>45</v>
      </c>
      <c r="T5" t="s">
        <v>43</v>
      </c>
      <c r="Y5" t="s">
        <v>43</v>
      </c>
      <c r="AC5" t="s">
        <v>44</v>
      </c>
      <c r="AG5" t="s">
        <v>45</v>
      </c>
      <c r="AK5" t="s">
        <v>45</v>
      </c>
      <c r="AP5" t="s">
        <v>43</v>
      </c>
      <c r="AU5" t="s">
        <v>43</v>
      </c>
      <c r="AY5" t="s">
        <v>44</v>
      </c>
      <c r="BC5" t="s">
        <v>45</v>
      </c>
      <c r="BG5" t="s">
        <v>45</v>
      </c>
      <c r="BL5" t="s">
        <v>43</v>
      </c>
    </row>
    <row r="6" spans="2:65">
      <c r="C6" t="s">
        <v>46</v>
      </c>
      <c r="D6" t="s">
        <v>47</v>
      </c>
      <c r="E6" t="s">
        <v>26</v>
      </c>
      <c r="G6" t="s">
        <v>46</v>
      </c>
      <c r="H6" t="s">
        <v>47</v>
      </c>
      <c r="I6" t="s">
        <v>26</v>
      </c>
      <c r="K6" t="s">
        <v>46</v>
      </c>
      <c r="L6" t="s">
        <v>47</v>
      </c>
      <c r="M6" t="s">
        <v>26</v>
      </c>
      <c r="O6" t="s">
        <v>46</v>
      </c>
      <c r="P6" t="s">
        <v>47</v>
      </c>
      <c r="Q6" t="s">
        <v>26</v>
      </c>
      <c r="T6" t="s">
        <v>46</v>
      </c>
      <c r="U6" t="s">
        <v>47</v>
      </c>
      <c r="Y6" t="s">
        <v>46</v>
      </c>
      <c r="Z6" t="s">
        <v>47</v>
      </c>
      <c r="AA6" t="s">
        <v>26</v>
      </c>
      <c r="AC6" t="s">
        <v>46</v>
      </c>
      <c r="AD6" t="s">
        <v>47</v>
      </c>
      <c r="AE6" t="s">
        <v>26</v>
      </c>
      <c r="AG6" t="s">
        <v>46</v>
      </c>
      <c r="AH6" t="s">
        <v>47</v>
      </c>
      <c r="AI6" t="s">
        <v>26</v>
      </c>
      <c r="AK6" t="s">
        <v>46</v>
      </c>
      <c r="AL6" t="s">
        <v>47</v>
      </c>
      <c r="AM6" t="s">
        <v>26</v>
      </c>
      <c r="AP6" t="s">
        <v>46</v>
      </c>
      <c r="AQ6" t="s">
        <v>47</v>
      </c>
      <c r="AU6" t="s">
        <v>46</v>
      </c>
      <c r="AV6" t="s">
        <v>47</v>
      </c>
      <c r="AW6" t="s">
        <v>26</v>
      </c>
      <c r="AY6" t="s">
        <v>46</v>
      </c>
      <c r="AZ6" t="s">
        <v>47</v>
      </c>
      <c r="BA6" t="s">
        <v>26</v>
      </c>
      <c r="BC6" t="s">
        <v>46</v>
      </c>
      <c r="BD6" t="s">
        <v>47</v>
      </c>
      <c r="BE6" t="s">
        <v>26</v>
      </c>
      <c r="BG6" t="s">
        <v>46</v>
      </c>
      <c r="BH6" t="s">
        <v>47</v>
      </c>
      <c r="BI6" t="s">
        <v>26</v>
      </c>
      <c r="BL6" t="s">
        <v>46</v>
      </c>
      <c r="BM6" t="s">
        <v>47</v>
      </c>
    </row>
    <row r="7" spans="2:65">
      <c r="B7">
        <v>2020</v>
      </c>
      <c r="C7">
        <f>'semicondutcor&amp;electronic'!$B$17</f>
        <v>28051.176610539682</v>
      </c>
      <c r="D7">
        <f>'semicondutcor&amp;electronic'!$B$11</f>
        <v>31.363071999999999</v>
      </c>
      <c r="E7">
        <f>C7+D7</f>
        <v>28082.539682539682</v>
      </c>
      <c r="G7">
        <f>C7*'semicondutcor&amp;electronic'!$D$16*'semicondutcor&amp;electronic'!$E$16</f>
        <v>2796.9172162787099</v>
      </c>
      <c r="H7">
        <f>D7*'semicondutcor&amp;electronic'!$E$16</f>
        <v>14.891136000000001</v>
      </c>
      <c r="I7">
        <f>G7+H7</f>
        <v>2811.8083522787101</v>
      </c>
      <c r="K7" s="1">
        <f>G7/'PFAS toxicity'!$L$4*'PFAS toxicity'!$H$3</f>
        <v>28009128.123019651</v>
      </c>
      <c r="L7" s="1">
        <f>H7/'PFAS toxicity'!$L$4*'PFAS toxicity'!$H$3</f>
        <v>149124.09051428572</v>
      </c>
      <c r="M7" s="1">
        <f>K7+L7</f>
        <v>28158252.213533938</v>
      </c>
      <c r="O7" s="1">
        <f>G7/'PFAS toxicity'!$L$4*'PFAS toxicity'!$I$3</f>
        <v>21128711.770974029</v>
      </c>
      <c r="P7" s="1">
        <f>H7/'PFAS toxicity'!$L$4*'PFAS toxicity'!$I$3</f>
        <v>112491.89595428575</v>
      </c>
      <c r="Q7" s="1">
        <f>O7+P7</f>
        <v>21241203.666928314</v>
      </c>
      <c r="S7">
        <v>2020</v>
      </c>
      <c r="T7">
        <f>'semicondutcor&amp;electronic'!$A$36^(1/4)</f>
        <v>1.054247532817802</v>
      </c>
      <c r="U7">
        <f>'semicondutcor&amp;electronic'!$A$35^(1/4)</f>
        <v>1.0928424710244675</v>
      </c>
      <c r="X7">
        <v>2020</v>
      </c>
      <c r="Y7">
        <f>'semicondutcor&amp;electronic'!$B$17</f>
        <v>28051.176610539682</v>
      </c>
      <c r="Z7">
        <f>'semicondutcor&amp;electronic'!$B$11</f>
        <v>31.363071999999999</v>
      </c>
      <c r="AA7">
        <f>Y7+Z7</f>
        <v>28082.539682539682</v>
      </c>
      <c r="AC7">
        <f>Y7*'semicondutcor&amp;electronic'!$D$16*'semicondutcor&amp;electronic'!$E$17</f>
        <v>2377.3796338369034</v>
      </c>
      <c r="AD7">
        <f>Z7*'semicondutcor&amp;electronic'!$E$17</f>
        <v>12.6574656</v>
      </c>
      <c r="AE7">
        <f>AC7+AD7</f>
        <v>2390.0370994369032</v>
      </c>
      <c r="AG7" s="1">
        <f>AC7/'PFAS toxicity'!$L$4*'PFAS toxicity'!$H$3</f>
        <v>23807758.904566702</v>
      </c>
      <c r="AH7" s="1">
        <f>AD7/'PFAS toxicity'!$L$4*'PFAS toxicity'!$H$3</f>
        <v>126755.47693714284</v>
      </c>
      <c r="AI7" s="1">
        <f>AG7+AH7</f>
        <v>23934514.381503843</v>
      </c>
      <c r="AK7" s="1">
        <f>AC7/'PFAS toxicity'!$L$4*'PFAS toxicity'!$I$3</f>
        <v>17959405.005327921</v>
      </c>
      <c r="AL7" s="1">
        <f>AD7/'PFAS toxicity'!$L$4*'PFAS toxicity'!$I$3</f>
        <v>95618.111561142869</v>
      </c>
      <c r="AM7" s="1">
        <f>AK7+AL7</f>
        <v>18055023.116889063</v>
      </c>
      <c r="AO7">
        <v>2020</v>
      </c>
      <c r="AP7">
        <f>'semicondutcor&amp;electronic'!$A$36^(1/4)</f>
        <v>1.054247532817802</v>
      </c>
      <c r="AQ7">
        <f>'semicondutcor&amp;electronic'!$A$35^(1/4)</f>
        <v>1.0928424710244675</v>
      </c>
      <c r="AT7">
        <v>2020</v>
      </c>
      <c r="AU7">
        <f>'semicondutcor&amp;electronic'!$B$17</f>
        <v>28051.176610539682</v>
      </c>
      <c r="AV7">
        <f>'semicondutcor&amp;electronic'!$B$12</f>
        <v>25.090457599999993</v>
      </c>
      <c r="AW7">
        <f>AU7+AV7</f>
        <v>28076.267068139681</v>
      </c>
      <c r="AY7">
        <f>AU7*'semicondutcor&amp;electronic'!$D$16*'semicondutcor&amp;electronic'!$E$16</f>
        <v>2796.9172162787099</v>
      </c>
      <c r="AZ7">
        <f>AV7*'semicondutcor&amp;electronic'!$E$16</f>
        <v>11.912908799999999</v>
      </c>
      <c r="BA7">
        <f>AY7+AZ7</f>
        <v>2808.8301250787099</v>
      </c>
      <c r="BC7" s="1">
        <f>AY7/'PFAS toxicity'!$L$4*'PFAS toxicity'!$H$3</f>
        <v>28009128.123019651</v>
      </c>
      <c r="BD7" s="1">
        <f>AZ7/'PFAS toxicity'!$L$4*'PFAS toxicity'!$H$3</f>
        <v>119299.27241142854</v>
      </c>
      <c r="BE7" s="1">
        <f>BC7+BD7</f>
        <v>28128427.395431079</v>
      </c>
      <c r="BG7" s="1">
        <f>AY7/'PFAS toxicity'!$L$4*'PFAS toxicity'!$I$3</f>
        <v>21128711.770974029</v>
      </c>
      <c r="BH7" s="1">
        <f>AZ7/'PFAS toxicity'!$L$4*'PFAS toxicity'!$I$3</f>
        <v>89993.516763428575</v>
      </c>
      <c r="BI7" s="1">
        <f>BG7+BH7</f>
        <v>21218705.287737459</v>
      </c>
      <c r="BK7">
        <v>2020</v>
      </c>
      <c r="BL7">
        <f>'semicondutcor&amp;electronic'!$A$36^(1/4)</f>
        <v>1.054247532817802</v>
      </c>
      <c r="BM7">
        <f>'semicondutcor&amp;electronic'!$A$35^(1/4)</f>
        <v>1.0928424710244675</v>
      </c>
    </row>
    <row r="8" spans="2:65">
      <c r="B8">
        <v>2021</v>
      </c>
      <c r="C8">
        <f t="shared" ref="C8:C22" si="0">C7*T7</f>
        <v>29572.883734297895</v>
      </c>
      <c r="D8">
        <f t="shared" ref="D8:D22" si="1">D7*U7</f>
        <v>34.274897103398288</v>
      </c>
      <c r="E8">
        <f t="shared" ref="E8:E22" si="2">C8+D8</f>
        <v>29607.158631401293</v>
      </c>
      <c r="G8">
        <f>C8*'semicondutcor&amp;electronic'!$D$16*'semicondutcor&amp;electronic'!$E$16</f>
        <v>2948.6430747574645</v>
      </c>
      <c r="H8">
        <f>D8*'semicondutcor&amp;electronic'!$E$16</f>
        <v>16.273665862601408</v>
      </c>
      <c r="I8">
        <f t="shared" ref="I8:I22" si="3">G8+H8</f>
        <v>2964.9167406200659</v>
      </c>
      <c r="K8" s="1">
        <f>G8/'PFAS toxicity'!$L$4*'PFAS toxicity'!$H$3</f>
        <v>29528554.220071178</v>
      </c>
      <c r="L8" s="1">
        <f>H8/'PFAS toxicity'!$L$4*'PFAS toxicity'!$H$3</f>
        <v>162969.13956690836</v>
      </c>
      <c r="M8" s="1">
        <f t="shared" ref="M8:M22" si="4">K8+L8</f>
        <v>29691523.359638087</v>
      </c>
      <c r="O8" s="1">
        <f>G8/'PFAS toxicity'!$L$4*'PFAS toxicity'!$I$3</f>
        <v>22274892.256167822</v>
      </c>
      <c r="P8" s="1">
        <f>H8/'PFAS toxicity'!$L$4*'PFAS toxicity'!$I$3</f>
        <v>122935.92154490894</v>
      </c>
      <c r="Q8" s="1">
        <f t="shared" ref="Q8:Q22" si="5">O8+P8</f>
        <v>22397828.177712731</v>
      </c>
      <c r="S8">
        <v>2021</v>
      </c>
      <c r="T8">
        <f>'semicondutcor&amp;electronic'!$A$36^(1/4)</f>
        <v>1.054247532817802</v>
      </c>
      <c r="U8">
        <f>'semicondutcor&amp;electronic'!$A$35^(1/4)</f>
        <v>1.0928424710244675</v>
      </c>
      <c r="X8">
        <v>2021</v>
      </c>
      <c r="Y8">
        <f t="shared" ref="Y8:Y22" si="6">Y7*AP7</f>
        <v>29572.883734297895</v>
      </c>
      <c r="Z8">
        <f t="shared" ref="Z8:Z22" si="7">Z7*AQ7</f>
        <v>34.274897103398288</v>
      </c>
      <c r="AA8">
        <f t="shared" ref="AA8:AA22" si="8">Y8+Z8</f>
        <v>29607.158631401293</v>
      </c>
      <c r="AC8">
        <f>Y8*'semicondutcor&amp;electronic'!$D$16*'semicondutcor&amp;electronic'!$E$17</f>
        <v>2506.3466135438453</v>
      </c>
      <c r="AD8">
        <f>Z8*'semicondutcor&amp;electronic'!$E$17</f>
        <v>13.832615983211197</v>
      </c>
      <c r="AE8">
        <f t="shared" ref="AE8:AE22" si="9">AC8+AD8</f>
        <v>2520.1792295270566</v>
      </c>
      <c r="AG8" s="1">
        <f>AC8/'PFAS toxicity'!$L$4*'PFAS toxicity'!$H$3</f>
        <v>25099271.087060504</v>
      </c>
      <c r="AH8" s="1">
        <f>AD8/'PFAS toxicity'!$L$4*'PFAS toxicity'!$H$3</f>
        <v>138523.76863187214</v>
      </c>
      <c r="AI8" s="1">
        <f t="shared" ref="AI8:AI22" si="10">AG8+AH8</f>
        <v>25237794.855692375</v>
      </c>
      <c r="AK8" s="1">
        <f>AC8/'PFAS toxicity'!$L$4*'PFAS toxicity'!$I$3</f>
        <v>18933658.417742651</v>
      </c>
      <c r="AL8" s="1">
        <f>AD8/'PFAS toxicity'!$L$4*'PFAS toxicity'!$I$3</f>
        <v>104495.53331317261</v>
      </c>
      <c r="AM8" s="1">
        <f t="shared" ref="AM8:AM22" si="11">AK8+AL8</f>
        <v>19038153.951055825</v>
      </c>
      <c r="AO8">
        <v>2021</v>
      </c>
      <c r="AP8">
        <f>'semicondutcor&amp;electronic'!$A$36^(1/4)</f>
        <v>1.054247532817802</v>
      </c>
      <c r="AQ8">
        <f>'semicondutcor&amp;electronic'!$A$35^(1/4)</f>
        <v>1.0928424710244675</v>
      </c>
      <c r="AT8">
        <v>2021</v>
      </c>
      <c r="AU8">
        <f t="shared" ref="AU8:AU22" si="12">AU7*BL7</f>
        <v>29572.883734297895</v>
      </c>
      <c r="AV8">
        <f t="shared" ref="AV8:AV22" si="13">AV7*BM7</f>
        <v>27.419917682718623</v>
      </c>
      <c r="AW8">
        <f t="shared" ref="AW8:AW22" si="14">AU8+AV8</f>
        <v>29600.303651980612</v>
      </c>
      <c r="AY8">
        <f>AU8*'semicondutcor&amp;electronic'!$D$16*'semicondutcor&amp;electronic'!$E$16</f>
        <v>2948.6430747574645</v>
      </c>
      <c r="AZ8">
        <f>AV8*'semicondutcor&amp;electronic'!$E$16</f>
        <v>13.018932690081122</v>
      </c>
      <c r="BA8">
        <f t="shared" ref="BA8:BA22" si="15">AY8+AZ8</f>
        <v>2961.6620074475459</v>
      </c>
      <c r="BC8" s="1">
        <f>AY8/'PFAS toxicity'!$L$4*'PFAS toxicity'!$H$3</f>
        <v>29528554.220071178</v>
      </c>
      <c r="BD8" s="1">
        <f>AZ8/'PFAS toxicity'!$L$4*'PFAS toxicity'!$H$3</f>
        <v>130375.31165352666</v>
      </c>
      <c r="BE8" s="1">
        <f t="shared" ref="BE8:BE22" si="16">BC8+BD8</f>
        <v>29658929.531724706</v>
      </c>
      <c r="BG8" s="1">
        <f>AY8/'PFAS toxicity'!$L$4*'PFAS toxicity'!$I$3</f>
        <v>22274892.256167822</v>
      </c>
      <c r="BH8" s="1">
        <f>AZ8/'PFAS toxicity'!$L$4*'PFAS toxicity'!$I$3</f>
        <v>98348.73723592711</v>
      </c>
      <c r="BI8" s="1">
        <f t="shared" ref="BI8:BI22" si="17">BG8+BH8</f>
        <v>22373240.993403748</v>
      </c>
      <c r="BK8">
        <v>2021</v>
      </c>
      <c r="BL8">
        <f>'semicondutcor&amp;electronic'!$A$36^(1/4)</f>
        <v>1.054247532817802</v>
      </c>
      <c r="BM8">
        <f>'semicondutcor&amp;electronic'!$A$35^(1/4)</f>
        <v>1.0928424710244675</v>
      </c>
    </row>
    <row r="9" spans="2:65">
      <c r="B9">
        <v>2022</v>
      </c>
      <c r="C9">
        <f t="shared" si="0"/>
        <v>31177.139715191264</v>
      </c>
      <c r="D9">
        <f t="shared" si="1"/>
        <v>37.457063244587147</v>
      </c>
      <c r="E9">
        <f t="shared" si="2"/>
        <v>31214.596778435851</v>
      </c>
      <c r="G9">
        <f>C9*'semicondutcor&amp;electronic'!$D$16*'semicondutcor&amp;electronic'!$E$16</f>
        <v>3108.5996867233553</v>
      </c>
      <c r="H9">
        <f>D9*'semicondutcor&amp;electronic'!$E$16</f>
        <v>17.784553213911842</v>
      </c>
      <c r="I9">
        <f t="shared" si="3"/>
        <v>3126.384239937267</v>
      </c>
      <c r="K9" s="1">
        <f>G9/'PFAS toxicity'!$L$4*'PFAS toxicity'!$H$3</f>
        <v>31130405.434186742</v>
      </c>
      <c r="L9" s="1">
        <f>H9/'PFAS toxicity'!$L$4*'PFAS toxicity'!$H$3</f>
        <v>178099.59718503142</v>
      </c>
      <c r="M9" s="1">
        <f t="shared" si="4"/>
        <v>31308505.031371772</v>
      </c>
      <c r="O9" s="1">
        <f>G9/'PFAS toxicity'!$L$4*'PFAS toxicity'!$I$3</f>
        <v>23483250.204847295</v>
      </c>
      <c r="P9" s="1">
        <f>H9/'PFAS toxicity'!$L$4*'PFAS toxicity'!$I$3</f>
        <v>134349.59627880834</v>
      </c>
      <c r="Q9" s="1">
        <f t="shared" si="5"/>
        <v>23617599.801126104</v>
      </c>
      <c r="S9">
        <v>2022</v>
      </c>
      <c r="T9">
        <f>'semicondutcor&amp;electronic'!$A$36^(1/4)</f>
        <v>1.054247532817802</v>
      </c>
      <c r="U9">
        <f>'semicondutcor&amp;electronic'!$A$35^(1/4)</f>
        <v>1.0928424710244675</v>
      </c>
      <c r="X9">
        <v>2022</v>
      </c>
      <c r="Y9">
        <f t="shared" si="6"/>
        <v>31177.139715191264</v>
      </c>
      <c r="Z9">
        <f t="shared" si="7"/>
        <v>37.457063244587147</v>
      </c>
      <c r="AA9">
        <f t="shared" si="8"/>
        <v>31214.596778435851</v>
      </c>
      <c r="AC9">
        <f>Y9*'semicondutcor&amp;electronic'!$D$16*'semicondutcor&amp;electronic'!$E$17</f>
        <v>2642.309733714852</v>
      </c>
      <c r="AD9">
        <f>Z9*'semicondutcor&amp;electronic'!$E$17</f>
        <v>15.116870231825066</v>
      </c>
      <c r="AE9">
        <f t="shared" si="9"/>
        <v>2657.426603946677</v>
      </c>
      <c r="AG9" s="1">
        <f>AC9/'PFAS toxicity'!$L$4*'PFAS toxicity'!$H$3</f>
        <v>26460844.619058732</v>
      </c>
      <c r="AH9" s="1">
        <f>AD9/'PFAS toxicity'!$L$4*'PFAS toxicity'!$H$3</f>
        <v>151384.65760727672</v>
      </c>
      <c r="AI9" s="1">
        <f t="shared" si="10"/>
        <v>26612229.276666008</v>
      </c>
      <c r="AK9" s="1">
        <f>AC9/'PFAS toxicity'!$L$4*'PFAS toxicity'!$I$3</f>
        <v>19960762.674120199</v>
      </c>
      <c r="AL9" s="1">
        <f>AD9/'PFAS toxicity'!$L$4*'PFAS toxicity'!$I$3</f>
        <v>114197.15683698708</v>
      </c>
      <c r="AM9" s="1">
        <f t="shared" si="11"/>
        <v>20074959.830957185</v>
      </c>
      <c r="AO9">
        <v>2022</v>
      </c>
      <c r="AP9">
        <f>'semicondutcor&amp;electronic'!$A$36^(1/4)</f>
        <v>1.054247532817802</v>
      </c>
      <c r="AQ9">
        <f>'semicondutcor&amp;electronic'!$A$35^(1/4)</f>
        <v>1.0928424710244675</v>
      </c>
      <c r="AT9">
        <v>2022</v>
      </c>
      <c r="AU9">
        <f t="shared" si="12"/>
        <v>31177.139715191264</v>
      </c>
      <c r="AV9">
        <f t="shared" si="13"/>
        <v>29.965650595669711</v>
      </c>
      <c r="AW9">
        <f t="shared" si="14"/>
        <v>31207.105365786934</v>
      </c>
      <c r="AY9">
        <f>AU9*'semicondutcor&amp;electronic'!$D$16*'semicondutcor&amp;electronic'!$E$16</f>
        <v>3108.5996867233553</v>
      </c>
      <c r="AZ9">
        <f>AV9*'semicondutcor&amp;electronic'!$E$16</f>
        <v>14.22764257112947</v>
      </c>
      <c r="BA9">
        <f t="shared" si="15"/>
        <v>3122.8273292944846</v>
      </c>
      <c r="BC9" s="1">
        <f>AY9/'PFAS toxicity'!$L$4*'PFAS toxicity'!$H$3</f>
        <v>31130405.434186742</v>
      </c>
      <c r="BD9" s="1">
        <f>AZ9/'PFAS toxicity'!$L$4*'PFAS toxicity'!$H$3</f>
        <v>142479.6777480251</v>
      </c>
      <c r="BE9" s="1">
        <f t="shared" si="16"/>
        <v>31272885.111934766</v>
      </c>
      <c r="BG9" s="1">
        <f>AY9/'PFAS toxicity'!$L$4*'PFAS toxicity'!$I$3</f>
        <v>23483250.204847295</v>
      </c>
      <c r="BH9" s="1">
        <f>AZ9/'PFAS toxicity'!$L$4*'PFAS toxicity'!$I$3</f>
        <v>107479.67702304665</v>
      </c>
      <c r="BI9" s="1">
        <f t="shared" si="17"/>
        <v>23590729.881870341</v>
      </c>
      <c r="BK9">
        <v>2022</v>
      </c>
      <c r="BL9">
        <f>'semicondutcor&amp;electronic'!$A$36^(1/4)</f>
        <v>1.054247532817802</v>
      </c>
      <c r="BM9">
        <f>'semicondutcor&amp;electronic'!$A$35^(1/4)</f>
        <v>1.0928424710244675</v>
      </c>
    </row>
    <row r="10" spans="2:65">
      <c r="B10">
        <v>2023</v>
      </c>
      <c r="C10">
        <f t="shared" si="0"/>
        <v>32868.422625056301</v>
      </c>
      <c r="D10">
        <f t="shared" si="1"/>
        <v>40.934669553534377</v>
      </c>
      <c r="E10">
        <f t="shared" si="2"/>
        <v>32909.357294609836</v>
      </c>
      <c r="G10">
        <f>C10*'semicondutcor&amp;electronic'!$D$16*'semicondutcor&amp;electronic'!$E$16</f>
        <v>3277.2335502462893</v>
      </c>
      <c r="H10">
        <f>D10*'semicondutcor&amp;electronic'!$E$16</f>
        <v>19.435715080357554</v>
      </c>
      <c r="I10">
        <f t="shared" si="3"/>
        <v>3296.6692653266468</v>
      </c>
      <c r="K10" s="1">
        <f>G10/'PFAS toxicity'!$L$4*'PFAS toxicity'!$H$3</f>
        <v>32819153.124609265</v>
      </c>
      <c r="L10" s="1">
        <f>H10/'PFAS toxicity'!$L$4*'PFAS toxicity'!$H$3</f>
        <v>194634.80387615206</v>
      </c>
      <c r="M10" s="1">
        <f t="shared" si="4"/>
        <v>33013787.928485416</v>
      </c>
      <c r="O10" s="1">
        <f>G10/'PFAS toxicity'!$L$4*'PFAS toxicity'!$I$3</f>
        <v>24757158.591003399</v>
      </c>
      <c r="P10" s="1">
        <f>H10/'PFAS toxicity'!$L$4*'PFAS toxicity'!$I$3</f>
        <v>146822.94477847251</v>
      </c>
      <c r="Q10" s="1">
        <f t="shared" si="5"/>
        <v>24903981.535781872</v>
      </c>
      <c r="S10">
        <v>2023</v>
      </c>
      <c r="T10">
        <f>'semicondutcor&amp;electronic'!$A$36^(1/4)</f>
        <v>1.054247532817802</v>
      </c>
      <c r="U10">
        <f>'semicondutcor&amp;electronic'!$A$35^(1/4)</f>
        <v>1.0928424710244675</v>
      </c>
      <c r="X10">
        <v>2023</v>
      </c>
      <c r="Y10">
        <f t="shared" si="6"/>
        <v>32868.422625056301</v>
      </c>
      <c r="Z10">
        <f t="shared" si="7"/>
        <v>40.934669553534377</v>
      </c>
      <c r="AA10">
        <f t="shared" si="8"/>
        <v>32909.357294609836</v>
      </c>
      <c r="AC10">
        <f>Y10*'semicondutcor&amp;electronic'!$D$16*'semicondutcor&amp;electronic'!$E$17</f>
        <v>2785.6485177093459</v>
      </c>
      <c r="AD10">
        <f>Z10*'semicondutcor&amp;electronic'!$E$17</f>
        <v>16.520357818303921</v>
      </c>
      <c r="AE10">
        <f t="shared" si="9"/>
        <v>2802.16887552765</v>
      </c>
      <c r="AG10" s="1">
        <f>AC10/'PFAS toxicity'!$L$4*'PFAS toxicity'!$H$3</f>
        <v>27896280.155917875</v>
      </c>
      <c r="AH10" s="1">
        <f>AD10/'PFAS toxicity'!$L$4*'PFAS toxicity'!$H$3</f>
        <v>165439.58329472927</v>
      </c>
      <c r="AI10" s="1">
        <f t="shared" si="10"/>
        <v>28061719.739212606</v>
      </c>
      <c r="AK10" s="1">
        <f>AC10/'PFAS toxicity'!$L$4*'PFAS toxicity'!$I$3</f>
        <v>21043584.80235289</v>
      </c>
      <c r="AL10" s="1">
        <f>AD10/'PFAS toxicity'!$L$4*'PFAS toxicity'!$I$3</f>
        <v>124799.50306170163</v>
      </c>
      <c r="AM10" s="1">
        <f t="shared" si="11"/>
        <v>21168384.305414591</v>
      </c>
      <c r="AO10">
        <v>2023</v>
      </c>
      <c r="AP10">
        <f>'semicondutcor&amp;electronic'!$A$36^(1/4)</f>
        <v>1.054247532817802</v>
      </c>
      <c r="AQ10">
        <f>'semicondutcor&amp;electronic'!$A$35^(1/4)</f>
        <v>1.0928424710244675</v>
      </c>
      <c r="AT10">
        <v>2023</v>
      </c>
      <c r="AU10">
        <f t="shared" si="12"/>
        <v>32868.422625056301</v>
      </c>
      <c r="AV10">
        <f t="shared" si="13"/>
        <v>32.747735642827493</v>
      </c>
      <c r="AW10">
        <f t="shared" si="14"/>
        <v>32901.170360699129</v>
      </c>
      <c r="AY10">
        <f>AU10*'semicondutcor&amp;electronic'!$D$16*'semicondutcor&amp;electronic'!$E$16</f>
        <v>3277.2335502462893</v>
      </c>
      <c r="AZ10">
        <f>AV10*'semicondutcor&amp;electronic'!$E$16</f>
        <v>15.54857206428604</v>
      </c>
      <c r="BA10">
        <f t="shared" si="15"/>
        <v>3292.7821223105752</v>
      </c>
      <c r="BC10" s="1">
        <f>AY10/'PFAS toxicity'!$L$4*'PFAS toxicity'!$H$3</f>
        <v>32819153.124609265</v>
      </c>
      <c r="BD10" s="1">
        <f>AZ10/'PFAS toxicity'!$L$4*'PFAS toxicity'!$H$3</f>
        <v>155707.84310092163</v>
      </c>
      <c r="BE10" s="1">
        <f t="shared" si="16"/>
        <v>32974860.967710186</v>
      </c>
      <c r="BG10" s="1">
        <f>AY10/'PFAS toxicity'!$L$4*'PFAS toxicity'!$I$3</f>
        <v>24757158.591003399</v>
      </c>
      <c r="BH10" s="1">
        <f>AZ10/'PFAS toxicity'!$L$4*'PFAS toxicity'!$I$3</f>
        <v>117458.35582277799</v>
      </c>
      <c r="BI10" s="1">
        <f t="shared" si="17"/>
        <v>24874616.946826179</v>
      </c>
      <c r="BK10">
        <v>2023</v>
      </c>
      <c r="BL10">
        <f>'semicondutcor&amp;electronic'!$A$36^(1/4)</f>
        <v>1.054247532817802</v>
      </c>
      <c r="BM10">
        <f>'semicondutcor&amp;electronic'!$A$35^(1/4)</f>
        <v>1.0928424710244675</v>
      </c>
    </row>
    <row r="11" spans="2:65">
      <c r="B11">
        <v>2024</v>
      </c>
      <c r="C11">
        <f>C10*T10</f>
        <v>34651.453460078432</v>
      </c>
      <c r="D11">
        <f t="shared" si="1"/>
        <v>44.735145425454547</v>
      </c>
      <c r="E11">
        <f t="shared" si="2"/>
        <v>34696.188605503885</v>
      </c>
      <c r="G11">
        <f>C11*'semicondutcor&amp;electronic'!$D$16*'semicondutcor&amp;electronic'!$E$16</f>
        <v>3455.0153848148771</v>
      </c>
      <c r="H11">
        <f>D11*'semicondutcor&amp;electronic'!$E$16</f>
        <v>21.240174894545458</v>
      </c>
      <c r="I11">
        <f t="shared" si="3"/>
        <v>3476.2555597094224</v>
      </c>
      <c r="K11" s="1">
        <f>G11/'PFAS toxicity'!$L$4*'PFAS toxicity'!$H$3</f>
        <v>34599511.21078898</v>
      </c>
      <c r="L11" s="1">
        <f>H11/'PFAS toxicity'!$L$4*'PFAS toxicity'!$H$3</f>
        <v>212705.18001537665</v>
      </c>
      <c r="M11" s="1">
        <f t="shared" si="4"/>
        <v>34812216.390804358</v>
      </c>
      <c r="O11" s="1">
        <f>G11/'PFAS toxicity'!$L$4*'PFAS toxicity'!$I$3</f>
        <v>26100173.364144389</v>
      </c>
      <c r="P11" s="1">
        <f>H11/'PFAS toxicity'!$L$4*'PFAS toxicity'!$I$3</f>
        <v>160454.34977479486</v>
      </c>
      <c r="Q11" s="1">
        <f t="shared" si="5"/>
        <v>26260627.713919185</v>
      </c>
      <c r="S11">
        <v>2024</v>
      </c>
      <c r="T11">
        <f>'semicondutcor&amp;electronic'!$A$36^(1/4)</f>
        <v>1.054247532817802</v>
      </c>
      <c r="U11">
        <f>'semicondutcor&amp;electronic'!$A$35^(1/4)</f>
        <v>1.0928424710244675</v>
      </c>
      <c r="X11">
        <v>2024</v>
      </c>
      <c r="Y11">
        <f t="shared" si="6"/>
        <v>34651.453460078432</v>
      </c>
      <c r="Z11">
        <f t="shared" si="7"/>
        <v>44.735145425454547</v>
      </c>
      <c r="AA11">
        <f t="shared" si="8"/>
        <v>34696.188605503885</v>
      </c>
      <c r="AC11">
        <f>Y11*'semicondutcor&amp;electronic'!$D$16*'semicondutcor&amp;electronic'!$E$17</f>
        <v>2936.7630770926453</v>
      </c>
      <c r="AD11">
        <f>Z11*'semicondutcor&amp;electronic'!$E$17</f>
        <v>18.054148660363641</v>
      </c>
      <c r="AE11">
        <f t="shared" si="9"/>
        <v>2954.8172257530091</v>
      </c>
      <c r="AG11" s="1">
        <f>AC11/'PFAS toxicity'!$L$4*'PFAS toxicity'!$H$3</f>
        <v>29409584.529170629</v>
      </c>
      <c r="AH11" s="1">
        <f>AD11/'PFAS toxicity'!$L$4*'PFAS toxicity'!$H$3</f>
        <v>180799.40301307014</v>
      </c>
      <c r="AI11" s="1">
        <f t="shared" si="10"/>
        <v>29590383.932183698</v>
      </c>
      <c r="AK11" s="1">
        <f>AC11/'PFAS toxicity'!$L$4*'PFAS toxicity'!$I$3</f>
        <v>22185147.359522726</v>
      </c>
      <c r="AL11" s="1">
        <f>AD11/'PFAS toxicity'!$L$4*'PFAS toxicity'!$I$3</f>
        <v>136386.19730857565</v>
      </c>
      <c r="AM11" s="1">
        <f t="shared" si="11"/>
        <v>22321533.5568313</v>
      </c>
      <c r="AO11">
        <v>2024</v>
      </c>
      <c r="AP11">
        <f>'semicondutcor&amp;electronic'!$A$36^(1/4)</f>
        <v>1.054247532817802</v>
      </c>
      <c r="AQ11">
        <f>'semicondutcor&amp;electronic'!$A$35^(1/4)</f>
        <v>1.0928424710244675</v>
      </c>
      <c r="AT11">
        <v>2024</v>
      </c>
      <c r="AU11">
        <f t="shared" si="12"/>
        <v>34651.453460078432</v>
      </c>
      <c r="AV11">
        <f t="shared" si="13"/>
        <v>35.788116340363629</v>
      </c>
      <c r="AW11">
        <f t="shared" si="14"/>
        <v>34687.241576418797</v>
      </c>
      <c r="AY11">
        <f>AU11*'semicondutcor&amp;electronic'!$D$16*'semicondutcor&amp;electronic'!$E$16</f>
        <v>3455.0153848148771</v>
      </c>
      <c r="AZ11">
        <f>AV11*'semicondutcor&amp;electronic'!$E$16</f>
        <v>16.992139915636361</v>
      </c>
      <c r="BA11">
        <f t="shared" si="15"/>
        <v>3472.0075247305135</v>
      </c>
      <c r="BC11" s="1">
        <f>AY11/'PFAS toxicity'!$L$4*'PFAS toxicity'!$H$3</f>
        <v>34599511.21078898</v>
      </c>
      <c r="BD11" s="1">
        <f>AZ11/'PFAS toxicity'!$L$4*'PFAS toxicity'!$H$3</f>
        <v>170164.14401230126</v>
      </c>
      <c r="BE11" s="1">
        <f t="shared" si="16"/>
        <v>34769675.354801282</v>
      </c>
      <c r="BG11" s="1">
        <f>AY11/'PFAS toxicity'!$L$4*'PFAS toxicity'!$I$3</f>
        <v>26100173.364144389</v>
      </c>
      <c r="BH11" s="1">
        <f>AZ11/'PFAS toxicity'!$L$4*'PFAS toxicity'!$I$3</f>
        <v>128363.47981983583</v>
      </c>
      <c r="BI11" s="1">
        <f t="shared" si="17"/>
        <v>26228536.843964223</v>
      </c>
      <c r="BK11">
        <v>2024</v>
      </c>
      <c r="BL11">
        <f>'semicondutcor&amp;electronic'!$A$36^(1/4)</f>
        <v>1.054247532817802</v>
      </c>
      <c r="BM11">
        <f>'semicondutcor&amp;electronic'!$A$35^(1/4)</f>
        <v>1.0928424710244675</v>
      </c>
    </row>
    <row r="12" spans="2:65">
      <c r="B12">
        <v>2025</v>
      </c>
      <c r="C12">
        <f t="shared" si="0"/>
        <v>36531.209318838577</v>
      </c>
      <c r="D12">
        <f t="shared" si="1"/>
        <v>48.888466868392655</v>
      </c>
      <c r="E12">
        <f t="shared" si="2"/>
        <v>36580.097785706967</v>
      </c>
      <c r="G12">
        <f>C12*'semicondutcor&amp;electronic'!$D$16*'semicondutcor&amp;electronic'!$E$16</f>
        <v>3642.4414452886326</v>
      </c>
      <c r="H12">
        <f>D12*'semicondutcor&amp;electronic'!$E$16</f>
        <v>23.212165216746918</v>
      </c>
      <c r="I12">
        <f t="shared" si="3"/>
        <v>3665.6536105053797</v>
      </c>
      <c r="K12" s="1">
        <f>G12/'PFAS toxicity'!$L$4*'PFAS toxicity'!$H$3</f>
        <v>36476449.330676161</v>
      </c>
      <c r="L12" s="1">
        <f>H12/'PFAS toxicity'!$L$4*'PFAS toxicity'!$H$3</f>
        <v>232453.25452770843</v>
      </c>
      <c r="M12" s="1">
        <f t="shared" si="4"/>
        <v>36708902.585203871</v>
      </c>
      <c r="O12" s="1">
        <f>G12/'PFAS toxicity'!$L$4*'PFAS toxicity'!$I$3</f>
        <v>27516043.375266131</v>
      </c>
      <c r="P12" s="1">
        <f>H12/'PFAS toxicity'!$L$4*'PFAS toxicity'!$I$3</f>
        <v>175351.32809451103</v>
      </c>
      <c r="Q12" s="1">
        <f t="shared" si="5"/>
        <v>27691394.703360643</v>
      </c>
      <c r="S12">
        <v>2025</v>
      </c>
      <c r="T12" s="5">
        <f>1+'semicondutcor&amp;electronic'!$A$27</f>
        <v>1.0660000000000001</v>
      </c>
      <c r="U12" s="5">
        <f>1+'semicondutcor&amp;electronic'!$A$29</f>
        <v>1.1194999999999999</v>
      </c>
      <c r="X12">
        <v>2025</v>
      </c>
      <c r="Y12">
        <f t="shared" si="6"/>
        <v>36531.209318838577</v>
      </c>
      <c r="Z12">
        <f t="shared" si="7"/>
        <v>48.888466868392655</v>
      </c>
      <c r="AA12">
        <f t="shared" si="8"/>
        <v>36580.097785706967</v>
      </c>
      <c r="AC12">
        <f>Y12*'semicondutcor&amp;electronic'!$D$16*'semicondutcor&amp;electronic'!$E$17</f>
        <v>3096.0752284953378</v>
      </c>
      <c r="AD12">
        <f>Z12*'semicondutcor&amp;electronic'!$E$17</f>
        <v>19.730340434234879</v>
      </c>
      <c r="AE12">
        <f t="shared" si="9"/>
        <v>3115.8055689295725</v>
      </c>
      <c r="AG12" s="1">
        <f>AC12/'PFAS toxicity'!$L$4*'PFAS toxicity'!$H$3</f>
        <v>31004981.931074739</v>
      </c>
      <c r="AH12" s="1">
        <f>AD12/'PFAS toxicity'!$L$4*'PFAS toxicity'!$H$3</f>
        <v>197585.26634855213</v>
      </c>
      <c r="AI12" s="1">
        <f t="shared" si="10"/>
        <v>31202567.19742329</v>
      </c>
      <c r="AK12" s="1">
        <f>AC12/'PFAS toxicity'!$L$4*'PFAS toxicity'!$I$3</f>
        <v>23388636.868976213</v>
      </c>
      <c r="AL12" s="1">
        <f>AD12/'PFAS toxicity'!$L$4*'PFAS toxicity'!$I$3</f>
        <v>149048.62888033438</v>
      </c>
      <c r="AM12" s="1">
        <f t="shared" si="11"/>
        <v>23537685.497856546</v>
      </c>
      <c r="AO12">
        <v>2025</v>
      </c>
      <c r="AP12" s="5">
        <f>1+'semicondutcor&amp;electronic'!$A$27</f>
        <v>1.0660000000000001</v>
      </c>
      <c r="AQ12" s="5">
        <f>1+'semicondutcor&amp;electronic'!$A$29</f>
        <v>1.1194999999999999</v>
      </c>
      <c r="AT12">
        <v>2025</v>
      </c>
      <c r="AU12">
        <f t="shared" si="12"/>
        <v>36531.209318838577</v>
      </c>
      <c r="AV12">
        <f t="shared" si="13"/>
        <v>39.11077349471411</v>
      </c>
      <c r="AW12">
        <f t="shared" si="14"/>
        <v>36570.320092333292</v>
      </c>
      <c r="AY12">
        <f>AU12*'semicondutcor&amp;electronic'!$D$16*'semicondutcor&amp;electronic'!$E$16</f>
        <v>3642.4414452886326</v>
      </c>
      <c r="AZ12">
        <f>AV12*'semicondutcor&amp;electronic'!$E$16</f>
        <v>18.569732173397529</v>
      </c>
      <c r="BA12">
        <f t="shared" si="15"/>
        <v>3661.01117746203</v>
      </c>
      <c r="BC12" s="1">
        <f>AY12/'PFAS toxicity'!$L$4*'PFAS toxicity'!$H$3</f>
        <v>36476449.330676161</v>
      </c>
      <c r="BD12" s="1">
        <f>AZ12/'PFAS toxicity'!$L$4*'PFAS toxicity'!$H$3</f>
        <v>185962.60362216667</v>
      </c>
      <c r="BE12" s="1">
        <f t="shared" si="16"/>
        <v>36662411.934298329</v>
      </c>
      <c r="BG12" s="1">
        <f>AY12/'PFAS toxicity'!$L$4*'PFAS toxicity'!$I$3</f>
        <v>27516043.375266131</v>
      </c>
      <c r="BH12" s="1">
        <f>AZ12/'PFAS toxicity'!$L$4*'PFAS toxicity'!$I$3</f>
        <v>140281.06247560878</v>
      </c>
      <c r="BI12" s="1">
        <f t="shared" si="17"/>
        <v>27656324.437741742</v>
      </c>
      <c r="BK12">
        <v>2025</v>
      </c>
      <c r="BL12" s="5">
        <f>1+'semicondutcor&amp;electronic'!$A$27</f>
        <v>1.0660000000000001</v>
      </c>
      <c r="BM12" s="5">
        <f>1+'semicondutcor&amp;electronic'!$A$29</f>
        <v>1.1194999999999999</v>
      </c>
    </row>
    <row r="13" spans="2:65">
      <c r="B13">
        <v>2026</v>
      </c>
      <c r="C13">
        <f t="shared" si="0"/>
        <v>38942.269133881928</v>
      </c>
      <c r="D13">
        <f t="shared" si="1"/>
        <v>54.730638659165571</v>
      </c>
      <c r="E13">
        <f t="shared" si="2"/>
        <v>38996.999772541094</v>
      </c>
      <c r="G13">
        <f>C13*'semicondutcor&amp;electronic'!$D$16*'semicondutcor&amp;electronic'!$E$16</f>
        <v>3882.8425806776831</v>
      </c>
      <c r="H13">
        <f>D13*'semicondutcor&amp;electronic'!$E$16</f>
        <v>25.986018960148172</v>
      </c>
      <c r="I13">
        <f t="shared" si="3"/>
        <v>3908.8285996378313</v>
      </c>
      <c r="K13" s="1">
        <f>G13/'PFAS toxicity'!$L$4*'PFAS toxicity'!$H$3</f>
        <v>38883894.986500792</v>
      </c>
      <c r="L13" s="1">
        <f>H13/'PFAS toxicity'!$L$4*'PFAS toxicity'!$H$3</f>
        <v>260231.41844376954</v>
      </c>
      <c r="M13" s="1">
        <f t="shared" si="4"/>
        <v>39144126.404944561</v>
      </c>
      <c r="O13" s="1">
        <f>G13/'PFAS toxicity'!$L$4*'PFAS toxicity'!$I$3</f>
        <v>29332102.238033701</v>
      </c>
      <c r="P13" s="1">
        <f>H13/'PFAS toxicity'!$L$4*'PFAS toxicity'!$I$3</f>
        <v>196305.81180180507</v>
      </c>
      <c r="Q13" s="1">
        <f t="shared" si="5"/>
        <v>29528408.049835507</v>
      </c>
      <c r="S13">
        <v>2026</v>
      </c>
      <c r="T13" s="5">
        <f>1+'semicondutcor&amp;electronic'!$A$27</f>
        <v>1.0660000000000001</v>
      </c>
      <c r="U13" s="5">
        <f>1+'semicondutcor&amp;electronic'!$A$29</f>
        <v>1.1194999999999999</v>
      </c>
      <c r="X13">
        <v>2026</v>
      </c>
      <c r="Y13">
        <f t="shared" si="6"/>
        <v>38942.269133881928</v>
      </c>
      <c r="Z13">
        <f t="shared" si="7"/>
        <v>54.730638659165571</v>
      </c>
      <c r="AA13">
        <f t="shared" si="8"/>
        <v>38996.999772541094</v>
      </c>
      <c r="AC13">
        <f>Y13*'semicondutcor&amp;electronic'!$D$16*'semicondutcor&amp;electronic'!$E$17</f>
        <v>3300.4161935760308</v>
      </c>
      <c r="AD13">
        <f>Z13*'semicondutcor&amp;electronic'!$E$17</f>
        <v>22.088116116125946</v>
      </c>
      <c r="AE13">
        <f t="shared" si="9"/>
        <v>3322.5043096921568</v>
      </c>
      <c r="AG13" s="1">
        <f>AC13/'PFAS toxicity'!$L$4*'PFAS toxicity'!$H$3</f>
        <v>33051310.738525674</v>
      </c>
      <c r="AH13" s="1">
        <f>AD13/'PFAS toxicity'!$L$4*'PFAS toxicity'!$H$3</f>
        <v>221196.7056772041</v>
      </c>
      <c r="AI13" s="1">
        <f t="shared" si="10"/>
        <v>33272507.444202878</v>
      </c>
      <c r="AK13" s="1">
        <f>AC13/'PFAS toxicity'!$L$4*'PFAS toxicity'!$I$3</f>
        <v>24932286.902328648</v>
      </c>
      <c r="AL13" s="1">
        <f>AD13/'PFAS toxicity'!$L$4*'PFAS toxicity'!$I$3</f>
        <v>166859.94003153432</v>
      </c>
      <c r="AM13" s="1">
        <f t="shared" si="11"/>
        <v>25099146.842360184</v>
      </c>
      <c r="AO13">
        <v>2026</v>
      </c>
      <c r="AP13" s="5">
        <f>1+'semicondutcor&amp;electronic'!$A$27</f>
        <v>1.0660000000000001</v>
      </c>
      <c r="AQ13" s="5">
        <f>1+'semicondutcor&amp;electronic'!$A$29</f>
        <v>1.1194999999999999</v>
      </c>
      <c r="AT13">
        <v>2026</v>
      </c>
      <c r="AU13">
        <f t="shared" si="12"/>
        <v>38942.269133881928</v>
      </c>
      <c r="AV13">
        <f t="shared" si="13"/>
        <v>43.784510927332441</v>
      </c>
      <c r="AW13">
        <f t="shared" si="14"/>
        <v>38986.053644809261</v>
      </c>
      <c r="AY13">
        <f>AU13*'semicondutcor&amp;electronic'!$D$16*'semicondutcor&amp;electronic'!$E$16</f>
        <v>3882.8425806776831</v>
      </c>
      <c r="AZ13">
        <f>AV13*'semicondutcor&amp;electronic'!$E$16</f>
        <v>20.788815168118528</v>
      </c>
      <c r="BA13">
        <f t="shared" si="15"/>
        <v>3903.6313958458018</v>
      </c>
      <c r="BC13" s="1">
        <f>AY13/'PFAS toxicity'!$L$4*'PFAS toxicity'!$H$3</f>
        <v>38883894.986500792</v>
      </c>
      <c r="BD13" s="1">
        <f>AZ13/'PFAS toxicity'!$L$4*'PFAS toxicity'!$H$3</f>
        <v>208185.13475501555</v>
      </c>
      <c r="BE13" s="1">
        <f t="shared" si="16"/>
        <v>39092080.121255808</v>
      </c>
      <c r="BG13" s="1">
        <f>AY13/'PFAS toxicity'!$L$4*'PFAS toxicity'!$I$3</f>
        <v>29332102.238033701</v>
      </c>
      <c r="BH13" s="1">
        <f>AZ13/'PFAS toxicity'!$L$4*'PFAS toxicity'!$I$3</f>
        <v>157044.64944144399</v>
      </c>
      <c r="BI13" s="1">
        <f t="shared" si="17"/>
        <v>29489146.887475144</v>
      </c>
      <c r="BK13">
        <v>2026</v>
      </c>
      <c r="BL13" s="5">
        <f>1+'semicondutcor&amp;electronic'!$A$27</f>
        <v>1.0660000000000001</v>
      </c>
      <c r="BM13" s="5">
        <f>1+'semicondutcor&amp;electronic'!$A$29</f>
        <v>1.1194999999999999</v>
      </c>
    </row>
    <row r="14" spans="2:65">
      <c r="B14">
        <v>2027</v>
      </c>
      <c r="C14">
        <f t="shared" si="0"/>
        <v>41512.458896718141</v>
      </c>
      <c r="D14">
        <f t="shared" si="1"/>
        <v>61.270949978935853</v>
      </c>
      <c r="E14">
        <f t="shared" si="2"/>
        <v>41573.729846697075</v>
      </c>
      <c r="G14">
        <f>C14*'semicondutcor&amp;electronic'!$D$16*'semicondutcor&amp;electronic'!$E$16</f>
        <v>4139.1101910024108</v>
      </c>
      <c r="H14">
        <f>D14*'semicondutcor&amp;electronic'!$E$16</f>
        <v>29.091348225885877</v>
      </c>
      <c r="I14">
        <f t="shared" si="3"/>
        <v>4168.2015392282965</v>
      </c>
      <c r="K14" s="1">
        <f>G14/'PFAS toxicity'!$L$4*'PFAS toxicity'!$H$3</f>
        <v>41450232.055609852</v>
      </c>
      <c r="L14" s="1">
        <f>H14/'PFAS toxicity'!$L$4*'PFAS toxicity'!$H$3</f>
        <v>291329.07294779998</v>
      </c>
      <c r="M14" s="1">
        <f t="shared" si="4"/>
        <v>41741561.128557652</v>
      </c>
      <c r="O14" s="1">
        <f>G14/'PFAS toxicity'!$L$4*'PFAS toxicity'!$I$3</f>
        <v>31268020.985743929</v>
      </c>
      <c r="P14" s="1">
        <f>H14/'PFAS toxicity'!$L$4*'PFAS toxicity'!$I$3</f>
        <v>219764.35631212077</v>
      </c>
      <c r="Q14" s="1">
        <f t="shared" si="5"/>
        <v>31487785.342056051</v>
      </c>
      <c r="S14">
        <v>2027</v>
      </c>
      <c r="T14" s="5">
        <f>1+'semicondutcor&amp;electronic'!$A$27</f>
        <v>1.0660000000000001</v>
      </c>
      <c r="U14" s="5">
        <f>1+'semicondutcor&amp;electronic'!$A$29</f>
        <v>1.1194999999999999</v>
      </c>
      <c r="X14">
        <v>2027</v>
      </c>
      <c r="Y14">
        <f t="shared" si="6"/>
        <v>41512.458896718141</v>
      </c>
      <c r="Z14">
        <f t="shared" si="7"/>
        <v>61.270949978935853</v>
      </c>
      <c r="AA14">
        <f t="shared" si="8"/>
        <v>41573.729846697075</v>
      </c>
      <c r="AC14">
        <f>Y14*'semicondutcor&amp;electronic'!$D$16*'semicondutcor&amp;electronic'!$E$17</f>
        <v>3518.2436623520493</v>
      </c>
      <c r="AD14">
        <f>Z14*'semicondutcor&amp;electronic'!$E$17</f>
        <v>24.727645992002994</v>
      </c>
      <c r="AE14">
        <f t="shared" si="9"/>
        <v>3542.9713083440524</v>
      </c>
      <c r="AG14" s="1">
        <f>AC14/'PFAS toxicity'!$L$4*'PFAS toxicity'!$H$3</f>
        <v>35232697.247268371</v>
      </c>
      <c r="AH14" s="1">
        <f>AD14/'PFAS toxicity'!$L$4*'PFAS toxicity'!$H$3</f>
        <v>247629.71200562999</v>
      </c>
      <c r="AI14" s="1">
        <f t="shared" si="10"/>
        <v>35480326.959274001</v>
      </c>
      <c r="AK14" s="1">
        <f>AC14/'PFAS toxicity'!$L$4*'PFAS toxicity'!$I$3</f>
        <v>26577817.83788234</v>
      </c>
      <c r="AL14" s="1">
        <f>AD14/'PFAS toxicity'!$L$4*'PFAS toxicity'!$I$3</f>
        <v>186799.70286530265</v>
      </c>
      <c r="AM14" s="1">
        <f t="shared" si="11"/>
        <v>26764617.540747643</v>
      </c>
      <c r="AO14">
        <v>2027</v>
      </c>
      <c r="AP14" s="5">
        <f>1+'semicondutcor&amp;electronic'!$A$27</f>
        <v>1.0660000000000001</v>
      </c>
      <c r="AQ14" s="5">
        <f>1+'semicondutcor&amp;electronic'!$A$29</f>
        <v>1.1194999999999999</v>
      </c>
      <c r="AT14">
        <v>2027</v>
      </c>
      <c r="AU14">
        <f t="shared" si="12"/>
        <v>41512.458896718141</v>
      </c>
      <c r="AV14">
        <f t="shared" si="13"/>
        <v>49.016759983148667</v>
      </c>
      <c r="AW14">
        <f t="shared" si="14"/>
        <v>41561.475656701288</v>
      </c>
      <c r="AY14">
        <f>AU14*'semicondutcor&amp;electronic'!$D$16*'semicondutcor&amp;electronic'!$E$16</f>
        <v>4139.1101910024108</v>
      </c>
      <c r="AZ14">
        <f>AV14*'semicondutcor&amp;electronic'!$E$16</f>
        <v>23.273078580708695</v>
      </c>
      <c r="BA14">
        <f t="shared" si="15"/>
        <v>4162.3832695831197</v>
      </c>
      <c r="BC14" s="1">
        <f>AY14/'PFAS toxicity'!$L$4*'PFAS toxicity'!$H$3</f>
        <v>41450232.055609852</v>
      </c>
      <c r="BD14" s="1">
        <f>AZ14/'PFAS toxicity'!$L$4*'PFAS toxicity'!$H$3</f>
        <v>233063.25835823992</v>
      </c>
      <c r="BE14" s="1">
        <f t="shared" si="16"/>
        <v>41683295.313968092</v>
      </c>
      <c r="BG14" s="1">
        <f>AY14/'PFAS toxicity'!$L$4*'PFAS toxicity'!$I$3</f>
        <v>31268020.985743929</v>
      </c>
      <c r="BH14" s="1">
        <f>AZ14/'PFAS toxicity'!$L$4*'PFAS toxicity'!$I$3</f>
        <v>175811.48504969658</v>
      </c>
      <c r="BI14" s="1">
        <f t="shared" si="17"/>
        <v>31443832.470793623</v>
      </c>
      <c r="BK14">
        <v>2027</v>
      </c>
      <c r="BL14" s="5">
        <f>1+'semicondutcor&amp;electronic'!$A$27</f>
        <v>1.0660000000000001</v>
      </c>
      <c r="BM14" s="5">
        <f>1+'semicondutcor&amp;electronic'!$A$29</f>
        <v>1.1194999999999999</v>
      </c>
    </row>
    <row r="15" spans="2:65">
      <c r="B15">
        <v>2028</v>
      </c>
      <c r="C15">
        <f t="shared" si="0"/>
        <v>44252.281183901541</v>
      </c>
      <c r="D15">
        <f t="shared" si="1"/>
        <v>68.59282850141868</v>
      </c>
      <c r="E15">
        <f t="shared" si="2"/>
        <v>44320.874012402957</v>
      </c>
      <c r="G15">
        <f>C15*'semicondutcor&amp;electronic'!$D$16*'semicondutcor&amp;electronic'!$E$16</f>
        <v>4412.2914636085707</v>
      </c>
      <c r="H15">
        <f>D15*'semicondutcor&amp;electronic'!$E$16</f>
        <v>32.567764338879236</v>
      </c>
      <c r="I15">
        <f t="shared" si="3"/>
        <v>4444.8592279474497</v>
      </c>
      <c r="K15" s="1">
        <f>G15/'PFAS toxicity'!$L$4*'PFAS toxicity'!$H$3</f>
        <v>44185947.371280111</v>
      </c>
      <c r="L15" s="1">
        <f>H15/'PFAS toxicity'!$L$4*'PFAS toxicity'!$H$3</f>
        <v>326142.89716506208</v>
      </c>
      <c r="M15" s="1">
        <f t="shared" si="4"/>
        <v>44512090.268445171</v>
      </c>
      <c r="O15" s="1">
        <f>G15/'PFAS toxicity'!$L$4*'PFAS toxicity'!$I$3</f>
        <v>33331710.370803036</v>
      </c>
      <c r="P15" s="1">
        <f>H15/'PFAS toxicity'!$L$4*'PFAS toxicity'!$I$3</f>
        <v>246026.19689141918</v>
      </c>
      <c r="Q15" s="1">
        <f t="shared" si="5"/>
        <v>33577736.567694455</v>
      </c>
      <c r="S15">
        <v>2028</v>
      </c>
      <c r="T15" s="5">
        <f>1+'semicondutcor&amp;electronic'!$A$27</f>
        <v>1.0660000000000001</v>
      </c>
      <c r="U15" s="5">
        <f>1+'semicondutcor&amp;electronic'!$A$29</f>
        <v>1.1194999999999999</v>
      </c>
      <c r="X15">
        <v>2028</v>
      </c>
      <c r="Y15">
        <f t="shared" si="6"/>
        <v>44252.281183901541</v>
      </c>
      <c r="Z15">
        <f t="shared" si="7"/>
        <v>68.59282850141868</v>
      </c>
      <c r="AA15">
        <f t="shared" si="8"/>
        <v>44320.874012402957</v>
      </c>
      <c r="AC15">
        <f>Y15*'semicondutcor&amp;electronic'!$D$16*'semicondutcor&amp;electronic'!$E$17</f>
        <v>3750.4477440672849</v>
      </c>
      <c r="AD15">
        <f>Z15*'semicondutcor&amp;electronic'!$E$17</f>
        <v>27.68259968804735</v>
      </c>
      <c r="AE15">
        <f t="shared" si="9"/>
        <v>3778.1303437553324</v>
      </c>
      <c r="AG15" s="1">
        <f>AC15/'PFAS toxicity'!$L$4*'PFAS toxicity'!$H$3</f>
        <v>37558055.265588097</v>
      </c>
      <c r="AH15" s="1">
        <f>AD15/'PFAS toxicity'!$L$4*'PFAS toxicity'!$H$3</f>
        <v>277221.46259030269</v>
      </c>
      <c r="AI15" s="1">
        <f t="shared" si="10"/>
        <v>37835276.728178397</v>
      </c>
      <c r="AK15" s="1">
        <f>AC15/'PFAS toxicity'!$L$4*'PFAS toxicity'!$I$3</f>
        <v>28331953.815182578</v>
      </c>
      <c r="AL15" s="1">
        <f>AD15/'PFAS toxicity'!$L$4*'PFAS toxicity'!$I$3</f>
        <v>209122.2673577063</v>
      </c>
      <c r="AM15" s="1">
        <f t="shared" si="11"/>
        <v>28541076.082540285</v>
      </c>
      <c r="AO15">
        <v>2028</v>
      </c>
      <c r="AP15" s="5">
        <f>1+'semicondutcor&amp;electronic'!$A$27</f>
        <v>1.0660000000000001</v>
      </c>
      <c r="AQ15" s="5">
        <f>1+'semicondutcor&amp;electronic'!$A$29</f>
        <v>1.1194999999999999</v>
      </c>
      <c r="AT15">
        <v>2028</v>
      </c>
      <c r="AU15">
        <f t="shared" si="12"/>
        <v>44252.281183901541</v>
      </c>
      <c r="AV15">
        <f t="shared" si="13"/>
        <v>54.874262801134932</v>
      </c>
      <c r="AW15">
        <f t="shared" si="14"/>
        <v>44307.155446702673</v>
      </c>
      <c r="AY15">
        <f>AU15*'semicondutcor&amp;electronic'!$D$16*'semicondutcor&amp;electronic'!$E$16</f>
        <v>4412.2914636085707</v>
      </c>
      <c r="AZ15">
        <f>AV15*'semicondutcor&amp;electronic'!$E$16</f>
        <v>26.054211471103383</v>
      </c>
      <c r="BA15">
        <f t="shared" si="15"/>
        <v>4438.345675079674</v>
      </c>
      <c r="BC15" s="1">
        <f>AY15/'PFAS toxicity'!$L$4*'PFAS toxicity'!$H$3</f>
        <v>44185947.371280111</v>
      </c>
      <c r="BD15" s="1">
        <f>AZ15/'PFAS toxicity'!$L$4*'PFAS toxicity'!$H$3</f>
        <v>260914.31773204959</v>
      </c>
      <c r="BE15" s="1">
        <f t="shared" si="16"/>
        <v>44446861.689012162</v>
      </c>
      <c r="BG15" s="1">
        <f>AY15/'PFAS toxicity'!$L$4*'PFAS toxicity'!$I$3</f>
        <v>33331710.370803036</v>
      </c>
      <c r="BH15" s="1">
        <f>AZ15/'PFAS toxicity'!$L$4*'PFAS toxicity'!$I$3</f>
        <v>196820.9575131353</v>
      </c>
      <c r="BI15" s="1">
        <f t="shared" si="17"/>
        <v>33528531.328316171</v>
      </c>
      <c r="BK15">
        <v>2028</v>
      </c>
      <c r="BL15" s="5">
        <f>1+'semicondutcor&amp;electronic'!$A$27</f>
        <v>1.0660000000000001</v>
      </c>
      <c r="BM15" s="5">
        <f>1+'semicondutcor&amp;electronic'!$A$29</f>
        <v>1.1194999999999999</v>
      </c>
    </row>
    <row r="16" spans="2:65">
      <c r="B16">
        <v>2029</v>
      </c>
      <c r="C16">
        <f t="shared" si="0"/>
        <v>47172.931742039043</v>
      </c>
      <c r="D16">
        <f t="shared" si="1"/>
        <v>76.789671507338213</v>
      </c>
      <c r="E16">
        <f t="shared" si="2"/>
        <v>47249.72141354638</v>
      </c>
      <c r="G16">
        <f>C16*'semicondutcor&amp;electronic'!$D$16*'semicondutcor&amp;electronic'!$E$16</f>
        <v>4703.5027002067363</v>
      </c>
      <c r="H16">
        <f>D16*'semicondutcor&amp;electronic'!$E$16</f>
        <v>36.459612177375305</v>
      </c>
      <c r="I16">
        <f t="shared" si="3"/>
        <v>4739.962312384112</v>
      </c>
      <c r="K16" s="1">
        <f>G16/'PFAS toxicity'!$L$4*'PFAS toxicity'!$H$3</f>
        <v>47102219.897784598</v>
      </c>
      <c r="L16" s="1">
        <f>H16/'PFAS toxicity'!$L$4*'PFAS toxicity'!$H$3</f>
        <v>365116.97337628691</v>
      </c>
      <c r="M16" s="1">
        <f t="shared" si="4"/>
        <v>47467336.871160887</v>
      </c>
      <c r="O16" s="1">
        <f>G16/'PFAS toxicity'!$L$4*'PFAS toxicity'!$I$3</f>
        <v>35531603.255276039</v>
      </c>
      <c r="P16" s="1">
        <f>H16/'PFAS toxicity'!$L$4*'PFAS toxicity'!$I$3</f>
        <v>275426.32741994376</v>
      </c>
      <c r="Q16" s="1">
        <f t="shared" si="5"/>
        <v>35807029.582695983</v>
      </c>
      <c r="S16">
        <v>2029</v>
      </c>
      <c r="T16" s="5">
        <f>1+'semicondutcor&amp;electronic'!$A$27</f>
        <v>1.0660000000000001</v>
      </c>
      <c r="U16" s="5">
        <f>1+'semicondutcor&amp;electronic'!$A$29</f>
        <v>1.1194999999999999</v>
      </c>
      <c r="X16">
        <v>2029</v>
      </c>
      <c r="Y16">
        <f t="shared" si="6"/>
        <v>47172.931742039043</v>
      </c>
      <c r="Z16">
        <f t="shared" si="7"/>
        <v>76.789671507338213</v>
      </c>
      <c r="AA16">
        <f t="shared" si="8"/>
        <v>47249.72141354638</v>
      </c>
      <c r="AC16">
        <f>Y16*'semicondutcor&amp;electronic'!$D$16*'semicondutcor&amp;electronic'!$E$17</f>
        <v>3997.9772951757254</v>
      </c>
      <c r="AD16">
        <f>Z16*'semicondutcor&amp;electronic'!$E$17</f>
        <v>30.990670350769008</v>
      </c>
      <c r="AE16">
        <f t="shared" si="9"/>
        <v>4028.9679655264945</v>
      </c>
      <c r="AG16" s="1">
        <f>AC16/'PFAS toxicity'!$L$4*'PFAS toxicity'!$H$3</f>
        <v>40036886.913116902</v>
      </c>
      <c r="AH16" s="1">
        <f>AD16/'PFAS toxicity'!$L$4*'PFAS toxicity'!$H$3</f>
        <v>310349.42736984388</v>
      </c>
      <c r="AI16" s="1">
        <f t="shared" si="10"/>
        <v>40347236.340486743</v>
      </c>
      <c r="AK16" s="1">
        <f>AC16/'PFAS toxicity'!$L$4*'PFAS toxicity'!$I$3</f>
        <v>30201862.766984627</v>
      </c>
      <c r="AL16" s="1">
        <f>AD16/'PFAS toxicity'!$L$4*'PFAS toxicity'!$I$3</f>
        <v>234112.37830695219</v>
      </c>
      <c r="AM16" s="1">
        <f t="shared" si="11"/>
        <v>30435975.145291578</v>
      </c>
      <c r="AO16">
        <v>2029</v>
      </c>
      <c r="AP16" s="5">
        <f>1+'semicondutcor&amp;electronic'!$A$27</f>
        <v>1.0660000000000001</v>
      </c>
      <c r="AQ16" s="5">
        <f>1+'semicondutcor&amp;electronic'!$A$29</f>
        <v>1.1194999999999999</v>
      </c>
      <c r="AT16">
        <v>2029</v>
      </c>
      <c r="AU16">
        <f t="shared" si="12"/>
        <v>47172.931742039043</v>
      </c>
      <c r="AV16">
        <f t="shared" si="13"/>
        <v>61.431737205870554</v>
      </c>
      <c r="AW16">
        <f t="shared" si="14"/>
        <v>47234.363479244916</v>
      </c>
      <c r="AY16">
        <f>AU16*'semicondutcor&amp;electronic'!$D$16*'semicondutcor&amp;electronic'!$E$16</f>
        <v>4703.5027002067363</v>
      </c>
      <c r="AZ16">
        <f>AV16*'semicondutcor&amp;electronic'!$E$16</f>
        <v>29.167689741900237</v>
      </c>
      <c r="BA16">
        <f t="shared" si="15"/>
        <v>4732.6703899486365</v>
      </c>
      <c r="BC16" s="1">
        <f>AY16/'PFAS toxicity'!$L$4*'PFAS toxicity'!$H$3</f>
        <v>47102219.897784598</v>
      </c>
      <c r="BD16" s="1">
        <f>AZ16/'PFAS toxicity'!$L$4*'PFAS toxicity'!$H$3</f>
        <v>292093.57870102947</v>
      </c>
      <c r="BE16" s="1">
        <f t="shared" si="16"/>
        <v>47394313.476485625</v>
      </c>
      <c r="BG16" s="1">
        <f>AY16/'PFAS toxicity'!$L$4*'PFAS toxicity'!$I$3</f>
        <v>35531603.255276039</v>
      </c>
      <c r="BH16" s="1">
        <f>AZ16/'PFAS toxicity'!$L$4*'PFAS toxicity'!$I$3</f>
        <v>220341.06193595493</v>
      </c>
      <c r="BI16" s="1">
        <f t="shared" si="17"/>
        <v>35751944.317211993</v>
      </c>
      <c r="BK16">
        <v>2029</v>
      </c>
      <c r="BL16" s="5">
        <f>1+'semicondutcor&amp;electronic'!$A$27</f>
        <v>1.0660000000000001</v>
      </c>
      <c r="BM16" s="5">
        <f>1+'semicondutcor&amp;electronic'!$A$29</f>
        <v>1.1194999999999999</v>
      </c>
    </row>
    <row r="17" spans="2:65">
      <c r="B17">
        <v>2030</v>
      </c>
      <c r="C17">
        <f t="shared" si="0"/>
        <v>50286.345237013622</v>
      </c>
      <c r="D17">
        <f t="shared" si="1"/>
        <v>85.966037252465128</v>
      </c>
      <c r="E17">
        <f t="shared" si="2"/>
        <v>50372.311274266089</v>
      </c>
      <c r="G17">
        <f>C17*'semicondutcor&amp;electronic'!$D$16*'semicondutcor&amp;electronic'!$E$16</f>
        <v>5013.933878420381</v>
      </c>
      <c r="H17">
        <f>D17*'semicondutcor&amp;electronic'!$E$16</f>
        <v>40.816535832571653</v>
      </c>
      <c r="I17">
        <f t="shared" si="3"/>
        <v>5054.7504142529524</v>
      </c>
      <c r="K17" s="1">
        <f>G17/'PFAS toxicity'!$L$4*'PFAS toxicity'!$H$3</f>
        <v>50210966.411038384</v>
      </c>
      <c r="L17" s="1">
        <f>H17/'PFAS toxicity'!$L$4*'PFAS toxicity'!$H$3</f>
        <v>408748.45169475325</v>
      </c>
      <c r="M17" s="1">
        <f t="shared" si="4"/>
        <v>50619714.862733141</v>
      </c>
      <c r="O17" s="1">
        <f>G17/'PFAS toxicity'!$L$4*'PFAS toxicity'!$I$3</f>
        <v>37876689.070124254</v>
      </c>
      <c r="P17" s="1">
        <f>H17/'PFAS toxicity'!$L$4*'PFAS toxicity'!$I$3</f>
        <v>308339.77354662702</v>
      </c>
      <c r="Q17" s="1">
        <f t="shared" si="5"/>
        <v>38185028.843670882</v>
      </c>
      <c r="S17">
        <v>2030</v>
      </c>
      <c r="T17" s="5">
        <f>1+'semicondutcor&amp;electronic'!$A$27</f>
        <v>1.0660000000000001</v>
      </c>
      <c r="U17" s="5">
        <f>1+'semicondutcor&amp;electronic'!$A$29</f>
        <v>1.1194999999999999</v>
      </c>
      <c r="X17">
        <v>2030</v>
      </c>
      <c r="Y17">
        <f t="shared" si="6"/>
        <v>50286.345237013622</v>
      </c>
      <c r="Z17">
        <f t="shared" si="7"/>
        <v>85.966037252465128</v>
      </c>
      <c r="AA17">
        <f t="shared" si="8"/>
        <v>50372.311274266089</v>
      </c>
      <c r="AC17">
        <f>Y17*'semicondutcor&amp;electronic'!$D$16*'semicondutcor&amp;electronic'!$E$17</f>
        <v>4261.8437966573238</v>
      </c>
      <c r="AD17">
        <f>Z17*'semicondutcor&amp;electronic'!$E$17</f>
        <v>34.694055457685906</v>
      </c>
      <c r="AE17">
        <f t="shared" si="9"/>
        <v>4296.5378521150096</v>
      </c>
      <c r="AG17" s="1">
        <f>AC17/'PFAS toxicity'!$L$4*'PFAS toxicity'!$H$3</f>
        <v>42679321.449382626</v>
      </c>
      <c r="AH17" s="1">
        <f>AD17/'PFAS toxicity'!$L$4*'PFAS toxicity'!$H$3</f>
        <v>347436.18394054024</v>
      </c>
      <c r="AI17" s="1">
        <f t="shared" si="10"/>
        <v>43026757.633323163</v>
      </c>
      <c r="AK17" s="1">
        <f>AC17/'PFAS toxicity'!$L$4*'PFAS toxicity'!$I$3</f>
        <v>32195185.709605619</v>
      </c>
      <c r="AL17" s="1">
        <f>AD17/'PFAS toxicity'!$L$4*'PFAS toxicity'!$I$3</f>
        <v>262088.80751463299</v>
      </c>
      <c r="AM17" s="1">
        <f t="shared" si="11"/>
        <v>32457274.517120253</v>
      </c>
      <c r="AO17">
        <v>2030</v>
      </c>
      <c r="AP17" s="5">
        <f>1+'semicondutcor&amp;electronic'!$A$27</f>
        <v>1.0660000000000001</v>
      </c>
      <c r="AQ17" s="5">
        <f>1+'semicondutcor&amp;electronic'!$A$29</f>
        <v>1.1194999999999999</v>
      </c>
      <c r="AT17">
        <v>2030</v>
      </c>
      <c r="AU17">
        <f t="shared" si="12"/>
        <v>50286.345237013622</v>
      </c>
      <c r="AV17">
        <f t="shared" si="13"/>
        <v>68.77282980197208</v>
      </c>
      <c r="AW17">
        <f t="shared" si="14"/>
        <v>50355.118066815594</v>
      </c>
      <c r="AY17">
        <f>AU17*'semicondutcor&amp;electronic'!$D$16*'semicondutcor&amp;electronic'!$E$16</f>
        <v>5013.933878420381</v>
      </c>
      <c r="AZ17">
        <f>AV17*'semicondutcor&amp;electronic'!$E$16</f>
        <v>32.653228666057309</v>
      </c>
      <c r="BA17">
        <f t="shared" si="15"/>
        <v>5046.5871070864387</v>
      </c>
      <c r="BC17" s="1">
        <f>AY17/'PFAS toxicity'!$L$4*'PFAS toxicity'!$H$3</f>
        <v>50210966.411038384</v>
      </c>
      <c r="BD17" s="1">
        <f>AZ17/'PFAS toxicity'!$L$4*'PFAS toxicity'!$H$3</f>
        <v>326998.76135580248</v>
      </c>
      <c r="BE17" s="1">
        <f t="shared" si="16"/>
        <v>50537965.172394186</v>
      </c>
      <c r="BG17" s="1">
        <f>AY17/'PFAS toxicity'!$L$4*'PFAS toxicity'!$I$3</f>
        <v>37876689.070124254</v>
      </c>
      <c r="BH17" s="1">
        <f>AZ17/'PFAS toxicity'!$L$4*'PFAS toxicity'!$I$3</f>
        <v>246671.81883730154</v>
      </c>
      <c r="BI17" s="1">
        <f t="shared" si="17"/>
        <v>38123360.888961554</v>
      </c>
      <c r="BK17">
        <v>2030</v>
      </c>
      <c r="BL17" s="5">
        <f>1+'semicondutcor&amp;electronic'!$A$27</f>
        <v>1.0660000000000001</v>
      </c>
      <c r="BM17" s="5">
        <f>1+'semicondutcor&amp;electronic'!$A$29</f>
        <v>1.1194999999999999</v>
      </c>
    </row>
    <row r="18" spans="2:65">
      <c r="B18">
        <v>2031</v>
      </c>
      <c r="C18">
        <f t="shared" si="0"/>
        <v>53605.244022656523</v>
      </c>
      <c r="D18">
        <f t="shared" si="1"/>
        <v>96.238978704134709</v>
      </c>
      <c r="E18">
        <f t="shared" si="2"/>
        <v>53701.483001360655</v>
      </c>
      <c r="G18">
        <f>C18*'semicondutcor&amp;electronic'!$D$16*'semicondutcor&amp;electronic'!$E$16</f>
        <v>5344.8535143961253</v>
      </c>
      <c r="H18">
        <f>D18*'semicondutcor&amp;electronic'!$E$16</f>
        <v>45.694111864563965</v>
      </c>
      <c r="I18">
        <f t="shared" si="3"/>
        <v>5390.547626260689</v>
      </c>
      <c r="K18" s="1">
        <f>G18/'PFAS toxicity'!$L$4*'PFAS toxicity'!$H$3</f>
        <v>53524890.194166914</v>
      </c>
      <c r="L18" s="1">
        <f>H18/'PFAS toxicity'!$L$4*'PFAS toxicity'!$H$3</f>
        <v>457593.89167227625</v>
      </c>
      <c r="M18" s="1">
        <f t="shared" si="4"/>
        <v>53982484.08583919</v>
      </c>
      <c r="O18" s="1">
        <f>G18/'PFAS toxicity'!$L$4*'PFAS toxicity'!$I$3</f>
        <v>40376550.548752449</v>
      </c>
      <c r="P18" s="1">
        <f>H18/'PFAS toxicity'!$L$4*'PFAS toxicity'!$I$3</f>
        <v>345186.37648544897</v>
      </c>
      <c r="Q18" s="1">
        <f t="shared" si="5"/>
        <v>40721736.925237902</v>
      </c>
      <c r="S18">
        <v>2031</v>
      </c>
      <c r="T18" s="5">
        <f>1+'semicondutcor&amp;electronic'!$A$27</f>
        <v>1.0660000000000001</v>
      </c>
      <c r="U18" s="5">
        <f>1+'semicondutcor&amp;electronic'!$A$29</f>
        <v>1.1194999999999999</v>
      </c>
      <c r="X18">
        <v>2031</v>
      </c>
      <c r="Y18">
        <f t="shared" si="6"/>
        <v>53605.244022656523</v>
      </c>
      <c r="Z18">
        <f t="shared" si="7"/>
        <v>96.238978704134709</v>
      </c>
      <c r="AA18">
        <f t="shared" si="8"/>
        <v>53701.483001360655</v>
      </c>
      <c r="AC18">
        <f>Y18*'semicondutcor&amp;electronic'!$D$16*'semicondutcor&amp;electronic'!$E$17</f>
        <v>4543.1254872367072</v>
      </c>
      <c r="AD18">
        <f>Z18*'semicondutcor&amp;electronic'!$E$17</f>
        <v>38.839995084879369</v>
      </c>
      <c r="AE18">
        <f t="shared" si="9"/>
        <v>4581.9654823215869</v>
      </c>
      <c r="AG18" s="1">
        <f>AC18/'PFAS toxicity'!$L$4*'PFAS toxicity'!$H$3</f>
        <v>45496156.665041879</v>
      </c>
      <c r="AH18" s="1">
        <f>AD18/'PFAS toxicity'!$L$4*'PFAS toxicity'!$H$3</f>
        <v>388954.80792143475</v>
      </c>
      <c r="AI18" s="1">
        <f t="shared" si="10"/>
        <v>45885111.472963311</v>
      </c>
      <c r="AK18" s="1">
        <f>AC18/'PFAS toxicity'!$L$4*'PFAS toxicity'!$I$3</f>
        <v>34320067.96643959</v>
      </c>
      <c r="AL18" s="1">
        <f>AD18/'PFAS toxicity'!$L$4*'PFAS toxicity'!$I$3</f>
        <v>293408.42001263163</v>
      </c>
      <c r="AM18" s="1">
        <f t="shared" si="11"/>
        <v>34613476.38645222</v>
      </c>
      <c r="AO18">
        <v>2031</v>
      </c>
      <c r="AP18" s="5">
        <f>1+'semicondutcor&amp;electronic'!$A$27</f>
        <v>1.0660000000000001</v>
      </c>
      <c r="AQ18" s="5">
        <f>1+'semicondutcor&amp;electronic'!$A$29</f>
        <v>1.1194999999999999</v>
      </c>
      <c r="AT18">
        <v>2031</v>
      </c>
      <c r="AU18">
        <f t="shared" si="12"/>
        <v>53605.244022656523</v>
      </c>
      <c r="AV18">
        <f t="shared" si="13"/>
        <v>76.991182963307736</v>
      </c>
      <c r="AW18">
        <f t="shared" si="14"/>
        <v>53682.235205619829</v>
      </c>
      <c r="AY18">
        <f>AU18*'semicondutcor&amp;electronic'!$D$16*'semicondutcor&amp;electronic'!$E$16</f>
        <v>5344.8535143961253</v>
      </c>
      <c r="AZ18">
        <f>AV18*'semicondutcor&amp;electronic'!$E$16</f>
        <v>36.555289491651159</v>
      </c>
      <c r="BA18">
        <f t="shared" si="15"/>
        <v>5381.4088038877762</v>
      </c>
      <c r="BC18" s="1">
        <f>AY18/'PFAS toxicity'!$L$4*'PFAS toxicity'!$H$3</f>
        <v>53524890.194166914</v>
      </c>
      <c r="BD18" s="1">
        <f>AZ18/'PFAS toxicity'!$L$4*'PFAS toxicity'!$H$3</f>
        <v>366075.11333782086</v>
      </c>
      <c r="BE18" s="1">
        <f t="shared" si="16"/>
        <v>53890965.307504736</v>
      </c>
      <c r="BG18" s="1">
        <f>AY18/'PFAS toxicity'!$L$4*'PFAS toxicity'!$I$3</f>
        <v>40376550.548752449</v>
      </c>
      <c r="BH18" s="1">
        <f>AZ18/'PFAS toxicity'!$L$4*'PFAS toxicity'!$I$3</f>
        <v>276149.10118835908</v>
      </c>
      <c r="BI18" s="1">
        <f t="shared" si="17"/>
        <v>40652699.649940811</v>
      </c>
      <c r="BK18">
        <v>2031</v>
      </c>
      <c r="BL18" s="5">
        <f>1+'semicondutcor&amp;electronic'!$A$27</f>
        <v>1.0660000000000001</v>
      </c>
      <c r="BM18" s="5">
        <f>1+'semicondutcor&amp;electronic'!$A$29</f>
        <v>1.1194999999999999</v>
      </c>
    </row>
    <row r="19" spans="2:65">
      <c r="B19">
        <v>2032</v>
      </c>
      <c r="C19">
        <f t="shared" si="0"/>
        <v>57143.190128151859</v>
      </c>
      <c r="D19">
        <f t="shared" si="1"/>
        <v>107.7395366592788</v>
      </c>
      <c r="E19">
        <f t="shared" si="2"/>
        <v>57250.929664811134</v>
      </c>
      <c r="G19">
        <f>C19*'semicondutcor&amp;electronic'!$D$16*'semicondutcor&amp;electronic'!$E$16</f>
        <v>5697.6138463462712</v>
      </c>
      <c r="H19">
        <f>D19*'semicondutcor&amp;electronic'!$E$16</f>
        <v>51.154558232379351</v>
      </c>
      <c r="I19">
        <f t="shared" si="3"/>
        <v>5748.7684045786509</v>
      </c>
      <c r="K19" s="1">
        <f>G19/'PFAS toxicity'!$L$4*'PFAS toxicity'!$H$3</f>
        <v>57057532.946981937</v>
      </c>
      <c r="L19" s="1">
        <f>H19/'PFAS toxicity'!$L$4*'PFAS toxicity'!$H$3</f>
        <v>512276.3617271132</v>
      </c>
      <c r="M19" s="1">
        <f t="shared" si="4"/>
        <v>57569809.308709048</v>
      </c>
      <c r="O19" s="1">
        <f>G19/'PFAS toxicity'!$L$4*'PFAS toxicity'!$I$3</f>
        <v>43041402.884970121</v>
      </c>
      <c r="P19" s="1">
        <f>H19/'PFAS toxicity'!$L$4*'PFAS toxicity'!$I$3</f>
        <v>386436.14847546007</v>
      </c>
      <c r="Q19" s="1">
        <f t="shared" si="5"/>
        <v>43427839.033445582</v>
      </c>
      <c r="S19">
        <v>2032</v>
      </c>
      <c r="T19" s="5">
        <f>1+'semicondutcor&amp;electronic'!$A$27</f>
        <v>1.0660000000000001</v>
      </c>
      <c r="U19" s="5">
        <f>1+'semicondutcor&amp;electronic'!$A$29</f>
        <v>1.1194999999999999</v>
      </c>
      <c r="X19">
        <v>2032</v>
      </c>
      <c r="Y19">
        <f t="shared" si="6"/>
        <v>57143.190128151859</v>
      </c>
      <c r="Z19">
        <f t="shared" si="7"/>
        <v>107.7395366592788</v>
      </c>
      <c r="AA19">
        <f t="shared" si="8"/>
        <v>57250.929664811134</v>
      </c>
      <c r="AC19">
        <f>Y19*'semicondutcor&amp;electronic'!$D$16*'semicondutcor&amp;electronic'!$E$17</f>
        <v>4842.9717693943303</v>
      </c>
      <c r="AD19">
        <f>Z19*'semicondutcor&amp;electronic'!$E$17</f>
        <v>43.481374497522452</v>
      </c>
      <c r="AE19">
        <f t="shared" si="9"/>
        <v>4886.453143891853</v>
      </c>
      <c r="AG19" s="1">
        <f>AC19/'PFAS toxicity'!$L$4*'PFAS toxicity'!$H$3</f>
        <v>48498903.004934646</v>
      </c>
      <c r="AH19" s="1">
        <f>AD19/'PFAS toxicity'!$L$4*'PFAS toxicity'!$H$3</f>
        <v>435434.90746804624</v>
      </c>
      <c r="AI19" s="1">
        <f t="shared" si="10"/>
        <v>48934337.912402689</v>
      </c>
      <c r="AK19" s="1">
        <f>AC19/'PFAS toxicity'!$L$4*'PFAS toxicity'!$I$3</f>
        <v>36585192.452224605</v>
      </c>
      <c r="AL19" s="1">
        <f>AD19/'PFAS toxicity'!$L$4*'PFAS toxicity'!$I$3</f>
        <v>328470.7262041411</v>
      </c>
      <c r="AM19" s="1">
        <f t="shared" si="11"/>
        <v>36913663.178428747</v>
      </c>
      <c r="AO19">
        <v>2032</v>
      </c>
      <c r="AP19" s="5">
        <f>1+'semicondutcor&amp;electronic'!$A$27</f>
        <v>1.0660000000000001</v>
      </c>
      <c r="AQ19" s="5">
        <f>1+'semicondutcor&amp;electronic'!$A$29</f>
        <v>1.1194999999999999</v>
      </c>
      <c r="AT19">
        <v>2032</v>
      </c>
      <c r="AU19">
        <f t="shared" si="12"/>
        <v>57143.190128151859</v>
      </c>
      <c r="AV19">
        <f t="shared" si="13"/>
        <v>86.191629327423001</v>
      </c>
      <c r="AW19">
        <f t="shared" si="14"/>
        <v>57229.381757479285</v>
      </c>
      <c r="AY19">
        <f>AU19*'semicondutcor&amp;electronic'!$D$16*'semicondutcor&amp;electronic'!$E$16</f>
        <v>5697.6138463462712</v>
      </c>
      <c r="AZ19">
        <f>AV19*'semicondutcor&amp;electronic'!$E$16</f>
        <v>40.923646585903462</v>
      </c>
      <c r="BA19">
        <f t="shared" si="15"/>
        <v>5738.5374929321742</v>
      </c>
      <c r="BC19" s="1">
        <f>AY19/'PFAS toxicity'!$L$4*'PFAS toxicity'!$H$3</f>
        <v>57057532.946981937</v>
      </c>
      <c r="BD19" s="1">
        <f>AZ19/'PFAS toxicity'!$L$4*'PFAS toxicity'!$H$3</f>
        <v>409821.08938169037</v>
      </c>
      <c r="BE19" s="1">
        <f t="shared" si="16"/>
        <v>57467354.036363624</v>
      </c>
      <c r="BG19" s="1">
        <f>AY19/'PFAS toxicity'!$L$4*'PFAS toxicity'!$I$3</f>
        <v>43041402.884970121</v>
      </c>
      <c r="BH19" s="1">
        <f>AZ19/'PFAS toxicity'!$L$4*'PFAS toxicity'!$I$3</f>
        <v>309148.91878036794</v>
      </c>
      <c r="BI19" s="1">
        <f t="shared" si="17"/>
        <v>43350551.803750493</v>
      </c>
      <c r="BK19">
        <v>2032</v>
      </c>
      <c r="BL19" s="5">
        <f>1+'semicondutcor&amp;electronic'!$A$27</f>
        <v>1.0660000000000001</v>
      </c>
      <c r="BM19" s="5">
        <f>1+'semicondutcor&amp;electronic'!$A$29</f>
        <v>1.1194999999999999</v>
      </c>
    </row>
    <row r="20" spans="2:65">
      <c r="B20">
        <v>2033</v>
      </c>
      <c r="C20">
        <f>C19*T19</f>
        <v>60914.640676609888</v>
      </c>
      <c r="D20">
        <f t="shared" si="1"/>
        <v>120.61441129006261</v>
      </c>
      <c r="E20">
        <f t="shared" si="2"/>
        <v>61035.255087899954</v>
      </c>
      <c r="G20">
        <f>C20*'semicondutcor&amp;electronic'!$D$16*'semicondutcor&amp;electronic'!$E$16</f>
        <v>6073.6563602051256</v>
      </c>
      <c r="H20">
        <f>D20*'semicondutcor&amp;electronic'!$E$16</f>
        <v>57.267527941148685</v>
      </c>
      <c r="I20">
        <f t="shared" si="3"/>
        <v>6130.9238881462743</v>
      </c>
      <c r="K20" s="1">
        <f>G20/'PFAS toxicity'!$L$4*'PFAS toxicity'!$H$3</f>
        <v>60823330.121482752</v>
      </c>
      <c r="L20" s="1">
        <f>H20/'PFAS toxicity'!$L$4*'PFAS toxicity'!$H$3</f>
        <v>573493.38695350324</v>
      </c>
      <c r="M20" s="1">
        <f t="shared" si="4"/>
        <v>61396823.508436255</v>
      </c>
      <c r="O20" s="1">
        <f>G20/'PFAS toxicity'!$L$4*'PFAS toxicity'!$I$3</f>
        <v>45882135.475378156</v>
      </c>
      <c r="P20" s="1">
        <f>H20/'PFAS toxicity'!$L$4*'PFAS toxicity'!$I$3</f>
        <v>432615.26821827755</v>
      </c>
      <c r="Q20" s="1">
        <f t="shared" si="5"/>
        <v>46314750.743596435</v>
      </c>
      <c r="S20">
        <v>2033</v>
      </c>
      <c r="T20" s="5">
        <f>1+'semicondutcor&amp;electronic'!$A$27</f>
        <v>1.0660000000000001</v>
      </c>
      <c r="U20" s="5">
        <f>1+'semicondutcor&amp;electronic'!$A$29</f>
        <v>1.1194999999999999</v>
      </c>
      <c r="X20">
        <v>2033</v>
      </c>
      <c r="Y20">
        <f t="shared" si="6"/>
        <v>60914.640676609888</v>
      </c>
      <c r="Z20">
        <f t="shared" si="7"/>
        <v>120.61441129006261</v>
      </c>
      <c r="AA20">
        <f t="shared" si="8"/>
        <v>61035.255087899954</v>
      </c>
      <c r="AC20">
        <f>Y20*'semicondutcor&amp;electronic'!$D$16*'semicondutcor&amp;electronic'!$E$17</f>
        <v>5162.6079061743567</v>
      </c>
      <c r="AD20">
        <f>Z20*'semicondutcor&amp;electronic'!$E$17</f>
        <v>48.677398749976383</v>
      </c>
      <c r="AE20">
        <f t="shared" si="9"/>
        <v>5211.2853049243331</v>
      </c>
      <c r="AG20" s="1">
        <f>AC20/'PFAS toxicity'!$L$4*'PFAS toxicity'!$H$3</f>
        <v>51699830.603260338</v>
      </c>
      <c r="AH20" s="1">
        <f>AD20/'PFAS toxicity'!$L$4*'PFAS toxicity'!$H$3</f>
        <v>487469.37891047774</v>
      </c>
      <c r="AI20" s="1">
        <f t="shared" si="10"/>
        <v>52187299.982170813</v>
      </c>
      <c r="AK20" s="1">
        <f>AC20/'PFAS toxicity'!$L$4*'PFAS toxicity'!$I$3</f>
        <v>38999815.154071428</v>
      </c>
      <c r="AL20" s="1">
        <f>AD20/'PFAS toxicity'!$L$4*'PFAS toxicity'!$I$3</f>
        <v>367722.97798553592</v>
      </c>
      <c r="AM20" s="1">
        <f t="shared" si="11"/>
        <v>39367538.132056966</v>
      </c>
      <c r="AO20">
        <v>2033</v>
      </c>
      <c r="AP20" s="5">
        <f>1+'semicondutcor&amp;electronic'!$A$27</f>
        <v>1.0660000000000001</v>
      </c>
      <c r="AQ20" s="5">
        <f>1+'semicondutcor&amp;electronic'!$A$29</f>
        <v>1.1194999999999999</v>
      </c>
      <c r="AT20">
        <v>2033</v>
      </c>
      <c r="AU20">
        <f t="shared" si="12"/>
        <v>60914.640676609888</v>
      </c>
      <c r="AV20">
        <f t="shared" si="13"/>
        <v>96.491529032050039</v>
      </c>
      <c r="AW20">
        <f t="shared" si="14"/>
        <v>61011.132205641938</v>
      </c>
      <c r="AY20">
        <f>AU20*'semicondutcor&amp;electronic'!$D$16*'semicondutcor&amp;electronic'!$E$16</f>
        <v>6073.6563602051256</v>
      </c>
      <c r="AZ20">
        <f>AV20*'semicondutcor&amp;electronic'!$E$16</f>
        <v>45.814022352918926</v>
      </c>
      <c r="BA20">
        <f t="shared" si="15"/>
        <v>6119.4703825580445</v>
      </c>
      <c r="BC20" s="1">
        <f>AY20/'PFAS toxicity'!$L$4*'PFAS toxicity'!$H$3</f>
        <v>60823330.121482752</v>
      </c>
      <c r="BD20" s="1">
        <f>AZ20/'PFAS toxicity'!$L$4*'PFAS toxicity'!$H$3</f>
        <v>458794.70956280234</v>
      </c>
      <c r="BE20" s="1">
        <f t="shared" si="16"/>
        <v>61282124.831045553</v>
      </c>
      <c r="BG20" s="1">
        <f>AY20/'PFAS toxicity'!$L$4*'PFAS toxicity'!$I$3</f>
        <v>45882135.475378156</v>
      </c>
      <c r="BH20" s="1">
        <f>AZ20/'PFAS toxicity'!$L$4*'PFAS toxicity'!$I$3</f>
        <v>346092.21457462187</v>
      </c>
      <c r="BI20" s="1">
        <f t="shared" si="17"/>
        <v>46228227.689952776</v>
      </c>
      <c r="BK20">
        <v>2033</v>
      </c>
      <c r="BL20" s="5">
        <f>1+'semicondutcor&amp;electronic'!$A$27</f>
        <v>1.0660000000000001</v>
      </c>
      <c r="BM20" s="5">
        <f>1+'semicondutcor&amp;electronic'!$A$29</f>
        <v>1.1194999999999999</v>
      </c>
    </row>
    <row r="21" spans="2:65">
      <c r="B21">
        <v>2034</v>
      </c>
      <c r="C21">
        <f t="shared" si="0"/>
        <v>64935.006961266146</v>
      </c>
      <c r="D21">
        <f t="shared" si="1"/>
        <v>135.02783343922508</v>
      </c>
      <c r="E21">
        <f t="shared" si="2"/>
        <v>65070.034794705374</v>
      </c>
      <c r="G21">
        <f>C21*'semicondutcor&amp;electronic'!$D$16*'semicondutcor&amp;electronic'!$E$16</f>
        <v>6474.5176799786641</v>
      </c>
      <c r="H21">
        <f>D21*'semicondutcor&amp;electronic'!$E$16</f>
        <v>64.110997530115952</v>
      </c>
      <c r="I21">
        <f t="shared" si="3"/>
        <v>6538.6286775087801</v>
      </c>
      <c r="K21" s="1">
        <f>G21/'PFAS toxicity'!$L$4*'PFAS toxicity'!$H$3</f>
        <v>64837669.909500614</v>
      </c>
      <c r="L21" s="1">
        <f>H21/'PFAS toxicity'!$L$4*'PFAS toxicity'!$H$3</f>
        <v>642025.84669444675</v>
      </c>
      <c r="M21" s="1">
        <f t="shared" si="4"/>
        <v>65479695.756195061</v>
      </c>
      <c r="O21" s="1">
        <f>G21/'PFAS toxicity'!$L$4*'PFAS toxicity'!$I$3</f>
        <v>48910356.416753113</v>
      </c>
      <c r="P21" s="1">
        <f>H21/'PFAS toxicity'!$L$4*'PFAS toxicity'!$I$3</f>
        <v>484312.7927703617</v>
      </c>
      <c r="Q21" s="1">
        <f t="shared" si="5"/>
        <v>49394669.209523477</v>
      </c>
      <c r="S21">
        <v>2034</v>
      </c>
      <c r="T21" s="5">
        <f>1+'semicondutcor&amp;electronic'!$A$27</f>
        <v>1.0660000000000001</v>
      </c>
      <c r="U21" s="5">
        <f>1+'semicondutcor&amp;electronic'!$A$29</f>
        <v>1.1194999999999999</v>
      </c>
      <c r="X21">
        <v>2034</v>
      </c>
      <c r="Y21">
        <f t="shared" si="6"/>
        <v>64935.006961266146</v>
      </c>
      <c r="Z21">
        <f t="shared" si="7"/>
        <v>135.02783343922508</v>
      </c>
      <c r="AA21">
        <f t="shared" si="8"/>
        <v>65070.034794705374</v>
      </c>
      <c r="AC21">
        <f>Y21*'semicondutcor&amp;electronic'!$D$16*'semicondutcor&amp;electronic'!$E$17</f>
        <v>5503.3400279818643</v>
      </c>
      <c r="AD21">
        <f>Z21*'semicondutcor&amp;electronic'!$E$17</f>
        <v>54.494347900598555</v>
      </c>
      <c r="AE21">
        <f t="shared" si="9"/>
        <v>5557.8343758824631</v>
      </c>
      <c r="AG21" s="1">
        <f>AC21/'PFAS toxicity'!$L$4*'PFAS toxicity'!$H$3</f>
        <v>55112019.42307552</v>
      </c>
      <c r="AH21" s="1">
        <f>AD21/'PFAS toxicity'!$L$4*'PFAS toxicity'!$H$3</f>
        <v>545721.9696902798</v>
      </c>
      <c r="AI21" s="1">
        <f t="shared" si="10"/>
        <v>55657741.392765798</v>
      </c>
      <c r="AK21" s="1">
        <f>AC21/'PFAS toxicity'!$L$4*'PFAS toxicity'!$I$3</f>
        <v>41573802.954240143</v>
      </c>
      <c r="AL21" s="1">
        <f>AD21/'PFAS toxicity'!$L$4*'PFAS toxicity'!$I$3</f>
        <v>411665.87385480746</v>
      </c>
      <c r="AM21" s="1">
        <f t="shared" si="11"/>
        <v>41985468.828094952</v>
      </c>
      <c r="AO21">
        <v>2034</v>
      </c>
      <c r="AP21" s="5">
        <f>1+'semicondutcor&amp;electronic'!$A$27</f>
        <v>1.0660000000000001</v>
      </c>
      <c r="AQ21" s="5">
        <f>1+'semicondutcor&amp;electronic'!$A$29</f>
        <v>1.1194999999999999</v>
      </c>
      <c r="AT21">
        <v>2034</v>
      </c>
      <c r="AU21">
        <f t="shared" si="12"/>
        <v>64935.006961266146</v>
      </c>
      <c r="AV21">
        <f t="shared" si="13"/>
        <v>108.02226675138002</v>
      </c>
      <c r="AW21">
        <f t="shared" si="14"/>
        <v>65043.029228017527</v>
      </c>
      <c r="AY21">
        <f>AU21*'semicondutcor&amp;electronic'!$D$16*'semicondutcor&amp;electronic'!$E$16</f>
        <v>6474.5176799786641</v>
      </c>
      <c r="AZ21">
        <f>AV21*'semicondutcor&amp;electronic'!$E$16</f>
        <v>51.288798024092735</v>
      </c>
      <c r="BA21">
        <f t="shared" si="15"/>
        <v>6525.8064780027571</v>
      </c>
      <c r="BC21" s="1">
        <f>AY21/'PFAS toxicity'!$L$4*'PFAS toxicity'!$H$3</f>
        <v>64837669.909500614</v>
      </c>
      <c r="BD21" s="1">
        <f>AZ21/'PFAS toxicity'!$L$4*'PFAS toxicity'!$H$3</f>
        <v>513620.67735555721</v>
      </c>
      <c r="BE21" s="1">
        <f t="shared" si="16"/>
        <v>65351290.586856171</v>
      </c>
      <c r="BG21" s="1">
        <f>AY21/'PFAS toxicity'!$L$4*'PFAS toxicity'!$I$3</f>
        <v>48910356.416753113</v>
      </c>
      <c r="BH21" s="1">
        <f>AZ21/'PFAS toxicity'!$L$4*'PFAS toxicity'!$I$3</f>
        <v>387450.23421628919</v>
      </c>
      <c r="BI21" s="1">
        <f t="shared" si="17"/>
        <v>49297806.650969401</v>
      </c>
      <c r="BK21">
        <v>2034</v>
      </c>
      <c r="BL21" s="5">
        <f>1+'semicondutcor&amp;electronic'!$A$27</f>
        <v>1.0660000000000001</v>
      </c>
      <c r="BM21" s="5">
        <f>1+'semicondutcor&amp;electronic'!$A$29</f>
        <v>1.1194999999999999</v>
      </c>
    </row>
    <row r="22" spans="2:65">
      <c r="B22">
        <v>2035</v>
      </c>
      <c r="C22">
        <f t="shared" si="0"/>
        <v>69220.717420709712</v>
      </c>
      <c r="D22">
        <f t="shared" si="1"/>
        <v>151.16365953521247</v>
      </c>
      <c r="E22">
        <f t="shared" si="2"/>
        <v>69371.88108024493</v>
      </c>
      <c r="G22">
        <f>C22*'semicondutcor&amp;electronic'!$D$16*'semicondutcor&amp;electronic'!$E$16</f>
        <v>6901.8358468572569</v>
      </c>
      <c r="H22">
        <f>D22*'semicondutcor&amp;electronic'!$E$16</f>
        <v>71.7722617349648</v>
      </c>
      <c r="I22">
        <f t="shared" si="3"/>
        <v>6973.6081085922215</v>
      </c>
      <c r="K22" s="1">
        <f>G22/'PFAS toxicity'!$L$4*'PFAS toxicity'!$H$3</f>
        <v>69116956.123527661</v>
      </c>
      <c r="L22" s="1">
        <f>H22/'PFAS toxicity'!$L$4*'PFAS toxicity'!$H$3</f>
        <v>718747.93537443317</v>
      </c>
      <c r="M22" s="1">
        <f t="shared" si="4"/>
        <v>69835704.0589021</v>
      </c>
      <c r="O22" s="1">
        <f>G22/'PFAS toxicity'!$L$4*'PFAS toxicity'!$I$3</f>
        <v>52138439.940258823</v>
      </c>
      <c r="P22" s="1">
        <f>H22/'PFAS toxicity'!$L$4*'PFAS toxicity'!$I$3</f>
        <v>542188.17150641989</v>
      </c>
      <c r="Q22" s="1">
        <f t="shared" si="5"/>
        <v>52680628.111765243</v>
      </c>
      <c r="S22">
        <v>2035</v>
      </c>
      <c r="T22" s="5">
        <f>1+'semicondutcor&amp;electronic'!$A$27</f>
        <v>1.0660000000000001</v>
      </c>
      <c r="U22" s="5">
        <f>1+'semicondutcor&amp;electronic'!$A$29</f>
        <v>1.1194999999999999</v>
      </c>
      <c r="X22">
        <v>2035</v>
      </c>
      <c r="Y22">
        <f t="shared" si="6"/>
        <v>69220.717420709712</v>
      </c>
      <c r="Z22">
        <f t="shared" si="7"/>
        <v>151.16365953521247</v>
      </c>
      <c r="AA22">
        <f t="shared" si="8"/>
        <v>69371.88108024493</v>
      </c>
      <c r="AC22">
        <f>Y22*'semicondutcor&amp;electronic'!$D$16*'semicondutcor&amp;electronic'!$E$17</f>
        <v>5866.5604698286679</v>
      </c>
      <c r="AD22">
        <f>Z22*'semicondutcor&amp;electronic'!$E$17</f>
        <v>61.006422474720083</v>
      </c>
      <c r="AE22">
        <f t="shared" si="9"/>
        <v>5927.5668923033882</v>
      </c>
      <c r="AG22" s="1">
        <f>AC22/'PFAS toxicity'!$L$4*'PFAS toxicity'!$H$3</f>
        <v>58749412.704998516</v>
      </c>
      <c r="AH22" s="1">
        <f>AD22/'PFAS toxicity'!$L$4*'PFAS toxicity'!$H$3</f>
        <v>610935.74506826815</v>
      </c>
      <c r="AI22" s="1">
        <f t="shared" si="10"/>
        <v>59360348.450066783</v>
      </c>
      <c r="AK22" s="1">
        <f>AC22/'PFAS toxicity'!$L$4*'PFAS toxicity'!$I$3</f>
        <v>44317673.949220002</v>
      </c>
      <c r="AL22" s="1">
        <f>AD22/'PFAS toxicity'!$L$4*'PFAS toxicity'!$I$3</f>
        <v>460859.94578045694</v>
      </c>
      <c r="AM22" s="1">
        <f t="shared" si="11"/>
        <v>44778533.895000458</v>
      </c>
      <c r="AO22">
        <v>2035</v>
      </c>
      <c r="AP22" s="5">
        <f>1+'semicondutcor&amp;electronic'!$A$27</f>
        <v>1.0660000000000001</v>
      </c>
      <c r="AQ22" s="5">
        <f>1+'semicondutcor&amp;electronic'!$A$29</f>
        <v>1.1194999999999999</v>
      </c>
      <c r="AT22">
        <v>2035</v>
      </c>
      <c r="AU22">
        <f t="shared" si="12"/>
        <v>69220.717420709712</v>
      </c>
      <c r="AV22">
        <f t="shared" si="13"/>
        <v>120.93092762816993</v>
      </c>
      <c r="AW22">
        <f t="shared" si="14"/>
        <v>69341.648348337883</v>
      </c>
      <c r="AY22">
        <f>AU22*'semicondutcor&amp;electronic'!$D$16*'semicondutcor&amp;electronic'!$E$16</f>
        <v>6901.8358468572569</v>
      </c>
      <c r="AZ22">
        <f>AV22*'semicondutcor&amp;electronic'!$E$16</f>
        <v>57.417809387971815</v>
      </c>
      <c r="BA22">
        <f t="shared" si="15"/>
        <v>6959.2536562452287</v>
      </c>
      <c r="BC22" s="1">
        <f>AY22/'PFAS toxicity'!$L$4*'PFAS toxicity'!$H$3</f>
        <v>69116956.123527661</v>
      </c>
      <c r="BD22" s="1">
        <f>AZ22/'PFAS toxicity'!$L$4*'PFAS toxicity'!$H$3</f>
        <v>574998.34829954628</v>
      </c>
      <c r="BE22" s="1">
        <f t="shared" si="16"/>
        <v>69691954.471827209</v>
      </c>
      <c r="BG22" s="1">
        <f>AY22/'PFAS toxicity'!$L$4*'PFAS toxicity'!$I$3</f>
        <v>52138439.940258823</v>
      </c>
      <c r="BH22" s="1">
        <f>AZ22/'PFAS toxicity'!$L$4*'PFAS toxicity'!$I$3</f>
        <v>433750.53720513574</v>
      </c>
      <c r="BI22" s="1">
        <f t="shared" si="17"/>
        <v>52572190.477463961</v>
      </c>
      <c r="BK22">
        <v>2035</v>
      </c>
      <c r="BL22" s="5">
        <f>1+'semicondutcor&amp;electronic'!$A$27</f>
        <v>1.0660000000000001</v>
      </c>
      <c r="BM22" s="5">
        <f>1+'semicondutcor&amp;electronic'!$A$29</f>
        <v>1.1194999999999999</v>
      </c>
    </row>
    <row r="26" spans="2:65">
      <c r="B26" t="s">
        <v>53</v>
      </c>
      <c r="X26" s="4">
        <v>0.15</v>
      </c>
      <c r="AT26">
        <v>60</v>
      </c>
    </row>
    <row r="27" spans="2:65">
      <c r="B27" t="s">
        <v>48</v>
      </c>
      <c r="K27" t="s">
        <v>50</v>
      </c>
      <c r="O27" t="s">
        <v>51</v>
      </c>
      <c r="S27" t="s">
        <v>49</v>
      </c>
      <c r="X27" t="s">
        <v>48</v>
      </c>
      <c r="AG27" t="s">
        <v>50</v>
      </c>
      <c r="AK27" t="s">
        <v>51</v>
      </c>
      <c r="AO27" t="s">
        <v>49</v>
      </c>
      <c r="AT27" t="s">
        <v>48</v>
      </c>
      <c r="BC27" t="s">
        <v>50</v>
      </c>
      <c r="BG27" t="s">
        <v>51</v>
      </c>
      <c r="BK27" t="s">
        <v>49</v>
      </c>
    </row>
    <row r="28" spans="2:65">
      <c r="C28" t="s">
        <v>43</v>
      </c>
      <c r="G28" t="s">
        <v>44</v>
      </c>
      <c r="K28" t="s">
        <v>45</v>
      </c>
      <c r="O28" t="s">
        <v>45</v>
      </c>
      <c r="T28" t="s">
        <v>43</v>
      </c>
      <c r="Y28" t="s">
        <v>43</v>
      </c>
      <c r="AC28" t="s">
        <v>44</v>
      </c>
      <c r="AG28" t="s">
        <v>45</v>
      </c>
      <c r="AK28" t="s">
        <v>45</v>
      </c>
      <c r="AP28" t="s">
        <v>43</v>
      </c>
      <c r="AU28" t="s">
        <v>43</v>
      </c>
      <c r="AY28" t="s">
        <v>44</v>
      </c>
      <c r="BC28" t="s">
        <v>45</v>
      </c>
      <c r="BG28" t="s">
        <v>45</v>
      </c>
      <c r="BL28" t="s">
        <v>43</v>
      </c>
    </row>
    <row r="29" spans="2:65">
      <c r="C29" t="s">
        <v>46</v>
      </c>
      <c r="D29" t="s">
        <v>47</v>
      </c>
      <c r="E29" t="s">
        <v>26</v>
      </c>
      <c r="G29" t="s">
        <v>46</v>
      </c>
      <c r="H29" t="s">
        <v>47</v>
      </c>
      <c r="I29" t="s">
        <v>26</v>
      </c>
      <c r="K29" t="s">
        <v>46</v>
      </c>
      <c r="L29" t="s">
        <v>47</v>
      </c>
      <c r="M29" t="s">
        <v>26</v>
      </c>
      <c r="O29" t="s">
        <v>46</v>
      </c>
      <c r="P29" t="s">
        <v>47</v>
      </c>
      <c r="Q29" t="s">
        <v>26</v>
      </c>
      <c r="T29" t="s">
        <v>46</v>
      </c>
      <c r="U29" t="s">
        <v>47</v>
      </c>
      <c r="Y29" t="s">
        <v>46</v>
      </c>
      <c r="Z29" t="s">
        <v>47</v>
      </c>
      <c r="AA29" t="s">
        <v>26</v>
      </c>
      <c r="AC29" t="s">
        <v>46</v>
      </c>
      <c r="AD29" t="s">
        <v>47</v>
      </c>
      <c r="AE29" t="s">
        <v>26</v>
      </c>
      <c r="AG29" t="s">
        <v>46</v>
      </c>
      <c r="AH29" t="s">
        <v>47</v>
      </c>
      <c r="AI29" t="s">
        <v>26</v>
      </c>
      <c r="AK29" t="s">
        <v>46</v>
      </c>
      <c r="AL29" t="s">
        <v>47</v>
      </c>
      <c r="AM29" t="s">
        <v>26</v>
      </c>
      <c r="AP29" t="s">
        <v>46</v>
      </c>
      <c r="AQ29" t="s">
        <v>47</v>
      </c>
      <c r="AU29" t="s">
        <v>46</v>
      </c>
      <c r="AV29" t="s">
        <v>47</v>
      </c>
      <c r="AW29" t="s">
        <v>26</v>
      </c>
      <c r="AY29" t="s">
        <v>46</v>
      </c>
      <c r="AZ29" t="s">
        <v>47</v>
      </c>
      <c r="BA29" t="s">
        <v>26</v>
      </c>
      <c r="BC29" t="s">
        <v>46</v>
      </c>
      <c r="BD29" t="s">
        <v>47</v>
      </c>
      <c r="BE29" t="s">
        <v>26</v>
      </c>
      <c r="BG29" t="s">
        <v>46</v>
      </c>
      <c r="BH29" t="s">
        <v>47</v>
      </c>
      <c r="BI29" t="s">
        <v>26</v>
      </c>
      <c r="BL29" t="s">
        <v>46</v>
      </c>
      <c r="BM29" t="s">
        <v>47</v>
      </c>
    </row>
    <row r="30" spans="2:65">
      <c r="B30">
        <v>2020</v>
      </c>
      <c r="C30">
        <f>'semicondutcor&amp;electronic'!$B$17</f>
        <v>28051.176610539682</v>
      </c>
      <c r="D30">
        <f>'semicondutcor&amp;electronic'!$B$11</f>
        <v>31.363071999999999</v>
      </c>
      <c r="E30">
        <f>C30+D30</f>
        <v>28082.539682539682</v>
      </c>
      <c r="G30">
        <f>C30*'semicondutcor&amp;electronic'!$D$16*'semicondutcor&amp;electronic'!$E$16</f>
        <v>2796.9172162787099</v>
      </c>
      <c r="H30">
        <f>D30*'semicondutcor&amp;electronic'!$E$16</f>
        <v>14.891136000000001</v>
      </c>
      <c r="I30">
        <f>G30+H30</f>
        <v>2811.8083522787101</v>
      </c>
      <c r="K30" s="1">
        <f>G30/'PFAS toxicity'!$L$4*'PFAS toxicity'!$H$3</f>
        <v>28009128.123019651</v>
      </c>
      <c r="L30" s="1">
        <f>H30/'PFAS toxicity'!$L$4*'PFAS toxicity'!$H$3</f>
        <v>149124.09051428572</v>
      </c>
      <c r="M30" s="1">
        <f>K30+L30</f>
        <v>28158252.213533938</v>
      </c>
      <c r="O30" s="1">
        <f>G30/'PFAS toxicity'!$L$4*'PFAS toxicity'!$I$3</f>
        <v>21128711.770974029</v>
      </c>
      <c r="P30" s="1">
        <f>H30/'PFAS toxicity'!$L$4*'PFAS toxicity'!$I$3</f>
        <v>112491.89595428575</v>
      </c>
      <c r="Q30" s="1">
        <f>O30+P30</f>
        <v>21241203.666928314</v>
      </c>
      <c r="S30">
        <v>2020</v>
      </c>
      <c r="T30">
        <f>'semicondutcor&amp;electronic'!$A$36^(1/4)</f>
        <v>1.054247532817802</v>
      </c>
      <c r="U30">
        <f>'semicondutcor&amp;electronic'!$A$35^(1/4)</f>
        <v>1.0928424710244675</v>
      </c>
      <c r="X30">
        <v>2020</v>
      </c>
      <c r="Y30">
        <f>'semicondutcor&amp;electronic'!$B$17</f>
        <v>28051.176610539682</v>
      </c>
      <c r="Z30">
        <f>'semicondutcor&amp;electronic'!$B$11</f>
        <v>31.363071999999999</v>
      </c>
      <c r="AA30">
        <f>Y30+Z30</f>
        <v>28082.539682539682</v>
      </c>
      <c r="AC30">
        <f>Y30*'semicondutcor&amp;electronic'!$D$16*'semicondutcor&amp;electronic'!$E$18</f>
        <v>3216.454798720516</v>
      </c>
      <c r="AD30">
        <f>Z30*'semicondutcor&amp;electronic'!$E$18</f>
        <v>17.124806400000001</v>
      </c>
      <c r="AE30">
        <f>AC30+AD30</f>
        <v>3233.5796051205161</v>
      </c>
      <c r="AG30" s="1">
        <f>AC30/'PFAS toxicity'!$L$4*'PFAS toxicity'!$H$3</f>
        <v>32210497.341472592</v>
      </c>
      <c r="AH30" s="1">
        <f>AD30/'PFAS toxicity'!$L$4*'PFAS toxicity'!$H$3</f>
        <v>171492.70409142855</v>
      </c>
      <c r="AI30" s="1">
        <f>AG30+AH30</f>
        <v>32381990.045564022</v>
      </c>
      <c r="AK30" s="1">
        <f>AC30/'PFAS toxicity'!$L$4*'PFAS toxicity'!$I$3</f>
        <v>24298018.536620129</v>
      </c>
      <c r="AL30" s="1">
        <f>AD30/'PFAS toxicity'!$L$4*'PFAS toxicity'!$I$3</f>
        <v>129365.68034742858</v>
      </c>
      <c r="AM30" s="1">
        <f>AK30+AL30</f>
        <v>24427384.216967557</v>
      </c>
      <c r="AO30">
        <v>2020</v>
      </c>
      <c r="AP30">
        <f>'semicondutcor&amp;electronic'!$A$36^(1/4)</f>
        <v>1.054247532817802</v>
      </c>
      <c r="AQ30">
        <f>'semicondutcor&amp;electronic'!$A$35^(1/4)</f>
        <v>1.0928424710244675</v>
      </c>
      <c r="AT30">
        <v>2020</v>
      </c>
      <c r="AU30">
        <f>'semicondutcor&amp;electronic'!$B$17</f>
        <v>28051.176610539682</v>
      </c>
      <c r="AV30">
        <f>'semicondutcor&amp;electronic'!$B$13</f>
        <v>37.63568639999999</v>
      </c>
      <c r="AW30">
        <f>AU30+AV30</f>
        <v>28088.812296939683</v>
      </c>
      <c r="AY30">
        <f>AU30*'semicondutcor&amp;electronic'!$D$16*'semicondutcor&amp;electronic'!$E$16</f>
        <v>2796.9172162787099</v>
      </c>
      <c r="AZ30">
        <f>AV30*'semicondutcor&amp;electronic'!$E$16</f>
        <v>17.869363199999999</v>
      </c>
      <c r="BA30">
        <f>AY30+AZ30</f>
        <v>2814.7865794787099</v>
      </c>
      <c r="BC30" s="1">
        <f>AY30/'PFAS toxicity'!$L$4*'PFAS toxicity'!$H$3</f>
        <v>28009128.123019651</v>
      </c>
      <c r="BD30" s="1">
        <f>AZ30/'PFAS toxicity'!$L$4*'PFAS toxicity'!$H$3</f>
        <v>178948.90861714282</v>
      </c>
      <c r="BE30" s="1">
        <f>BC30+BD30</f>
        <v>28188077.031636793</v>
      </c>
      <c r="BG30" s="1">
        <f>AY30/'PFAS toxicity'!$L$4*'PFAS toxicity'!$I$3</f>
        <v>21128711.770974029</v>
      </c>
      <c r="BH30" s="1">
        <f>AZ30/'PFAS toxicity'!$L$4*'PFAS toxicity'!$I$3</f>
        <v>134990.27514514286</v>
      </c>
      <c r="BI30" s="1">
        <f>BG30+BH30</f>
        <v>21263702.046119172</v>
      </c>
      <c r="BK30">
        <v>2020</v>
      </c>
      <c r="BL30">
        <f>'semicondutcor&amp;electronic'!$A$36^(1/4)</f>
        <v>1.054247532817802</v>
      </c>
      <c r="BM30">
        <f>'semicondutcor&amp;electronic'!$A$35^(1/4)</f>
        <v>1.0928424710244675</v>
      </c>
    </row>
    <row r="31" spans="2:65">
      <c r="B31">
        <v>2021</v>
      </c>
      <c r="C31">
        <f>C30*T30</f>
        <v>29572.883734297895</v>
      </c>
      <c r="D31">
        <f t="shared" ref="D31:D45" si="18">D30*U30</f>
        <v>34.274897103398288</v>
      </c>
      <c r="E31">
        <f t="shared" ref="E31:E45" si="19">C31+D31</f>
        <v>29607.158631401293</v>
      </c>
      <c r="G31">
        <f>C31*'semicondutcor&amp;electronic'!$D$16*'semicondutcor&amp;electronic'!$E$16</f>
        <v>2948.6430747574645</v>
      </c>
      <c r="H31">
        <f>D31*'semicondutcor&amp;electronic'!$E$16</f>
        <v>16.273665862601408</v>
      </c>
      <c r="I31">
        <f t="shared" ref="I31:I45" si="20">G31+H31</f>
        <v>2964.9167406200659</v>
      </c>
      <c r="K31" s="1">
        <f>G31/'PFAS toxicity'!$L$4*'PFAS toxicity'!$H$3</f>
        <v>29528554.220071178</v>
      </c>
      <c r="L31" s="1">
        <f>H31/'PFAS toxicity'!$L$4*'PFAS toxicity'!$H$3</f>
        <v>162969.13956690836</v>
      </c>
      <c r="M31" s="1">
        <f t="shared" ref="M31:M45" si="21">K31+L31</f>
        <v>29691523.359638087</v>
      </c>
      <c r="O31" s="1">
        <f>G31/'PFAS toxicity'!$L$4*'PFAS toxicity'!$I$3</f>
        <v>22274892.256167822</v>
      </c>
      <c r="P31" s="1">
        <f>H31/'PFAS toxicity'!$L$4*'PFAS toxicity'!$I$3</f>
        <v>122935.92154490894</v>
      </c>
      <c r="Q31" s="1">
        <f t="shared" ref="Q31:Q45" si="22">O31+P31</f>
        <v>22397828.177712731</v>
      </c>
      <c r="S31">
        <v>2021</v>
      </c>
      <c r="T31">
        <f>'semicondutcor&amp;electronic'!$A$36^(1/4)</f>
        <v>1.054247532817802</v>
      </c>
      <c r="U31">
        <f>'semicondutcor&amp;electronic'!$A$35^(1/4)</f>
        <v>1.0928424710244675</v>
      </c>
      <c r="X31">
        <v>2021</v>
      </c>
      <c r="Y31">
        <f t="shared" ref="Y31:Y45" si="23">Y30*AP30</f>
        <v>29572.883734297895</v>
      </c>
      <c r="Z31">
        <f t="shared" ref="Z31:Z45" si="24">Z30*AQ30</f>
        <v>34.274897103398288</v>
      </c>
      <c r="AA31">
        <f t="shared" ref="AA31:AA45" si="25">Y31+Z31</f>
        <v>29607.158631401293</v>
      </c>
      <c r="AC31">
        <f>Y31*'semicondutcor&amp;electronic'!$D$16*'semicondutcor&amp;electronic'!$E$18</f>
        <v>3390.9395359710843</v>
      </c>
      <c r="AD31">
        <f>Z31*'semicondutcor&amp;electronic'!$E$18</f>
        <v>18.714715741991615</v>
      </c>
      <c r="AE31">
        <f t="shared" ref="AE31:AE45" si="26">AC31+AD31</f>
        <v>3409.6542517130761</v>
      </c>
      <c r="AG31" s="1">
        <f>AC31/'PFAS toxicity'!$L$4*'PFAS toxicity'!$H$3</f>
        <v>33957837.35308186</v>
      </c>
      <c r="AH31" s="1">
        <f>AD31/'PFAS toxicity'!$L$4*'PFAS toxicity'!$H$3</f>
        <v>187414.51050194458</v>
      </c>
      <c r="AI31" s="1">
        <f t="shared" ref="AI31:AI45" si="27">AG31+AH31</f>
        <v>34145251.863583803</v>
      </c>
      <c r="AK31" s="1">
        <f>AC31/'PFAS toxicity'!$L$4*'PFAS toxicity'!$I$3</f>
        <v>25616126.094592996</v>
      </c>
      <c r="AL31" s="1">
        <f>AD31/'PFAS toxicity'!$L$4*'PFAS toxicity'!$I$3</f>
        <v>141376.30977664524</v>
      </c>
      <c r="AM31" s="1">
        <f t="shared" ref="AM31:AM45" si="28">AK31+AL31</f>
        <v>25757502.404369641</v>
      </c>
      <c r="AO31">
        <v>2021</v>
      </c>
      <c r="AP31">
        <f>'semicondutcor&amp;electronic'!$A$36^(1/4)</f>
        <v>1.054247532817802</v>
      </c>
      <c r="AQ31">
        <f>'semicondutcor&amp;electronic'!$A$35^(1/4)</f>
        <v>1.0928424710244675</v>
      </c>
      <c r="AT31">
        <v>2021</v>
      </c>
      <c r="AU31">
        <f t="shared" ref="AU31:AU45" si="29">AU30*BL30</f>
        <v>29572.883734297895</v>
      </c>
      <c r="AV31">
        <f t="shared" ref="AV31:AV45" si="30">AV30*BM30</f>
        <v>41.129876524077936</v>
      </c>
      <c r="AW31">
        <f t="shared" ref="AW31:AW45" si="31">AU31+AV31</f>
        <v>29614.013610821974</v>
      </c>
      <c r="AY31">
        <f>AU31*'semicondutcor&amp;electronic'!$D$16*'semicondutcor&amp;electronic'!$E$16</f>
        <v>2948.6430747574645</v>
      </c>
      <c r="AZ31">
        <f>AV31*'semicondutcor&amp;electronic'!$E$16</f>
        <v>19.528399035121684</v>
      </c>
      <c r="BA31">
        <f t="shared" ref="BA31:BA45" si="32">AY31+AZ31</f>
        <v>2968.1714737925863</v>
      </c>
      <c r="BC31" s="1">
        <f>AY31/'PFAS toxicity'!$L$4*'PFAS toxicity'!$H$3</f>
        <v>29528554.220071178</v>
      </c>
      <c r="BD31" s="1">
        <f>AZ31/'PFAS toxicity'!$L$4*'PFAS toxicity'!$H$3</f>
        <v>195562.96748028998</v>
      </c>
      <c r="BE31" s="1">
        <f t="shared" ref="BE31:BE45" si="33">BC31+BD31</f>
        <v>29724117.187551469</v>
      </c>
      <c r="BG31" s="1">
        <f>AY31/'PFAS toxicity'!$L$4*'PFAS toxicity'!$I$3</f>
        <v>22274892.256167822</v>
      </c>
      <c r="BH31" s="1">
        <f>AZ31/'PFAS toxicity'!$L$4*'PFAS toxicity'!$I$3</f>
        <v>147523.10585389068</v>
      </c>
      <c r="BI31" s="1">
        <f t="shared" ref="BI31:BI45" si="34">BG31+BH31</f>
        <v>22422415.362021711</v>
      </c>
      <c r="BK31">
        <v>2021</v>
      </c>
      <c r="BL31">
        <f>'semicondutcor&amp;electronic'!$A$36^(1/4)</f>
        <v>1.054247532817802</v>
      </c>
      <c r="BM31">
        <f>'semicondutcor&amp;electronic'!$A$35^(1/4)</f>
        <v>1.0928424710244675</v>
      </c>
    </row>
    <row r="32" spans="2:65">
      <c r="B32">
        <v>2022</v>
      </c>
      <c r="C32">
        <f t="shared" ref="C32:C45" si="35">C31*T31</f>
        <v>31177.139715191264</v>
      </c>
      <c r="D32">
        <f t="shared" si="18"/>
        <v>37.457063244587147</v>
      </c>
      <c r="E32">
        <f t="shared" si="19"/>
        <v>31214.596778435851</v>
      </c>
      <c r="G32">
        <f>C32*'semicondutcor&amp;electronic'!$D$16*'semicondutcor&amp;electronic'!$E$16</f>
        <v>3108.5996867233553</v>
      </c>
      <c r="H32">
        <f>D32*'semicondutcor&amp;electronic'!$E$16</f>
        <v>17.784553213911842</v>
      </c>
      <c r="I32">
        <f t="shared" si="20"/>
        <v>3126.384239937267</v>
      </c>
      <c r="K32" s="1">
        <f>G32/'PFAS toxicity'!$L$4*'PFAS toxicity'!$H$3</f>
        <v>31130405.434186742</v>
      </c>
      <c r="L32" s="1">
        <f>H32/'PFAS toxicity'!$L$4*'PFAS toxicity'!$H$3</f>
        <v>178099.59718503142</v>
      </c>
      <c r="M32" s="1">
        <f t="shared" si="21"/>
        <v>31308505.031371772</v>
      </c>
      <c r="O32" s="1">
        <f>G32/'PFAS toxicity'!$L$4*'PFAS toxicity'!$I$3</f>
        <v>23483250.204847295</v>
      </c>
      <c r="P32" s="1">
        <f>H32/'PFAS toxicity'!$L$4*'PFAS toxicity'!$I$3</f>
        <v>134349.59627880834</v>
      </c>
      <c r="Q32" s="1">
        <f t="shared" si="22"/>
        <v>23617599.801126104</v>
      </c>
      <c r="S32">
        <v>2022</v>
      </c>
      <c r="T32">
        <f>'semicondutcor&amp;electronic'!$A$36^(1/4)</f>
        <v>1.054247532817802</v>
      </c>
      <c r="U32">
        <f>'semicondutcor&amp;electronic'!$A$35^(1/4)</f>
        <v>1.0928424710244675</v>
      </c>
      <c r="X32">
        <v>2022</v>
      </c>
      <c r="Y32">
        <f t="shared" si="23"/>
        <v>31177.139715191264</v>
      </c>
      <c r="Z32">
        <f t="shared" si="24"/>
        <v>37.457063244587147</v>
      </c>
      <c r="AA32">
        <f t="shared" si="25"/>
        <v>31214.596778435851</v>
      </c>
      <c r="AC32">
        <f>Y32*'semicondutcor&amp;electronic'!$D$16*'semicondutcor&amp;electronic'!$E$18</f>
        <v>3574.8896397318581</v>
      </c>
      <c r="AD32">
        <f>Z32*'semicondutcor&amp;electronic'!$E$18</f>
        <v>20.452236195998616</v>
      </c>
      <c r="AE32">
        <f t="shared" si="26"/>
        <v>3595.3418759278566</v>
      </c>
      <c r="AG32" s="1">
        <f>AC32/'PFAS toxicity'!$L$4*'PFAS toxicity'!$H$3</f>
        <v>35799966.249314748</v>
      </c>
      <c r="AH32" s="1">
        <f>AD32/'PFAS toxicity'!$L$4*'PFAS toxicity'!$H$3</f>
        <v>204814.53676278613</v>
      </c>
      <c r="AI32" s="1">
        <f t="shared" si="27"/>
        <v>36004780.786077537</v>
      </c>
      <c r="AK32" s="1">
        <f>AC32/'PFAS toxicity'!$L$4*'PFAS toxicity'!$I$3</f>
        <v>27005737.735574383</v>
      </c>
      <c r="AL32" s="1">
        <f>AD32/'PFAS toxicity'!$L$4*'PFAS toxicity'!$I$3</f>
        <v>154502.03572062959</v>
      </c>
      <c r="AM32" s="1">
        <f t="shared" si="28"/>
        <v>27160239.771295011</v>
      </c>
      <c r="AO32">
        <v>2022</v>
      </c>
      <c r="AP32">
        <f>'semicondutcor&amp;electronic'!$A$36^(1/4)</f>
        <v>1.054247532817802</v>
      </c>
      <c r="AQ32">
        <f>'semicondutcor&amp;electronic'!$A$35^(1/4)</f>
        <v>1.0928424710244675</v>
      </c>
      <c r="AT32">
        <v>2022</v>
      </c>
      <c r="AU32">
        <f t="shared" si="29"/>
        <v>31177.139715191264</v>
      </c>
      <c r="AV32">
        <f t="shared" si="30"/>
        <v>44.948475893504572</v>
      </c>
      <c r="AW32">
        <f t="shared" si="31"/>
        <v>31222.088191084767</v>
      </c>
      <c r="AY32">
        <f>AU32*'semicondutcor&amp;electronic'!$D$16*'semicondutcor&amp;electronic'!$E$16</f>
        <v>3108.5996867233553</v>
      </c>
      <c r="AZ32">
        <f>AV32*'semicondutcor&amp;electronic'!$E$16</f>
        <v>21.341463856694208</v>
      </c>
      <c r="BA32">
        <f t="shared" si="32"/>
        <v>3129.9411505800495</v>
      </c>
      <c r="BC32" s="1">
        <f>AY32/'PFAS toxicity'!$L$4*'PFAS toxicity'!$H$3</f>
        <v>31130405.434186742</v>
      </c>
      <c r="BD32" s="1">
        <f>AZ32/'PFAS toxicity'!$L$4*'PFAS toxicity'!$H$3</f>
        <v>213719.51662203769</v>
      </c>
      <c r="BE32" s="1">
        <f t="shared" si="33"/>
        <v>31344124.950808778</v>
      </c>
      <c r="BG32" s="1">
        <f>AY32/'PFAS toxicity'!$L$4*'PFAS toxicity'!$I$3</f>
        <v>23483250.204847295</v>
      </c>
      <c r="BH32" s="1">
        <f>AZ32/'PFAS toxicity'!$L$4*'PFAS toxicity'!$I$3</f>
        <v>161219.51553456997</v>
      </c>
      <c r="BI32" s="1">
        <f t="shared" si="34"/>
        <v>23644469.720381863</v>
      </c>
      <c r="BK32">
        <v>2022</v>
      </c>
      <c r="BL32">
        <f>'semicondutcor&amp;electronic'!$A$36^(1/4)</f>
        <v>1.054247532817802</v>
      </c>
      <c r="BM32">
        <f>'semicondutcor&amp;electronic'!$A$35^(1/4)</f>
        <v>1.0928424710244675</v>
      </c>
    </row>
    <row r="33" spans="2:65">
      <c r="B33">
        <v>2023</v>
      </c>
      <c r="C33">
        <f t="shared" si="35"/>
        <v>32868.422625056301</v>
      </c>
      <c r="D33">
        <f t="shared" si="18"/>
        <v>40.934669553534377</v>
      </c>
      <c r="E33">
        <f t="shared" si="19"/>
        <v>32909.357294609836</v>
      </c>
      <c r="G33">
        <f>C33*'semicondutcor&amp;electronic'!$D$16*'semicondutcor&amp;electronic'!$E$16</f>
        <v>3277.2335502462893</v>
      </c>
      <c r="H33">
        <f>D33*'semicondutcor&amp;electronic'!$E$16</f>
        <v>19.435715080357554</v>
      </c>
      <c r="I33">
        <f t="shared" si="20"/>
        <v>3296.6692653266468</v>
      </c>
      <c r="K33" s="1">
        <f>G33/'PFAS toxicity'!$L$4*'PFAS toxicity'!$H$3</f>
        <v>32819153.124609265</v>
      </c>
      <c r="L33" s="1">
        <f>H33/'PFAS toxicity'!$L$4*'PFAS toxicity'!$H$3</f>
        <v>194634.80387615206</v>
      </c>
      <c r="M33" s="1">
        <f t="shared" si="21"/>
        <v>33013787.928485416</v>
      </c>
      <c r="O33" s="1">
        <f>G33/'PFAS toxicity'!$L$4*'PFAS toxicity'!$I$3</f>
        <v>24757158.591003399</v>
      </c>
      <c r="P33" s="1">
        <f>H33/'PFAS toxicity'!$L$4*'PFAS toxicity'!$I$3</f>
        <v>146822.94477847251</v>
      </c>
      <c r="Q33" s="1">
        <f t="shared" si="22"/>
        <v>24903981.535781872</v>
      </c>
      <c r="S33">
        <v>2023</v>
      </c>
      <c r="T33">
        <f>'semicondutcor&amp;electronic'!$A$36^(1/4)</f>
        <v>1.054247532817802</v>
      </c>
      <c r="U33">
        <f>'semicondutcor&amp;electronic'!$A$35^(1/4)</f>
        <v>1.0928424710244675</v>
      </c>
      <c r="X33">
        <v>2023</v>
      </c>
      <c r="Y33">
        <f t="shared" si="23"/>
        <v>32868.422625056301</v>
      </c>
      <c r="Z33">
        <f t="shared" si="24"/>
        <v>40.934669553534377</v>
      </c>
      <c r="AA33">
        <f t="shared" si="25"/>
        <v>32909.357294609836</v>
      </c>
      <c r="AC33">
        <f>Y33*'semicondutcor&amp;electronic'!$D$16*'semicondutcor&amp;electronic'!$E$18</f>
        <v>3768.8185827832322</v>
      </c>
      <c r="AD33">
        <f>Z33*'semicondutcor&amp;electronic'!$E$18</f>
        <v>22.351072342411186</v>
      </c>
      <c r="AE33">
        <f t="shared" si="26"/>
        <v>3791.1696551256432</v>
      </c>
      <c r="AG33" s="1">
        <f>AC33/'PFAS toxicity'!$L$4*'PFAS toxicity'!$H$3</f>
        <v>37742026.093300648</v>
      </c>
      <c r="AH33" s="1">
        <f>AD33/'PFAS toxicity'!$L$4*'PFAS toxicity'!$H$3</f>
        <v>223830.02445757485</v>
      </c>
      <c r="AI33" s="1">
        <f t="shared" si="27"/>
        <v>37965856.117758222</v>
      </c>
      <c r="AK33" s="1">
        <f>AC33/'PFAS toxicity'!$L$4*'PFAS toxicity'!$I$3</f>
        <v>28470732.379653905</v>
      </c>
      <c r="AL33" s="1">
        <f>AD33/'PFAS toxicity'!$L$4*'PFAS toxicity'!$I$3</f>
        <v>168846.38649524338</v>
      </c>
      <c r="AM33" s="1">
        <f t="shared" si="28"/>
        <v>28639578.766149148</v>
      </c>
      <c r="AO33">
        <v>2023</v>
      </c>
      <c r="AP33">
        <f>'semicondutcor&amp;electronic'!$A$36^(1/4)</f>
        <v>1.054247532817802</v>
      </c>
      <c r="AQ33">
        <f>'semicondutcor&amp;electronic'!$A$35^(1/4)</f>
        <v>1.0928424710244675</v>
      </c>
      <c r="AT33">
        <v>2023</v>
      </c>
      <c r="AU33">
        <f t="shared" si="29"/>
        <v>32868.422625056301</v>
      </c>
      <c r="AV33">
        <f t="shared" si="30"/>
        <v>49.121603464241247</v>
      </c>
      <c r="AW33">
        <f t="shared" si="31"/>
        <v>32917.544228520543</v>
      </c>
      <c r="AY33">
        <f>AU33*'semicondutcor&amp;electronic'!$D$16*'semicondutcor&amp;electronic'!$E$16</f>
        <v>3277.2335502462893</v>
      </c>
      <c r="AZ33">
        <f>AV33*'semicondutcor&amp;electronic'!$E$16</f>
        <v>23.322858096429062</v>
      </c>
      <c r="BA33">
        <f t="shared" si="32"/>
        <v>3300.5564083427184</v>
      </c>
      <c r="BC33" s="1">
        <f>AY33/'PFAS toxicity'!$L$4*'PFAS toxicity'!$H$3</f>
        <v>32819153.124609265</v>
      </c>
      <c r="BD33" s="1">
        <f>AZ33/'PFAS toxicity'!$L$4*'PFAS toxicity'!$H$3</f>
        <v>233561.76465138243</v>
      </c>
      <c r="BE33" s="1">
        <f t="shared" si="33"/>
        <v>33052714.88926065</v>
      </c>
      <c r="BG33" s="1">
        <f>AY33/'PFAS toxicity'!$L$4*'PFAS toxicity'!$I$3</f>
        <v>24757158.591003399</v>
      </c>
      <c r="BH33" s="1">
        <f>AZ33/'PFAS toxicity'!$L$4*'PFAS toxicity'!$I$3</f>
        <v>176187.53373416699</v>
      </c>
      <c r="BI33" s="1">
        <f t="shared" si="34"/>
        <v>24933346.124737568</v>
      </c>
      <c r="BK33">
        <v>2023</v>
      </c>
      <c r="BL33">
        <f>'semicondutcor&amp;electronic'!$A$36^(1/4)</f>
        <v>1.054247532817802</v>
      </c>
      <c r="BM33">
        <f>'semicondutcor&amp;electronic'!$A$35^(1/4)</f>
        <v>1.0928424710244675</v>
      </c>
    </row>
    <row r="34" spans="2:65">
      <c r="B34">
        <v>2024</v>
      </c>
      <c r="C34">
        <f t="shared" si="35"/>
        <v>34651.453460078432</v>
      </c>
      <c r="D34">
        <f t="shared" si="18"/>
        <v>44.735145425454547</v>
      </c>
      <c r="E34">
        <f t="shared" si="19"/>
        <v>34696.188605503885</v>
      </c>
      <c r="G34">
        <f>C34*'semicondutcor&amp;electronic'!$D$16*'semicondutcor&amp;electronic'!$E$16</f>
        <v>3455.0153848148771</v>
      </c>
      <c r="H34">
        <f>D34*'semicondutcor&amp;electronic'!$E$16</f>
        <v>21.240174894545458</v>
      </c>
      <c r="I34">
        <f t="shared" si="20"/>
        <v>3476.2555597094224</v>
      </c>
      <c r="K34" s="1">
        <f>G34/'PFAS toxicity'!$L$4*'PFAS toxicity'!$H$3</f>
        <v>34599511.21078898</v>
      </c>
      <c r="L34" s="1">
        <f>H34/'PFAS toxicity'!$L$4*'PFAS toxicity'!$H$3</f>
        <v>212705.18001537665</v>
      </c>
      <c r="M34" s="1">
        <f t="shared" si="21"/>
        <v>34812216.390804358</v>
      </c>
      <c r="O34" s="1">
        <f>G34/'PFAS toxicity'!$L$4*'PFAS toxicity'!$I$3</f>
        <v>26100173.364144389</v>
      </c>
      <c r="P34" s="1">
        <f>H34/'PFAS toxicity'!$L$4*'PFAS toxicity'!$I$3</f>
        <v>160454.34977479486</v>
      </c>
      <c r="Q34" s="1">
        <f t="shared" si="22"/>
        <v>26260627.713919185</v>
      </c>
      <c r="S34">
        <v>2024</v>
      </c>
      <c r="T34">
        <f>'semicondutcor&amp;electronic'!$A$36^(1/4)</f>
        <v>1.054247532817802</v>
      </c>
      <c r="U34">
        <f>'semicondutcor&amp;electronic'!$A$35^(1/4)</f>
        <v>1.0928424710244675</v>
      </c>
      <c r="X34">
        <v>2024</v>
      </c>
      <c r="Y34">
        <f t="shared" si="23"/>
        <v>34651.453460078432</v>
      </c>
      <c r="Z34">
        <f t="shared" si="24"/>
        <v>44.735145425454547</v>
      </c>
      <c r="AA34">
        <f t="shared" si="25"/>
        <v>34696.188605503885</v>
      </c>
      <c r="AC34">
        <f>Y34*'semicondutcor&amp;electronic'!$D$16*'semicondutcor&amp;electronic'!$E$18</f>
        <v>3973.2676925371079</v>
      </c>
      <c r="AD34">
        <f>Z34*'semicondutcor&amp;electronic'!$E$18</f>
        <v>24.426201128727275</v>
      </c>
      <c r="AE34">
        <f t="shared" si="26"/>
        <v>3997.6938936658353</v>
      </c>
      <c r="AG34" s="1">
        <f>AC34/'PFAS toxicity'!$L$4*'PFAS toxicity'!$H$3</f>
        <v>39789437.89240732</v>
      </c>
      <c r="AH34" s="1">
        <f>AD34/'PFAS toxicity'!$L$4*'PFAS toxicity'!$H$3</f>
        <v>244610.9570176831</v>
      </c>
      <c r="AI34" s="1">
        <f t="shared" si="27"/>
        <v>40034048.849425003</v>
      </c>
      <c r="AK34" s="1">
        <f>AC34/'PFAS toxicity'!$L$4*'PFAS toxicity'!$I$3</f>
        <v>30015199.36876604</v>
      </c>
      <c r="AL34" s="1">
        <f>AD34/'PFAS toxicity'!$L$4*'PFAS toxicity'!$I$3</f>
        <v>184522.50224101407</v>
      </c>
      <c r="AM34" s="1">
        <f t="shared" si="28"/>
        <v>30199721.871007055</v>
      </c>
      <c r="AO34">
        <v>2024</v>
      </c>
      <c r="AP34">
        <f>'semicondutcor&amp;electronic'!$A$36^(1/4)</f>
        <v>1.054247532817802</v>
      </c>
      <c r="AQ34">
        <f>'semicondutcor&amp;electronic'!$A$35^(1/4)</f>
        <v>1.0928424710244675</v>
      </c>
      <c r="AT34">
        <v>2024</v>
      </c>
      <c r="AU34">
        <f t="shared" si="29"/>
        <v>34651.453460078432</v>
      </c>
      <c r="AV34">
        <f t="shared" si="30"/>
        <v>53.682174510545451</v>
      </c>
      <c r="AW34">
        <f t="shared" si="31"/>
        <v>34705.13563458898</v>
      </c>
      <c r="AY34">
        <f>AU34*'semicondutcor&amp;electronic'!$D$16*'semicondutcor&amp;electronic'!$E$16</f>
        <v>3455.0153848148771</v>
      </c>
      <c r="AZ34">
        <f>AV34*'semicondutcor&amp;electronic'!$E$16</f>
        <v>25.488209873454547</v>
      </c>
      <c r="BA34">
        <f t="shared" si="32"/>
        <v>3480.5035946883318</v>
      </c>
      <c r="BC34" s="1">
        <f>AY34/'PFAS toxicity'!$L$4*'PFAS toxicity'!$H$3</f>
        <v>34599511.21078898</v>
      </c>
      <c r="BD34" s="1">
        <f>AZ34/'PFAS toxicity'!$L$4*'PFAS toxicity'!$H$3</f>
        <v>255246.21601845193</v>
      </c>
      <c r="BE34" s="1">
        <f t="shared" si="33"/>
        <v>34854757.426807433</v>
      </c>
      <c r="BG34" s="1">
        <f>AY34/'PFAS toxicity'!$L$4*'PFAS toxicity'!$I$3</f>
        <v>26100173.364144389</v>
      </c>
      <c r="BH34" s="1">
        <f>AZ34/'PFAS toxicity'!$L$4*'PFAS toxicity'!$I$3</f>
        <v>192545.21972975379</v>
      </c>
      <c r="BI34" s="1">
        <f t="shared" si="34"/>
        <v>26292718.583874144</v>
      </c>
      <c r="BK34">
        <v>2024</v>
      </c>
      <c r="BL34">
        <f>'semicondutcor&amp;electronic'!$A$36^(1/4)</f>
        <v>1.054247532817802</v>
      </c>
      <c r="BM34">
        <f>'semicondutcor&amp;electronic'!$A$35^(1/4)</f>
        <v>1.0928424710244675</v>
      </c>
    </row>
    <row r="35" spans="2:65">
      <c r="B35">
        <v>2025</v>
      </c>
      <c r="C35">
        <f t="shared" si="35"/>
        <v>36531.209318838577</v>
      </c>
      <c r="D35">
        <f t="shared" si="18"/>
        <v>48.888466868392655</v>
      </c>
      <c r="E35">
        <f t="shared" si="19"/>
        <v>36580.097785706967</v>
      </c>
      <c r="G35">
        <f>C35*'semicondutcor&amp;electronic'!$D$16*'semicondutcor&amp;electronic'!$E$16</f>
        <v>3642.4414452886326</v>
      </c>
      <c r="H35">
        <f>D35*'semicondutcor&amp;electronic'!$E$16</f>
        <v>23.212165216746918</v>
      </c>
      <c r="I35">
        <f t="shared" si="20"/>
        <v>3665.6536105053797</v>
      </c>
      <c r="K35" s="1">
        <f>G35/'PFAS toxicity'!$L$4*'PFAS toxicity'!$H$3</f>
        <v>36476449.330676161</v>
      </c>
      <c r="L35" s="1">
        <f>H35/'PFAS toxicity'!$L$4*'PFAS toxicity'!$H$3</f>
        <v>232453.25452770843</v>
      </c>
      <c r="M35" s="1">
        <f t="shared" si="21"/>
        <v>36708902.585203871</v>
      </c>
      <c r="O35" s="1">
        <f>G35/'PFAS toxicity'!$L$4*'PFAS toxicity'!$I$3</f>
        <v>27516043.375266131</v>
      </c>
      <c r="P35" s="1">
        <f>H35/'PFAS toxicity'!$L$4*'PFAS toxicity'!$I$3</f>
        <v>175351.32809451103</v>
      </c>
      <c r="Q35" s="1">
        <f t="shared" si="22"/>
        <v>27691394.703360643</v>
      </c>
      <c r="S35">
        <v>2025</v>
      </c>
      <c r="T35" s="5">
        <f>1+'semicondutcor&amp;electronic'!$A$26</f>
        <v>1.0568</v>
      </c>
      <c r="U35" s="5">
        <f>1+'semicondutcor&amp;electronic'!$A$29</f>
        <v>1.1194999999999999</v>
      </c>
      <c r="X35">
        <v>2025</v>
      </c>
      <c r="Y35">
        <f t="shared" si="23"/>
        <v>36531.209318838577</v>
      </c>
      <c r="Z35">
        <f t="shared" si="24"/>
        <v>48.888466868392655</v>
      </c>
      <c r="AA35">
        <f t="shared" si="25"/>
        <v>36580.097785706967</v>
      </c>
      <c r="AC35">
        <f>Y35*'semicondutcor&amp;electronic'!$D$16*'semicondutcor&amp;electronic'!$E$18</f>
        <v>4188.8076620819274</v>
      </c>
      <c r="AD35">
        <f>Z35*'semicondutcor&amp;electronic'!$E$18</f>
        <v>26.693989999258953</v>
      </c>
      <c r="AE35">
        <f t="shared" si="26"/>
        <v>4215.501652081186</v>
      </c>
      <c r="AG35" s="1">
        <f>AC35/'PFAS toxicity'!$L$4*'PFAS toxicity'!$H$3</f>
        <v>41947916.730277583</v>
      </c>
      <c r="AH35" s="1">
        <f>AD35/'PFAS toxicity'!$L$4*'PFAS toxicity'!$H$3</f>
        <v>267321.24270686461</v>
      </c>
      <c r="AI35" s="1">
        <f t="shared" si="27"/>
        <v>42215237.972984448</v>
      </c>
      <c r="AK35" s="1">
        <f>AC35/'PFAS toxicity'!$L$4*'PFAS toxicity'!$I$3</f>
        <v>31643449.881556049</v>
      </c>
      <c r="AL35" s="1">
        <f>AD35/'PFAS toxicity'!$L$4*'PFAS toxicity'!$I$3</f>
        <v>201654.02730868766</v>
      </c>
      <c r="AM35" s="1">
        <f t="shared" si="28"/>
        <v>31845103.908864737</v>
      </c>
      <c r="AO35">
        <v>2025</v>
      </c>
      <c r="AP35" s="5">
        <f>1+'semicondutcor&amp;electronic'!$A$27</f>
        <v>1.0660000000000001</v>
      </c>
      <c r="AQ35" s="5">
        <f>1+'semicondutcor&amp;electronic'!$A$29</f>
        <v>1.1194999999999999</v>
      </c>
      <c r="AT35">
        <v>2025</v>
      </c>
      <c r="AU35">
        <f t="shared" si="29"/>
        <v>36531.209318838577</v>
      </c>
      <c r="AV35">
        <f t="shared" si="30"/>
        <v>58.666160242071179</v>
      </c>
      <c r="AW35">
        <f t="shared" si="31"/>
        <v>36589.875479080649</v>
      </c>
      <c r="AY35">
        <f>AU35*'semicondutcor&amp;electronic'!$D$16*'semicondutcor&amp;electronic'!$E$16</f>
        <v>3642.4414452886326</v>
      </c>
      <c r="AZ35">
        <f>AV35*'semicondutcor&amp;electronic'!$E$16</f>
        <v>27.854598260096299</v>
      </c>
      <c r="BA35">
        <f t="shared" si="32"/>
        <v>3670.2960435487289</v>
      </c>
      <c r="BC35" s="1">
        <f>AY35/'PFAS toxicity'!$L$4*'PFAS toxicity'!$H$3</f>
        <v>36476449.330676161</v>
      </c>
      <c r="BD35" s="1">
        <f>AZ35/'PFAS toxicity'!$L$4*'PFAS toxicity'!$H$3</f>
        <v>278943.90543325007</v>
      </c>
      <c r="BE35" s="1">
        <f t="shared" si="33"/>
        <v>36755393.236109413</v>
      </c>
      <c r="BG35" s="1">
        <f>AY35/'PFAS toxicity'!$L$4*'PFAS toxicity'!$I$3</f>
        <v>27516043.375266131</v>
      </c>
      <c r="BH35" s="1">
        <f>AZ35/'PFAS toxicity'!$L$4*'PFAS toxicity'!$I$3</f>
        <v>210421.5937134132</v>
      </c>
      <c r="BI35" s="1">
        <f t="shared" si="34"/>
        <v>27726464.968979545</v>
      </c>
      <c r="BK35">
        <v>2025</v>
      </c>
      <c r="BL35" s="5">
        <f>1+'semicondutcor&amp;electronic'!$A$27</f>
        <v>1.0660000000000001</v>
      </c>
      <c r="BM35" s="5">
        <f>1+'semicondutcor&amp;electronic'!$A$29</f>
        <v>1.1194999999999999</v>
      </c>
    </row>
    <row r="36" spans="2:65">
      <c r="B36">
        <v>2026</v>
      </c>
      <c r="C36">
        <f t="shared" si="35"/>
        <v>38606.182008148608</v>
      </c>
      <c r="D36">
        <f t="shared" si="18"/>
        <v>54.730638659165571</v>
      </c>
      <c r="E36">
        <f t="shared" si="19"/>
        <v>38660.912646807774</v>
      </c>
      <c r="G36">
        <f>C36*'semicondutcor&amp;electronic'!$D$16*'semicondutcor&amp;electronic'!$E$16</f>
        <v>3849.3321193810275</v>
      </c>
      <c r="H36">
        <f>D36*'semicondutcor&amp;electronic'!$E$16</f>
        <v>25.986018960148172</v>
      </c>
      <c r="I36">
        <f t="shared" si="20"/>
        <v>3875.3181383411757</v>
      </c>
      <c r="K36" s="1">
        <f>G36/'PFAS toxicity'!$L$4*'PFAS toxicity'!$H$3</f>
        <v>38548311.652658574</v>
      </c>
      <c r="L36" s="1">
        <f>H36/'PFAS toxicity'!$L$4*'PFAS toxicity'!$H$3</f>
        <v>260231.41844376954</v>
      </c>
      <c r="M36" s="1">
        <f t="shared" si="21"/>
        <v>38808543.071102343</v>
      </c>
      <c r="O36" s="1">
        <f>G36/'PFAS toxicity'!$L$4*'PFAS toxicity'!$I$3</f>
        <v>29078954.638981253</v>
      </c>
      <c r="P36" s="1">
        <f>H36/'PFAS toxicity'!$L$4*'PFAS toxicity'!$I$3</f>
        <v>196305.81180180507</v>
      </c>
      <c r="Q36" s="1">
        <f t="shared" si="22"/>
        <v>29275260.450783059</v>
      </c>
      <c r="S36">
        <v>2026</v>
      </c>
      <c r="T36" s="5">
        <f>1+'semicondutcor&amp;electronic'!$A$26</f>
        <v>1.0568</v>
      </c>
      <c r="U36" s="5">
        <f>1+'semicondutcor&amp;electronic'!$A$29</f>
        <v>1.1194999999999999</v>
      </c>
      <c r="X36">
        <v>2026</v>
      </c>
      <c r="Y36">
        <f t="shared" si="23"/>
        <v>38942.269133881928</v>
      </c>
      <c r="Z36">
        <f t="shared" si="24"/>
        <v>54.730638659165571</v>
      </c>
      <c r="AA36">
        <f t="shared" si="25"/>
        <v>38996.999772541094</v>
      </c>
      <c r="AC36">
        <f>Y36*'semicondutcor&amp;electronic'!$D$16*'semicondutcor&amp;electronic'!$E$18</f>
        <v>4465.2689677793351</v>
      </c>
      <c r="AD36">
        <f>Z36*'semicondutcor&amp;electronic'!$E$18</f>
        <v>29.883921804170395</v>
      </c>
      <c r="AE36">
        <f t="shared" si="26"/>
        <v>4495.1528895835054</v>
      </c>
      <c r="AG36" s="1">
        <f>AC36/'PFAS toxicity'!$L$4*'PFAS toxicity'!$H$3</f>
        <v>44716479.234475903</v>
      </c>
      <c r="AH36" s="1">
        <f>AD36/'PFAS toxicity'!$L$4*'PFAS toxicity'!$H$3</f>
        <v>299266.13121033489</v>
      </c>
      <c r="AI36" s="1">
        <f t="shared" si="27"/>
        <v>45015745.365686238</v>
      </c>
      <c r="AK36" s="1">
        <f>AC36/'PFAS toxicity'!$L$4*'PFAS toxicity'!$I$3</f>
        <v>33731917.573738754</v>
      </c>
      <c r="AL36" s="1">
        <f>AD36/'PFAS toxicity'!$L$4*'PFAS toxicity'!$I$3</f>
        <v>225751.6835720758</v>
      </c>
      <c r="AM36" s="1">
        <f t="shared" si="28"/>
        <v>33957669.25731083</v>
      </c>
      <c r="AO36">
        <v>2026</v>
      </c>
      <c r="AP36" s="5">
        <f>1+'semicondutcor&amp;electronic'!$A$27</f>
        <v>1.0660000000000001</v>
      </c>
      <c r="AQ36" s="5">
        <f>1+'semicondutcor&amp;electronic'!$A$29</f>
        <v>1.1194999999999999</v>
      </c>
      <c r="AT36">
        <v>2026</v>
      </c>
      <c r="AU36">
        <f t="shared" si="29"/>
        <v>38942.269133881928</v>
      </c>
      <c r="AV36">
        <f t="shared" si="30"/>
        <v>65.676766390998679</v>
      </c>
      <c r="AW36">
        <f t="shared" si="31"/>
        <v>39007.945900272927</v>
      </c>
      <c r="AY36">
        <f>AU36*'semicondutcor&amp;electronic'!$D$16*'semicondutcor&amp;electronic'!$E$16</f>
        <v>3882.8425806776831</v>
      </c>
      <c r="AZ36">
        <f>AV36*'semicondutcor&amp;electronic'!$E$16</f>
        <v>31.183222752177805</v>
      </c>
      <c r="BA36">
        <f t="shared" si="32"/>
        <v>3914.0258034298608</v>
      </c>
      <c r="BC36" s="1">
        <f>AY36/'PFAS toxicity'!$L$4*'PFAS toxicity'!$H$3</f>
        <v>38883894.986500792</v>
      </c>
      <c r="BD36" s="1">
        <f>AZ36/'PFAS toxicity'!$L$4*'PFAS toxicity'!$H$3</f>
        <v>312277.70213252341</v>
      </c>
      <c r="BE36" s="1">
        <f t="shared" si="33"/>
        <v>39196172.688633315</v>
      </c>
      <c r="BG36" s="1">
        <f>AY36/'PFAS toxicity'!$L$4*'PFAS toxicity'!$I$3</f>
        <v>29332102.238033701</v>
      </c>
      <c r="BH36" s="1">
        <f>AZ36/'PFAS toxicity'!$L$4*'PFAS toxicity'!$I$3</f>
        <v>235566.97416216607</v>
      </c>
      <c r="BI36" s="1">
        <f t="shared" si="34"/>
        <v>29567669.212195866</v>
      </c>
      <c r="BK36">
        <v>2026</v>
      </c>
      <c r="BL36" s="5">
        <f>1+'semicondutcor&amp;electronic'!$A$27</f>
        <v>1.0660000000000001</v>
      </c>
      <c r="BM36" s="5">
        <f>1+'semicondutcor&amp;electronic'!$A$29</f>
        <v>1.1194999999999999</v>
      </c>
    </row>
    <row r="37" spans="2:65">
      <c r="B37">
        <v>2027</v>
      </c>
      <c r="C37">
        <f t="shared" si="35"/>
        <v>40799.013146211444</v>
      </c>
      <c r="D37">
        <f t="shared" si="18"/>
        <v>61.270949978935853</v>
      </c>
      <c r="E37">
        <f t="shared" si="19"/>
        <v>40860.284096190378</v>
      </c>
      <c r="G37">
        <f>C37*'semicondutcor&amp;electronic'!$D$16*'semicondutcor&amp;electronic'!$E$16</f>
        <v>4067.974183761869</v>
      </c>
      <c r="H37">
        <f>D37*'semicondutcor&amp;electronic'!$E$16</f>
        <v>29.091348225885877</v>
      </c>
      <c r="I37">
        <f t="shared" si="20"/>
        <v>4097.0655319877551</v>
      </c>
      <c r="K37" s="1">
        <f>G37/'PFAS toxicity'!$L$4*'PFAS toxicity'!$H$3</f>
        <v>40737855.754529566</v>
      </c>
      <c r="L37" s="1">
        <f>H37/'PFAS toxicity'!$L$4*'PFAS toxicity'!$H$3</f>
        <v>291329.07294779998</v>
      </c>
      <c r="M37" s="1">
        <f t="shared" si="21"/>
        <v>41029184.827477366</v>
      </c>
      <c r="O37" s="1">
        <f>G37/'PFAS toxicity'!$L$4*'PFAS toxicity'!$I$3</f>
        <v>30730639.262475379</v>
      </c>
      <c r="P37" s="1">
        <f>H37/'PFAS toxicity'!$L$4*'PFAS toxicity'!$I$3</f>
        <v>219764.35631212077</v>
      </c>
      <c r="Q37" s="1">
        <f t="shared" si="22"/>
        <v>30950403.618787501</v>
      </c>
      <c r="S37">
        <v>2027</v>
      </c>
      <c r="T37" s="5">
        <f>1+'semicondutcor&amp;electronic'!$A$26</f>
        <v>1.0568</v>
      </c>
      <c r="U37" s="5">
        <f>1+'semicondutcor&amp;electronic'!$A$29</f>
        <v>1.1194999999999999</v>
      </c>
      <c r="X37">
        <v>2027</v>
      </c>
      <c r="Y37">
        <f t="shared" si="23"/>
        <v>41512.458896718141</v>
      </c>
      <c r="Z37">
        <f t="shared" si="24"/>
        <v>61.270949978935853</v>
      </c>
      <c r="AA37">
        <f t="shared" si="25"/>
        <v>41573.729846697075</v>
      </c>
      <c r="AC37">
        <f>Y37*'semicondutcor&amp;electronic'!$D$16*'semicondutcor&amp;electronic'!$E$18</f>
        <v>4759.9767196527719</v>
      </c>
      <c r="AD37">
        <f>Z37*'semicondutcor&amp;electronic'!$E$18</f>
        <v>33.455050459768756</v>
      </c>
      <c r="AE37">
        <f t="shared" si="26"/>
        <v>4793.431770112541</v>
      </c>
      <c r="AG37" s="1">
        <f>AC37/'PFAS toxicity'!$L$4*'PFAS toxicity'!$H$3</f>
        <v>47667766.863951325</v>
      </c>
      <c r="AH37" s="1">
        <f>AD37/'PFAS toxicity'!$L$4*'PFAS toxicity'!$H$3</f>
        <v>335028.43388996995</v>
      </c>
      <c r="AI37" s="1">
        <f t="shared" si="27"/>
        <v>48002795.297841296</v>
      </c>
      <c r="AK37" s="1">
        <f>AC37/'PFAS toxicity'!$L$4*'PFAS toxicity'!$I$3</f>
        <v>35958224.13360551</v>
      </c>
      <c r="AL37" s="1">
        <f>AD37/'PFAS toxicity'!$L$4*'PFAS toxicity'!$I$3</f>
        <v>252729.00975893889</v>
      </c>
      <c r="AM37" s="1">
        <f t="shared" si="28"/>
        <v>36210953.143364452</v>
      </c>
      <c r="AO37">
        <v>2027</v>
      </c>
      <c r="AP37" s="5">
        <f>1+'semicondutcor&amp;electronic'!$A$27</f>
        <v>1.0660000000000001</v>
      </c>
      <c r="AQ37" s="5">
        <f>1+'semicondutcor&amp;electronic'!$A$29</f>
        <v>1.1194999999999999</v>
      </c>
      <c r="AT37">
        <v>2027</v>
      </c>
      <c r="AU37">
        <f t="shared" si="29"/>
        <v>41512.458896718141</v>
      </c>
      <c r="AV37">
        <f t="shared" si="30"/>
        <v>73.525139974723018</v>
      </c>
      <c r="AW37">
        <f t="shared" si="31"/>
        <v>41585.984036692862</v>
      </c>
      <c r="AY37">
        <f>AU37*'semicondutcor&amp;electronic'!$D$16*'semicondutcor&amp;electronic'!$E$16</f>
        <v>4139.1101910024108</v>
      </c>
      <c r="AZ37">
        <f>AV37*'semicondutcor&amp;electronic'!$E$16</f>
        <v>34.909617871063048</v>
      </c>
      <c r="BA37">
        <f t="shared" si="32"/>
        <v>4174.0198088734742</v>
      </c>
      <c r="BC37" s="1">
        <f>AY37/'PFAS toxicity'!$L$4*'PFAS toxicity'!$H$3</f>
        <v>41450232.055609852</v>
      </c>
      <c r="BD37" s="1">
        <f>AZ37/'PFAS toxicity'!$L$4*'PFAS toxicity'!$H$3</f>
        <v>349594.8875373599</v>
      </c>
      <c r="BE37" s="1">
        <f t="shared" si="33"/>
        <v>41799826.943147212</v>
      </c>
      <c r="BG37" s="1">
        <f>AY37/'PFAS toxicity'!$L$4*'PFAS toxicity'!$I$3</f>
        <v>31268020.985743929</v>
      </c>
      <c r="BH37" s="1">
        <f>AZ37/'PFAS toxicity'!$L$4*'PFAS toxicity'!$I$3</f>
        <v>263717.2275745449</v>
      </c>
      <c r="BI37" s="1">
        <f t="shared" si="34"/>
        <v>31531738.213318475</v>
      </c>
      <c r="BK37">
        <v>2027</v>
      </c>
      <c r="BL37" s="5">
        <f>1+'semicondutcor&amp;electronic'!$A$27</f>
        <v>1.0660000000000001</v>
      </c>
      <c r="BM37" s="5">
        <f>1+'semicondutcor&amp;electronic'!$A$29</f>
        <v>1.1194999999999999</v>
      </c>
    </row>
    <row r="38" spans="2:65">
      <c r="B38">
        <v>2028</v>
      </c>
      <c r="C38">
        <f t="shared" si="35"/>
        <v>43116.397092916253</v>
      </c>
      <c r="D38">
        <f t="shared" si="18"/>
        <v>68.59282850141868</v>
      </c>
      <c r="E38">
        <f t="shared" si="19"/>
        <v>43184.989921417669</v>
      </c>
      <c r="G38">
        <f>C38*'semicondutcor&amp;electronic'!$D$16*'semicondutcor&amp;electronic'!$E$16</f>
        <v>4299.0351173995432</v>
      </c>
      <c r="H38">
        <f>D38*'semicondutcor&amp;electronic'!$E$16</f>
        <v>32.567764338879236</v>
      </c>
      <c r="I38">
        <f t="shared" si="20"/>
        <v>4331.6028817384222</v>
      </c>
      <c r="K38" s="1">
        <f>G38/'PFAS toxicity'!$L$4*'PFAS toxicity'!$H$3</f>
        <v>43051765.961386852</v>
      </c>
      <c r="L38" s="1">
        <f>H38/'PFAS toxicity'!$L$4*'PFAS toxicity'!$H$3</f>
        <v>326142.89716506208</v>
      </c>
      <c r="M38" s="1">
        <f t="shared" si="21"/>
        <v>43377908.858551912</v>
      </c>
      <c r="O38" s="1">
        <f>G38/'PFAS toxicity'!$L$4*'PFAS toxicity'!$I$3</f>
        <v>32476139.572583985</v>
      </c>
      <c r="P38" s="1">
        <f>H38/'PFAS toxicity'!$L$4*'PFAS toxicity'!$I$3</f>
        <v>246026.19689141918</v>
      </c>
      <c r="Q38" s="1">
        <f t="shared" si="22"/>
        <v>32722165.769475404</v>
      </c>
      <c r="S38">
        <v>2028</v>
      </c>
      <c r="T38" s="5">
        <f>1+'semicondutcor&amp;electronic'!$A$26</f>
        <v>1.0568</v>
      </c>
      <c r="U38" s="5">
        <f>1+'semicondutcor&amp;electronic'!$A$29</f>
        <v>1.1194999999999999</v>
      </c>
      <c r="X38">
        <v>2028</v>
      </c>
      <c r="Y38">
        <f t="shared" si="23"/>
        <v>44252.281183901541</v>
      </c>
      <c r="Z38">
        <f t="shared" si="24"/>
        <v>68.59282850141868</v>
      </c>
      <c r="AA38">
        <f t="shared" si="25"/>
        <v>44320.874012402957</v>
      </c>
      <c r="AC38">
        <f>Y38*'semicondutcor&amp;electronic'!$D$16*'semicondutcor&amp;electronic'!$E$18</f>
        <v>5074.135183149855</v>
      </c>
      <c r="AD38">
        <f>Z38*'semicondutcor&amp;electronic'!$E$18</f>
        <v>37.452928989711118</v>
      </c>
      <c r="AE38">
        <f t="shared" si="26"/>
        <v>5111.588112139566</v>
      </c>
      <c r="AG38" s="1">
        <f>AC38/'PFAS toxicity'!$L$4*'PFAS toxicity'!$H$3</f>
        <v>50813839.476972111</v>
      </c>
      <c r="AH38" s="1">
        <f>AD38/'PFAS toxicity'!$L$4*'PFAS toxicity'!$H$3</f>
        <v>375064.3317398213</v>
      </c>
      <c r="AI38" s="1">
        <f t="shared" si="27"/>
        <v>51188903.808711931</v>
      </c>
      <c r="AK38" s="1">
        <f>AC38/'PFAS toxicity'!$L$4*'PFAS toxicity'!$I$3</f>
        <v>38331466.926423483</v>
      </c>
      <c r="AL38" s="1">
        <f>AD38/'PFAS toxicity'!$L$4*'PFAS toxicity'!$I$3</f>
        <v>282930.12642513204</v>
      </c>
      <c r="AM38" s="1">
        <f t="shared" si="28"/>
        <v>38614397.052848615</v>
      </c>
      <c r="AO38">
        <v>2028</v>
      </c>
      <c r="AP38" s="5">
        <f>1+'semicondutcor&amp;electronic'!$A$27</f>
        <v>1.0660000000000001</v>
      </c>
      <c r="AQ38" s="5">
        <f>1+'semicondutcor&amp;electronic'!$A$29</f>
        <v>1.1194999999999999</v>
      </c>
      <c r="AT38">
        <v>2028</v>
      </c>
      <c r="AU38">
        <f t="shared" si="29"/>
        <v>44252.281183901541</v>
      </c>
      <c r="AV38">
        <f t="shared" si="30"/>
        <v>82.311394201702413</v>
      </c>
      <c r="AW38">
        <f t="shared" si="31"/>
        <v>44334.592578103242</v>
      </c>
      <c r="AY38">
        <f>AU38*'semicondutcor&amp;electronic'!$D$16*'semicondutcor&amp;electronic'!$E$16</f>
        <v>4412.2914636085707</v>
      </c>
      <c r="AZ38">
        <f>AV38*'semicondutcor&amp;electronic'!$E$16</f>
        <v>39.081317206655079</v>
      </c>
      <c r="BA38">
        <f t="shared" si="32"/>
        <v>4451.3727808152262</v>
      </c>
      <c r="BC38" s="1">
        <f>AY38/'PFAS toxicity'!$L$4*'PFAS toxicity'!$H$3</f>
        <v>44185947.371280111</v>
      </c>
      <c r="BD38" s="1">
        <f>AZ38/'PFAS toxicity'!$L$4*'PFAS toxicity'!$H$3</f>
        <v>391371.47659807437</v>
      </c>
      <c r="BE38" s="1">
        <f t="shared" si="33"/>
        <v>44577318.847878188</v>
      </c>
      <c r="BG38" s="1">
        <f>AY38/'PFAS toxicity'!$L$4*'PFAS toxicity'!$I$3</f>
        <v>33331710.370803036</v>
      </c>
      <c r="BH38" s="1">
        <f>AZ38/'PFAS toxicity'!$L$4*'PFAS toxicity'!$I$3</f>
        <v>295231.43626970297</v>
      </c>
      <c r="BI38" s="1">
        <f t="shared" si="34"/>
        <v>33626941.807072736</v>
      </c>
      <c r="BK38">
        <v>2028</v>
      </c>
      <c r="BL38" s="5">
        <f>1+'semicondutcor&amp;electronic'!$A$27</f>
        <v>1.0660000000000001</v>
      </c>
      <c r="BM38" s="5">
        <f>1+'semicondutcor&amp;electronic'!$A$29</f>
        <v>1.1194999999999999</v>
      </c>
    </row>
    <row r="39" spans="2:65">
      <c r="B39">
        <v>2029</v>
      </c>
      <c r="C39">
        <f t="shared" si="35"/>
        <v>45565.408447793896</v>
      </c>
      <c r="D39">
        <f t="shared" si="18"/>
        <v>76.789671507338213</v>
      </c>
      <c r="E39">
        <f t="shared" si="19"/>
        <v>45642.198119301233</v>
      </c>
      <c r="G39">
        <f>C39*'semicondutcor&amp;electronic'!$D$16*'semicondutcor&amp;electronic'!$E$16</f>
        <v>4543.2203120678369</v>
      </c>
      <c r="H39">
        <f>D39*'semicondutcor&amp;electronic'!$E$16</f>
        <v>36.459612177375305</v>
      </c>
      <c r="I39">
        <f t="shared" si="20"/>
        <v>4579.6799242452125</v>
      </c>
      <c r="K39" s="1">
        <f>G39/'PFAS toxicity'!$L$4*'PFAS toxicity'!$H$3</f>
        <v>45497106.267993614</v>
      </c>
      <c r="L39" s="1">
        <f>H39/'PFAS toxicity'!$L$4*'PFAS toxicity'!$H$3</f>
        <v>365116.97337628691</v>
      </c>
      <c r="M39" s="1">
        <f t="shared" si="21"/>
        <v>45862223.241369903</v>
      </c>
      <c r="O39" s="1">
        <f>G39/'PFAS toxicity'!$L$4*'PFAS toxicity'!$I$3</f>
        <v>34320784.300306745</v>
      </c>
      <c r="P39" s="1">
        <f>H39/'PFAS toxicity'!$L$4*'PFAS toxicity'!$I$3</f>
        <v>275426.32741994376</v>
      </c>
      <c r="Q39" s="1">
        <f t="shared" si="22"/>
        <v>34596210.627726689</v>
      </c>
      <c r="S39">
        <v>2029</v>
      </c>
      <c r="T39" s="5">
        <f>1+'semicondutcor&amp;electronic'!$A$26</f>
        <v>1.0568</v>
      </c>
      <c r="U39" s="5">
        <f>1+'semicondutcor&amp;electronic'!$A$29</f>
        <v>1.1194999999999999</v>
      </c>
      <c r="X39">
        <v>2029</v>
      </c>
      <c r="Y39">
        <f t="shared" si="23"/>
        <v>47172.931742039043</v>
      </c>
      <c r="Z39">
        <f t="shared" si="24"/>
        <v>76.789671507338213</v>
      </c>
      <c r="AA39">
        <f t="shared" si="25"/>
        <v>47249.72141354638</v>
      </c>
      <c r="AC39">
        <f>Y39*'semicondutcor&amp;electronic'!$D$16*'semicondutcor&amp;electronic'!$E$18</f>
        <v>5409.0281052377459</v>
      </c>
      <c r="AD39">
        <f>Z39*'semicondutcor&amp;electronic'!$E$18</f>
        <v>41.928554003981596</v>
      </c>
      <c r="AE39">
        <f t="shared" si="26"/>
        <v>5450.9566592417277</v>
      </c>
      <c r="AG39" s="1">
        <f>AC39/'PFAS toxicity'!$L$4*'PFAS toxicity'!$H$3</f>
        <v>54167552.882452279</v>
      </c>
      <c r="AH39" s="1">
        <f>AD39/'PFAS toxicity'!$L$4*'PFAS toxicity'!$H$3</f>
        <v>419884.51938272995</v>
      </c>
      <c r="AI39" s="1">
        <f t="shared" si="27"/>
        <v>54587437.401835009</v>
      </c>
      <c r="AK39" s="1">
        <f>AC39/'PFAS toxicity'!$L$4*'PFAS toxicity'!$I$3</f>
        <v>40861343.743567437</v>
      </c>
      <c r="AL39" s="1">
        <f>AD39/'PFAS toxicity'!$L$4*'PFAS toxicity'!$I$3</f>
        <v>316740.27653293527</v>
      </c>
      <c r="AM39" s="1">
        <f t="shared" si="28"/>
        <v>41178084.02010037</v>
      </c>
      <c r="AO39">
        <v>2029</v>
      </c>
      <c r="AP39" s="5">
        <f>1+'semicondutcor&amp;electronic'!$A$27</f>
        <v>1.0660000000000001</v>
      </c>
      <c r="AQ39" s="5">
        <f>1+'semicondutcor&amp;electronic'!$A$29</f>
        <v>1.1194999999999999</v>
      </c>
      <c r="AT39">
        <v>2029</v>
      </c>
      <c r="AU39">
        <f t="shared" si="29"/>
        <v>47172.931742039043</v>
      </c>
      <c r="AV39">
        <f t="shared" si="30"/>
        <v>92.147605808805849</v>
      </c>
      <c r="AW39">
        <f t="shared" si="31"/>
        <v>47265.079347847852</v>
      </c>
      <c r="AY39">
        <f>AU39*'semicondutcor&amp;electronic'!$D$16*'semicondutcor&amp;electronic'!$E$16</f>
        <v>4703.5027002067363</v>
      </c>
      <c r="AZ39">
        <f>AV39*'semicondutcor&amp;electronic'!$E$16</f>
        <v>43.751534612850364</v>
      </c>
      <c r="BA39">
        <f t="shared" si="32"/>
        <v>4747.2542348195866</v>
      </c>
      <c r="BC39" s="1">
        <f>AY39/'PFAS toxicity'!$L$4*'PFAS toxicity'!$H$3</f>
        <v>47102219.897784598</v>
      </c>
      <c r="BD39" s="1">
        <f>AZ39/'PFAS toxicity'!$L$4*'PFAS toxicity'!$H$3</f>
        <v>438140.36805154436</v>
      </c>
      <c r="BE39" s="1">
        <f t="shared" si="33"/>
        <v>47540360.265836142</v>
      </c>
      <c r="BG39" s="1">
        <f>AY39/'PFAS toxicity'!$L$4*'PFAS toxicity'!$I$3</f>
        <v>35531603.255276039</v>
      </c>
      <c r="BH39" s="1">
        <f>AZ39/'PFAS toxicity'!$L$4*'PFAS toxicity'!$I$3</f>
        <v>330511.5929039325</v>
      </c>
      <c r="BI39" s="1">
        <f t="shared" si="34"/>
        <v>35862114.848179974</v>
      </c>
      <c r="BK39">
        <v>2029</v>
      </c>
      <c r="BL39" s="5">
        <f>1+'semicondutcor&amp;electronic'!$A$27</f>
        <v>1.0660000000000001</v>
      </c>
      <c r="BM39" s="5">
        <f>1+'semicondutcor&amp;electronic'!$A$29</f>
        <v>1.1194999999999999</v>
      </c>
    </row>
    <row r="40" spans="2:65">
      <c r="B40">
        <v>2030</v>
      </c>
      <c r="C40">
        <f t="shared" si="35"/>
        <v>48153.523647628586</v>
      </c>
      <c r="D40">
        <f t="shared" si="18"/>
        <v>85.966037252465128</v>
      </c>
      <c r="E40">
        <f t="shared" si="19"/>
        <v>48239.489684881053</v>
      </c>
      <c r="G40">
        <f>C40*'semicondutcor&amp;electronic'!$D$16*'semicondutcor&amp;electronic'!$E$16</f>
        <v>4801.2752257932898</v>
      </c>
      <c r="H40">
        <f>D40*'semicondutcor&amp;electronic'!$E$16</f>
        <v>40.816535832571653</v>
      </c>
      <c r="I40">
        <f t="shared" si="20"/>
        <v>4842.0917616258612</v>
      </c>
      <c r="K40" s="1">
        <f>G40/'PFAS toxicity'!$L$4*'PFAS toxicity'!$H$3</f>
        <v>48081341.904015653</v>
      </c>
      <c r="L40" s="1">
        <f>H40/'PFAS toxicity'!$L$4*'PFAS toxicity'!$H$3</f>
        <v>408748.45169475325</v>
      </c>
      <c r="M40" s="1">
        <f t="shared" si="21"/>
        <v>48490090.35571041</v>
      </c>
      <c r="O40" s="1">
        <f>G40/'PFAS toxicity'!$L$4*'PFAS toxicity'!$I$3</f>
        <v>36270204.84856417</v>
      </c>
      <c r="P40" s="1">
        <f>H40/'PFAS toxicity'!$L$4*'PFAS toxicity'!$I$3</f>
        <v>308339.77354662702</v>
      </c>
      <c r="Q40" s="1">
        <f t="shared" si="22"/>
        <v>36578544.622110799</v>
      </c>
      <c r="S40">
        <v>2030</v>
      </c>
      <c r="T40" s="5">
        <f>1+'semicondutcor&amp;electronic'!$A$26</f>
        <v>1.0568</v>
      </c>
      <c r="U40" s="5">
        <f>1+'semicondutcor&amp;electronic'!$A$29</f>
        <v>1.1194999999999999</v>
      </c>
      <c r="X40">
        <v>2030</v>
      </c>
      <c r="Y40">
        <f t="shared" si="23"/>
        <v>50286.345237013622</v>
      </c>
      <c r="Z40">
        <f t="shared" si="24"/>
        <v>85.966037252465128</v>
      </c>
      <c r="AA40">
        <f t="shared" si="25"/>
        <v>50372.311274266089</v>
      </c>
      <c r="AC40">
        <f>Y40*'semicondutcor&amp;electronic'!$D$16*'semicondutcor&amp;electronic'!$E$18</f>
        <v>5766.0239601834373</v>
      </c>
      <c r="AD40">
        <f>Z40*'semicondutcor&amp;electronic'!$E$18</f>
        <v>46.939016207457399</v>
      </c>
      <c r="AE40">
        <f t="shared" si="26"/>
        <v>5812.9629763908952</v>
      </c>
      <c r="AG40" s="1">
        <f>AC40/'PFAS toxicity'!$L$4*'PFAS toxicity'!$H$3</f>
        <v>57742611.372694127</v>
      </c>
      <c r="AH40" s="1">
        <f>AD40/'PFAS toxicity'!$L$4*'PFAS toxicity'!$H$3</f>
        <v>470060.71944896621</v>
      </c>
      <c r="AI40" s="1">
        <f t="shared" si="27"/>
        <v>58212672.092143096</v>
      </c>
      <c r="AK40" s="1">
        <f>AC40/'PFAS toxicity'!$L$4*'PFAS toxicity'!$I$3</f>
        <v>43558192.430642888</v>
      </c>
      <c r="AL40" s="1">
        <f>AD40/'PFAS toxicity'!$L$4*'PFAS toxicity'!$I$3</f>
        <v>354590.73957862105</v>
      </c>
      <c r="AM40" s="1">
        <f t="shared" si="28"/>
        <v>43912783.170221508</v>
      </c>
      <c r="AO40">
        <v>2030</v>
      </c>
      <c r="AP40" s="5">
        <f>1+'semicondutcor&amp;electronic'!$A$27</f>
        <v>1.0660000000000001</v>
      </c>
      <c r="AQ40" s="5">
        <f>1+'semicondutcor&amp;electronic'!$A$29</f>
        <v>1.1194999999999999</v>
      </c>
      <c r="AT40">
        <v>2030</v>
      </c>
      <c r="AU40">
        <f t="shared" si="29"/>
        <v>50286.345237013622</v>
      </c>
      <c r="AV40">
        <f t="shared" si="30"/>
        <v>103.15924470295815</v>
      </c>
      <c r="AW40">
        <f t="shared" si="31"/>
        <v>50389.504481716584</v>
      </c>
      <c r="AY40">
        <f>AU40*'semicondutcor&amp;electronic'!$D$16*'semicondutcor&amp;electronic'!$E$16</f>
        <v>5013.933878420381</v>
      </c>
      <c r="AZ40">
        <f>AV40*'semicondutcor&amp;electronic'!$E$16</f>
        <v>48.979842999085982</v>
      </c>
      <c r="BA40">
        <f t="shared" si="32"/>
        <v>5062.913721419467</v>
      </c>
      <c r="BC40" s="1">
        <f>AY40/'PFAS toxicity'!$L$4*'PFAS toxicity'!$H$3</f>
        <v>50210966.411038384</v>
      </c>
      <c r="BD40" s="1">
        <f>AZ40/'PFAS toxicity'!$L$4*'PFAS toxicity'!$H$3</f>
        <v>490498.14203370392</v>
      </c>
      <c r="BE40" s="1">
        <f t="shared" si="33"/>
        <v>50701464.553072087</v>
      </c>
      <c r="BG40" s="1">
        <f>AY40/'PFAS toxicity'!$L$4*'PFAS toxicity'!$I$3</f>
        <v>37876689.070124254</v>
      </c>
      <c r="BH40" s="1">
        <f>AZ40/'PFAS toxicity'!$L$4*'PFAS toxicity'!$I$3</f>
        <v>370007.72825595248</v>
      </c>
      <c r="BI40" s="1">
        <f t="shared" si="34"/>
        <v>38246696.798380204</v>
      </c>
      <c r="BK40">
        <v>2030</v>
      </c>
      <c r="BL40" s="5">
        <f>1+'semicondutcor&amp;electronic'!$A$27</f>
        <v>1.0660000000000001</v>
      </c>
      <c r="BM40" s="5">
        <f>1+'semicondutcor&amp;electronic'!$A$29</f>
        <v>1.1194999999999999</v>
      </c>
    </row>
    <row r="41" spans="2:65">
      <c r="B41">
        <v>2031</v>
      </c>
      <c r="C41">
        <f t="shared" si="35"/>
        <v>50888.643790813891</v>
      </c>
      <c r="D41">
        <f t="shared" si="18"/>
        <v>96.238978704134709</v>
      </c>
      <c r="E41">
        <f t="shared" si="19"/>
        <v>50984.882769518023</v>
      </c>
      <c r="G41">
        <f>C41*'semicondutcor&amp;electronic'!$D$16*'semicondutcor&amp;electronic'!$E$16</f>
        <v>5073.9876586183491</v>
      </c>
      <c r="H41">
        <f>D41*'semicondutcor&amp;electronic'!$E$16</f>
        <v>45.694111864563965</v>
      </c>
      <c r="I41">
        <f t="shared" si="20"/>
        <v>5119.6817704829127</v>
      </c>
      <c r="K41" s="1">
        <f>G41/'PFAS toxicity'!$L$4*'PFAS toxicity'!$H$3</f>
        <v>50812362.124163747</v>
      </c>
      <c r="L41" s="1">
        <f>H41/'PFAS toxicity'!$L$4*'PFAS toxicity'!$H$3</f>
        <v>457593.89167227625</v>
      </c>
      <c r="M41" s="1">
        <f t="shared" si="21"/>
        <v>51269956.015836023</v>
      </c>
      <c r="O41" s="1">
        <f>G41/'PFAS toxicity'!$L$4*'PFAS toxicity'!$I$3</f>
        <v>38330352.483962618</v>
      </c>
      <c r="P41" s="1">
        <f>H41/'PFAS toxicity'!$L$4*'PFAS toxicity'!$I$3</f>
        <v>345186.37648544897</v>
      </c>
      <c r="Q41" s="1">
        <f t="shared" si="22"/>
        <v>38675538.86044807</v>
      </c>
      <c r="S41">
        <v>2031</v>
      </c>
      <c r="T41" s="5">
        <f>1+'semicondutcor&amp;electronic'!$A$26</f>
        <v>1.0568</v>
      </c>
      <c r="U41" s="5">
        <f>1+'semicondutcor&amp;electronic'!$A$29</f>
        <v>1.1194999999999999</v>
      </c>
      <c r="X41">
        <v>2031</v>
      </c>
      <c r="Y41">
        <f t="shared" si="23"/>
        <v>53605.244022656523</v>
      </c>
      <c r="Z41">
        <f t="shared" si="24"/>
        <v>96.238978704134709</v>
      </c>
      <c r="AA41">
        <f t="shared" si="25"/>
        <v>53701.483001360655</v>
      </c>
      <c r="AC41">
        <f>Y41*'semicondutcor&amp;electronic'!$D$16*'semicondutcor&amp;electronic'!$E$18</f>
        <v>6146.5815415555444</v>
      </c>
      <c r="AD41">
        <f>Z41*'semicondutcor&amp;electronic'!$E$18</f>
        <v>52.548228644248553</v>
      </c>
      <c r="AE41">
        <f t="shared" si="26"/>
        <v>6199.1297701997928</v>
      </c>
      <c r="AG41" s="1">
        <f>AC41/'PFAS toxicity'!$L$4*'PFAS toxicity'!$H$3</f>
        <v>61553623.723291948</v>
      </c>
      <c r="AH41" s="1">
        <f>AD41/'PFAS toxicity'!$L$4*'PFAS toxicity'!$H$3</f>
        <v>526232.97542311763</v>
      </c>
      <c r="AI41" s="1">
        <f t="shared" si="27"/>
        <v>62079856.698715068</v>
      </c>
      <c r="AK41" s="1">
        <f>AC41/'PFAS toxicity'!$L$4*'PFAS toxicity'!$I$3</f>
        <v>46433033.131065324</v>
      </c>
      <c r="AL41" s="1">
        <f>AD41/'PFAS toxicity'!$L$4*'PFAS toxicity'!$I$3</f>
        <v>396964.33295826626</v>
      </c>
      <c r="AM41" s="1">
        <f t="shared" si="28"/>
        <v>46829997.46402359</v>
      </c>
      <c r="AO41">
        <v>2031</v>
      </c>
      <c r="AP41" s="5">
        <f>1+'semicondutcor&amp;electronic'!$A$27</f>
        <v>1.0660000000000001</v>
      </c>
      <c r="AQ41" s="5">
        <f>1+'semicondutcor&amp;electronic'!$A$29</f>
        <v>1.1194999999999999</v>
      </c>
      <c r="AT41">
        <v>2031</v>
      </c>
      <c r="AU41">
        <f t="shared" si="29"/>
        <v>53605.244022656523</v>
      </c>
      <c r="AV41">
        <f t="shared" si="30"/>
        <v>115.48677444496164</v>
      </c>
      <c r="AW41">
        <f t="shared" si="31"/>
        <v>53720.730797101482</v>
      </c>
      <c r="AY41">
        <f>AU41*'semicondutcor&amp;electronic'!$D$16*'semicondutcor&amp;electronic'!$E$16</f>
        <v>5344.8535143961253</v>
      </c>
      <c r="AZ41">
        <f>AV41*'semicondutcor&amp;electronic'!$E$16</f>
        <v>54.832934237476749</v>
      </c>
      <c r="BA41">
        <f t="shared" si="32"/>
        <v>5399.6864486336017</v>
      </c>
      <c r="BC41" s="1">
        <f>AY41/'PFAS toxicity'!$L$4*'PFAS toxicity'!$H$3</f>
        <v>53524890.194166914</v>
      </c>
      <c r="BD41" s="1">
        <f>AZ41/'PFAS toxicity'!$L$4*'PFAS toxicity'!$H$3</f>
        <v>549112.67000673141</v>
      </c>
      <c r="BE41" s="1">
        <f t="shared" si="33"/>
        <v>54074002.864173643</v>
      </c>
      <c r="BG41" s="1">
        <f>AY41/'PFAS toxicity'!$L$4*'PFAS toxicity'!$I$3</f>
        <v>40376550.548752449</v>
      </c>
      <c r="BH41" s="1">
        <f>AZ41/'PFAS toxicity'!$L$4*'PFAS toxicity'!$I$3</f>
        <v>414223.65178253874</v>
      </c>
      <c r="BI41" s="1">
        <f t="shared" si="34"/>
        <v>40790774.200534984</v>
      </c>
      <c r="BK41">
        <v>2031</v>
      </c>
      <c r="BL41" s="5">
        <f>1+'semicondutcor&amp;electronic'!$A$27</f>
        <v>1.0660000000000001</v>
      </c>
      <c r="BM41" s="5">
        <f>1+'semicondutcor&amp;electronic'!$A$29</f>
        <v>1.1194999999999999</v>
      </c>
    </row>
    <row r="42" spans="2:65">
      <c r="B42">
        <v>2032</v>
      </c>
      <c r="C42">
        <f t="shared" si="35"/>
        <v>53779.118758132121</v>
      </c>
      <c r="D42">
        <f t="shared" si="18"/>
        <v>107.7395366592788</v>
      </c>
      <c r="E42">
        <f t="shared" si="19"/>
        <v>53886.858294791396</v>
      </c>
      <c r="G42">
        <f>C42*'semicondutcor&amp;electronic'!$D$16*'semicondutcor&amp;electronic'!$E$16</f>
        <v>5362.1901576278706</v>
      </c>
      <c r="H42">
        <f>D42*'semicondutcor&amp;electronic'!$E$16</f>
        <v>51.154558232379351</v>
      </c>
      <c r="I42">
        <f t="shared" si="20"/>
        <v>5413.3447158602503</v>
      </c>
      <c r="K42" s="1">
        <f>G42/'PFAS toxicity'!$L$4*'PFAS toxicity'!$H$3</f>
        <v>53698504.292816244</v>
      </c>
      <c r="L42" s="1">
        <f>H42/'PFAS toxicity'!$L$4*'PFAS toxicity'!$H$3</f>
        <v>512276.3617271132</v>
      </c>
      <c r="M42" s="1">
        <f t="shared" si="21"/>
        <v>54210780.654543355</v>
      </c>
      <c r="O42" s="1">
        <f>G42/'PFAS toxicity'!$L$4*'PFAS toxicity'!$I$3</f>
        <v>40507516.505051695</v>
      </c>
      <c r="P42" s="1">
        <f>H42/'PFAS toxicity'!$L$4*'PFAS toxicity'!$I$3</f>
        <v>386436.14847546007</v>
      </c>
      <c r="Q42" s="1">
        <f t="shared" si="22"/>
        <v>40893952.653527156</v>
      </c>
      <c r="S42">
        <v>2032</v>
      </c>
      <c r="T42" s="5">
        <f>1+'semicondutcor&amp;electronic'!$A$26</f>
        <v>1.0568</v>
      </c>
      <c r="U42" s="5">
        <f>1+'semicondutcor&amp;electronic'!$A$29</f>
        <v>1.1194999999999999</v>
      </c>
      <c r="X42">
        <v>2032</v>
      </c>
      <c r="Y42">
        <f t="shared" si="23"/>
        <v>57143.190128151859</v>
      </c>
      <c r="Z42">
        <f t="shared" si="24"/>
        <v>107.7395366592788</v>
      </c>
      <c r="AA42">
        <f t="shared" si="25"/>
        <v>57250.929664811134</v>
      </c>
      <c r="AC42">
        <f>Y42*'semicondutcor&amp;electronic'!$D$16*'semicondutcor&amp;electronic'!$E$18</f>
        <v>6552.2559232982112</v>
      </c>
      <c r="AD42">
        <f>Z42*'semicondutcor&amp;electronic'!$E$18</f>
        <v>58.82774196723625</v>
      </c>
      <c r="AE42">
        <f t="shared" si="26"/>
        <v>6611.0836652654471</v>
      </c>
      <c r="AG42" s="1">
        <f>AC42/'PFAS toxicity'!$L$4*'PFAS toxicity'!$H$3</f>
        <v>65616162.889029227</v>
      </c>
      <c r="AH42" s="1">
        <f>AD42/'PFAS toxicity'!$L$4*'PFAS toxicity'!$H$3</f>
        <v>589117.8159861801</v>
      </c>
      <c r="AI42" s="1">
        <f t="shared" si="27"/>
        <v>66205280.705015406</v>
      </c>
      <c r="AK42" s="1">
        <f>AC42/'PFAS toxicity'!$L$4*'PFAS toxicity'!$I$3</f>
        <v>49497613.317715637</v>
      </c>
      <c r="AL42" s="1">
        <f>AD42/'PFAS toxicity'!$L$4*'PFAS toxicity'!$I$3</f>
        <v>444401.57074677909</v>
      </c>
      <c r="AM42" s="1">
        <f t="shared" si="28"/>
        <v>49942014.888462417</v>
      </c>
      <c r="AO42">
        <v>2032</v>
      </c>
      <c r="AP42" s="5">
        <f>1+'semicondutcor&amp;electronic'!$A$27</f>
        <v>1.0660000000000001</v>
      </c>
      <c r="AQ42" s="5">
        <f>1+'semicondutcor&amp;electronic'!$A$29</f>
        <v>1.1194999999999999</v>
      </c>
      <c r="AT42">
        <v>2032</v>
      </c>
      <c r="AU42">
        <f t="shared" si="29"/>
        <v>57143.190128151859</v>
      </c>
      <c r="AV42">
        <f t="shared" si="30"/>
        <v>129.28744399113455</v>
      </c>
      <c r="AW42">
        <f t="shared" si="31"/>
        <v>57272.477572142991</v>
      </c>
      <c r="AY42">
        <f>AU42*'semicondutcor&amp;electronic'!$D$16*'semicondutcor&amp;electronic'!$E$16</f>
        <v>5697.6138463462712</v>
      </c>
      <c r="AZ42">
        <f>AV42*'semicondutcor&amp;electronic'!$E$16</f>
        <v>61.385469878855226</v>
      </c>
      <c r="BA42">
        <f t="shared" si="32"/>
        <v>5758.9993162251267</v>
      </c>
      <c r="BC42" s="1">
        <f>AY42/'PFAS toxicity'!$L$4*'PFAS toxicity'!$H$3</f>
        <v>57057532.946981937</v>
      </c>
      <c r="BD42" s="1">
        <f>AZ42/'PFAS toxicity'!$L$4*'PFAS toxicity'!$H$3</f>
        <v>614731.6340725359</v>
      </c>
      <c r="BE42" s="1">
        <f t="shared" si="33"/>
        <v>57672264.581054471</v>
      </c>
      <c r="BG42" s="1">
        <f>AY42/'PFAS toxicity'!$L$4*'PFAS toxicity'!$I$3</f>
        <v>43041402.884970121</v>
      </c>
      <c r="BH42" s="1">
        <f>AZ42/'PFAS toxicity'!$L$4*'PFAS toxicity'!$I$3</f>
        <v>463723.37817055214</v>
      </c>
      <c r="BI42" s="1">
        <f t="shared" si="34"/>
        <v>43505126.263140671</v>
      </c>
      <c r="BK42">
        <v>2032</v>
      </c>
      <c r="BL42" s="5">
        <f>1+'semicondutcor&amp;electronic'!$A$27</f>
        <v>1.0660000000000001</v>
      </c>
      <c r="BM42" s="5">
        <f>1+'semicondutcor&amp;electronic'!$A$29</f>
        <v>1.1194999999999999</v>
      </c>
    </row>
    <row r="43" spans="2:65">
      <c r="B43">
        <v>2033</v>
      </c>
      <c r="C43">
        <f t="shared" si="35"/>
        <v>56833.772703594026</v>
      </c>
      <c r="D43">
        <f t="shared" si="18"/>
        <v>120.61441129006261</v>
      </c>
      <c r="E43">
        <f t="shared" si="19"/>
        <v>56954.387114884092</v>
      </c>
      <c r="G43">
        <f>C43*'semicondutcor&amp;electronic'!$D$16*'semicondutcor&amp;electronic'!$E$16</f>
        <v>5666.7625585811338</v>
      </c>
      <c r="H43">
        <f>D43*'semicondutcor&amp;electronic'!$E$16</f>
        <v>57.267527941148685</v>
      </c>
      <c r="I43">
        <f t="shared" si="20"/>
        <v>5724.0300865222825</v>
      </c>
      <c r="K43" s="1">
        <f>G43/'PFAS toxicity'!$L$4*'PFAS toxicity'!$H$3</f>
        <v>56748579.336648203</v>
      </c>
      <c r="L43" s="1">
        <f>H43/'PFAS toxicity'!$L$4*'PFAS toxicity'!$H$3</f>
        <v>573493.38695350324</v>
      </c>
      <c r="M43" s="1">
        <f t="shared" si="21"/>
        <v>57322072.723601706</v>
      </c>
      <c r="O43" s="1">
        <f>G43/'PFAS toxicity'!$L$4*'PFAS toxicity'!$I$3</f>
        <v>42808343.442538626</v>
      </c>
      <c r="P43" s="1">
        <f>H43/'PFAS toxicity'!$L$4*'PFAS toxicity'!$I$3</f>
        <v>432615.26821827755</v>
      </c>
      <c r="Q43" s="1">
        <f t="shared" si="22"/>
        <v>43240958.710756905</v>
      </c>
      <c r="S43">
        <v>2033</v>
      </c>
      <c r="T43" s="5">
        <f>1+'semicondutcor&amp;electronic'!$A$26</f>
        <v>1.0568</v>
      </c>
      <c r="U43" s="5">
        <f>1+'semicondutcor&amp;electronic'!$A$29</f>
        <v>1.1194999999999999</v>
      </c>
      <c r="X43">
        <v>2033</v>
      </c>
      <c r="Y43">
        <f t="shared" si="23"/>
        <v>60914.640676609888</v>
      </c>
      <c r="Z43">
        <f t="shared" si="24"/>
        <v>120.61441129006261</v>
      </c>
      <c r="AA43">
        <f t="shared" si="25"/>
        <v>61035.255087899954</v>
      </c>
      <c r="AC43">
        <f>Y43*'semicondutcor&amp;electronic'!$D$16*'semicondutcor&amp;electronic'!$E$18</f>
        <v>6984.7048142358935</v>
      </c>
      <c r="AD43">
        <f>Z43*'semicondutcor&amp;electronic'!$E$18</f>
        <v>65.857657132320981</v>
      </c>
      <c r="AE43">
        <f t="shared" si="26"/>
        <v>7050.5624713682146</v>
      </c>
      <c r="AG43" s="1">
        <f>AC43/'PFAS toxicity'!$L$4*'PFAS toxicity'!$H$3</f>
        <v>69946829.639705151</v>
      </c>
      <c r="AH43" s="1">
        <f>AD43/'PFAS toxicity'!$L$4*'PFAS toxicity'!$H$3</f>
        <v>659517.39499652863</v>
      </c>
      <c r="AI43" s="1">
        <f t="shared" si="27"/>
        <v>70606347.034701675</v>
      </c>
      <c r="AK43" s="1">
        <f>AC43/'PFAS toxicity'!$L$4*'PFAS toxicity'!$I$3</f>
        <v>52764455.796684869</v>
      </c>
      <c r="AL43" s="1">
        <f>AD43/'PFAS toxicity'!$L$4*'PFAS toxicity'!$I$3</f>
        <v>497507.55845101917</v>
      </c>
      <c r="AM43" s="1">
        <f t="shared" si="28"/>
        <v>53261963.355135888</v>
      </c>
      <c r="AO43">
        <v>2033</v>
      </c>
      <c r="AP43" s="5">
        <f>1+'semicondutcor&amp;electronic'!$A$27</f>
        <v>1.0660000000000001</v>
      </c>
      <c r="AQ43" s="5">
        <f>1+'semicondutcor&amp;electronic'!$A$29</f>
        <v>1.1194999999999999</v>
      </c>
      <c r="AT43">
        <v>2033</v>
      </c>
      <c r="AU43">
        <f t="shared" si="29"/>
        <v>60914.640676609888</v>
      </c>
      <c r="AV43">
        <f t="shared" si="30"/>
        <v>144.73729354807512</v>
      </c>
      <c r="AW43">
        <f t="shared" si="31"/>
        <v>61059.377970157962</v>
      </c>
      <c r="AY43">
        <f>AU43*'semicondutcor&amp;electronic'!$D$16*'semicondutcor&amp;electronic'!$E$16</f>
        <v>6073.6563602051256</v>
      </c>
      <c r="AZ43">
        <f>AV43*'semicondutcor&amp;electronic'!$E$16</f>
        <v>68.721033529378417</v>
      </c>
      <c r="BA43">
        <f t="shared" si="32"/>
        <v>6142.377393734504</v>
      </c>
      <c r="BC43" s="1">
        <f>AY43/'PFAS toxicity'!$L$4*'PFAS toxicity'!$H$3</f>
        <v>60823330.121482752</v>
      </c>
      <c r="BD43" s="1">
        <f>AZ43/'PFAS toxicity'!$L$4*'PFAS toxicity'!$H$3</f>
        <v>688192.0643442038</v>
      </c>
      <c r="BE43" s="1">
        <f t="shared" si="33"/>
        <v>61511522.185826957</v>
      </c>
      <c r="BG43" s="1">
        <f>AY43/'PFAS toxicity'!$L$4*'PFAS toxicity'!$I$3</f>
        <v>45882135.475378156</v>
      </c>
      <c r="BH43" s="1">
        <f>AZ43/'PFAS toxicity'!$L$4*'PFAS toxicity'!$I$3</f>
        <v>519138.32186193299</v>
      </c>
      <c r="BI43" s="1">
        <f t="shared" si="34"/>
        <v>46401273.797240086</v>
      </c>
      <c r="BK43">
        <v>2033</v>
      </c>
      <c r="BL43" s="5">
        <f>1+'semicondutcor&amp;electronic'!$A$27</f>
        <v>1.0660000000000001</v>
      </c>
      <c r="BM43" s="5">
        <f>1+'semicondutcor&amp;electronic'!$A$29</f>
        <v>1.1194999999999999</v>
      </c>
    </row>
    <row r="44" spans="2:65">
      <c r="B44">
        <v>2034</v>
      </c>
      <c r="C44">
        <f t="shared" si="35"/>
        <v>60061.930993158167</v>
      </c>
      <c r="D44">
        <f t="shared" si="18"/>
        <v>135.02783343922508</v>
      </c>
      <c r="E44">
        <f t="shared" si="19"/>
        <v>60196.958826597394</v>
      </c>
      <c r="G44">
        <f>C44*'semicondutcor&amp;electronic'!$D$16*'semicondutcor&amp;electronic'!$E$16</f>
        <v>5988.6346719085423</v>
      </c>
      <c r="H44">
        <f>D44*'semicondutcor&amp;electronic'!$E$16</f>
        <v>64.110997530115952</v>
      </c>
      <c r="I44">
        <f t="shared" si="20"/>
        <v>6052.7456694386583</v>
      </c>
      <c r="K44" s="1">
        <f>G44/'PFAS toxicity'!$L$4*'PFAS toxicity'!$H$3</f>
        <v>59971898.642969824</v>
      </c>
      <c r="L44" s="1">
        <f>H44/'PFAS toxicity'!$L$4*'PFAS toxicity'!$H$3</f>
        <v>642025.84669444675</v>
      </c>
      <c r="M44" s="1">
        <f t="shared" si="21"/>
        <v>60613924.489664271</v>
      </c>
      <c r="O44" s="1">
        <f>G44/'PFAS toxicity'!$L$4*'PFAS toxicity'!$I$3</f>
        <v>45239857.35007482</v>
      </c>
      <c r="P44" s="1">
        <f>H44/'PFAS toxicity'!$L$4*'PFAS toxicity'!$I$3</f>
        <v>484312.7927703617</v>
      </c>
      <c r="Q44" s="1">
        <f t="shared" si="22"/>
        <v>45724170.142845184</v>
      </c>
      <c r="S44">
        <v>2034</v>
      </c>
      <c r="T44" s="5">
        <f>1+'semicondutcor&amp;electronic'!$A$26</f>
        <v>1.0568</v>
      </c>
      <c r="U44" s="5">
        <f>1+'semicondutcor&amp;electronic'!$A$29</f>
        <v>1.1194999999999999</v>
      </c>
      <c r="X44">
        <v>2034</v>
      </c>
      <c r="Y44">
        <f t="shared" si="23"/>
        <v>64935.006961266146</v>
      </c>
      <c r="Z44">
        <f t="shared" si="24"/>
        <v>135.02783343922508</v>
      </c>
      <c r="AA44">
        <f t="shared" si="25"/>
        <v>65070.034794705374</v>
      </c>
      <c r="AC44">
        <f>Y44*'semicondutcor&amp;electronic'!$D$16*'semicondutcor&amp;electronic'!$E$18</f>
        <v>7445.695331975463</v>
      </c>
      <c r="AD44">
        <f>Z44*'semicondutcor&amp;electronic'!$E$18</f>
        <v>73.727647159633335</v>
      </c>
      <c r="AE44">
        <f t="shared" si="26"/>
        <v>7519.4229791350963</v>
      </c>
      <c r="AG44" s="1">
        <f>AC44/'PFAS toxicity'!$L$4*'PFAS toxicity'!$H$3</f>
        <v>74563320.395925701</v>
      </c>
      <c r="AH44" s="1">
        <f>AD44/'PFAS toxicity'!$L$4*'PFAS toxicity'!$H$3</f>
        <v>738329.72369861382</v>
      </c>
      <c r="AI44" s="1">
        <f t="shared" si="27"/>
        <v>75301650.119624317</v>
      </c>
      <c r="AK44" s="1">
        <f>AC44/'PFAS toxicity'!$L$4*'PFAS toxicity'!$I$3</f>
        <v>56246909.879266083</v>
      </c>
      <c r="AL44" s="1">
        <f>AD44/'PFAS toxicity'!$L$4*'PFAS toxicity'!$I$3</f>
        <v>556959.71168591594</v>
      </c>
      <c r="AM44" s="1">
        <f t="shared" si="28"/>
        <v>56803869.590952002</v>
      </c>
      <c r="AO44">
        <v>2034</v>
      </c>
      <c r="AP44" s="5">
        <f>1+'semicondutcor&amp;electronic'!$A$27</f>
        <v>1.0660000000000001</v>
      </c>
      <c r="AQ44" s="5">
        <f>1+'semicondutcor&amp;electronic'!$A$29</f>
        <v>1.1194999999999999</v>
      </c>
      <c r="AT44">
        <v>2034</v>
      </c>
      <c r="AU44">
        <f t="shared" si="29"/>
        <v>64935.006961266146</v>
      </c>
      <c r="AV44">
        <f t="shared" si="30"/>
        <v>162.03340012707008</v>
      </c>
      <c r="AW44">
        <f t="shared" si="31"/>
        <v>65097.040361393214</v>
      </c>
      <c r="AY44">
        <f>AU44*'semicondutcor&amp;electronic'!$D$16*'semicondutcor&amp;electronic'!$E$16</f>
        <v>6474.5176799786641</v>
      </c>
      <c r="AZ44">
        <f>AV44*'semicondutcor&amp;electronic'!$E$16</f>
        <v>76.933197036139134</v>
      </c>
      <c r="BA44">
        <f t="shared" si="32"/>
        <v>6551.4508770148032</v>
      </c>
      <c r="BC44" s="1">
        <f>AY44/'PFAS toxicity'!$L$4*'PFAS toxicity'!$H$3</f>
        <v>64837669.909500614</v>
      </c>
      <c r="BD44" s="1">
        <f>AZ44/'PFAS toxicity'!$L$4*'PFAS toxicity'!$H$3</f>
        <v>770431.01603333617</v>
      </c>
      <c r="BE44" s="1">
        <f t="shared" si="33"/>
        <v>65608100.92553395</v>
      </c>
      <c r="BG44" s="1">
        <f>AY44/'PFAS toxicity'!$L$4*'PFAS toxicity'!$I$3</f>
        <v>48910356.416753113</v>
      </c>
      <c r="BH44" s="1">
        <f>AZ44/'PFAS toxicity'!$L$4*'PFAS toxicity'!$I$3</f>
        <v>581175.35132443404</v>
      </c>
      <c r="BI44" s="1">
        <f t="shared" si="34"/>
        <v>49491531.768077545</v>
      </c>
      <c r="BK44">
        <v>2034</v>
      </c>
      <c r="BL44" s="5">
        <f>1+'semicondutcor&amp;electronic'!$A$27</f>
        <v>1.0660000000000001</v>
      </c>
      <c r="BM44" s="5">
        <f>1+'semicondutcor&amp;electronic'!$A$29</f>
        <v>1.1194999999999999</v>
      </c>
    </row>
    <row r="45" spans="2:65">
      <c r="B45">
        <v>2035</v>
      </c>
      <c r="C45">
        <f t="shared" si="35"/>
        <v>63473.448673569546</v>
      </c>
      <c r="D45">
        <f t="shared" si="18"/>
        <v>151.16365953521247</v>
      </c>
      <c r="E45">
        <f t="shared" si="19"/>
        <v>63624.612333104757</v>
      </c>
      <c r="G45">
        <f>C45*'semicondutcor&amp;electronic'!$D$16*'semicondutcor&amp;electronic'!$E$16</f>
        <v>6328.7891212729483</v>
      </c>
      <c r="H45">
        <f>D45*'semicondutcor&amp;electronic'!$E$16</f>
        <v>71.7722617349648</v>
      </c>
      <c r="I45">
        <f t="shared" si="20"/>
        <v>6400.5613830079128</v>
      </c>
      <c r="K45" s="1">
        <f>G45/'PFAS toxicity'!$L$4*'PFAS toxicity'!$H$3</f>
        <v>63378302.485890515</v>
      </c>
      <c r="L45" s="1">
        <f>H45/'PFAS toxicity'!$L$4*'PFAS toxicity'!$H$3</f>
        <v>718747.93537443317</v>
      </c>
      <c r="M45" s="1">
        <f t="shared" si="21"/>
        <v>64097050.421264946</v>
      </c>
      <c r="O45" s="1">
        <f>G45/'PFAS toxicity'!$L$4*'PFAS toxicity'!$I$3</f>
        <v>47809481.247559078</v>
      </c>
      <c r="P45" s="1">
        <f>H45/'PFAS toxicity'!$L$4*'PFAS toxicity'!$I$3</f>
        <v>542188.17150641989</v>
      </c>
      <c r="Q45" s="1">
        <f t="shared" si="22"/>
        <v>48351669.419065498</v>
      </c>
      <c r="S45">
        <v>2035</v>
      </c>
      <c r="T45" s="5">
        <f>1+'semicondutcor&amp;electronic'!$A$26</f>
        <v>1.0568</v>
      </c>
      <c r="U45" s="5">
        <f>1+'semicondutcor&amp;electronic'!$A$29</f>
        <v>1.1194999999999999</v>
      </c>
      <c r="X45">
        <v>2035</v>
      </c>
      <c r="Y45">
        <f t="shared" si="23"/>
        <v>69220.717420709712</v>
      </c>
      <c r="Z45">
        <f t="shared" si="24"/>
        <v>151.16365953521247</v>
      </c>
      <c r="AA45">
        <f t="shared" si="25"/>
        <v>69371.88108024493</v>
      </c>
      <c r="AC45">
        <f>Y45*'semicondutcor&amp;electronic'!$D$16*'semicondutcor&amp;electronic'!$E$18</f>
        <v>7937.1112238858441</v>
      </c>
      <c r="AD45">
        <f>Z45*'semicondutcor&amp;electronic'!$E$18</f>
        <v>82.538100995209518</v>
      </c>
      <c r="AE45">
        <f t="shared" si="26"/>
        <v>8019.6493248810539</v>
      </c>
      <c r="AG45" s="1">
        <f>AC45/'PFAS toxicity'!$L$4*'PFAS toxicity'!$H$3</f>
        <v>79484499.542056799</v>
      </c>
      <c r="AH45" s="1">
        <f>AD45/'PFAS toxicity'!$L$4*'PFAS toxicity'!$H$3</f>
        <v>826560.1256805982</v>
      </c>
      <c r="AI45" s="1">
        <f t="shared" si="27"/>
        <v>80311059.667737395</v>
      </c>
      <c r="AK45" s="1">
        <f>AC45/'PFAS toxicity'!$L$4*'PFAS toxicity'!$I$3</f>
        <v>59959205.931297645</v>
      </c>
      <c r="AL45" s="1">
        <f>AD45/'PFAS toxicity'!$L$4*'PFAS toxicity'!$I$3</f>
        <v>623516.39723238291</v>
      </c>
      <c r="AM45" s="1">
        <f t="shared" si="28"/>
        <v>60582722.328530028</v>
      </c>
      <c r="AO45">
        <v>2035</v>
      </c>
      <c r="AP45" s="5">
        <f>1+'semicondutcor&amp;electronic'!$A$27</f>
        <v>1.0660000000000001</v>
      </c>
      <c r="AQ45" s="5">
        <f>1+'semicondutcor&amp;electronic'!$A$29</f>
        <v>1.1194999999999999</v>
      </c>
      <c r="AT45">
        <v>2035</v>
      </c>
      <c r="AU45">
        <f t="shared" si="29"/>
        <v>69220.717420709712</v>
      </c>
      <c r="AV45">
        <f t="shared" si="30"/>
        <v>181.39639144225495</v>
      </c>
      <c r="AW45">
        <f t="shared" si="31"/>
        <v>69402.113812151962</v>
      </c>
      <c r="AY45">
        <f>AU45*'semicondutcor&amp;electronic'!$D$16*'semicondutcor&amp;electronic'!$E$16</f>
        <v>6901.8358468572569</v>
      </c>
      <c r="AZ45">
        <f>AV45*'semicondutcor&amp;electronic'!$E$16</f>
        <v>86.126714081957758</v>
      </c>
      <c r="BA45">
        <f t="shared" si="32"/>
        <v>6987.9625609392151</v>
      </c>
      <c r="BC45" s="1">
        <f>AY45/'PFAS toxicity'!$L$4*'PFAS toxicity'!$H$3</f>
        <v>69116956.123527661</v>
      </c>
      <c r="BD45" s="1">
        <f>AZ45/'PFAS toxicity'!$L$4*'PFAS toxicity'!$H$3</f>
        <v>862497.52244931972</v>
      </c>
      <c r="BE45" s="1">
        <f t="shared" si="33"/>
        <v>69979453.645976976</v>
      </c>
      <c r="BG45" s="1">
        <f>AY45/'PFAS toxicity'!$L$4*'PFAS toxicity'!$I$3</f>
        <v>52138439.940258823</v>
      </c>
      <c r="BH45" s="1">
        <f>AZ45/'PFAS toxicity'!$L$4*'PFAS toxicity'!$I$3</f>
        <v>650625.80580770376</v>
      </c>
      <c r="BI45" s="1">
        <f t="shared" si="34"/>
        <v>52789065.746066526</v>
      </c>
      <c r="BK45">
        <v>2035</v>
      </c>
      <c r="BL45" s="5">
        <f>1+'semicondutcor&amp;electronic'!$A$27</f>
        <v>1.0660000000000001</v>
      </c>
      <c r="BM45" s="5">
        <f>1+'semicondutcor&amp;electronic'!$A$29</f>
        <v>1.1194999999999999</v>
      </c>
    </row>
    <row r="49" spans="2:65">
      <c r="B49" t="s">
        <v>54</v>
      </c>
      <c r="AT49" s="4">
        <v>0.15</v>
      </c>
    </row>
    <row r="50" spans="2:65">
      <c r="B50" t="s">
        <v>48</v>
      </c>
      <c r="K50" t="s">
        <v>50</v>
      </c>
      <c r="O50" t="s">
        <v>51</v>
      </c>
      <c r="S50" t="s">
        <v>49</v>
      </c>
      <c r="AT50" t="s">
        <v>48</v>
      </c>
      <c r="BC50" t="s">
        <v>50</v>
      </c>
      <c r="BG50" t="s">
        <v>51</v>
      </c>
      <c r="BK50" t="s">
        <v>49</v>
      </c>
    </row>
    <row r="51" spans="2:65">
      <c r="C51" t="s">
        <v>43</v>
      </c>
      <c r="G51" t="s">
        <v>44</v>
      </c>
      <c r="K51" t="s">
        <v>45</v>
      </c>
      <c r="O51" t="s">
        <v>45</v>
      </c>
      <c r="T51" t="s">
        <v>43</v>
      </c>
      <c r="AU51" t="s">
        <v>43</v>
      </c>
      <c r="AY51" t="s">
        <v>44</v>
      </c>
      <c r="BC51" t="s">
        <v>45</v>
      </c>
      <c r="BG51" t="s">
        <v>45</v>
      </c>
      <c r="BL51" t="s">
        <v>43</v>
      </c>
    </row>
    <row r="52" spans="2:65">
      <c r="C52" t="s">
        <v>46</v>
      </c>
      <c r="D52" t="s">
        <v>47</v>
      </c>
      <c r="E52" t="s">
        <v>26</v>
      </c>
      <c r="G52" t="s">
        <v>46</v>
      </c>
      <c r="H52" t="s">
        <v>47</v>
      </c>
      <c r="I52" t="s">
        <v>26</v>
      </c>
      <c r="K52" t="s">
        <v>46</v>
      </c>
      <c r="L52" t="s">
        <v>47</v>
      </c>
      <c r="M52" t="s">
        <v>26</v>
      </c>
      <c r="O52" t="s">
        <v>46</v>
      </c>
      <c r="P52" t="s">
        <v>47</v>
      </c>
      <c r="Q52" t="s">
        <v>26</v>
      </c>
      <c r="T52" t="s">
        <v>46</v>
      </c>
      <c r="U52" t="s">
        <v>47</v>
      </c>
      <c r="AU52" t="s">
        <v>46</v>
      </c>
      <c r="AV52" t="s">
        <v>47</v>
      </c>
      <c r="AW52" t="s">
        <v>26</v>
      </c>
      <c r="AY52" t="s">
        <v>46</v>
      </c>
      <c r="AZ52" t="s">
        <v>47</v>
      </c>
      <c r="BA52" t="s">
        <v>26</v>
      </c>
      <c r="BC52" t="s">
        <v>46</v>
      </c>
      <c r="BD52" t="s">
        <v>47</v>
      </c>
      <c r="BE52" t="s">
        <v>26</v>
      </c>
      <c r="BG52" t="s">
        <v>46</v>
      </c>
      <c r="BH52" t="s">
        <v>47</v>
      </c>
      <c r="BI52" t="s">
        <v>26</v>
      </c>
      <c r="BL52" t="s">
        <v>46</v>
      </c>
      <c r="BM52" t="s">
        <v>47</v>
      </c>
    </row>
    <row r="53" spans="2:65">
      <c r="B53">
        <v>2020</v>
      </c>
      <c r="C53">
        <f>'semicondutcor&amp;electronic'!$B$17</f>
        <v>28051.176610539682</v>
      </c>
      <c r="D53">
        <f>'semicondutcor&amp;electronic'!$B$11</f>
        <v>31.363071999999999</v>
      </c>
      <c r="E53">
        <f>C53+D53</f>
        <v>28082.539682539682</v>
      </c>
      <c r="G53">
        <f>C53*'semicondutcor&amp;electronic'!$D$16*'semicondutcor&amp;electronic'!$E$16</f>
        <v>2796.9172162787099</v>
      </c>
      <c r="H53">
        <f>D53*'semicondutcor&amp;electronic'!$E$16</f>
        <v>14.891136000000001</v>
      </c>
      <c r="I53">
        <f>G53+H53</f>
        <v>2811.8083522787101</v>
      </c>
      <c r="K53" s="1">
        <f>G53/'PFAS toxicity'!$L$4*'PFAS toxicity'!$H$3</f>
        <v>28009128.123019651</v>
      </c>
      <c r="L53" s="1">
        <f>H53/'PFAS toxicity'!$L$4*'PFAS toxicity'!$H$3</f>
        <v>149124.09051428572</v>
      </c>
      <c r="M53" s="1">
        <f>K53+L53</f>
        <v>28158252.213533938</v>
      </c>
      <c r="O53" s="1">
        <f>G53/'PFAS toxicity'!$L$4*'PFAS toxicity'!$I$3</f>
        <v>21128711.770974029</v>
      </c>
      <c r="P53" s="1">
        <f>H53/'PFAS toxicity'!$L$4*'PFAS toxicity'!$I$3</f>
        <v>112491.89595428575</v>
      </c>
      <c r="Q53" s="1">
        <f>O53+P53</f>
        <v>21241203.666928314</v>
      </c>
      <c r="S53">
        <v>2020</v>
      </c>
      <c r="T53">
        <f>'semicondutcor&amp;electronic'!$A$36^(1/4)</f>
        <v>1.054247532817802</v>
      </c>
      <c r="U53">
        <f>'semicondutcor&amp;electronic'!$A$35^(1/4)</f>
        <v>1.0928424710244675</v>
      </c>
      <c r="AT53">
        <v>2020</v>
      </c>
      <c r="AU53">
        <f>'semicondutcor&amp;electronic'!$B$18</f>
        <v>29461.576209066669</v>
      </c>
      <c r="AV53">
        <f>'semicondutcor&amp;electronic'!$B$11</f>
        <v>31.363071999999999</v>
      </c>
      <c r="AW53">
        <f t="shared" ref="AW53:AW68" si="36">AU53+AV53</f>
        <v>29492.939281066669</v>
      </c>
      <c r="AY53">
        <f>AU53*'semicondutcor&amp;electronic'!$D$16*'semicondutcor&amp;electronic'!$E$16</f>
        <v>2937.5448617326456</v>
      </c>
      <c r="AZ53">
        <f>AV53*'semicondutcor&amp;electronic'!$E$16</f>
        <v>14.891136000000001</v>
      </c>
      <c r="BA53">
        <f t="shared" ref="BA53:BA68" si="37">AY53+AZ53</f>
        <v>2952.4359977326458</v>
      </c>
      <c r="BC53" s="1">
        <f>AY53/'PFAS toxicity'!$L$4*'PFAS toxicity'!$H$3</f>
        <v>29417413.543922637</v>
      </c>
      <c r="BD53" s="1">
        <f>AZ53/'PFAS toxicity'!$L$4*'PFAS toxicity'!$H$3</f>
        <v>149124.09051428572</v>
      </c>
      <c r="BE53" s="1">
        <f t="shared" ref="BE53:BE68" si="38">BC53+BD53</f>
        <v>29566537.634436924</v>
      </c>
      <c r="BG53" s="1">
        <f>AY53/'PFAS toxicity'!$L$4*'PFAS toxicity'!$I$3</f>
        <v>22191053.184060331</v>
      </c>
      <c r="BH53" s="1">
        <f>AZ53/'PFAS toxicity'!$L$4*'PFAS toxicity'!$I$3</f>
        <v>112491.89595428575</v>
      </c>
      <c r="BI53" s="1">
        <f>BG53+BH53</f>
        <v>22303545.080014616</v>
      </c>
      <c r="BK53">
        <v>2020</v>
      </c>
      <c r="BL53">
        <f>'semicondutcor&amp;electronic'!$A$36^(1/4)</f>
        <v>1.054247532817802</v>
      </c>
      <c r="BM53">
        <f>'semicondutcor&amp;electronic'!$A$35^(1/4)</f>
        <v>1.0928424710244675</v>
      </c>
    </row>
    <row r="54" spans="2:65">
      <c r="B54">
        <v>2021</v>
      </c>
      <c r="C54">
        <f t="shared" ref="C54:C68" si="39">C53*T53</f>
        <v>29572.883734297895</v>
      </c>
      <c r="D54">
        <f t="shared" ref="D54:D68" si="40">D53*U53</f>
        <v>34.274897103398288</v>
      </c>
      <c r="E54">
        <f t="shared" ref="E54:E68" si="41">C54+D54</f>
        <v>29607.158631401293</v>
      </c>
      <c r="G54">
        <f>C54*'semicondutcor&amp;electronic'!$D$16*'semicondutcor&amp;electronic'!$E$16</f>
        <v>2948.6430747574645</v>
      </c>
      <c r="H54">
        <f>D54*'semicondutcor&amp;electronic'!$E$16</f>
        <v>16.273665862601408</v>
      </c>
      <c r="I54">
        <f t="shared" ref="I54:I68" si="42">G54+H54</f>
        <v>2964.9167406200659</v>
      </c>
      <c r="K54" s="1">
        <f>G54/'PFAS toxicity'!$L$4*'PFAS toxicity'!$H$3</f>
        <v>29528554.220071178</v>
      </c>
      <c r="L54" s="1">
        <f>H54/'PFAS toxicity'!$L$4*'PFAS toxicity'!$H$3</f>
        <v>162969.13956690836</v>
      </c>
      <c r="M54" s="1">
        <f t="shared" ref="M54:M68" si="43">K54+L54</f>
        <v>29691523.359638087</v>
      </c>
      <c r="O54" s="1">
        <f>G54/'PFAS toxicity'!$L$4*'PFAS toxicity'!$I$3</f>
        <v>22274892.256167822</v>
      </c>
      <c r="P54" s="1">
        <f>H54/'PFAS toxicity'!$L$4*'PFAS toxicity'!$I$3</f>
        <v>122935.92154490894</v>
      </c>
      <c r="Q54" s="1">
        <f t="shared" ref="Q54:Q68" si="44">O54+P54</f>
        <v>22397828.177712731</v>
      </c>
      <c r="S54">
        <v>2021</v>
      </c>
      <c r="T54">
        <f>'semicondutcor&amp;electronic'!$A$36^(1/4)</f>
        <v>1.054247532817802</v>
      </c>
      <c r="U54">
        <f>'semicondutcor&amp;electronic'!$A$35^(1/4)</f>
        <v>1.0928424710244675</v>
      </c>
      <c r="AT54">
        <v>2021</v>
      </c>
      <c r="AU54">
        <f t="shared" ref="AU54:AU68" si="45">AU53*BL53</f>
        <v>31059.794031332189</v>
      </c>
      <c r="AV54">
        <f t="shared" ref="AV54:AV68" si="46">AV53*BM53</f>
        <v>34.274897103398288</v>
      </c>
      <c r="AW54">
        <f t="shared" si="36"/>
        <v>31094.068928435587</v>
      </c>
      <c r="AY54">
        <f>AU54*'semicondutcor&amp;electronic'!$D$16*'semicondutcor&amp;electronic'!$E$16</f>
        <v>3096.8994230232529</v>
      </c>
      <c r="AZ54">
        <f>AV54*'semicondutcor&amp;electronic'!$E$16</f>
        <v>16.273665862601408</v>
      </c>
      <c r="BA54">
        <f t="shared" si="37"/>
        <v>3113.1730888858542</v>
      </c>
      <c r="BC54" s="1">
        <f>AY54/'PFAS toxicity'!$L$4*'PFAS toxicity'!$H$3</f>
        <v>31013235.65056143</v>
      </c>
      <c r="BD54" s="1">
        <f>AZ54/'PFAS toxicity'!$L$4*'PFAS toxicity'!$H$3</f>
        <v>162969.13956690836</v>
      </c>
      <c r="BE54" s="1">
        <f t="shared" si="38"/>
        <v>31176204.790128339</v>
      </c>
      <c r="BG54" s="1">
        <f>AY54/'PFAS toxicity'!$L$4*'PFAS toxicity'!$I$3</f>
        <v>23394863.069924232</v>
      </c>
      <c r="BH54" s="1">
        <f>AZ54/'PFAS toxicity'!$L$4*'PFAS toxicity'!$I$3</f>
        <v>122935.92154490894</v>
      </c>
      <c r="BI54" s="1">
        <f t="shared" ref="BI54:BI68" si="47">BG54+BH54</f>
        <v>23517798.991469141</v>
      </c>
      <c r="BK54">
        <v>2021</v>
      </c>
      <c r="BL54">
        <f>'semicondutcor&amp;electronic'!$A$36^(1/4)</f>
        <v>1.054247532817802</v>
      </c>
      <c r="BM54">
        <f>'semicondutcor&amp;electronic'!$A$35^(1/4)</f>
        <v>1.0928424710244675</v>
      </c>
    </row>
    <row r="55" spans="2:65">
      <c r="B55">
        <v>2022</v>
      </c>
      <c r="C55">
        <f t="shared" si="39"/>
        <v>31177.139715191264</v>
      </c>
      <c r="D55">
        <f t="shared" si="40"/>
        <v>37.457063244587147</v>
      </c>
      <c r="E55">
        <f t="shared" si="41"/>
        <v>31214.596778435851</v>
      </c>
      <c r="G55">
        <f>C55*'semicondutcor&amp;electronic'!$D$16*'semicondutcor&amp;electronic'!$E$16</f>
        <v>3108.5996867233553</v>
      </c>
      <c r="H55">
        <f>D55*'semicondutcor&amp;electronic'!$E$16</f>
        <v>17.784553213911842</v>
      </c>
      <c r="I55">
        <f t="shared" si="42"/>
        <v>3126.384239937267</v>
      </c>
      <c r="K55" s="1">
        <f>G55/'PFAS toxicity'!$L$4*'PFAS toxicity'!$H$3</f>
        <v>31130405.434186742</v>
      </c>
      <c r="L55" s="1">
        <f>H55/'PFAS toxicity'!$L$4*'PFAS toxicity'!$H$3</f>
        <v>178099.59718503142</v>
      </c>
      <c r="M55" s="1">
        <f t="shared" si="43"/>
        <v>31308505.031371772</v>
      </c>
      <c r="O55" s="1">
        <f>G55/'PFAS toxicity'!$L$4*'PFAS toxicity'!$I$3</f>
        <v>23483250.204847295</v>
      </c>
      <c r="P55" s="1">
        <f>H55/'PFAS toxicity'!$L$4*'PFAS toxicity'!$I$3</f>
        <v>134349.59627880834</v>
      </c>
      <c r="Q55" s="1">
        <f t="shared" si="44"/>
        <v>23617599.801126104</v>
      </c>
      <c r="S55">
        <v>2022</v>
      </c>
      <c r="T55">
        <f>'semicondutcor&amp;electronic'!$A$36^(1/4)</f>
        <v>1.054247532817802</v>
      </c>
      <c r="U55">
        <f>'semicondutcor&amp;electronic'!$A$35^(1/4)</f>
        <v>1.0928424710244675</v>
      </c>
      <c r="AT55">
        <v>2022</v>
      </c>
      <c r="AU55">
        <f t="shared" si="45"/>
        <v>32744.711227361055</v>
      </c>
      <c r="AV55">
        <f t="shared" si="46"/>
        <v>37.457063244587147</v>
      </c>
      <c r="AW55">
        <f t="shared" si="36"/>
        <v>32782.168290605645</v>
      </c>
      <c r="AY55">
        <f>AU55*'semicondutcor&amp;electronic'!$D$16*'semicondutcor&amp;electronic'!$E$16</f>
        <v>3264.8985761071394</v>
      </c>
      <c r="AZ55">
        <f>AV55*'semicondutcor&amp;electronic'!$E$16</f>
        <v>17.784553213911842</v>
      </c>
      <c r="BA55">
        <f t="shared" si="37"/>
        <v>3282.6831293210512</v>
      </c>
      <c r="BC55" s="1">
        <f>AY55/'PFAS toxicity'!$L$4*'PFAS toxicity'!$H$3</f>
        <v>32695627.169301495</v>
      </c>
      <c r="BD55" s="1">
        <f>AZ55/'PFAS toxicity'!$L$4*'PFAS toxicity'!$H$3</f>
        <v>178099.59718503142</v>
      </c>
      <c r="BE55" s="1">
        <f t="shared" si="38"/>
        <v>32873726.766486526</v>
      </c>
      <c r="BG55" s="1">
        <f>AY55/'PFAS toxicity'!$L$4*'PFAS toxicity'!$I$3</f>
        <v>24663976.672077935</v>
      </c>
      <c r="BH55" s="1">
        <f>AZ55/'PFAS toxicity'!$L$4*'PFAS toxicity'!$I$3</f>
        <v>134349.59627880834</v>
      </c>
      <c r="BI55" s="1">
        <f t="shared" si="47"/>
        <v>24798326.268356744</v>
      </c>
      <c r="BK55">
        <v>2022</v>
      </c>
      <c r="BL55">
        <f>'semicondutcor&amp;electronic'!$A$36^(1/4)</f>
        <v>1.054247532817802</v>
      </c>
      <c r="BM55">
        <f>'semicondutcor&amp;electronic'!$A$35^(1/4)</f>
        <v>1.0928424710244675</v>
      </c>
    </row>
    <row r="56" spans="2:65">
      <c r="B56">
        <v>2023</v>
      </c>
      <c r="C56">
        <f t="shared" si="39"/>
        <v>32868.422625056301</v>
      </c>
      <c r="D56">
        <f t="shared" si="40"/>
        <v>40.934669553534377</v>
      </c>
      <c r="E56">
        <f t="shared" si="41"/>
        <v>32909.357294609836</v>
      </c>
      <c r="G56">
        <f>C56*'semicondutcor&amp;electronic'!$D$16*'semicondutcor&amp;electronic'!$E$16</f>
        <v>3277.2335502462893</v>
      </c>
      <c r="H56">
        <f>D56*'semicondutcor&amp;electronic'!$E$16</f>
        <v>19.435715080357554</v>
      </c>
      <c r="I56">
        <f t="shared" si="42"/>
        <v>3296.6692653266468</v>
      </c>
      <c r="K56" s="1">
        <f>G56/'PFAS toxicity'!$L$4*'PFAS toxicity'!$H$3</f>
        <v>32819153.124609265</v>
      </c>
      <c r="L56" s="1">
        <f>H56/'PFAS toxicity'!$L$4*'PFAS toxicity'!$H$3</f>
        <v>194634.80387615206</v>
      </c>
      <c r="M56" s="1">
        <f t="shared" si="43"/>
        <v>33013787.928485416</v>
      </c>
      <c r="O56" s="1">
        <f>G56/'PFAS toxicity'!$L$4*'PFAS toxicity'!$I$3</f>
        <v>24757158.591003399</v>
      </c>
      <c r="P56" s="1">
        <f>H56/'PFAS toxicity'!$L$4*'PFAS toxicity'!$I$3</f>
        <v>146822.94477847251</v>
      </c>
      <c r="Q56" s="1">
        <f t="shared" si="44"/>
        <v>24903981.535781872</v>
      </c>
      <c r="S56">
        <v>2023</v>
      </c>
      <c r="T56">
        <f>'semicondutcor&amp;electronic'!$A$36^(1/4)</f>
        <v>1.054247532817802</v>
      </c>
      <c r="U56">
        <f>'semicondutcor&amp;electronic'!$A$35^(1/4)</f>
        <v>1.0928424710244675</v>
      </c>
      <c r="AT56">
        <v>2023</v>
      </c>
      <c r="AU56">
        <f t="shared" si="45"/>
        <v>34521.031024276774</v>
      </c>
      <c r="AV56">
        <f t="shared" si="46"/>
        <v>40.934669553534377</v>
      </c>
      <c r="AW56">
        <f t="shared" si="36"/>
        <v>34561.965693830309</v>
      </c>
      <c r="AY56">
        <f>AU56*'semicondutcor&amp;electronic'!$D$16*'semicondutcor&amp;electronic'!$E$16</f>
        <v>3442.0112687613064</v>
      </c>
      <c r="AZ56">
        <f>AV56*'semicondutcor&amp;electronic'!$E$16</f>
        <v>19.435715080357554</v>
      </c>
      <c r="BA56">
        <f t="shared" si="37"/>
        <v>3461.446983841664</v>
      </c>
      <c r="BC56" s="1">
        <f>AY56/'PFAS toxicity'!$L$4*'PFAS toxicity'!$H$3</f>
        <v>34469284.277166799</v>
      </c>
      <c r="BD56" s="1">
        <f>AZ56/'PFAS toxicity'!$L$4*'PFAS toxicity'!$H$3</f>
        <v>194634.80387615206</v>
      </c>
      <c r="BE56" s="1">
        <f t="shared" si="38"/>
        <v>34663919.081042953</v>
      </c>
      <c r="BG56" s="1">
        <f>AY56/'PFAS toxicity'!$L$4*'PFAS toxicity'!$I$3</f>
        <v>26001936.55601399</v>
      </c>
      <c r="BH56" s="1">
        <f>AZ56/'PFAS toxicity'!$L$4*'PFAS toxicity'!$I$3</f>
        <v>146822.94477847251</v>
      </c>
      <c r="BI56" s="1">
        <f t="shared" si="47"/>
        <v>26148759.500792462</v>
      </c>
      <c r="BK56">
        <v>2023</v>
      </c>
      <c r="BL56">
        <f>'semicondutcor&amp;electronic'!$A$36^(1/4)</f>
        <v>1.054247532817802</v>
      </c>
      <c r="BM56">
        <f>'semicondutcor&amp;electronic'!$A$35^(1/4)</f>
        <v>1.0928424710244675</v>
      </c>
    </row>
    <row r="57" spans="2:65">
      <c r="B57">
        <v>2024</v>
      </c>
      <c r="C57">
        <f t="shared" si="39"/>
        <v>34651.453460078432</v>
      </c>
      <c r="D57">
        <f t="shared" si="40"/>
        <v>44.735145425454547</v>
      </c>
      <c r="E57">
        <f t="shared" si="41"/>
        <v>34696.188605503885</v>
      </c>
      <c r="G57">
        <f>C57*'semicondutcor&amp;electronic'!$D$16*'semicondutcor&amp;electronic'!$E$16</f>
        <v>3455.0153848148771</v>
      </c>
      <c r="H57">
        <f>D57*'semicondutcor&amp;electronic'!$E$16</f>
        <v>21.240174894545458</v>
      </c>
      <c r="I57">
        <f t="shared" si="42"/>
        <v>3476.2555597094224</v>
      </c>
      <c r="K57" s="1">
        <f>G57/'PFAS toxicity'!$L$4*'PFAS toxicity'!$H$3</f>
        <v>34599511.21078898</v>
      </c>
      <c r="L57" s="1">
        <f>H57/'PFAS toxicity'!$L$4*'PFAS toxicity'!$H$3</f>
        <v>212705.18001537665</v>
      </c>
      <c r="M57" s="1">
        <f t="shared" si="43"/>
        <v>34812216.390804358</v>
      </c>
      <c r="O57" s="1">
        <f>G57/'PFAS toxicity'!$L$4*'PFAS toxicity'!$I$3</f>
        <v>26100173.364144389</v>
      </c>
      <c r="P57" s="1">
        <f>H57/'PFAS toxicity'!$L$4*'PFAS toxicity'!$I$3</f>
        <v>160454.34977479486</v>
      </c>
      <c r="Q57" s="1">
        <f t="shared" si="44"/>
        <v>26260627.713919185</v>
      </c>
      <c r="S57">
        <v>2024</v>
      </c>
      <c r="T57">
        <f>'semicondutcor&amp;electronic'!$A$36^(1/4)</f>
        <v>1.054247532817802</v>
      </c>
      <c r="U57">
        <f>'semicondutcor&amp;electronic'!$A$35^(1/4)</f>
        <v>1.0928424710244675</v>
      </c>
      <c r="AT57">
        <v>2024</v>
      </c>
      <c r="AU57">
        <f t="shared" si="45"/>
        <v>36393.711787670589</v>
      </c>
      <c r="AV57">
        <f t="shared" si="46"/>
        <v>44.735145425454547</v>
      </c>
      <c r="AW57">
        <f t="shared" si="36"/>
        <v>36438.446933096042</v>
      </c>
      <c r="AY57">
        <f>AU57*'semicondutcor&amp;electronic'!$D$16*'semicondutcor&amp;electronic'!$E$16</f>
        <v>3628.7318880226794</v>
      </c>
      <c r="AZ57">
        <f>AV57*'semicondutcor&amp;electronic'!$E$16</f>
        <v>21.240174894545458</v>
      </c>
      <c r="BA57">
        <f t="shared" si="37"/>
        <v>3649.9720629172248</v>
      </c>
      <c r="BC57" s="1">
        <f>AY57/'PFAS toxicity'!$L$4*'PFAS toxicity'!$H$3</f>
        <v>36339157.907198548</v>
      </c>
      <c r="BD57" s="1">
        <f>AZ57/'PFAS toxicity'!$L$4*'PFAS toxicity'!$H$3</f>
        <v>212705.18001537665</v>
      </c>
      <c r="BE57" s="1">
        <f t="shared" si="38"/>
        <v>36551863.087213926</v>
      </c>
      <c r="BG57" s="1">
        <f>AY57/'PFAS toxicity'!$L$4*'PFAS toxicity'!$I$3</f>
        <v>27412477.46266276</v>
      </c>
      <c r="BH57" s="1">
        <f>AZ57/'PFAS toxicity'!$L$4*'PFAS toxicity'!$I$3</f>
        <v>160454.34977479486</v>
      </c>
      <c r="BI57" s="1">
        <f t="shared" si="47"/>
        <v>27572931.812437557</v>
      </c>
      <c r="BK57">
        <v>2024</v>
      </c>
      <c r="BL57">
        <f>'semicondutcor&amp;electronic'!$A$36^(1/4)</f>
        <v>1.054247532817802</v>
      </c>
      <c r="BM57">
        <f>'semicondutcor&amp;electronic'!$A$35^(1/4)</f>
        <v>1.0928424710244675</v>
      </c>
    </row>
    <row r="58" spans="2:65">
      <c r="B58">
        <v>2025</v>
      </c>
      <c r="C58">
        <f t="shared" si="39"/>
        <v>36531.209318838577</v>
      </c>
      <c r="D58">
        <f t="shared" si="40"/>
        <v>48.888466868392655</v>
      </c>
      <c r="E58">
        <f t="shared" si="41"/>
        <v>36580.097785706967</v>
      </c>
      <c r="G58">
        <f>C58*'semicondutcor&amp;electronic'!$D$16*'semicondutcor&amp;electronic'!$E$16</f>
        <v>3642.4414452886326</v>
      </c>
      <c r="H58">
        <f>D58*'semicondutcor&amp;electronic'!$E$16</f>
        <v>23.212165216746918</v>
      </c>
      <c r="I58">
        <f t="shared" si="42"/>
        <v>3665.6536105053797</v>
      </c>
      <c r="K58" s="1">
        <f>G58/'PFAS toxicity'!$L$4*'PFAS toxicity'!$H$3</f>
        <v>36476449.330676161</v>
      </c>
      <c r="L58" s="1">
        <f>H58/'PFAS toxicity'!$L$4*'PFAS toxicity'!$H$3</f>
        <v>232453.25452770843</v>
      </c>
      <c r="M58" s="1">
        <f t="shared" si="43"/>
        <v>36708902.585203871</v>
      </c>
      <c r="O58" s="1">
        <f>G58/'PFAS toxicity'!$L$4*'PFAS toxicity'!$I$3</f>
        <v>27516043.375266131</v>
      </c>
      <c r="P58" s="1">
        <f>H58/'PFAS toxicity'!$L$4*'PFAS toxicity'!$I$3</f>
        <v>175351.32809451103</v>
      </c>
      <c r="Q58" s="1">
        <f t="shared" si="44"/>
        <v>27691394.703360643</v>
      </c>
      <c r="S58">
        <v>2025</v>
      </c>
      <c r="T58" s="5">
        <f>1+'semicondutcor&amp;electronic'!$A$28</f>
        <v>1.0785</v>
      </c>
      <c r="U58" s="5">
        <f>1+'semicondutcor&amp;electronic'!$A$29</f>
        <v>1.1194999999999999</v>
      </c>
      <c r="AT58">
        <v>2025</v>
      </c>
      <c r="AU58">
        <f t="shared" si="45"/>
        <v>38367.980862233875</v>
      </c>
      <c r="AV58">
        <f t="shared" si="46"/>
        <v>48.888466868392655</v>
      </c>
      <c r="AW58">
        <f t="shared" si="36"/>
        <v>38416.869329102265</v>
      </c>
      <c r="AY58">
        <f>AU58*'semicondutcor&amp;electronic'!$D$16*'semicondutcor&amp;electronic'!$E$16</f>
        <v>3825.5816402051942</v>
      </c>
      <c r="AZ58">
        <f>AV58*'semicondutcor&amp;electronic'!$E$16</f>
        <v>23.212165216746918</v>
      </c>
      <c r="BA58">
        <f t="shared" si="37"/>
        <v>3848.7938054219412</v>
      </c>
      <c r="BC58" s="1">
        <f>AY58/'PFAS toxicity'!$L$4*'PFAS toxicity'!$H$3</f>
        <v>38310467.568340585</v>
      </c>
      <c r="BD58" s="1">
        <f>AZ58/'PFAS toxicity'!$L$4*'PFAS toxicity'!$H$3</f>
        <v>232453.25452770843</v>
      </c>
      <c r="BE58" s="1">
        <f t="shared" si="38"/>
        <v>38542920.822868295</v>
      </c>
      <c r="BG58" s="1">
        <f>AY58/'PFAS toxicity'!$L$4*'PFAS toxicity'!$I$3</f>
        <v>28899536.733435813</v>
      </c>
      <c r="BH58" s="1">
        <f>AZ58/'PFAS toxicity'!$L$4*'PFAS toxicity'!$I$3</f>
        <v>175351.32809451103</v>
      </c>
      <c r="BI58" s="1">
        <f t="shared" si="47"/>
        <v>29074888.061530326</v>
      </c>
      <c r="BK58">
        <v>2025</v>
      </c>
      <c r="BL58" s="5">
        <f>1+'semicondutcor&amp;electronic'!$A$27</f>
        <v>1.0660000000000001</v>
      </c>
      <c r="BM58" s="5">
        <f>1+'semicondutcor&amp;electronic'!$A$29</f>
        <v>1.1194999999999999</v>
      </c>
    </row>
    <row r="59" spans="2:65">
      <c r="B59">
        <v>2026</v>
      </c>
      <c r="C59">
        <f t="shared" si="39"/>
        <v>39398.909250367404</v>
      </c>
      <c r="D59">
        <f t="shared" si="40"/>
        <v>54.730638659165571</v>
      </c>
      <c r="E59">
        <f t="shared" si="41"/>
        <v>39453.63988902657</v>
      </c>
      <c r="G59">
        <f>C59*'semicondutcor&amp;electronic'!$D$16*'semicondutcor&amp;electronic'!$E$16</f>
        <v>3928.3730987437903</v>
      </c>
      <c r="H59">
        <f>D59*'semicondutcor&amp;electronic'!$E$16</f>
        <v>25.986018960148172</v>
      </c>
      <c r="I59">
        <f t="shared" si="42"/>
        <v>3954.3591177039384</v>
      </c>
      <c r="K59" s="1">
        <f>G59/'PFAS toxicity'!$L$4*'PFAS toxicity'!$H$3</f>
        <v>39339850.603134237</v>
      </c>
      <c r="L59" s="1">
        <f>H59/'PFAS toxicity'!$L$4*'PFAS toxicity'!$H$3</f>
        <v>260231.41844376954</v>
      </c>
      <c r="M59" s="1">
        <f t="shared" si="43"/>
        <v>39600082.021578006</v>
      </c>
      <c r="O59" s="1">
        <f>G59/'PFAS toxicity'!$L$4*'PFAS toxicity'!$I$3</f>
        <v>29676052.780224521</v>
      </c>
      <c r="P59" s="1">
        <f>H59/'PFAS toxicity'!$L$4*'PFAS toxicity'!$I$3</f>
        <v>196305.81180180507</v>
      </c>
      <c r="Q59" s="1">
        <f t="shared" si="44"/>
        <v>29872358.592026327</v>
      </c>
      <c r="S59">
        <v>2026</v>
      </c>
      <c r="T59" s="5">
        <f>1+'semicondutcor&amp;electronic'!$A$28</f>
        <v>1.0785</v>
      </c>
      <c r="U59" s="5">
        <f>1+'semicondutcor&amp;electronic'!$A$29</f>
        <v>1.1194999999999999</v>
      </c>
      <c r="AT59">
        <v>2026</v>
      </c>
      <c r="AU59">
        <f t="shared" si="45"/>
        <v>40900.267599141313</v>
      </c>
      <c r="AV59">
        <f t="shared" si="46"/>
        <v>54.730638659165571</v>
      </c>
      <c r="AW59">
        <f t="shared" si="36"/>
        <v>40954.998237800479</v>
      </c>
      <c r="AY59">
        <f>AU59*'semicondutcor&amp;electronic'!$D$16*'semicondutcor&amp;electronic'!$E$16</f>
        <v>4078.0700284587379</v>
      </c>
      <c r="AZ59">
        <f>AV59*'semicondutcor&amp;electronic'!$E$16</f>
        <v>25.986018960148172</v>
      </c>
      <c r="BA59">
        <f t="shared" si="37"/>
        <v>4104.056047418886</v>
      </c>
      <c r="BC59" s="1">
        <f>AY59/'PFAS toxicity'!$L$4*'PFAS toxicity'!$H$3</f>
        <v>40838958.427851073</v>
      </c>
      <c r="BD59" s="1">
        <f>AZ59/'PFAS toxicity'!$L$4*'PFAS toxicity'!$H$3</f>
        <v>260231.41844376954</v>
      </c>
      <c r="BE59" s="1">
        <f t="shared" si="38"/>
        <v>41099189.846294843</v>
      </c>
      <c r="BG59" s="1">
        <f>AY59/'PFAS toxicity'!$L$4*'PFAS toxicity'!$I$3</f>
        <v>30806906.157842584</v>
      </c>
      <c r="BH59" s="1">
        <f>AZ59/'PFAS toxicity'!$L$4*'PFAS toxicity'!$I$3</f>
        <v>196305.81180180507</v>
      </c>
      <c r="BI59" s="1">
        <f t="shared" si="47"/>
        <v>31003211.96964439</v>
      </c>
      <c r="BK59">
        <v>2026</v>
      </c>
      <c r="BL59" s="5">
        <f>1+'semicondutcor&amp;electronic'!$A$27</f>
        <v>1.0660000000000001</v>
      </c>
      <c r="BM59" s="5">
        <f>1+'semicondutcor&amp;electronic'!$A$29</f>
        <v>1.1194999999999999</v>
      </c>
    </row>
    <row r="60" spans="2:65">
      <c r="B60">
        <v>2027</v>
      </c>
      <c r="C60">
        <f t="shared" si="39"/>
        <v>42491.723626521249</v>
      </c>
      <c r="D60">
        <f t="shared" si="40"/>
        <v>61.270949978935853</v>
      </c>
      <c r="E60">
        <f t="shared" si="41"/>
        <v>42552.994576500183</v>
      </c>
      <c r="G60">
        <f>C60*'semicondutcor&amp;electronic'!$D$16*'semicondutcor&amp;electronic'!$E$16</f>
        <v>4236.7503869951788</v>
      </c>
      <c r="H60">
        <f>D60*'semicondutcor&amp;electronic'!$E$16</f>
        <v>29.091348225885877</v>
      </c>
      <c r="I60">
        <f t="shared" si="42"/>
        <v>4265.8417352210645</v>
      </c>
      <c r="K60" s="1">
        <f>G60/'PFAS toxicity'!$L$4*'PFAS toxicity'!$H$3</f>
        <v>42428028.875480287</v>
      </c>
      <c r="L60" s="1">
        <f>H60/'PFAS toxicity'!$L$4*'PFAS toxicity'!$H$3</f>
        <v>291329.07294779998</v>
      </c>
      <c r="M60" s="1">
        <f t="shared" si="43"/>
        <v>42719357.948428087</v>
      </c>
      <c r="O60" s="1">
        <f>G60/'PFAS toxicity'!$L$4*'PFAS toxicity'!$I$3</f>
        <v>32005622.923472155</v>
      </c>
      <c r="P60" s="1">
        <f>H60/'PFAS toxicity'!$L$4*'PFAS toxicity'!$I$3</f>
        <v>219764.35631212077</v>
      </c>
      <c r="Q60" s="1">
        <f t="shared" si="44"/>
        <v>32225387.279784277</v>
      </c>
      <c r="S60">
        <v>2027</v>
      </c>
      <c r="T60" s="5">
        <f>1+'semicondutcor&amp;electronic'!$A$28</f>
        <v>1.0785</v>
      </c>
      <c r="U60" s="5">
        <f>1+'semicondutcor&amp;electronic'!$A$29</f>
        <v>1.1194999999999999</v>
      </c>
      <c r="AT60">
        <v>2027</v>
      </c>
      <c r="AU60">
        <f t="shared" si="45"/>
        <v>43599.685260684644</v>
      </c>
      <c r="AV60">
        <f t="shared" si="46"/>
        <v>61.270949978935853</v>
      </c>
      <c r="AW60">
        <f t="shared" si="36"/>
        <v>43660.956210663579</v>
      </c>
      <c r="AY60">
        <f>AU60*'semicondutcor&amp;electronic'!$D$16*'semicondutcor&amp;electronic'!$E$16</f>
        <v>4347.2226503370148</v>
      </c>
      <c r="AZ60">
        <f>AV60*'semicondutcor&amp;electronic'!$E$16</f>
        <v>29.091348225885877</v>
      </c>
      <c r="BA60">
        <f t="shared" si="37"/>
        <v>4376.3139985629005</v>
      </c>
      <c r="BC60" s="1">
        <f>AY60/'PFAS toxicity'!$L$4*'PFAS toxicity'!$H$3</f>
        <v>43534329.684089243</v>
      </c>
      <c r="BD60" s="1">
        <f>AZ60/'PFAS toxicity'!$L$4*'PFAS toxicity'!$H$3</f>
        <v>291329.07294779998</v>
      </c>
      <c r="BE60" s="1">
        <f t="shared" si="38"/>
        <v>43825658.757037044</v>
      </c>
      <c r="BG60" s="1">
        <f>AY60/'PFAS toxicity'!$L$4*'PFAS toxicity'!$I$3</f>
        <v>32840161.964260194</v>
      </c>
      <c r="BH60" s="1">
        <f>AZ60/'PFAS toxicity'!$L$4*'PFAS toxicity'!$I$3</f>
        <v>219764.35631212077</v>
      </c>
      <c r="BI60" s="1">
        <f t="shared" si="47"/>
        <v>33059926.320572317</v>
      </c>
      <c r="BK60">
        <v>2027</v>
      </c>
      <c r="BL60" s="5">
        <f>1+'semicondutcor&amp;electronic'!$A$27</f>
        <v>1.0660000000000001</v>
      </c>
      <c r="BM60" s="5">
        <f>1+'semicondutcor&amp;electronic'!$A$29</f>
        <v>1.1194999999999999</v>
      </c>
    </row>
    <row r="61" spans="2:65">
      <c r="B61">
        <v>2028</v>
      </c>
      <c r="C61">
        <f t="shared" si="39"/>
        <v>45827.323931203166</v>
      </c>
      <c r="D61">
        <f t="shared" si="40"/>
        <v>68.59282850141868</v>
      </c>
      <c r="E61">
        <f t="shared" si="41"/>
        <v>45895.916759704582</v>
      </c>
      <c r="G61">
        <f>C61*'semicondutcor&amp;electronic'!$D$16*'semicondutcor&amp;electronic'!$E$16</f>
        <v>4569.3352923742996</v>
      </c>
      <c r="H61">
        <f>D61*'semicondutcor&amp;electronic'!$E$16</f>
        <v>32.567764338879236</v>
      </c>
      <c r="I61">
        <f t="shared" si="42"/>
        <v>4601.9030567131786</v>
      </c>
      <c r="K61" s="1">
        <f>G61/'PFAS toxicity'!$L$4*'PFAS toxicity'!$H$3</f>
        <v>45758629.142205477</v>
      </c>
      <c r="L61" s="1">
        <f>H61/'PFAS toxicity'!$L$4*'PFAS toxicity'!$H$3</f>
        <v>326142.89716506208</v>
      </c>
      <c r="M61" s="1">
        <f t="shared" si="43"/>
        <v>46084772.039370537</v>
      </c>
      <c r="O61" s="1">
        <f>G61/'PFAS toxicity'!$L$4*'PFAS toxicity'!$I$3</f>
        <v>34518064.322964713</v>
      </c>
      <c r="P61" s="1">
        <f>H61/'PFAS toxicity'!$L$4*'PFAS toxicity'!$I$3</f>
        <v>246026.19689141918</v>
      </c>
      <c r="Q61" s="1">
        <f t="shared" si="44"/>
        <v>34764090.519856133</v>
      </c>
      <c r="S61">
        <v>2028</v>
      </c>
      <c r="T61" s="5">
        <f>1+'semicondutcor&amp;electronic'!$A$28</f>
        <v>1.0785</v>
      </c>
      <c r="U61" s="5">
        <f>1+'semicondutcor&amp;electronic'!$A$29</f>
        <v>1.1194999999999999</v>
      </c>
      <c r="AT61">
        <v>2028</v>
      </c>
      <c r="AU61">
        <f t="shared" si="45"/>
        <v>46477.264487889835</v>
      </c>
      <c r="AV61">
        <f t="shared" si="46"/>
        <v>68.59282850141868</v>
      </c>
      <c r="AW61">
        <f t="shared" si="36"/>
        <v>46545.857316391252</v>
      </c>
      <c r="AY61">
        <f>AU61*'semicondutcor&amp;electronic'!$D$16*'semicondutcor&amp;electronic'!$E$16</f>
        <v>4634.1393452592574</v>
      </c>
      <c r="AZ61">
        <f>AV61*'semicondutcor&amp;electronic'!$E$16</f>
        <v>32.567764338879236</v>
      </c>
      <c r="BA61">
        <f t="shared" si="37"/>
        <v>4666.7071095981364</v>
      </c>
      <c r="BC61" s="1">
        <f>AY61/'PFAS toxicity'!$L$4*'PFAS toxicity'!$H$3</f>
        <v>46407595.44323913</v>
      </c>
      <c r="BD61" s="1">
        <f>AZ61/'PFAS toxicity'!$L$4*'PFAS toxicity'!$H$3</f>
        <v>326142.89716506208</v>
      </c>
      <c r="BE61" s="1">
        <f t="shared" si="38"/>
        <v>46733738.34040419</v>
      </c>
      <c r="BG61" s="1">
        <f>AY61/'PFAS toxicity'!$L$4*'PFAS toxicity'!$I$3</f>
        <v>35007612.653901368</v>
      </c>
      <c r="BH61" s="1">
        <f>AZ61/'PFAS toxicity'!$L$4*'PFAS toxicity'!$I$3</f>
        <v>246026.19689141918</v>
      </c>
      <c r="BI61" s="1">
        <f t="shared" si="47"/>
        <v>35253638.850792788</v>
      </c>
      <c r="BK61">
        <v>2028</v>
      </c>
      <c r="BL61" s="5">
        <f>1+'semicondutcor&amp;electronic'!$A$27</f>
        <v>1.0660000000000001</v>
      </c>
      <c r="BM61" s="5">
        <f>1+'semicondutcor&amp;electronic'!$A$29</f>
        <v>1.1194999999999999</v>
      </c>
    </row>
    <row r="62" spans="2:65">
      <c r="B62">
        <v>2029</v>
      </c>
      <c r="C62">
        <f t="shared" si="39"/>
        <v>49424.768859802614</v>
      </c>
      <c r="D62">
        <f t="shared" si="40"/>
        <v>76.789671507338213</v>
      </c>
      <c r="E62">
        <f t="shared" si="41"/>
        <v>49501.558531309951</v>
      </c>
      <c r="G62">
        <f>C62*'semicondutcor&amp;electronic'!$D$16*'semicondutcor&amp;electronic'!$E$16</f>
        <v>4928.028112825682</v>
      </c>
      <c r="H62">
        <f>D62*'semicondutcor&amp;electronic'!$E$16</f>
        <v>36.459612177375305</v>
      </c>
      <c r="I62">
        <f t="shared" si="42"/>
        <v>4964.4877250030577</v>
      </c>
      <c r="K62" s="1">
        <f>G62/'PFAS toxicity'!$L$4*'PFAS toxicity'!$H$3</f>
        <v>49350681.52986861</v>
      </c>
      <c r="L62" s="1">
        <f>H62/'PFAS toxicity'!$L$4*'PFAS toxicity'!$H$3</f>
        <v>365116.97337628691</v>
      </c>
      <c r="M62" s="1">
        <f t="shared" si="43"/>
        <v>49715798.503244899</v>
      </c>
      <c r="O62" s="1">
        <f>G62/'PFAS toxicity'!$L$4*'PFAS toxicity'!$I$3</f>
        <v>37227732.372317441</v>
      </c>
      <c r="P62" s="1">
        <f>H62/'PFAS toxicity'!$L$4*'PFAS toxicity'!$I$3</f>
        <v>275426.32741994376</v>
      </c>
      <c r="Q62" s="1">
        <f t="shared" si="44"/>
        <v>37503158.699737385</v>
      </c>
      <c r="S62">
        <v>2029</v>
      </c>
      <c r="T62" s="5">
        <f>1+'semicondutcor&amp;electronic'!$A$28</f>
        <v>1.0785</v>
      </c>
      <c r="U62" s="5">
        <f>1+'semicondutcor&amp;electronic'!$A$29</f>
        <v>1.1194999999999999</v>
      </c>
      <c r="AT62">
        <v>2029</v>
      </c>
      <c r="AU62">
        <f t="shared" si="45"/>
        <v>49544.76394409057</v>
      </c>
      <c r="AV62">
        <f t="shared" si="46"/>
        <v>76.789671507338213</v>
      </c>
      <c r="AW62">
        <f t="shared" si="36"/>
        <v>49621.553615597906</v>
      </c>
      <c r="AY62">
        <f>AU62*'semicondutcor&amp;electronic'!$D$16*'semicondutcor&amp;electronic'!$E$16</f>
        <v>4939.9925420463696</v>
      </c>
      <c r="AZ62">
        <f>AV62*'semicondutcor&amp;electronic'!$E$16</f>
        <v>36.459612177375305</v>
      </c>
      <c r="BA62">
        <f t="shared" si="37"/>
        <v>4976.4521542237453</v>
      </c>
      <c r="BC62" s="1">
        <f>AY62/'PFAS toxicity'!$L$4*'PFAS toxicity'!$H$3</f>
        <v>49470496.742492929</v>
      </c>
      <c r="BD62" s="1">
        <f>AZ62/'PFAS toxicity'!$L$4*'PFAS toxicity'!$H$3</f>
        <v>365116.97337628691</v>
      </c>
      <c r="BE62" s="1">
        <f t="shared" si="38"/>
        <v>49835613.715869218</v>
      </c>
      <c r="BG62" s="1">
        <f>AY62/'PFAS toxicity'!$L$4*'PFAS toxicity'!$I$3</f>
        <v>37318115.089058869</v>
      </c>
      <c r="BH62" s="1">
        <f>AZ62/'PFAS toxicity'!$L$4*'PFAS toxicity'!$I$3</f>
        <v>275426.32741994376</v>
      </c>
      <c r="BI62" s="1">
        <f t="shared" si="47"/>
        <v>37593541.416478813</v>
      </c>
      <c r="BK62">
        <v>2029</v>
      </c>
      <c r="BL62" s="5">
        <f>1+'semicondutcor&amp;electronic'!$A$27</f>
        <v>1.0660000000000001</v>
      </c>
      <c r="BM62" s="5">
        <f>1+'semicondutcor&amp;electronic'!$A$29</f>
        <v>1.1194999999999999</v>
      </c>
    </row>
    <row r="63" spans="2:65">
      <c r="B63">
        <v>2030</v>
      </c>
      <c r="C63">
        <f t="shared" si="39"/>
        <v>53304.613215297119</v>
      </c>
      <c r="D63">
        <f t="shared" si="40"/>
        <v>85.966037252465128</v>
      </c>
      <c r="E63">
        <f t="shared" si="41"/>
        <v>53390.579252549585</v>
      </c>
      <c r="G63">
        <f>C63*'semicondutcor&amp;electronic'!$D$16*'semicondutcor&amp;electronic'!$E$16</f>
        <v>5314.8783196824979</v>
      </c>
      <c r="H63">
        <f>D63*'semicondutcor&amp;electronic'!$E$16</f>
        <v>40.816535832571653</v>
      </c>
      <c r="I63">
        <f t="shared" si="42"/>
        <v>5355.6948555150693</v>
      </c>
      <c r="K63" s="1">
        <f>G63/'PFAS toxicity'!$L$4*'PFAS toxicity'!$H$3</f>
        <v>53224710.0299633</v>
      </c>
      <c r="L63" s="1">
        <f>H63/'PFAS toxicity'!$L$4*'PFAS toxicity'!$H$3</f>
        <v>408748.45169475325</v>
      </c>
      <c r="M63" s="1">
        <f t="shared" si="43"/>
        <v>53633458.481658056</v>
      </c>
      <c r="O63" s="1">
        <f>G63/'PFAS toxicity'!$L$4*'PFAS toxicity'!$I$3</f>
        <v>40150109.36354436</v>
      </c>
      <c r="P63" s="1">
        <f>H63/'PFAS toxicity'!$L$4*'PFAS toxicity'!$I$3</f>
        <v>308339.77354662702</v>
      </c>
      <c r="Q63" s="1">
        <f t="shared" si="44"/>
        <v>40458449.137090988</v>
      </c>
      <c r="S63">
        <v>2030</v>
      </c>
      <c r="T63" s="5">
        <f>1+'semicondutcor&amp;electronic'!$A$28</f>
        <v>1.0785</v>
      </c>
      <c r="U63" s="5">
        <f>1+'semicondutcor&amp;electronic'!$A$29</f>
        <v>1.1194999999999999</v>
      </c>
      <c r="AT63">
        <v>2030</v>
      </c>
      <c r="AU63">
        <f t="shared" si="45"/>
        <v>52814.718364400549</v>
      </c>
      <c r="AV63">
        <f t="shared" si="46"/>
        <v>85.966037252465128</v>
      </c>
      <c r="AW63">
        <f t="shared" si="36"/>
        <v>52900.684401653016</v>
      </c>
      <c r="AY63">
        <f>AU63*'semicondutcor&amp;electronic'!$D$16*'semicondutcor&amp;electronic'!$E$16</f>
        <v>5266.0320498214305</v>
      </c>
      <c r="AZ63">
        <f>AV63*'semicondutcor&amp;electronic'!$E$16</f>
        <v>40.816535832571653</v>
      </c>
      <c r="BA63">
        <f t="shared" si="37"/>
        <v>5306.8485856540019</v>
      </c>
      <c r="BC63" s="1">
        <f>AY63/'PFAS toxicity'!$L$4*'PFAS toxicity'!$H$3</f>
        <v>52735549.527497463</v>
      </c>
      <c r="BD63" s="1">
        <f>AZ63/'PFAS toxicity'!$L$4*'PFAS toxicity'!$H$3</f>
        <v>408748.45169475325</v>
      </c>
      <c r="BE63" s="1">
        <f t="shared" si="38"/>
        <v>53144297.97919222</v>
      </c>
      <c r="BG63" s="1">
        <f>AY63/'PFAS toxicity'!$L$4*'PFAS toxicity'!$I$3</f>
        <v>39781110.684936754</v>
      </c>
      <c r="BH63" s="1">
        <f>AZ63/'PFAS toxicity'!$L$4*'PFAS toxicity'!$I$3</f>
        <v>308339.77354662702</v>
      </c>
      <c r="BI63" s="1">
        <f t="shared" si="47"/>
        <v>40089450.458483383</v>
      </c>
      <c r="BK63">
        <v>2030</v>
      </c>
      <c r="BL63" s="5">
        <f>1+'semicondutcor&amp;electronic'!$A$27</f>
        <v>1.0660000000000001</v>
      </c>
      <c r="BM63" s="5">
        <f>1+'semicondutcor&amp;electronic'!$A$29</f>
        <v>1.1194999999999999</v>
      </c>
    </row>
    <row r="64" spans="2:65">
      <c r="B64">
        <v>2031</v>
      </c>
      <c r="C64">
        <f t="shared" si="39"/>
        <v>57489.025352697943</v>
      </c>
      <c r="D64">
        <f t="shared" si="40"/>
        <v>96.238978704134709</v>
      </c>
      <c r="E64">
        <f t="shared" si="41"/>
        <v>57585.264331402075</v>
      </c>
      <c r="G64">
        <f>C64*'semicondutcor&amp;electronic'!$D$16*'semicondutcor&amp;electronic'!$E$16</f>
        <v>5732.0962677775751</v>
      </c>
      <c r="H64">
        <f>D64*'semicondutcor&amp;electronic'!$E$16</f>
        <v>45.694111864563965</v>
      </c>
      <c r="I64">
        <f t="shared" si="42"/>
        <v>5777.7903796421388</v>
      </c>
      <c r="K64" s="1">
        <f>G64/'PFAS toxicity'!$L$4*'PFAS toxicity'!$H$3</f>
        <v>57402849.767315432</v>
      </c>
      <c r="L64" s="1">
        <f>H64/'PFAS toxicity'!$L$4*'PFAS toxicity'!$H$3</f>
        <v>457593.89167227625</v>
      </c>
      <c r="M64" s="1">
        <f t="shared" si="43"/>
        <v>57860443.658987708</v>
      </c>
      <c r="O64" s="1">
        <f>G64/'PFAS toxicity'!$L$4*'PFAS toxicity'!$I$3</f>
        <v>43301892.948582605</v>
      </c>
      <c r="P64" s="1">
        <f>H64/'PFAS toxicity'!$L$4*'PFAS toxicity'!$I$3</f>
        <v>345186.37648544897</v>
      </c>
      <c r="Q64" s="1">
        <f t="shared" si="44"/>
        <v>43647079.325068057</v>
      </c>
      <c r="S64">
        <v>2031</v>
      </c>
      <c r="T64" s="5">
        <f>1+'semicondutcor&amp;electronic'!$A$28</f>
        <v>1.0785</v>
      </c>
      <c r="U64" s="5">
        <f>1+'semicondutcor&amp;electronic'!$A$29</f>
        <v>1.1194999999999999</v>
      </c>
      <c r="AT64">
        <v>2031</v>
      </c>
      <c r="AU64">
        <f t="shared" si="45"/>
        <v>56300.489776450988</v>
      </c>
      <c r="AV64">
        <f t="shared" si="46"/>
        <v>96.238978704134709</v>
      </c>
      <c r="AW64">
        <f t="shared" si="36"/>
        <v>56396.72875515512</v>
      </c>
      <c r="AY64">
        <f>AU64*'semicondutcor&amp;electronic'!$D$16*'semicondutcor&amp;electronic'!$E$16</f>
        <v>5613.5901651096447</v>
      </c>
      <c r="AZ64">
        <f>AV64*'semicondutcor&amp;electronic'!$E$16</f>
        <v>45.694111864563965</v>
      </c>
      <c r="BA64">
        <f t="shared" si="37"/>
        <v>5659.2842769742083</v>
      </c>
      <c r="BC64" s="1">
        <f>AY64/'PFAS toxicity'!$L$4*'PFAS toxicity'!$H$3</f>
        <v>56216095.796312295</v>
      </c>
      <c r="BD64" s="1">
        <f>AZ64/'PFAS toxicity'!$L$4*'PFAS toxicity'!$H$3</f>
        <v>457593.89167227625</v>
      </c>
      <c r="BE64" s="1">
        <f t="shared" si="38"/>
        <v>56673689.687984571</v>
      </c>
      <c r="BG64" s="1">
        <f>AY64/'PFAS toxicity'!$L$4*'PFAS toxicity'!$I$3</f>
        <v>42406663.990142576</v>
      </c>
      <c r="BH64" s="1">
        <f>AZ64/'PFAS toxicity'!$L$4*'PFAS toxicity'!$I$3</f>
        <v>345186.37648544897</v>
      </c>
      <c r="BI64" s="1">
        <f t="shared" si="47"/>
        <v>42751850.366628028</v>
      </c>
      <c r="BK64">
        <v>2031</v>
      </c>
      <c r="BL64" s="5">
        <f>1+'semicondutcor&amp;electronic'!$A$27</f>
        <v>1.0660000000000001</v>
      </c>
      <c r="BM64" s="5">
        <f>1+'semicondutcor&amp;electronic'!$A$29</f>
        <v>1.1194999999999999</v>
      </c>
    </row>
    <row r="65" spans="2:65">
      <c r="B65">
        <v>2032</v>
      </c>
      <c r="C65">
        <f t="shared" si="39"/>
        <v>62001.913842884729</v>
      </c>
      <c r="D65">
        <f t="shared" si="40"/>
        <v>107.7395366592788</v>
      </c>
      <c r="E65">
        <f t="shared" si="41"/>
        <v>62109.653379544005</v>
      </c>
      <c r="G65">
        <f>C65*'semicondutcor&amp;electronic'!$D$16*'semicondutcor&amp;electronic'!$E$16</f>
        <v>6182.0658247981137</v>
      </c>
      <c r="H65">
        <f>D65*'semicondutcor&amp;electronic'!$E$16</f>
        <v>51.154558232379351</v>
      </c>
      <c r="I65">
        <f t="shared" si="42"/>
        <v>6233.2203830304934</v>
      </c>
      <c r="K65" s="1">
        <f>G65/'PFAS toxicity'!$L$4*'PFAS toxicity'!$H$3</f>
        <v>61908973.47404968</v>
      </c>
      <c r="L65" s="1">
        <f>H65/'PFAS toxicity'!$L$4*'PFAS toxicity'!$H$3</f>
        <v>512276.3617271132</v>
      </c>
      <c r="M65" s="1">
        <f t="shared" si="43"/>
        <v>62421249.835776791</v>
      </c>
      <c r="O65" s="1">
        <f>G65/'PFAS toxicity'!$L$4*'PFAS toxicity'!$I$3</f>
        <v>46701091.545046329</v>
      </c>
      <c r="P65" s="1">
        <f>H65/'PFAS toxicity'!$L$4*'PFAS toxicity'!$I$3</f>
        <v>386436.14847546007</v>
      </c>
      <c r="Q65" s="1">
        <f t="shared" si="44"/>
        <v>47087527.69352179</v>
      </c>
      <c r="S65">
        <v>2032</v>
      </c>
      <c r="T65" s="5">
        <f>1+'semicondutcor&amp;electronic'!$A$28</f>
        <v>1.0785</v>
      </c>
      <c r="U65" s="5">
        <f>1+'semicondutcor&amp;electronic'!$A$29</f>
        <v>1.1194999999999999</v>
      </c>
      <c r="AT65">
        <v>2032</v>
      </c>
      <c r="AU65">
        <f t="shared" si="45"/>
        <v>60016.322101696758</v>
      </c>
      <c r="AV65">
        <f t="shared" si="46"/>
        <v>107.7395366592788</v>
      </c>
      <c r="AW65">
        <f t="shared" si="36"/>
        <v>60124.061638356034</v>
      </c>
      <c r="AY65">
        <f>AU65*'semicondutcor&amp;electronic'!$D$16*'semicondutcor&amp;electronic'!$E$16</f>
        <v>5984.0871160068818</v>
      </c>
      <c r="AZ65">
        <f>AV65*'semicondutcor&amp;electronic'!$E$16</f>
        <v>51.154558232379351</v>
      </c>
      <c r="BA65">
        <f t="shared" si="37"/>
        <v>6035.2416742392616</v>
      </c>
      <c r="BC65" s="1">
        <f>AY65/'PFAS toxicity'!$L$4*'PFAS toxicity'!$H$3</f>
        <v>59926358.118868917</v>
      </c>
      <c r="BD65" s="1">
        <f>AZ65/'PFAS toxicity'!$L$4*'PFAS toxicity'!$H$3</f>
        <v>512276.3617271132</v>
      </c>
      <c r="BE65" s="1">
        <f t="shared" si="38"/>
        <v>60438634.480596028</v>
      </c>
      <c r="BG65" s="1">
        <f>AY65/'PFAS toxicity'!$L$4*'PFAS toxicity'!$I$3</f>
        <v>45205503.813492</v>
      </c>
      <c r="BH65" s="1">
        <f>AZ65/'PFAS toxicity'!$L$4*'PFAS toxicity'!$I$3</f>
        <v>386436.14847546007</v>
      </c>
      <c r="BI65" s="1">
        <f t="shared" si="47"/>
        <v>45591939.961967461</v>
      </c>
      <c r="BK65">
        <v>2032</v>
      </c>
      <c r="BL65" s="5">
        <f>1+'semicondutcor&amp;electronic'!$A$27</f>
        <v>1.0660000000000001</v>
      </c>
      <c r="BM65" s="5">
        <f>1+'semicondutcor&amp;electronic'!$A$29</f>
        <v>1.1194999999999999</v>
      </c>
    </row>
    <row r="66" spans="2:65">
      <c r="B66">
        <v>2033</v>
      </c>
      <c r="C66">
        <f t="shared" si="39"/>
        <v>66869.064079551186</v>
      </c>
      <c r="D66">
        <f t="shared" si="40"/>
        <v>120.61441129006261</v>
      </c>
      <c r="E66">
        <f t="shared" si="41"/>
        <v>66989.678490841252</v>
      </c>
      <c r="G66">
        <f>C66*'semicondutcor&amp;electronic'!$D$16*'semicondutcor&amp;electronic'!$E$16</f>
        <v>6667.3579920447664</v>
      </c>
      <c r="H66">
        <f>D66*'semicondutcor&amp;electronic'!$E$16</f>
        <v>57.267527941148685</v>
      </c>
      <c r="I66">
        <f t="shared" si="42"/>
        <v>6724.6255199859152</v>
      </c>
      <c r="K66" s="1">
        <f>G66/'PFAS toxicity'!$L$4*'PFAS toxicity'!$H$3</f>
        <v>66768827.891762584</v>
      </c>
      <c r="L66" s="1">
        <f>H66/'PFAS toxicity'!$L$4*'PFAS toxicity'!$H$3</f>
        <v>573493.38695350324</v>
      </c>
      <c r="M66" s="1">
        <f t="shared" si="43"/>
        <v>67342321.278716087</v>
      </c>
      <c r="O66" s="1">
        <f>G66/'PFAS toxicity'!$L$4*'PFAS toxicity'!$I$3</f>
        <v>50367127.231332473</v>
      </c>
      <c r="P66" s="1">
        <f>H66/'PFAS toxicity'!$L$4*'PFAS toxicity'!$I$3</f>
        <v>432615.26821827755</v>
      </c>
      <c r="Q66" s="1">
        <f t="shared" si="44"/>
        <v>50799742.499550752</v>
      </c>
      <c r="S66">
        <v>2033</v>
      </c>
      <c r="T66" s="5">
        <f>1+'semicondutcor&amp;electronic'!$A$28</f>
        <v>1.0785</v>
      </c>
      <c r="U66" s="5">
        <f>1+'semicondutcor&amp;electronic'!$A$29</f>
        <v>1.1194999999999999</v>
      </c>
      <c r="AT66">
        <v>2033</v>
      </c>
      <c r="AU66">
        <f t="shared" si="45"/>
        <v>63977.399360408745</v>
      </c>
      <c r="AV66">
        <f t="shared" si="46"/>
        <v>120.61441129006261</v>
      </c>
      <c r="AW66">
        <f t="shared" si="36"/>
        <v>64098.01377169881</v>
      </c>
      <c r="AY66">
        <f>AU66*'semicondutcor&amp;electronic'!$D$16*'semicondutcor&amp;electronic'!$E$16</f>
        <v>6379.0368656633364</v>
      </c>
      <c r="AZ66">
        <f>AV66*'semicondutcor&amp;electronic'!$E$16</f>
        <v>57.267527941148685</v>
      </c>
      <c r="BA66">
        <f t="shared" si="37"/>
        <v>6436.3043936044851</v>
      </c>
      <c r="BC66" s="1">
        <f>AY66/'PFAS toxicity'!$L$4*'PFAS toxicity'!$H$3</f>
        <v>63881497.754714265</v>
      </c>
      <c r="BD66" s="1">
        <f>AZ66/'PFAS toxicity'!$L$4*'PFAS toxicity'!$H$3</f>
        <v>573493.38695350324</v>
      </c>
      <c r="BE66" s="1">
        <f t="shared" si="38"/>
        <v>64454991.141667768</v>
      </c>
      <c r="BG66" s="1">
        <f>AY66/'PFAS toxicity'!$L$4*'PFAS toxicity'!$I$3</f>
        <v>48189067.06518247</v>
      </c>
      <c r="BH66" s="1">
        <f>AZ66/'PFAS toxicity'!$L$4*'PFAS toxicity'!$I$3</f>
        <v>432615.26821827755</v>
      </c>
      <c r="BI66" s="1">
        <f t="shared" si="47"/>
        <v>48621682.333400749</v>
      </c>
      <c r="BK66">
        <v>2033</v>
      </c>
      <c r="BL66" s="5">
        <f>1+'semicondutcor&amp;electronic'!$A$27</f>
        <v>1.0660000000000001</v>
      </c>
      <c r="BM66" s="5">
        <f>1+'semicondutcor&amp;electronic'!$A$29</f>
        <v>1.1194999999999999</v>
      </c>
    </row>
    <row r="67" spans="2:65">
      <c r="B67">
        <v>2034</v>
      </c>
      <c r="C67">
        <f t="shared" si="39"/>
        <v>72118.285609795959</v>
      </c>
      <c r="D67">
        <f t="shared" si="40"/>
        <v>135.02783343922508</v>
      </c>
      <c r="E67">
        <f t="shared" si="41"/>
        <v>72253.31344323518</v>
      </c>
      <c r="G67">
        <f>C67*'semicondutcor&amp;electronic'!$D$16*'semicondutcor&amp;electronic'!$E$16</f>
        <v>7190.7455944202811</v>
      </c>
      <c r="H67">
        <f>D67*'semicondutcor&amp;electronic'!$E$16</f>
        <v>64.110997530115952</v>
      </c>
      <c r="I67">
        <f t="shared" si="42"/>
        <v>7254.8565919503972</v>
      </c>
      <c r="K67" s="1">
        <f>G67/'PFAS toxicity'!$L$4*'PFAS toxicity'!$H$3</f>
        <v>72010180.881265953</v>
      </c>
      <c r="L67" s="1">
        <f>H67/'PFAS toxicity'!$L$4*'PFAS toxicity'!$H$3</f>
        <v>642025.84669444675</v>
      </c>
      <c r="M67" s="1">
        <f t="shared" si="43"/>
        <v>72652206.727960393</v>
      </c>
      <c r="O67" s="1">
        <f>G67/'PFAS toxicity'!$L$4*'PFAS toxicity'!$I$3</f>
        <v>54320946.718992077</v>
      </c>
      <c r="P67" s="1">
        <f>H67/'PFAS toxicity'!$L$4*'PFAS toxicity'!$I$3</f>
        <v>484312.7927703617</v>
      </c>
      <c r="Q67" s="1">
        <f t="shared" si="44"/>
        <v>54805259.51176244</v>
      </c>
      <c r="S67">
        <v>2034</v>
      </c>
      <c r="T67" s="5">
        <f>1+'semicondutcor&amp;electronic'!$A$28</f>
        <v>1.0785</v>
      </c>
      <c r="U67" s="5">
        <f>1+'semicondutcor&amp;electronic'!$A$29</f>
        <v>1.1194999999999999</v>
      </c>
      <c r="AT67">
        <v>2034</v>
      </c>
      <c r="AU67">
        <f t="shared" si="45"/>
        <v>68199.907718195725</v>
      </c>
      <c r="AV67">
        <f t="shared" si="46"/>
        <v>135.02783343922508</v>
      </c>
      <c r="AW67">
        <f t="shared" si="36"/>
        <v>68334.935551634946</v>
      </c>
      <c r="AY67">
        <f>AU67*'semicondutcor&amp;electronic'!$D$16*'semicondutcor&amp;electronic'!$E$16</f>
        <v>6800.0532987971164</v>
      </c>
      <c r="AZ67">
        <f>AV67*'semicondutcor&amp;electronic'!$E$16</f>
        <v>64.110997530115952</v>
      </c>
      <c r="BA67">
        <f t="shared" si="37"/>
        <v>6864.1642963272325</v>
      </c>
      <c r="BC67" s="1">
        <f>AY67/'PFAS toxicity'!$L$4*'PFAS toxicity'!$H$3</f>
        <v>68097676.606525406</v>
      </c>
      <c r="BD67" s="1">
        <f>AZ67/'PFAS toxicity'!$L$4*'PFAS toxicity'!$H$3</f>
        <v>642025.84669444675</v>
      </c>
      <c r="BE67" s="1">
        <f t="shared" si="38"/>
        <v>68739702.453219846</v>
      </c>
      <c r="BG67" s="1">
        <f>AY67/'PFAS toxicity'!$L$4*'PFAS toxicity'!$I$3</f>
        <v>51369545.491484508</v>
      </c>
      <c r="BH67" s="1">
        <f>AZ67/'PFAS toxicity'!$L$4*'PFAS toxicity'!$I$3</f>
        <v>484312.7927703617</v>
      </c>
      <c r="BI67" s="1">
        <f t="shared" si="47"/>
        <v>51853858.284254871</v>
      </c>
      <c r="BK67">
        <v>2034</v>
      </c>
      <c r="BL67" s="5">
        <f>1+'semicondutcor&amp;electronic'!$A$27</f>
        <v>1.0660000000000001</v>
      </c>
      <c r="BM67" s="5">
        <f>1+'semicondutcor&amp;electronic'!$A$29</f>
        <v>1.1194999999999999</v>
      </c>
    </row>
    <row r="68" spans="2:65">
      <c r="B68">
        <v>2035</v>
      </c>
      <c r="C68">
        <f t="shared" si="39"/>
        <v>77779.571030164938</v>
      </c>
      <c r="D68">
        <f t="shared" si="40"/>
        <v>151.16365953521247</v>
      </c>
      <c r="E68">
        <f t="shared" si="41"/>
        <v>77930.734689700155</v>
      </c>
      <c r="G68">
        <f>C68*'semicondutcor&amp;electronic'!$D$16*'semicondutcor&amp;electronic'!$E$16</f>
        <v>7755.219123582272</v>
      </c>
      <c r="H68">
        <f>D68*'semicondutcor&amp;electronic'!$E$16</f>
        <v>71.7722617349648</v>
      </c>
      <c r="I68">
        <f t="shared" si="42"/>
        <v>7826.9913853172366</v>
      </c>
      <c r="K68" s="1">
        <f>G68/'PFAS toxicity'!$L$4*'PFAS toxicity'!$H$3</f>
        <v>77662980.080445319</v>
      </c>
      <c r="L68" s="1">
        <f>H68/'PFAS toxicity'!$L$4*'PFAS toxicity'!$H$3</f>
        <v>718747.93537443317</v>
      </c>
      <c r="M68" s="1">
        <f t="shared" si="43"/>
        <v>78381728.015819758</v>
      </c>
      <c r="O68" s="1">
        <f>G68/'PFAS toxicity'!$L$4*'PFAS toxicity'!$I$3</f>
        <v>58585141.036432944</v>
      </c>
      <c r="P68" s="1">
        <f>H68/'PFAS toxicity'!$L$4*'PFAS toxicity'!$I$3</f>
        <v>542188.17150641989</v>
      </c>
      <c r="Q68" s="1">
        <f t="shared" si="44"/>
        <v>59127329.207939364</v>
      </c>
      <c r="S68">
        <v>2035</v>
      </c>
      <c r="T68" s="5">
        <f>1+'semicondutcor&amp;electronic'!$A$28</f>
        <v>1.0785</v>
      </c>
      <c r="U68" s="5">
        <f>1+'semicondutcor&amp;electronic'!$A$29</f>
        <v>1.1194999999999999</v>
      </c>
      <c r="AT68">
        <v>2035</v>
      </c>
      <c r="AU68">
        <f t="shared" si="45"/>
        <v>72701.101627596654</v>
      </c>
      <c r="AV68">
        <f t="shared" si="46"/>
        <v>151.16365953521247</v>
      </c>
      <c r="AW68">
        <f t="shared" si="36"/>
        <v>72852.265287131871</v>
      </c>
      <c r="AY68">
        <f>AU68*'semicondutcor&amp;electronic'!$D$16*'semicondutcor&amp;electronic'!$E$16</f>
        <v>7248.8568165177276</v>
      </c>
      <c r="AZ68">
        <f>AV68*'semicondutcor&amp;electronic'!$E$16</f>
        <v>71.7722617349648</v>
      </c>
      <c r="BA68">
        <f t="shared" si="37"/>
        <v>7320.6290782526921</v>
      </c>
      <c r="BC68" s="1">
        <f>AY68/'PFAS toxicity'!$L$4*'PFAS toxicity'!$H$3</f>
        <v>72592123.262556091</v>
      </c>
      <c r="BD68" s="1">
        <f>AZ68/'PFAS toxicity'!$L$4*'PFAS toxicity'!$H$3</f>
        <v>718747.93537443317</v>
      </c>
      <c r="BE68" s="1">
        <f t="shared" si="38"/>
        <v>73310871.19793053</v>
      </c>
      <c r="BG68" s="1">
        <f>AY68/'PFAS toxicity'!$L$4*'PFAS toxicity'!$I$3</f>
        <v>54759935.493922494</v>
      </c>
      <c r="BH68" s="1">
        <f>AZ68/'PFAS toxicity'!$L$4*'PFAS toxicity'!$I$3</f>
        <v>542188.17150641989</v>
      </c>
      <c r="BI68" s="1">
        <f t="shared" si="47"/>
        <v>55302123.665428914</v>
      </c>
      <c r="BK68">
        <v>2035</v>
      </c>
      <c r="BL68" s="5">
        <f>1+'semicondutcor&amp;electronic'!$A$27</f>
        <v>1.0660000000000001</v>
      </c>
      <c r="BM68" s="5">
        <f>1+'semicondutcor&amp;electronic'!$A$29</f>
        <v>1.1194999999999999</v>
      </c>
    </row>
    <row r="72" spans="2:65">
      <c r="B72" t="s">
        <v>57</v>
      </c>
      <c r="AT72" s="4"/>
    </row>
    <row r="73" spans="2:65">
      <c r="B73" t="s">
        <v>48</v>
      </c>
      <c r="K73" t="s">
        <v>50</v>
      </c>
      <c r="O73" t="s">
        <v>51</v>
      </c>
      <c r="S73" t="s">
        <v>49</v>
      </c>
    </row>
    <row r="74" spans="2:65">
      <c r="C74" t="s">
        <v>43</v>
      </c>
      <c r="G74" t="s">
        <v>44</v>
      </c>
      <c r="K74" t="s">
        <v>45</v>
      </c>
      <c r="O74" t="s">
        <v>45</v>
      </c>
      <c r="T74" t="s">
        <v>43</v>
      </c>
    </row>
    <row r="75" spans="2:65">
      <c r="C75" t="s">
        <v>46</v>
      </c>
      <c r="D75" t="s">
        <v>47</v>
      </c>
      <c r="E75" t="s">
        <v>26</v>
      </c>
      <c r="G75" t="s">
        <v>46</v>
      </c>
      <c r="H75" t="s">
        <v>47</v>
      </c>
      <c r="I75" t="s">
        <v>26</v>
      </c>
      <c r="K75" t="s">
        <v>46</v>
      </c>
      <c r="L75" t="s">
        <v>47</v>
      </c>
      <c r="M75" t="s">
        <v>26</v>
      </c>
      <c r="O75" t="s">
        <v>46</v>
      </c>
      <c r="P75" t="s">
        <v>47</v>
      </c>
      <c r="Q75" t="s">
        <v>26</v>
      </c>
      <c r="T75" t="s">
        <v>46</v>
      </c>
      <c r="U75" t="s">
        <v>47</v>
      </c>
    </row>
    <row r="76" spans="2:65">
      <c r="B76">
        <v>2020</v>
      </c>
      <c r="C76">
        <f>'semicondutcor&amp;electronic'!$B$17</f>
        <v>28051.176610539682</v>
      </c>
      <c r="D76">
        <f>'semicondutcor&amp;electronic'!$B$11</f>
        <v>31.363071999999999</v>
      </c>
      <c r="E76">
        <f>C76+D76</f>
        <v>28082.539682539682</v>
      </c>
      <c r="G76">
        <f>C76*'semicondutcor&amp;electronic'!$D$16*'semicondutcor&amp;electronic'!$E$16</f>
        <v>2796.9172162787099</v>
      </c>
      <c r="H76">
        <f>D76*'semicondutcor&amp;electronic'!$E$16</f>
        <v>14.891136000000001</v>
      </c>
      <c r="I76">
        <f>G76+H76</f>
        <v>2811.8083522787101</v>
      </c>
      <c r="K76" s="1">
        <f>G76/'PFAS toxicity'!$L$4*'PFAS toxicity'!$H$3</f>
        <v>28009128.123019651</v>
      </c>
      <c r="L76" s="1">
        <f>H76/'PFAS toxicity'!$L$4*'PFAS toxicity'!$H$3</f>
        <v>149124.09051428572</v>
      </c>
      <c r="M76" s="1">
        <f>K76+L76</f>
        <v>28158252.213533938</v>
      </c>
      <c r="O76" s="1">
        <f>G76/'PFAS toxicity'!$L$4*'PFAS toxicity'!$I$3</f>
        <v>21128711.770974029</v>
      </c>
      <c r="P76" s="1">
        <f>H76/'PFAS toxicity'!$L$4*'PFAS toxicity'!$I$3</f>
        <v>112491.89595428575</v>
      </c>
      <c r="Q76" s="1">
        <f>O76+P76</f>
        <v>21241203.666928314</v>
      </c>
      <c r="S76">
        <v>2020</v>
      </c>
      <c r="T76">
        <f>'semicondutcor&amp;electronic'!$A$36^(1/4)</f>
        <v>1.054247532817802</v>
      </c>
      <c r="U76">
        <f>'semicondutcor&amp;electronic'!$A$35^(1/4)</f>
        <v>1.0928424710244675</v>
      </c>
      <c r="BC76" s="1"/>
      <c r="BD76" s="1"/>
      <c r="BE76" s="1"/>
      <c r="BG76" s="1"/>
      <c r="BH76" s="1"/>
      <c r="BI76" s="1"/>
    </row>
    <row r="77" spans="2:65">
      <c r="B77">
        <v>2021</v>
      </c>
      <c r="C77">
        <f t="shared" ref="C77:C91" si="48">C76*T76</f>
        <v>29572.883734297895</v>
      </c>
      <c r="D77">
        <f t="shared" ref="D77:D91" si="49">D76*U76</f>
        <v>34.274897103398288</v>
      </c>
      <c r="E77">
        <f t="shared" ref="E77:E91" si="50">C77+D77</f>
        <v>29607.158631401293</v>
      </c>
      <c r="G77">
        <f>C77*'semicondutcor&amp;electronic'!$D$16*'semicondutcor&amp;electronic'!$E$16</f>
        <v>2948.6430747574645</v>
      </c>
      <c r="H77">
        <f>D77*'semicondutcor&amp;electronic'!$E$16</f>
        <v>16.273665862601408</v>
      </c>
      <c r="I77">
        <f t="shared" ref="I77:I91" si="51">G77+H77</f>
        <v>2964.9167406200659</v>
      </c>
      <c r="K77" s="1">
        <f>G77/'PFAS toxicity'!$L$4*'PFAS toxicity'!$H$3</f>
        <v>29528554.220071178</v>
      </c>
      <c r="L77" s="1">
        <f>H77/'PFAS toxicity'!$L$4*'PFAS toxicity'!$H$3</f>
        <v>162969.13956690836</v>
      </c>
      <c r="M77" s="1">
        <f t="shared" ref="M77:M91" si="52">K77+L77</f>
        <v>29691523.359638087</v>
      </c>
      <c r="O77" s="1">
        <f>G77/'PFAS toxicity'!$L$4*'PFAS toxicity'!$I$3</f>
        <v>22274892.256167822</v>
      </c>
      <c r="P77" s="1">
        <f>H77/'PFAS toxicity'!$L$4*'PFAS toxicity'!$I$3</f>
        <v>122935.92154490894</v>
      </c>
      <c r="Q77" s="1">
        <f t="shared" ref="Q77:Q91" si="53">O77+P77</f>
        <v>22397828.177712731</v>
      </c>
      <c r="S77">
        <v>2021</v>
      </c>
      <c r="T77">
        <f>'semicondutcor&amp;electronic'!$A$36^(1/4)</f>
        <v>1.054247532817802</v>
      </c>
      <c r="U77">
        <f>'semicondutcor&amp;electronic'!$A$35^(1/4)</f>
        <v>1.0928424710244675</v>
      </c>
      <c r="BC77" s="1"/>
      <c r="BD77" s="1"/>
      <c r="BE77" s="1"/>
      <c r="BG77" s="1"/>
      <c r="BH77" s="1"/>
      <c r="BI77" s="1"/>
    </row>
    <row r="78" spans="2:65">
      <c r="B78">
        <v>2022</v>
      </c>
      <c r="C78">
        <f t="shared" si="48"/>
        <v>31177.139715191264</v>
      </c>
      <c r="D78">
        <f t="shared" si="49"/>
        <v>37.457063244587147</v>
      </c>
      <c r="E78">
        <f t="shared" si="50"/>
        <v>31214.596778435851</v>
      </c>
      <c r="G78">
        <f>C78*'semicondutcor&amp;electronic'!$D$16*'semicondutcor&amp;electronic'!$E$16</f>
        <v>3108.5996867233553</v>
      </c>
      <c r="H78">
        <f>D78*'semicondutcor&amp;electronic'!$E$16</f>
        <v>17.784553213911842</v>
      </c>
      <c r="I78">
        <f t="shared" si="51"/>
        <v>3126.384239937267</v>
      </c>
      <c r="K78" s="1">
        <f>G78/'PFAS toxicity'!$L$4*'PFAS toxicity'!$H$3</f>
        <v>31130405.434186742</v>
      </c>
      <c r="L78" s="1">
        <f>H78/'PFAS toxicity'!$L$4*'PFAS toxicity'!$H$3</f>
        <v>178099.59718503142</v>
      </c>
      <c r="M78" s="1">
        <f t="shared" si="52"/>
        <v>31308505.031371772</v>
      </c>
      <c r="O78" s="1">
        <f>G78/'PFAS toxicity'!$L$4*'PFAS toxicity'!$I$3</f>
        <v>23483250.204847295</v>
      </c>
      <c r="P78" s="1">
        <f>H78/'PFAS toxicity'!$L$4*'PFAS toxicity'!$I$3</f>
        <v>134349.59627880834</v>
      </c>
      <c r="Q78" s="1">
        <f t="shared" si="53"/>
        <v>23617599.801126104</v>
      </c>
      <c r="S78">
        <v>2022</v>
      </c>
      <c r="T78">
        <f>'semicondutcor&amp;electronic'!$A$36^(1/4)</f>
        <v>1.054247532817802</v>
      </c>
      <c r="U78">
        <f>'semicondutcor&amp;electronic'!$A$35^(1/4)</f>
        <v>1.0928424710244675</v>
      </c>
      <c r="BC78" s="1"/>
      <c r="BD78" s="1"/>
      <c r="BE78" s="1"/>
      <c r="BG78" s="1"/>
      <c r="BH78" s="1"/>
      <c r="BI78" s="1"/>
    </row>
    <row r="79" spans="2:65">
      <c r="B79">
        <v>2023</v>
      </c>
      <c r="C79">
        <f t="shared" si="48"/>
        <v>32868.422625056301</v>
      </c>
      <c r="D79">
        <f t="shared" si="49"/>
        <v>40.934669553534377</v>
      </c>
      <c r="E79">
        <f t="shared" si="50"/>
        <v>32909.357294609836</v>
      </c>
      <c r="G79">
        <f>C79*'semicondutcor&amp;electronic'!$D$16*'semicondutcor&amp;electronic'!$E$16</f>
        <v>3277.2335502462893</v>
      </c>
      <c r="H79">
        <f>D79*'semicondutcor&amp;electronic'!$E$16</f>
        <v>19.435715080357554</v>
      </c>
      <c r="I79">
        <f t="shared" si="51"/>
        <v>3296.6692653266468</v>
      </c>
      <c r="K79" s="1">
        <f>G79/'PFAS toxicity'!$L$4*'PFAS toxicity'!$H$3</f>
        <v>32819153.124609265</v>
      </c>
      <c r="L79" s="1">
        <f>H79/'PFAS toxicity'!$L$4*'PFAS toxicity'!$H$3</f>
        <v>194634.80387615206</v>
      </c>
      <c r="M79" s="1">
        <f t="shared" si="52"/>
        <v>33013787.928485416</v>
      </c>
      <c r="O79" s="1">
        <f>G79/'PFAS toxicity'!$L$4*'PFAS toxicity'!$I$3</f>
        <v>24757158.591003399</v>
      </c>
      <c r="P79" s="1">
        <f>H79/'PFAS toxicity'!$L$4*'PFAS toxicity'!$I$3</f>
        <v>146822.94477847251</v>
      </c>
      <c r="Q79" s="1">
        <f t="shared" si="53"/>
        <v>24903981.535781872</v>
      </c>
      <c r="S79">
        <v>2023</v>
      </c>
      <c r="T79">
        <f>'semicondutcor&amp;electronic'!$A$36^(1/4)</f>
        <v>1.054247532817802</v>
      </c>
      <c r="U79">
        <f>'semicondutcor&amp;electronic'!$A$35^(1/4)</f>
        <v>1.0928424710244675</v>
      </c>
      <c r="BC79" s="1"/>
      <c r="BD79" s="1"/>
      <c r="BE79" s="1"/>
      <c r="BG79" s="1"/>
      <c r="BH79" s="1"/>
      <c r="BI79" s="1"/>
    </row>
    <row r="80" spans="2:65">
      <c r="B80">
        <v>2024</v>
      </c>
      <c r="C80">
        <f t="shared" si="48"/>
        <v>34651.453460078432</v>
      </c>
      <c r="D80">
        <f t="shared" si="49"/>
        <v>44.735145425454547</v>
      </c>
      <c r="E80">
        <f t="shared" si="50"/>
        <v>34696.188605503885</v>
      </c>
      <c r="G80">
        <f>C80*'semicondutcor&amp;electronic'!$D$16*'semicondutcor&amp;electronic'!$E$16</f>
        <v>3455.0153848148771</v>
      </c>
      <c r="H80">
        <f>D80*'semicondutcor&amp;electronic'!$E$16</f>
        <v>21.240174894545458</v>
      </c>
      <c r="I80">
        <f t="shared" si="51"/>
        <v>3476.2555597094224</v>
      </c>
      <c r="K80" s="1">
        <f>G80/'PFAS toxicity'!$L$4*'PFAS toxicity'!$H$3</f>
        <v>34599511.21078898</v>
      </c>
      <c r="L80" s="1">
        <f>H80/'PFAS toxicity'!$L$4*'PFAS toxicity'!$H$3</f>
        <v>212705.18001537665</v>
      </c>
      <c r="M80" s="1">
        <f t="shared" si="52"/>
        <v>34812216.390804358</v>
      </c>
      <c r="O80" s="1">
        <f>G80/'PFAS toxicity'!$L$4*'PFAS toxicity'!$I$3</f>
        <v>26100173.364144389</v>
      </c>
      <c r="P80" s="1">
        <f>H80/'PFAS toxicity'!$L$4*'PFAS toxicity'!$I$3</f>
        <v>160454.34977479486</v>
      </c>
      <c r="Q80" s="1">
        <f t="shared" si="53"/>
        <v>26260627.713919185</v>
      </c>
      <c r="S80">
        <v>2024</v>
      </c>
      <c r="T80">
        <f>'semicondutcor&amp;electronic'!$A$36^(1/4)</f>
        <v>1.054247532817802</v>
      </c>
      <c r="U80">
        <f>'semicondutcor&amp;electronic'!$A$35^(1/4)</f>
        <v>1.0928424710244675</v>
      </c>
      <c r="BC80" s="1"/>
      <c r="BD80" s="1"/>
      <c r="BE80" s="1"/>
      <c r="BG80" s="1"/>
      <c r="BH80" s="1"/>
      <c r="BI80" s="1"/>
    </row>
    <row r="81" spans="2:65">
      <c r="B81">
        <v>2025</v>
      </c>
      <c r="C81">
        <f t="shared" si="48"/>
        <v>36531.209318838577</v>
      </c>
      <c r="D81">
        <f t="shared" si="49"/>
        <v>48.888466868392655</v>
      </c>
      <c r="E81">
        <f t="shared" si="50"/>
        <v>36580.097785706967</v>
      </c>
      <c r="G81">
        <f>C81*'semicondutcor&amp;electronic'!$D$16*'semicondutcor&amp;electronic'!$E$16</f>
        <v>3642.4414452886326</v>
      </c>
      <c r="H81">
        <f>D81*'semicondutcor&amp;electronic'!$E$16</f>
        <v>23.212165216746918</v>
      </c>
      <c r="I81">
        <f t="shared" si="51"/>
        <v>3665.6536105053797</v>
      </c>
      <c r="K81" s="1">
        <f>G81/'PFAS toxicity'!$L$4*'PFAS toxicity'!$H$3</f>
        <v>36476449.330676161</v>
      </c>
      <c r="L81" s="1">
        <f>H81/'PFAS toxicity'!$L$4*'PFAS toxicity'!$H$3</f>
        <v>232453.25452770843</v>
      </c>
      <c r="M81" s="1">
        <f t="shared" si="52"/>
        <v>36708902.585203871</v>
      </c>
      <c r="O81" s="1">
        <f>G81/'PFAS toxicity'!$L$4*'PFAS toxicity'!$I$3</f>
        <v>27516043.375266131</v>
      </c>
      <c r="P81" s="1">
        <f>H81/'PFAS toxicity'!$L$4*'PFAS toxicity'!$I$3</f>
        <v>175351.32809451103</v>
      </c>
      <c r="Q81" s="1">
        <f t="shared" si="53"/>
        <v>27691394.703360643</v>
      </c>
      <c r="S81">
        <v>2025</v>
      </c>
      <c r="T81" s="5">
        <f>1+'semicondutcor&amp;electronic'!$A$27</f>
        <v>1.0660000000000001</v>
      </c>
      <c r="U81" s="5">
        <f>1+'semicondutcor&amp;electronic'!$A$31</f>
        <v>1.0900000000000001</v>
      </c>
      <c r="BC81" s="1"/>
      <c r="BD81" s="1"/>
      <c r="BE81" s="1"/>
      <c r="BG81" s="1"/>
      <c r="BH81" s="1"/>
      <c r="BI81" s="1"/>
      <c r="BL81" s="5"/>
      <c r="BM81" s="5"/>
    </row>
    <row r="82" spans="2:65">
      <c r="B82">
        <v>2026</v>
      </c>
      <c r="C82">
        <f t="shared" si="48"/>
        <v>38942.269133881928</v>
      </c>
      <c r="D82">
        <f t="shared" si="49"/>
        <v>53.288428886547997</v>
      </c>
      <c r="E82">
        <f t="shared" si="50"/>
        <v>38995.557562768474</v>
      </c>
      <c r="G82">
        <f>C82*'semicondutcor&amp;electronic'!$D$16*'semicondutcor&amp;electronic'!$E$16</f>
        <v>3882.8425806776831</v>
      </c>
      <c r="H82">
        <f>D82*'semicondutcor&amp;electronic'!$E$16</f>
        <v>25.301260086254143</v>
      </c>
      <c r="I82">
        <f t="shared" si="51"/>
        <v>3908.1438407639371</v>
      </c>
      <c r="K82" s="1">
        <f>G82/'PFAS toxicity'!$L$4*'PFAS toxicity'!$H$3</f>
        <v>38883894.986500792</v>
      </c>
      <c r="L82" s="1">
        <f>H82/'PFAS toxicity'!$L$4*'PFAS toxicity'!$H$3</f>
        <v>253374.04743520217</v>
      </c>
      <c r="M82" s="1">
        <f t="shared" si="52"/>
        <v>39137269.033935994</v>
      </c>
      <c r="O82" s="1">
        <f>G82/'PFAS toxicity'!$L$4*'PFAS toxicity'!$I$3</f>
        <v>29332102.238033701</v>
      </c>
      <c r="P82" s="1">
        <f>H82/'PFAS toxicity'!$L$4*'PFAS toxicity'!$I$3</f>
        <v>191132.94762301704</v>
      </c>
      <c r="Q82" s="1">
        <f t="shared" si="53"/>
        <v>29523235.185656719</v>
      </c>
      <c r="S82">
        <v>2026</v>
      </c>
      <c r="T82" s="5">
        <f>1+'semicondutcor&amp;electronic'!$A$27</f>
        <v>1.0660000000000001</v>
      </c>
      <c r="U82" s="5">
        <f>1+'semicondutcor&amp;electronic'!$A$31</f>
        <v>1.0900000000000001</v>
      </c>
      <c r="BC82" s="1"/>
      <c r="BD82" s="1"/>
      <c r="BE82" s="1"/>
      <c r="BG82" s="1"/>
      <c r="BH82" s="1"/>
      <c r="BI82" s="1"/>
      <c r="BL82" s="5"/>
      <c r="BM82" s="5"/>
    </row>
    <row r="83" spans="2:65">
      <c r="B83">
        <v>2027</v>
      </c>
      <c r="C83">
        <f t="shared" si="48"/>
        <v>41512.458896718141</v>
      </c>
      <c r="D83">
        <f t="shared" si="49"/>
        <v>58.08438748633732</v>
      </c>
      <c r="E83">
        <f t="shared" si="50"/>
        <v>41570.543284204476</v>
      </c>
      <c r="G83">
        <f>C83*'semicondutcor&amp;electronic'!$D$16*'semicondutcor&amp;electronic'!$E$16</f>
        <v>4139.1101910024108</v>
      </c>
      <c r="H83">
        <f>D83*'semicondutcor&amp;electronic'!$E$16</f>
        <v>27.578373494017018</v>
      </c>
      <c r="I83">
        <f t="shared" si="51"/>
        <v>4166.6885644964277</v>
      </c>
      <c r="K83" s="1">
        <f>G83/'PFAS toxicity'!$L$4*'PFAS toxicity'!$H$3</f>
        <v>41450232.055609852</v>
      </c>
      <c r="L83" s="1">
        <f>H83/'PFAS toxicity'!$L$4*'PFAS toxicity'!$H$3</f>
        <v>276177.71170437039</v>
      </c>
      <c r="M83" s="1">
        <f t="shared" si="52"/>
        <v>41726409.767314225</v>
      </c>
      <c r="O83" s="1">
        <f>G83/'PFAS toxicity'!$L$4*'PFAS toxicity'!$I$3</f>
        <v>31268020.985743929</v>
      </c>
      <c r="P83" s="1">
        <f>H83/'PFAS toxicity'!$L$4*'PFAS toxicity'!$I$3</f>
        <v>208334.91290908857</v>
      </c>
      <c r="Q83" s="1">
        <f t="shared" si="53"/>
        <v>31476355.898653015</v>
      </c>
      <c r="S83">
        <v>2027</v>
      </c>
      <c r="T83" s="5">
        <f>1+'semicondutcor&amp;electronic'!$A$27</f>
        <v>1.0660000000000001</v>
      </c>
      <c r="U83" s="5">
        <f>1+'semicondutcor&amp;electronic'!$A$31</f>
        <v>1.0900000000000001</v>
      </c>
      <c r="BC83" s="1"/>
      <c r="BD83" s="1"/>
      <c r="BE83" s="1"/>
      <c r="BG83" s="1"/>
      <c r="BH83" s="1"/>
      <c r="BI83" s="1"/>
      <c r="BL83" s="5"/>
      <c r="BM83" s="5"/>
    </row>
    <row r="84" spans="2:65">
      <c r="B84">
        <v>2028</v>
      </c>
      <c r="C84">
        <f t="shared" si="48"/>
        <v>44252.281183901541</v>
      </c>
      <c r="D84">
        <f t="shared" si="49"/>
        <v>63.311982360107685</v>
      </c>
      <c r="E84">
        <f t="shared" si="50"/>
        <v>44315.593166261649</v>
      </c>
      <c r="G84">
        <f>C84*'semicondutcor&amp;electronic'!$D$16*'semicondutcor&amp;electronic'!$E$16</f>
        <v>4412.2914636085707</v>
      </c>
      <c r="H84">
        <f>D84*'semicondutcor&amp;electronic'!$E$16</f>
        <v>30.060427108478549</v>
      </c>
      <c r="I84">
        <f t="shared" si="51"/>
        <v>4442.3518907170492</v>
      </c>
      <c r="K84" s="1">
        <f>G84/'PFAS toxicity'!$L$4*'PFAS toxicity'!$H$3</f>
        <v>44185947.371280111</v>
      </c>
      <c r="L84" s="1">
        <f>H84/'PFAS toxicity'!$L$4*'PFAS toxicity'!$H$3</f>
        <v>301033.70575776376</v>
      </c>
      <c r="M84" s="1">
        <f t="shared" si="52"/>
        <v>44486981.077037878</v>
      </c>
      <c r="O84" s="1">
        <f>G84/'PFAS toxicity'!$L$4*'PFAS toxicity'!$I$3</f>
        <v>33331710.370803036</v>
      </c>
      <c r="P84" s="1">
        <f>H84/'PFAS toxicity'!$L$4*'PFAS toxicity'!$I$3</f>
        <v>227085.05507090656</v>
      </c>
      <c r="Q84" s="1">
        <f t="shared" si="53"/>
        <v>33558795.425873943</v>
      </c>
      <c r="S84">
        <v>2028</v>
      </c>
      <c r="T84" s="5">
        <f>1+'semicondutcor&amp;electronic'!$A$27</f>
        <v>1.0660000000000001</v>
      </c>
      <c r="U84" s="5">
        <f>1+'semicondutcor&amp;electronic'!$A$31</f>
        <v>1.0900000000000001</v>
      </c>
      <c r="BC84" s="1"/>
      <c r="BD84" s="1"/>
      <c r="BE84" s="1"/>
      <c r="BG84" s="1"/>
      <c r="BH84" s="1"/>
      <c r="BI84" s="1"/>
      <c r="BL84" s="5"/>
      <c r="BM84" s="5"/>
    </row>
    <row r="85" spans="2:65">
      <c r="B85">
        <v>2029</v>
      </c>
      <c r="C85">
        <f t="shared" si="48"/>
        <v>47172.931742039043</v>
      </c>
      <c r="D85">
        <f t="shared" si="49"/>
        <v>69.010060772517377</v>
      </c>
      <c r="E85">
        <f t="shared" si="50"/>
        <v>47241.941802811562</v>
      </c>
      <c r="G85">
        <f>C85*'semicondutcor&amp;electronic'!$D$16*'semicondutcor&amp;electronic'!$E$16</f>
        <v>4703.5027002067363</v>
      </c>
      <c r="H85">
        <f>D85*'semicondutcor&amp;electronic'!$E$16</f>
        <v>32.765865548241621</v>
      </c>
      <c r="I85">
        <f t="shared" si="51"/>
        <v>4736.2685657549782</v>
      </c>
      <c r="K85" s="1">
        <f>G85/'PFAS toxicity'!$L$4*'PFAS toxicity'!$H$3</f>
        <v>47102219.897784598</v>
      </c>
      <c r="L85" s="1">
        <f>H85/'PFAS toxicity'!$L$4*'PFAS toxicity'!$H$3</f>
        <v>328126.73927596246</v>
      </c>
      <c r="M85" s="1">
        <f t="shared" si="52"/>
        <v>47430346.63706056</v>
      </c>
      <c r="O85" s="1">
        <f>G85/'PFAS toxicity'!$L$4*'PFAS toxicity'!$I$3</f>
        <v>35531603.255276039</v>
      </c>
      <c r="P85" s="1">
        <f>H85/'PFAS toxicity'!$L$4*'PFAS toxicity'!$I$3</f>
        <v>247522.71002728815</v>
      </c>
      <c r="Q85" s="1">
        <f t="shared" si="53"/>
        <v>35779125.965303324</v>
      </c>
      <c r="S85">
        <v>2029</v>
      </c>
      <c r="T85" s="5">
        <f>1+'semicondutcor&amp;electronic'!$A$27</f>
        <v>1.0660000000000001</v>
      </c>
      <c r="U85" s="5">
        <f>1+'semicondutcor&amp;electronic'!$A$31</f>
        <v>1.0900000000000001</v>
      </c>
      <c r="BC85" s="1"/>
      <c r="BD85" s="1"/>
      <c r="BE85" s="1"/>
      <c r="BG85" s="1"/>
      <c r="BH85" s="1"/>
      <c r="BI85" s="1"/>
      <c r="BL85" s="5"/>
      <c r="BM85" s="5"/>
    </row>
    <row r="86" spans="2:65">
      <c r="B86">
        <v>2030</v>
      </c>
      <c r="C86">
        <f t="shared" si="48"/>
        <v>50286.345237013622</v>
      </c>
      <c r="D86">
        <f t="shared" si="49"/>
        <v>75.220966242043943</v>
      </c>
      <c r="E86">
        <f t="shared" si="50"/>
        <v>50361.566203255665</v>
      </c>
      <c r="G86">
        <f>C86*'semicondutcor&amp;electronic'!$D$16*'semicondutcor&amp;electronic'!$E$16</f>
        <v>5013.933878420381</v>
      </c>
      <c r="H86">
        <f>D86*'semicondutcor&amp;electronic'!$E$16</f>
        <v>35.714793447583368</v>
      </c>
      <c r="I86">
        <f t="shared" si="51"/>
        <v>5049.6486718679644</v>
      </c>
      <c r="K86" s="1">
        <f>G86/'PFAS toxicity'!$L$4*'PFAS toxicity'!$H$3</f>
        <v>50210966.411038384</v>
      </c>
      <c r="L86" s="1">
        <f>H86/'PFAS toxicity'!$L$4*'PFAS toxicity'!$H$3</f>
        <v>357658.14581079915</v>
      </c>
      <c r="M86" s="1">
        <f t="shared" si="52"/>
        <v>50568624.556849182</v>
      </c>
      <c r="O86" s="1">
        <f>G86/'PFAS toxicity'!$L$4*'PFAS toxicity'!$I$3</f>
        <v>37876689.070124254</v>
      </c>
      <c r="P86" s="1">
        <f>H86/'PFAS toxicity'!$L$4*'PFAS toxicity'!$I$3</f>
        <v>269799.75392974413</v>
      </c>
      <c r="Q86" s="1">
        <f t="shared" si="53"/>
        <v>38146488.824053995</v>
      </c>
      <c r="S86">
        <v>2030</v>
      </c>
      <c r="T86" s="5">
        <f>1+'semicondutcor&amp;electronic'!$A$27</f>
        <v>1.0660000000000001</v>
      </c>
      <c r="U86" s="5">
        <f>1+'semicondutcor&amp;electronic'!$A$31</f>
        <v>1.0900000000000001</v>
      </c>
      <c r="BC86" s="1"/>
      <c r="BD86" s="1"/>
      <c r="BE86" s="1"/>
      <c r="BG86" s="1"/>
      <c r="BH86" s="1"/>
      <c r="BI86" s="1"/>
      <c r="BL86" s="5"/>
      <c r="BM86" s="5"/>
    </row>
    <row r="87" spans="2:65">
      <c r="B87">
        <v>2031</v>
      </c>
      <c r="C87">
        <f t="shared" si="48"/>
        <v>53605.244022656523</v>
      </c>
      <c r="D87">
        <f t="shared" si="49"/>
        <v>81.990853203827911</v>
      </c>
      <c r="E87">
        <f t="shared" si="50"/>
        <v>53687.234875860348</v>
      </c>
      <c r="G87">
        <f>C87*'semicondutcor&amp;electronic'!$D$16*'semicondutcor&amp;electronic'!$E$16</f>
        <v>5344.8535143961253</v>
      </c>
      <c r="H87">
        <f>D87*'semicondutcor&amp;electronic'!$E$16</f>
        <v>38.92912485786588</v>
      </c>
      <c r="I87">
        <f t="shared" si="51"/>
        <v>5383.782639253991</v>
      </c>
      <c r="K87" s="1">
        <f>G87/'PFAS toxicity'!$L$4*'PFAS toxicity'!$H$3</f>
        <v>53524890.194166914</v>
      </c>
      <c r="L87" s="1">
        <f>H87/'PFAS toxicity'!$L$4*'PFAS toxicity'!$H$3</f>
        <v>389847.37893377116</v>
      </c>
      <c r="M87" s="1">
        <f t="shared" si="52"/>
        <v>53914737.573100686</v>
      </c>
      <c r="O87" s="1">
        <f>G87/'PFAS toxicity'!$L$4*'PFAS toxicity'!$I$3</f>
        <v>40376550.548752449</v>
      </c>
      <c r="P87" s="1">
        <f>H87/'PFAS toxicity'!$L$4*'PFAS toxicity'!$I$3</f>
        <v>294081.73178342113</v>
      </c>
      <c r="Q87" s="1">
        <f t="shared" si="53"/>
        <v>40670632.280535869</v>
      </c>
      <c r="S87">
        <v>2031</v>
      </c>
      <c r="T87" s="5">
        <f>1+'semicondutcor&amp;electronic'!$A$27</f>
        <v>1.0660000000000001</v>
      </c>
      <c r="U87" s="5">
        <f>1+'semicondutcor&amp;electronic'!$A$31</f>
        <v>1.0900000000000001</v>
      </c>
      <c r="BC87" s="1"/>
      <c r="BD87" s="1"/>
      <c r="BE87" s="1"/>
      <c r="BG87" s="1"/>
      <c r="BH87" s="1"/>
      <c r="BI87" s="1"/>
      <c r="BL87" s="5"/>
      <c r="BM87" s="5"/>
    </row>
    <row r="88" spans="2:65">
      <c r="B88">
        <v>2032</v>
      </c>
      <c r="C88">
        <f t="shared" si="48"/>
        <v>57143.190128151859</v>
      </c>
      <c r="D88">
        <f t="shared" si="49"/>
        <v>89.370029992172434</v>
      </c>
      <c r="E88">
        <f t="shared" si="50"/>
        <v>57232.560158144028</v>
      </c>
      <c r="G88">
        <f>C88*'semicondutcor&amp;electronic'!$D$16*'semicondutcor&amp;electronic'!$E$16</f>
        <v>5697.6138463462712</v>
      </c>
      <c r="H88">
        <f>D88*'semicondutcor&amp;electronic'!$E$16</f>
        <v>42.43274609507381</v>
      </c>
      <c r="I88">
        <f t="shared" si="51"/>
        <v>5740.0465924413447</v>
      </c>
      <c r="K88" s="1">
        <f>G88/'PFAS toxicity'!$L$4*'PFAS toxicity'!$H$3</f>
        <v>57057532.946981937</v>
      </c>
      <c r="L88" s="1">
        <f>H88/'PFAS toxicity'!$L$4*'PFAS toxicity'!$H$3</f>
        <v>424933.64303781057</v>
      </c>
      <c r="M88" s="1">
        <f t="shared" si="52"/>
        <v>57482466.590019748</v>
      </c>
      <c r="O88" s="1">
        <f>G88/'PFAS toxicity'!$L$4*'PFAS toxicity'!$I$3</f>
        <v>43041402.884970121</v>
      </c>
      <c r="P88" s="1">
        <f>H88/'PFAS toxicity'!$L$4*'PFAS toxicity'!$I$3</f>
        <v>320549.08764392906</v>
      </c>
      <c r="Q88" s="1">
        <f t="shared" si="53"/>
        <v>43361951.97261405</v>
      </c>
      <c r="S88">
        <v>2032</v>
      </c>
      <c r="T88" s="5">
        <f>1+'semicondutcor&amp;electronic'!$A$27</f>
        <v>1.0660000000000001</v>
      </c>
      <c r="U88" s="5">
        <f>1+'semicondutcor&amp;electronic'!$A$31</f>
        <v>1.0900000000000001</v>
      </c>
      <c r="BC88" s="1"/>
      <c r="BD88" s="1"/>
      <c r="BE88" s="1"/>
      <c r="BG88" s="1"/>
      <c r="BH88" s="1"/>
      <c r="BI88" s="1"/>
      <c r="BL88" s="5"/>
      <c r="BM88" s="5"/>
    </row>
    <row r="89" spans="2:65">
      <c r="B89">
        <v>2033</v>
      </c>
      <c r="C89">
        <f t="shared" si="48"/>
        <v>60914.640676609888</v>
      </c>
      <c r="D89">
        <f t="shared" si="49"/>
        <v>97.413332691467957</v>
      </c>
      <c r="E89">
        <f t="shared" si="50"/>
        <v>61012.054009301355</v>
      </c>
      <c r="G89">
        <f>C89*'semicondutcor&amp;electronic'!$D$16*'semicondutcor&amp;electronic'!$E$16</f>
        <v>6073.6563602051256</v>
      </c>
      <c r="H89">
        <f>D89*'semicondutcor&amp;electronic'!$E$16</f>
        <v>46.251693243630456</v>
      </c>
      <c r="I89">
        <f t="shared" si="51"/>
        <v>6119.9080534487557</v>
      </c>
      <c r="K89" s="1">
        <f>G89/'PFAS toxicity'!$L$4*'PFAS toxicity'!$H$3</f>
        <v>60823330.121482752</v>
      </c>
      <c r="L89" s="1">
        <f>H89/'PFAS toxicity'!$L$4*'PFAS toxicity'!$H$3</f>
        <v>463177.6709112135</v>
      </c>
      <c r="M89" s="1">
        <f t="shared" si="52"/>
        <v>61286507.792393968</v>
      </c>
      <c r="O89" s="1">
        <f>G89/'PFAS toxicity'!$L$4*'PFAS toxicity'!$I$3</f>
        <v>45882135.475378156</v>
      </c>
      <c r="P89" s="1">
        <f>H89/'PFAS toxicity'!$L$4*'PFAS toxicity'!$I$3</f>
        <v>349398.50553188269</v>
      </c>
      <c r="Q89" s="1">
        <f t="shared" si="53"/>
        <v>46231533.98091004</v>
      </c>
      <c r="S89">
        <v>2033</v>
      </c>
      <c r="T89" s="5">
        <f>1+'semicondutcor&amp;electronic'!$A$27</f>
        <v>1.0660000000000001</v>
      </c>
      <c r="U89" s="5">
        <f>1+'semicondutcor&amp;electronic'!$A$31</f>
        <v>1.0900000000000001</v>
      </c>
      <c r="BC89" s="1"/>
      <c r="BD89" s="1"/>
      <c r="BE89" s="1"/>
      <c r="BG89" s="1"/>
      <c r="BH89" s="1"/>
      <c r="BI89" s="1"/>
      <c r="BL89" s="5"/>
      <c r="BM89" s="5"/>
    </row>
    <row r="90" spans="2:65">
      <c r="B90">
        <v>2034</v>
      </c>
      <c r="C90">
        <f t="shared" si="48"/>
        <v>64935.006961266146</v>
      </c>
      <c r="D90">
        <f t="shared" si="49"/>
        <v>106.18053263370008</v>
      </c>
      <c r="E90">
        <f t="shared" si="50"/>
        <v>65041.187493899844</v>
      </c>
      <c r="G90">
        <f>C90*'semicondutcor&amp;electronic'!$D$16*'semicondutcor&amp;electronic'!$E$16</f>
        <v>6474.5176799786641</v>
      </c>
      <c r="H90">
        <f>D90*'semicondutcor&amp;electronic'!$E$16</f>
        <v>50.414345635557204</v>
      </c>
      <c r="I90">
        <f t="shared" si="51"/>
        <v>6524.9320256142209</v>
      </c>
      <c r="K90" s="1">
        <f>G90/'PFAS toxicity'!$L$4*'PFAS toxicity'!$H$3</f>
        <v>64837669.909500614</v>
      </c>
      <c r="L90" s="1">
        <f>H90/'PFAS toxicity'!$L$4*'PFAS toxicity'!$H$3</f>
        <v>504863.6612932228</v>
      </c>
      <c r="M90" s="1">
        <f t="shared" si="52"/>
        <v>65342533.570793837</v>
      </c>
      <c r="O90" s="1">
        <f>G90/'PFAS toxicity'!$L$4*'PFAS toxicity'!$I$3</f>
        <v>48910356.416753113</v>
      </c>
      <c r="P90" s="1">
        <f>H90/'PFAS toxicity'!$L$4*'PFAS toxicity'!$I$3</f>
        <v>380844.37102975219</v>
      </c>
      <c r="Q90" s="1">
        <f t="shared" si="53"/>
        <v>49291200.787782863</v>
      </c>
      <c r="S90">
        <v>2034</v>
      </c>
      <c r="T90" s="5">
        <f>1+'semicondutcor&amp;electronic'!$A$27</f>
        <v>1.0660000000000001</v>
      </c>
      <c r="U90" s="5">
        <f>1+'semicondutcor&amp;electronic'!$A$31</f>
        <v>1.0900000000000001</v>
      </c>
      <c r="BC90" s="1"/>
      <c r="BD90" s="1"/>
      <c r="BE90" s="1"/>
      <c r="BG90" s="1"/>
      <c r="BH90" s="1"/>
      <c r="BI90" s="1"/>
      <c r="BL90" s="5"/>
      <c r="BM90" s="5"/>
    </row>
    <row r="91" spans="2:65">
      <c r="B91">
        <v>2035</v>
      </c>
      <c r="C91">
        <f t="shared" si="48"/>
        <v>69220.717420709712</v>
      </c>
      <c r="D91">
        <f t="shared" si="49"/>
        <v>115.7367805707331</v>
      </c>
      <c r="E91">
        <f t="shared" si="50"/>
        <v>69336.454201280445</v>
      </c>
      <c r="G91">
        <f>C91*'semicondutcor&amp;electronic'!$D$16*'semicondutcor&amp;electronic'!$E$16</f>
        <v>6901.8358468572569</v>
      </c>
      <c r="H91">
        <f>D91*'semicondutcor&amp;electronic'!$E$16</f>
        <v>54.951636742757358</v>
      </c>
      <c r="I91">
        <f t="shared" si="51"/>
        <v>6956.7874836000146</v>
      </c>
      <c r="K91" s="1">
        <f>G91/'PFAS toxicity'!$L$4*'PFAS toxicity'!$H$3</f>
        <v>69116956.123527661</v>
      </c>
      <c r="L91" s="1">
        <f>H91/'PFAS toxicity'!$L$4*'PFAS toxicity'!$H$3</f>
        <v>550301.39080961293</v>
      </c>
      <c r="M91" s="1">
        <f t="shared" si="52"/>
        <v>69667257.514337271</v>
      </c>
      <c r="O91" s="1">
        <f>G91/'PFAS toxicity'!$L$4*'PFAS toxicity'!$I$3</f>
        <v>52138439.940258823</v>
      </c>
      <c r="P91" s="1">
        <f>H91/'PFAS toxicity'!$L$4*'PFAS toxicity'!$I$3</f>
        <v>415120.36442242988</v>
      </c>
      <c r="Q91" s="1">
        <f t="shared" si="53"/>
        <v>52553560.304681256</v>
      </c>
      <c r="S91">
        <v>2035</v>
      </c>
      <c r="T91" s="5">
        <f>1+'semicondutcor&amp;electronic'!$A$27</f>
        <v>1.0660000000000001</v>
      </c>
      <c r="U91" s="5">
        <f>1+'semicondutcor&amp;electronic'!$A$31</f>
        <v>1.0900000000000001</v>
      </c>
      <c r="BC91" s="1"/>
      <c r="BD91" s="1"/>
      <c r="BE91" s="1"/>
      <c r="BG91" s="1"/>
      <c r="BH91" s="1"/>
      <c r="BI91" s="1"/>
      <c r="BL91" s="5"/>
      <c r="BM91" s="5"/>
    </row>
    <row r="95" spans="2:65">
      <c r="B95" t="s">
        <v>58</v>
      </c>
    </row>
    <row r="96" spans="2:65">
      <c r="B96" t="s">
        <v>48</v>
      </c>
      <c r="K96" t="s">
        <v>50</v>
      </c>
      <c r="O96" t="s">
        <v>51</v>
      </c>
      <c r="S96" t="s">
        <v>49</v>
      </c>
    </row>
    <row r="97" spans="2:21">
      <c r="C97" t="s">
        <v>43</v>
      </c>
      <c r="G97" t="s">
        <v>44</v>
      </c>
      <c r="K97" t="s">
        <v>45</v>
      </c>
      <c r="O97" t="s">
        <v>45</v>
      </c>
      <c r="T97" t="s">
        <v>43</v>
      </c>
    </row>
    <row r="98" spans="2:21">
      <c r="C98" t="s">
        <v>46</v>
      </c>
      <c r="D98" t="s">
        <v>47</v>
      </c>
      <c r="E98" t="s">
        <v>26</v>
      </c>
      <c r="G98" t="s">
        <v>46</v>
      </c>
      <c r="H98" t="s">
        <v>47</v>
      </c>
      <c r="I98" t="s">
        <v>26</v>
      </c>
      <c r="K98" t="s">
        <v>46</v>
      </c>
      <c r="L98" t="s">
        <v>47</v>
      </c>
      <c r="M98" t="s">
        <v>26</v>
      </c>
      <c r="O98" t="s">
        <v>46</v>
      </c>
      <c r="P98" t="s">
        <v>47</v>
      </c>
      <c r="Q98" t="s">
        <v>26</v>
      </c>
      <c r="T98" t="s">
        <v>46</v>
      </c>
      <c r="U98" t="s">
        <v>47</v>
      </c>
    </row>
    <row r="99" spans="2:21">
      <c r="B99">
        <v>2020</v>
      </c>
      <c r="C99">
        <f>'semicondutcor&amp;electronic'!$B$17</f>
        <v>28051.176610539682</v>
      </c>
      <c r="D99">
        <f>'semicondutcor&amp;electronic'!$B$11</f>
        <v>31.363071999999999</v>
      </c>
      <c r="E99">
        <f>C99+D99</f>
        <v>28082.539682539682</v>
      </c>
      <c r="G99">
        <f>C99*'semicondutcor&amp;electronic'!$D$16*'semicondutcor&amp;electronic'!$E$16</f>
        <v>2796.9172162787099</v>
      </c>
      <c r="H99">
        <f>D99*'semicondutcor&amp;electronic'!$E$16</f>
        <v>14.891136000000001</v>
      </c>
      <c r="I99">
        <f>G99+H99</f>
        <v>2811.8083522787101</v>
      </c>
      <c r="K99" s="1">
        <f>G99/'PFAS toxicity'!$L$4*'PFAS toxicity'!$H$3</f>
        <v>28009128.123019651</v>
      </c>
      <c r="L99" s="1">
        <f>H99/'PFAS toxicity'!$L$4*'PFAS toxicity'!$H$3</f>
        <v>149124.09051428572</v>
      </c>
      <c r="M99" s="1">
        <f>K99+L99</f>
        <v>28158252.213533938</v>
      </c>
      <c r="O99" s="1">
        <f>G99/'PFAS toxicity'!$L$4*'PFAS toxicity'!$I$3</f>
        <v>21128711.770974029</v>
      </c>
      <c r="P99" s="1">
        <f>H99/'PFAS toxicity'!$L$4*'PFAS toxicity'!$I$3</f>
        <v>112491.89595428575</v>
      </c>
      <c r="Q99" s="1">
        <f>O99+P99</f>
        <v>21241203.666928314</v>
      </c>
      <c r="S99">
        <v>2020</v>
      </c>
      <c r="T99">
        <f>'semicondutcor&amp;electronic'!$A$36^(1/4)</f>
        <v>1.054247532817802</v>
      </c>
      <c r="U99">
        <f>'semicondutcor&amp;electronic'!$A$35^(1/4)</f>
        <v>1.0928424710244675</v>
      </c>
    </row>
    <row r="100" spans="2:21">
      <c r="B100">
        <v>2021</v>
      </c>
      <c r="C100">
        <f t="shared" ref="C100:C114" si="54">C99*T99</f>
        <v>29572.883734297895</v>
      </c>
      <c r="D100">
        <f t="shared" ref="D100:D114" si="55">D99*U99</f>
        <v>34.274897103398288</v>
      </c>
      <c r="E100">
        <f t="shared" ref="E100:E114" si="56">C100+D100</f>
        <v>29607.158631401293</v>
      </c>
      <c r="G100">
        <f>C100*'semicondutcor&amp;electronic'!$D$16*'semicondutcor&amp;electronic'!$E$16</f>
        <v>2948.6430747574645</v>
      </c>
      <c r="H100">
        <f>D100*'semicondutcor&amp;electronic'!$E$16</f>
        <v>16.273665862601408</v>
      </c>
      <c r="I100">
        <f t="shared" ref="I100:I114" si="57">G100+H100</f>
        <v>2964.9167406200659</v>
      </c>
      <c r="K100" s="1">
        <f>G100/'PFAS toxicity'!$L$4*'PFAS toxicity'!$H$3</f>
        <v>29528554.220071178</v>
      </c>
      <c r="L100" s="1">
        <f>H100/'PFAS toxicity'!$L$4*'PFAS toxicity'!$H$3</f>
        <v>162969.13956690836</v>
      </c>
      <c r="M100" s="1">
        <f t="shared" ref="M100:M114" si="58">K100+L100</f>
        <v>29691523.359638087</v>
      </c>
      <c r="O100" s="1">
        <f>G100/'PFAS toxicity'!$L$4*'PFAS toxicity'!$I$3</f>
        <v>22274892.256167822</v>
      </c>
      <c r="P100" s="1">
        <f>H100/'PFAS toxicity'!$L$4*'PFAS toxicity'!$I$3</f>
        <v>122935.92154490894</v>
      </c>
      <c r="Q100" s="1">
        <f t="shared" ref="Q100:Q114" si="59">O100+P100</f>
        <v>22397828.177712731</v>
      </c>
      <c r="S100">
        <v>2021</v>
      </c>
      <c r="T100">
        <f>'semicondutcor&amp;electronic'!$A$36^(1/4)</f>
        <v>1.054247532817802</v>
      </c>
      <c r="U100">
        <f>'semicondutcor&amp;electronic'!$A$35^(1/4)</f>
        <v>1.0928424710244675</v>
      </c>
    </row>
    <row r="101" spans="2:21">
      <c r="B101">
        <v>2022</v>
      </c>
      <c r="C101">
        <f t="shared" si="54"/>
        <v>31177.139715191264</v>
      </c>
      <c r="D101">
        <f t="shared" si="55"/>
        <v>37.457063244587147</v>
      </c>
      <c r="E101">
        <f t="shared" si="56"/>
        <v>31214.596778435851</v>
      </c>
      <c r="G101">
        <f>C101*'semicondutcor&amp;electronic'!$D$16*'semicondutcor&amp;electronic'!$E$16</f>
        <v>3108.5996867233553</v>
      </c>
      <c r="H101">
        <f>D101*'semicondutcor&amp;electronic'!$E$16</f>
        <v>17.784553213911842</v>
      </c>
      <c r="I101">
        <f t="shared" si="57"/>
        <v>3126.384239937267</v>
      </c>
      <c r="K101" s="1">
        <f>G101/'PFAS toxicity'!$L$4*'PFAS toxicity'!$H$3</f>
        <v>31130405.434186742</v>
      </c>
      <c r="L101" s="1">
        <f>H101/'PFAS toxicity'!$L$4*'PFAS toxicity'!$H$3</f>
        <v>178099.59718503142</v>
      </c>
      <c r="M101" s="1">
        <f t="shared" si="58"/>
        <v>31308505.031371772</v>
      </c>
      <c r="O101" s="1">
        <f>G101/'PFAS toxicity'!$L$4*'PFAS toxicity'!$I$3</f>
        <v>23483250.204847295</v>
      </c>
      <c r="P101" s="1">
        <f>H101/'PFAS toxicity'!$L$4*'PFAS toxicity'!$I$3</f>
        <v>134349.59627880834</v>
      </c>
      <c r="Q101" s="1">
        <f t="shared" si="59"/>
        <v>23617599.801126104</v>
      </c>
      <c r="S101">
        <v>2022</v>
      </c>
      <c r="T101">
        <f>'semicondutcor&amp;electronic'!$A$36^(1/4)</f>
        <v>1.054247532817802</v>
      </c>
      <c r="U101">
        <f>'semicondutcor&amp;electronic'!$A$35^(1/4)</f>
        <v>1.0928424710244675</v>
      </c>
    </row>
    <row r="102" spans="2:21">
      <c r="B102">
        <v>2023</v>
      </c>
      <c r="C102">
        <f t="shared" si="54"/>
        <v>32868.422625056301</v>
      </c>
      <c r="D102">
        <f t="shared" si="55"/>
        <v>40.934669553534377</v>
      </c>
      <c r="E102">
        <f t="shared" si="56"/>
        <v>32909.357294609836</v>
      </c>
      <c r="G102">
        <f>C102*'semicondutcor&amp;electronic'!$D$16*'semicondutcor&amp;electronic'!$E$16</f>
        <v>3277.2335502462893</v>
      </c>
      <c r="H102">
        <f>D102*'semicondutcor&amp;electronic'!$E$16</f>
        <v>19.435715080357554</v>
      </c>
      <c r="I102">
        <f t="shared" si="57"/>
        <v>3296.6692653266468</v>
      </c>
      <c r="K102" s="1">
        <f>G102/'PFAS toxicity'!$L$4*'PFAS toxicity'!$H$3</f>
        <v>32819153.124609265</v>
      </c>
      <c r="L102" s="1">
        <f>H102/'PFAS toxicity'!$L$4*'PFAS toxicity'!$H$3</f>
        <v>194634.80387615206</v>
      </c>
      <c r="M102" s="1">
        <f t="shared" si="58"/>
        <v>33013787.928485416</v>
      </c>
      <c r="O102" s="1">
        <f>G102/'PFAS toxicity'!$L$4*'PFAS toxicity'!$I$3</f>
        <v>24757158.591003399</v>
      </c>
      <c r="P102" s="1">
        <f>H102/'PFAS toxicity'!$L$4*'PFAS toxicity'!$I$3</f>
        <v>146822.94477847251</v>
      </c>
      <c r="Q102" s="1">
        <f t="shared" si="59"/>
        <v>24903981.535781872</v>
      </c>
      <c r="S102">
        <v>2023</v>
      </c>
      <c r="T102">
        <f>'semicondutcor&amp;electronic'!$A$36^(1/4)</f>
        <v>1.054247532817802</v>
      </c>
      <c r="U102">
        <f>'semicondutcor&amp;electronic'!$A$35^(1/4)</f>
        <v>1.0928424710244675</v>
      </c>
    </row>
    <row r="103" spans="2:21">
      <c r="B103">
        <v>2024</v>
      </c>
      <c r="C103">
        <f t="shared" si="54"/>
        <v>34651.453460078432</v>
      </c>
      <c r="D103">
        <f t="shared" si="55"/>
        <v>44.735145425454547</v>
      </c>
      <c r="E103">
        <f t="shared" si="56"/>
        <v>34696.188605503885</v>
      </c>
      <c r="G103">
        <f>C103*'semicondutcor&amp;electronic'!$D$16*'semicondutcor&amp;electronic'!$E$16</f>
        <v>3455.0153848148771</v>
      </c>
      <c r="H103">
        <f>D103*'semicondutcor&amp;electronic'!$E$16</f>
        <v>21.240174894545458</v>
      </c>
      <c r="I103">
        <f t="shared" si="57"/>
        <v>3476.2555597094224</v>
      </c>
      <c r="K103" s="1">
        <f>G103/'PFAS toxicity'!$L$4*'PFAS toxicity'!$H$3</f>
        <v>34599511.21078898</v>
      </c>
      <c r="L103" s="1">
        <f>H103/'PFAS toxicity'!$L$4*'PFAS toxicity'!$H$3</f>
        <v>212705.18001537665</v>
      </c>
      <c r="M103" s="1">
        <f t="shared" si="58"/>
        <v>34812216.390804358</v>
      </c>
      <c r="O103" s="1">
        <f>G103/'PFAS toxicity'!$L$4*'PFAS toxicity'!$I$3</f>
        <v>26100173.364144389</v>
      </c>
      <c r="P103" s="1">
        <f>H103/'PFAS toxicity'!$L$4*'PFAS toxicity'!$I$3</f>
        <v>160454.34977479486</v>
      </c>
      <c r="Q103" s="1">
        <f t="shared" si="59"/>
        <v>26260627.713919185</v>
      </c>
      <c r="S103">
        <v>2024</v>
      </c>
      <c r="T103">
        <f>'semicondutcor&amp;electronic'!$A$36^(1/4)</f>
        <v>1.054247532817802</v>
      </c>
      <c r="U103">
        <f>'semicondutcor&amp;electronic'!$A$35^(1/4)</f>
        <v>1.0928424710244675</v>
      </c>
    </row>
    <row r="104" spans="2:21">
      <c r="B104">
        <v>2025</v>
      </c>
      <c r="C104">
        <f t="shared" si="54"/>
        <v>36531.209318838577</v>
      </c>
      <c r="D104">
        <f t="shared" si="55"/>
        <v>48.888466868392655</v>
      </c>
      <c r="E104">
        <f t="shared" si="56"/>
        <v>36580.097785706967</v>
      </c>
      <c r="G104">
        <f>C104*'semicondutcor&amp;electronic'!$D$16*'semicondutcor&amp;electronic'!$E$16</f>
        <v>3642.4414452886326</v>
      </c>
      <c r="H104">
        <f>D104*'semicondutcor&amp;electronic'!$E$16</f>
        <v>23.212165216746918</v>
      </c>
      <c r="I104">
        <f t="shared" si="57"/>
        <v>3665.6536105053797</v>
      </c>
      <c r="K104" s="1">
        <f>G104/'PFAS toxicity'!$L$4*'PFAS toxicity'!$H$3</f>
        <v>36476449.330676161</v>
      </c>
      <c r="L104" s="1">
        <f>H104/'PFAS toxicity'!$L$4*'PFAS toxicity'!$H$3</f>
        <v>232453.25452770843</v>
      </c>
      <c r="M104" s="1">
        <f t="shared" si="58"/>
        <v>36708902.585203871</v>
      </c>
      <c r="O104" s="1">
        <f>G104/'PFAS toxicity'!$L$4*'PFAS toxicity'!$I$3</f>
        <v>27516043.375266131</v>
      </c>
      <c r="P104" s="1">
        <f>H104/'PFAS toxicity'!$L$4*'PFAS toxicity'!$I$3</f>
        <v>175351.32809451103</v>
      </c>
      <c r="Q104" s="1">
        <f t="shared" si="59"/>
        <v>27691394.703360643</v>
      </c>
      <c r="S104">
        <v>2025</v>
      </c>
      <c r="T104" s="5">
        <f>1+'semicondutcor&amp;electronic'!$A$26</f>
        <v>1.0568</v>
      </c>
      <c r="U104" s="5">
        <f>1+'semicondutcor&amp;electronic'!$A$31</f>
        <v>1.0900000000000001</v>
      </c>
    </row>
    <row r="105" spans="2:21">
      <c r="B105">
        <v>2026</v>
      </c>
      <c r="C105">
        <f t="shared" si="54"/>
        <v>38606.182008148608</v>
      </c>
      <c r="D105">
        <f t="shared" si="55"/>
        <v>53.288428886547997</v>
      </c>
      <c r="E105">
        <f t="shared" si="56"/>
        <v>38659.470437035154</v>
      </c>
      <c r="G105">
        <f>C105*'semicondutcor&amp;electronic'!$D$16*'semicondutcor&amp;electronic'!$E$16</f>
        <v>3849.3321193810275</v>
      </c>
      <c r="H105">
        <f>D105*'semicondutcor&amp;electronic'!$E$16</f>
        <v>25.301260086254143</v>
      </c>
      <c r="I105">
        <f t="shared" si="57"/>
        <v>3874.6333794672814</v>
      </c>
      <c r="K105" s="1">
        <f>G105/'PFAS toxicity'!$L$4*'PFAS toxicity'!$H$3</f>
        <v>38548311.652658574</v>
      </c>
      <c r="L105" s="1">
        <f>H105/'PFAS toxicity'!$L$4*'PFAS toxicity'!$H$3</f>
        <v>253374.04743520217</v>
      </c>
      <c r="M105" s="1">
        <f t="shared" si="58"/>
        <v>38801685.700093776</v>
      </c>
      <c r="O105" s="1">
        <f>G105/'PFAS toxicity'!$L$4*'PFAS toxicity'!$I$3</f>
        <v>29078954.638981253</v>
      </c>
      <c r="P105" s="1">
        <f>H105/'PFAS toxicity'!$L$4*'PFAS toxicity'!$I$3</f>
        <v>191132.94762301704</v>
      </c>
      <c r="Q105" s="1">
        <f t="shared" si="59"/>
        <v>29270087.586604271</v>
      </c>
      <c r="S105">
        <v>2026</v>
      </c>
      <c r="T105" s="5">
        <f>1+'semicondutcor&amp;electronic'!$A$26</f>
        <v>1.0568</v>
      </c>
      <c r="U105" s="5">
        <f>1+'semicondutcor&amp;electronic'!$A$31</f>
        <v>1.0900000000000001</v>
      </c>
    </row>
    <row r="106" spans="2:21">
      <c r="B106">
        <v>2027</v>
      </c>
      <c r="C106">
        <f t="shared" si="54"/>
        <v>40799.013146211444</v>
      </c>
      <c r="D106">
        <f t="shared" si="55"/>
        <v>58.08438748633732</v>
      </c>
      <c r="E106">
        <f t="shared" si="56"/>
        <v>40857.097533697779</v>
      </c>
      <c r="G106">
        <f>C106*'semicondutcor&amp;electronic'!$D$16*'semicondutcor&amp;electronic'!$E$16</f>
        <v>4067.974183761869</v>
      </c>
      <c r="H106">
        <f>D106*'semicondutcor&amp;electronic'!$E$16</f>
        <v>27.578373494017018</v>
      </c>
      <c r="I106">
        <f t="shared" si="57"/>
        <v>4095.5525572558859</v>
      </c>
      <c r="K106" s="1">
        <f>G106/'PFAS toxicity'!$L$4*'PFAS toxicity'!$H$3</f>
        <v>40737855.754529566</v>
      </c>
      <c r="L106" s="1">
        <f>H106/'PFAS toxicity'!$L$4*'PFAS toxicity'!$H$3</f>
        <v>276177.71170437039</v>
      </c>
      <c r="M106" s="1">
        <f t="shared" si="58"/>
        <v>41014033.466233939</v>
      </c>
      <c r="O106" s="1">
        <f>G106/'PFAS toxicity'!$L$4*'PFAS toxicity'!$I$3</f>
        <v>30730639.262475379</v>
      </c>
      <c r="P106" s="1">
        <f>H106/'PFAS toxicity'!$L$4*'PFAS toxicity'!$I$3</f>
        <v>208334.91290908857</v>
      </c>
      <c r="Q106" s="1">
        <f t="shared" si="59"/>
        <v>30938974.175384466</v>
      </c>
      <c r="S106">
        <v>2027</v>
      </c>
      <c r="T106" s="5">
        <f>1+'semicondutcor&amp;electronic'!$A$26</f>
        <v>1.0568</v>
      </c>
      <c r="U106" s="5">
        <f>1+'semicondutcor&amp;electronic'!$A$31</f>
        <v>1.0900000000000001</v>
      </c>
    </row>
    <row r="107" spans="2:21">
      <c r="B107">
        <v>2028</v>
      </c>
      <c r="C107">
        <f t="shared" si="54"/>
        <v>43116.397092916253</v>
      </c>
      <c r="D107">
        <f t="shared" si="55"/>
        <v>63.311982360107685</v>
      </c>
      <c r="E107">
        <f t="shared" si="56"/>
        <v>43179.709075276362</v>
      </c>
      <c r="G107">
        <f>C107*'semicondutcor&amp;electronic'!$D$16*'semicondutcor&amp;electronic'!$E$16</f>
        <v>4299.0351173995432</v>
      </c>
      <c r="H107">
        <f>D107*'semicondutcor&amp;electronic'!$E$16</f>
        <v>30.060427108478549</v>
      </c>
      <c r="I107">
        <f t="shared" si="57"/>
        <v>4329.0955445080217</v>
      </c>
      <c r="K107" s="1">
        <f>G107/'PFAS toxicity'!$L$4*'PFAS toxicity'!$H$3</f>
        <v>43051765.961386852</v>
      </c>
      <c r="L107" s="1">
        <f>H107/'PFAS toxicity'!$L$4*'PFAS toxicity'!$H$3</f>
        <v>301033.70575776376</v>
      </c>
      <c r="M107" s="1">
        <f t="shared" si="58"/>
        <v>43352799.667144619</v>
      </c>
      <c r="O107" s="1">
        <f>G107/'PFAS toxicity'!$L$4*'PFAS toxicity'!$I$3</f>
        <v>32476139.572583985</v>
      </c>
      <c r="P107" s="1">
        <f>H107/'PFAS toxicity'!$L$4*'PFAS toxicity'!$I$3</f>
        <v>227085.05507090656</v>
      </c>
      <c r="Q107" s="1">
        <f t="shared" si="59"/>
        <v>32703224.627654891</v>
      </c>
      <c r="S107">
        <v>2028</v>
      </c>
      <c r="T107" s="5">
        <f>1+'semicondutcor&amp;electronic'!$A$26</f>
        <v>1.0568</v>
      </c>
      <c r="U107" s="5">
        <f>1+'semicondutcor&amp;electronic'!$A$31</f>
        <v>1.0900000000000001</v>
      </c>
    </row>
    <row r="108" spans="2:21">
      <c r="B108">
        <v>2029</v>
      </c>
      <c r="C108">
        <f t="shared" si="54"/>
        <v>45565.408447793896</v>
      </c>
      <c r="D108">
        <f t="shared" si="55"/>
        <v>69.010060772517377</v>
      </c>
      <c r="E108">
        <f t="shared" si="56"/>
        <v>45634.418508566414</v>
      </c>
      <c r="G108">
        <f>C108*'semicondutcor&amp;electronic'!$D$16*'semicondutcor&amp;electronic'!$E$16</f>
        <v>4543.2203120678369</v>
      </c>
      <c r="H108">
        <f>D108*'semicondutcor&amp;electronic'!$E$16</f>
        <v>32.765865548241621</v>
      </c>
      <c r="I108">
        <f t="shared" si="57"/>
        <v>4575.9861776160787</v>
      </c>
      <c r="K108" s="1">
        <f>G108/'PFAS toxicity'!$L$4*'PFAS toxicity'!$H$3</f>
        <v>45497106.267993614</v>
      </c>
      <c r="L108" s="1">
        <f>H108/'PFAS toxicity'!$L$4*'PFAS toxicity'!$H$3</f>
        <v>328126.73927596246</v>
      </c>
      <c r="M108" s="1">
        <f t="shared" si="58"/>
        <v>45825233.007269576</v>
      </c>
      <c r="O108" s="1">
        <f>G108/'PFAS toxicity'!$L$4*'PFAS toxicity'!$I$3</f>
        <v>34320784.300306745</v>
      </c>
      <c r="P108" s="1">
        <f>H108/'PFAS toxicity'!$L$4*'PFAS toxicity'!$I$3</f>
        <v>247522.71002728815</v>
      </c>
      <c r="Q108" s="1">
        <f t="shared" si="59"/>
        <v>34568307.01033403</v>
      </c>
      <c r="S108">
        <v>2029</v>
      </c>
      <c r="T108" s="5">
        <f>1+'semicondutcor&amp;electronic'!$A$26</f>
        <v>1.0568</v>
      </c>
      <c r="U108" s="5">
        <f>1+'semicondutcor&amp;electronic'!$A$31</f>
        <v>1.0900000000000001</v>
      </c>
    </row>
    <row r="109" spans="2:21">
      <c r="B109">
        <v>2030</v>
      </c>
      <c r="C109">
        <f t="shared" si="54"/>
        <v>48153.523647628586</v>
      </c>
      <c r="D109">
        <f t="shared" si="55"/>
        <v>75.220966242043943</v>
      </c>
      <c r="E109">
        <f t="shared" si="56"/>
        <v>48228.744613870629</v>
      </c>
      <c r="G109">
        <f>C109*'semicondutcor&amp;electronic'!$D$16*'semicondutcor&amp;electronic'!$E$16</f>
        <v>4801.2752257932898</v>
      </c>
      <c r="H109">
        <f>D109*'semicondutcor&amp;electronic'!$E$16</f>
        <v>35.714793447583368</v>
      </c>
      <c r="I109">
        <f t="shared" si="57"/>
        <v>4836.9900192408732</v>
      </c>
      <c r="K109" s="1">
        <f>G109/'PFAS toxicity'!$L$4*'PFAS toxicity'!$H$3</f>
        <v>48081341.904015653</v>
      </c>
      <c r="L109" s="1">
        <f>H109/'PFAS toxicity'!$L$4*'PFAS toxicity'!$H$3</f>
        <v>357658.14581079915</v>
      </c>
      <c r="M109" s="1">
        <f t="shared" si="58"/>
        <v>48439000.049826451</v>
      </c>
      <c r="O109" s="1">
        <f>G109/'PFAS toxicity'!$L$4*'PFAS toxicity'!$I$3</f>
        <v>36270204.84856417</v>
      </c>
      <c r="P109" s="1">
        <f>H109/'PFAS toxicity'!$L$4*'PFAS toxicity'!$I$3</f>
        <v>269799.75392974413</v>
      </c>
      <c r="Q109" s="1">
        <f t="shared" si="59"/>
        <v>36540004.602493912</v>
      </c>
      <c r="S109">
        <v>2030</v>
      </c>
      <c r="T109" s="5">
        <f>1+'semicondutcor&amp;electronic'!$A$26</f>
        <v>1.0568</v>
      </c>
      <c r="U109" s="5">
        <f>1+'semicondutcor&amp;electronic'!$A$31</f>
        <v>1.0900000000000001</v>
      </c>
    </row>
    <row r="110" spans="2:21">
      <c r="B110">
        <v>2031</v>
      </c>
      <c r="C110">
        <f t="shared" si="54"/>
        <v>50888.643790813891</v>
      </c>
      <c r="D110">
        <f t="shared" si="55"/>
        <v>81.990853203827911</v>
      </c>
      <c r="E110">
        <f t="shared" si="56"/>
        <v>50970.634644017715</v>
      </c>
      <c r="G110">
        <f>C110*'semicondutcor&amp;electronic'!$D$16*'semicondutcor&amp;electronic'!$E$16</f>
        <v>5073.9876586183491</v>
      </c>
      <c r="H110">
        <f>D110*'semicondutcor&amp;electronic'!$E$16</f>
        <v>38.92912485786588</v>
      </c>
      <c r="I110">
        <f t="shared" si="57"/>
        <v>5112.9167834762147</v>
      </c>
      <c r="K110" s="1">
        <f>G110/'PFAS toxicity'!$L$4*'PFAS toxicity'!$H$3</f>
        <v>50812362.124163747</v>
      </c>
      <c r="L110" s="1">
        <f>H110/'PFAS toxicity'!$L$4*'PFAS toxicity'!$H$3</f>
        <v>389847.37893377116</v>
      </c>
      <c r="M110" s="1">
        <f t="shared" si="58"/>
        <v>51202209.503097519</v>
      </c>
      <c r="O110" s="1">
        <f>G110/'PFAS toxicity'!$L$4*'PFAS toxicity'!$I$3</f>
        <v>38330352.483962618</v>
      </c>
      <c r="P110" s="1">
        <f>H110/'PFAS toxicity'!$L$4*'PFAS toxicity'!$I$3</f>
        <v>294081.73178342113</v>
      </c>
      <c r="Q110" s="1">
        <f t="shared" si="59"/>
        <v>38624434.215746038</v>
      </c>
      <c r="S110">
        <v>2031</v>
      </c>
      <c r="T110" s="5">
        <f>1+'semicondutcor&amp;electronic'!$A$26</f>
        <v>1.0568</v>
      </c>
      <c r="U110" s="5">
        <f>1+'semicondutcor&amp;electronic'!$A$31</f>
        <v>1.0900000000000001</v>
      </c>
    </row>
    <row r="111" spans="2:21">
      <c r="B111">
        <v>2032</v>
      </c>
      <c r="C111">
        <f t="shared" si="54"/>
        <v>53779.118758132121</v>
      </c>
      <c r="D111">
        <f t="shared" si="55"/>
        <v>89.370029992172434</v>
      </c>
      <c r="E111">
        <f t="shared" si="56"/>
        <v>53868.48878812429</v>
      </c>
      <c r="G111">
        <f>C111*'semicondutcor&amp;electronic'!$D$16*'semicondutcor&amp;electronic'!$E$16</f>
        <v>5362.1901576278706</v>
      </c>
      <c r="H111">
        <f>D111*'semicondutcor&amp;electronic'!$E$16</f>
        <v>42.43274609507381</v>
      </c>
      <c r="I111">
        <f t="shared" si="57"/>
        <v>5404.6229037229441</v>
      </c>
      <c r="K111" s="1">
        <f>G111/'PFAS toxicity'!$L$4*'PFAS toxicity'!$H$3</f>
        <v>53698504.292816244</v>
      </c>
      <c r="L111" s="1">
        <f>H111/'PFAS toxicity'!$L$4*'PFAS toxicity'!$H$3</f>
        <v>424933.64303781057</v>
      </c>
      <c r="M111" s="1">
        <f t="shared" si="58"/>
        <v>54123437.935854055</v>
      </c>
      <c r="O111" s="1">
        <f>G111/'PFAS toxicity'!$L$4*'PFAS toxicity'!$I$3</f>
        <v>40507516.505051695</v>
      </c>
      <c r="P111" s="1">
        <f>H111/'PFAS toxicity'!$L$4*'PFAS toxicity'!$I$3</f>
        <v>320549.08764392906</v>
      </c>
      <c r="Q111" s="1">
        <f t="shared" si="59"/>
        <v>40828065.592695624</v>
      </c>
      <c r="S111">
        <v>2032</v>
      </c>
      <c r="T111" s="5">
        <f>1+'semicondutcor&amp;electronic'!$A$26</f>
        <v>1.0568</v>
      </c>
      <c r="U111" s="5">
        <f>1+'semicondutcor&amp;electronic'!$A$31</f>
        <v>1.0900000000000001</v>
      </c>
    </row>
    <row r="112" spans="2:21">
      <c r="B112">
        <v>2033</v>
      </c>
      <c r="C112">
        <f t="shared" si="54"/>
        <v>56833.772703594026</v>
      </c>
      <c r="D112">
        <f t="shared" si="55"/>
        <v>97.413332691467957</v>
      </c>
      <c r="E112">
        <f t="shared" si="56"/>
        <v>56931.186036285493</v>
      </c>
      <c r="G112">
        <f>C112*'semicondutcor&amp;electronic'!$D$16*'semicondutcor&amp;electronic'!$E$16</f>
        <v>5666.7625585811338</v>
      </c>
      <c r="H112">
        <f>D112*'semicondutcor&amp;electronic'!$E$16</f>
        <v>46.251693243630456</v>
      </c>
      <c r="I112">
        <f t="shared" si="57"/>
        <v>5713.014251824764</v>
      </c>
      <c r="K112" s="1">
        <f>G112/'PFAS toxicity'!$L$4*'PFAS toxicity'!$H$3</f>
        <v>56748579.336648203</v>
      </c>
      <c r="L112" s="1">
        <f>H112/'PFAS toxicity'!$L$4*'PFAS toxicity'!$H$3</f>
        <v>463177.6709112135</v>
      </c>
      <c r="M112" s="1">
        <f t="shared" si="58"/>
        <v>57211757.007559419</v>
      </c>
      <c r="O112" s="1">
        <f>G112/'PFAS toxicity'!$L$4*'PFAS toxicity'!$I$3</f>
        <v>42808343.442538626</v>
      </c>
      <c r="P112" s="1">
        <f>H112/'PFAS toxicity'!$L$4*'PFAS toxicity'!$I$3</f>
        <v>349398.50553188269</v>
      </c>
      <c r="Q112" s="1">
        <f t="shared" si="59"/>
        <v>43157741.948070511</v>
      </c>
      <c r="S112">
        <v>2033</v>
      </c>
      <c r="T112" s="5">
        <f>1+'semicondutcor&amp;electronic'!$A$26</f>
        <v>1.0568</v>
      </c>
      <c r="U112" s="5">
        <f>1+'semicondutcor&amp;electronic'!$A$31</f>
        <v>1.0900000000000001</v>
      </c>
    </row>
    <row r="113" spans="1:43">
      <c r="B113">
        <v>2034</v>
      </c>
      <c r="C113">
        <f t="shared" si="54"/>
        <v>60061.930993158167</v>
      </c>
      <c r="D113">
        <f t="shared" si="55"/>
        <v>106.18053263370008</v>
      </c>
      <c r="E113">
        <f t="shared" si="56"/>
        <v>60168.111525791865</v>
      </c>
      <c r="G113">
        <f>C113*'semicondutcor&amp;electronic'!$D$16*'semicondutcor&amp;electronic'!$E$16</f>
        <v>5988.6346719085423</v>
      </c>
      <c r="H113">
        <f>D113*'semicondutcor&amp;electronic'!$E$16</f>
        <v>50.414345635557204</v>
      </c>
      <c r="I113">
        <f t="shared" si="57"/>
        <v>6039.0490175440991</v>
      </c>
      <c r="K113" s="1">
        <f>G113/'PFAS toxicity'!$L$4*'PFAS toxicity'!$H$3</f>
        <v>59971898.642969824</v>
      </c>
      <c r="L113" s="1">
        <f>H113/'PFAS toxicity'!$L$4*'PFAS toxicity'!$H$3</f>
        <v>504863.6612932228</v>
      </c>
      <c r="M113" s="1">
        <f t="shared" si="58"/>
        <v>60476762.304263048</v>
      </c>
      <c r="O113" s="1">
        <f>G113/'PFAS toxicity'!$L$4*'PFAS toxicity'!$I$3</f>
        <v>45239857.35007482</v>
      </c>
      <c r="P113" s="1">
        <f>H113/'PFAS toxicity'!$L$4*'PFAS toxicity'!$I$3</f>
        <v>380844.37102975219</v>
      </c>
      <c r="Q113" s="1">
        <f t="shared" si="59"/>
        <v>45620701.72110457</v>
      </c>
      <c r="S113">
        <v>2034</v>
      </c>
      <c r="T113" s="5">
        <f>1+'semicondutcor&amp;electronic'!$A$26</f>
        <v>1.0568</v>
      </c>
      <c r="U113" s="5">
        <f>1+'semicondutcor&amp;electronic'!$A$31</f>
        <v>1.0900000000000001</v>
      </c>
    </row>
    <row r="114" spans="1:43">
      <c r="B114">
        <v>2035</v>
      </c>
      <c r="C114">
        <f t="shared" si="54"/>
        <v>63473.448673569546</v>
      </c>
      <c r="D114">
        <f t="shared" si="55"/>
        <v>115.7367805707331</v>
      </c>
      <c r="E114">
        <f t="shared" si="56"/>
        <v>63589.185454140279</v>
      </c>
      <c r="G114">
        <f>C114*'semicondutcor&amp;electronic'!$D$16*'semicondutcor&amp;electronic'!$E$16</f>
        <v>6328.7891212729483</v>
      </c>
      <c r="H114">
        <f>D114*'semicondutcor&amp;electronic'!$E$16</f>
        <v>54.951636742757358</v>
      </c>
      <c r="I114">
        <f t="shared" si="57"/>
        <v>6383.740758015706</v>
      </c>
      <c r="K114" s="1">
        <f>G114/'PFAS toxicity'!$L$4*'PFAS toxicity'!$H$3</f>
        <v>63378302.485890515</v>
      </c>
      <c r="L114" s="1">
        <f>H114/'PFAS toxicity'!$L$4*'PFAS toxicity'!$H$3</f>
        <v>550301.39080961293</v>
      </c>
      <c r="M114" s="1">
        <f t="shared" si="58"/>
        <v>63928603.876700126</v>
      </c>
      <c r="O114" s="1">
        <f>G114/'PFAS toxicity'!$L$4*'PFAS toxicity'!$I$3</f>
        <v>47809481.247559078</v>
      </c>
      <c r="P114" s="1">
        <f>H114/'PFAS toxicity'!$L$4*'PFAS toxicity'!$I$3</f>
        <v>415120.36442242988</v>
      </c>
      <c r="Q114" s="1">
        <f t="shared" si="59"/>
        <v>48224601.611981511</v>
      </c>
      <c r="S114">
        <v>2035</v>
      </c>
      <c r="T114" s="5">
        <f>1+'semicondutcor&amp;electronic'!$A$26</f>
        <v>1.0568</v>
      </c>
      <c r="U114" s="5">
        <f>1+'semicondutcor&amp;electronic'!$A$31</f>
        <v>1.0900000000000001</v>
      </c>
    </row>
    <row r="119" spans="1:43">
      <c r="A119" t="s">
        <v>170</v>
      </c>
      <c r="W119" s="14" t="s">
        <v>69</v>
      </c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spans="1:43">
      <c r="B120" t="s">
        <v>48</v>
      </c>
      <c r="S120" t="s">
        <v>49</v>
      </c>
      <c r="W120" s="14" t="s">
        <v>70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spans="1:43">
      <c r="C121" t="s">
        <v>43</v>
      </c>
      <c r="T121" t="s">
        <v>43</v>
      </c>
      <c r="W121" s="13">
        <f>B121</f>
        <v>0</v>
      </c>
      <c r="X121" s="13" t="str">
        <f t="shared" ref="X121:Z136" si="60">C121</f>
        <v>Use amount</v>
      </c>
      <c r="Y121" s="13">
        <f t="shared" si="60"/>
        <v>0</v>
      </c>
      <c r="Z121" s="13">
        <f t="shared" si="60"/>
        <v>0</v>
      </c>
      <c r="AA121" s="13"/>
      <c r="AB121" s="13" t="str">
        <f>G165</f>
        <v>Emission to wastewater</v>
      </c>
      <c r="AC121" s="13">
        <f t="shared" ref="AC121:AP136" si="61">H165</f>
        <v>0</v>
      </c>
      <c r="AD121" s="13">
        <f t="shared" si="61"/>
        <v>0</v>
      </c>
      <c r="AE121" s="13"/>
      <c r="AF121" s="13" t="str">
        <f t="shared" si="61"/>
        <v>toxicity influence</v>
      </c>
      <c r="AG121" s="13">
        <f t="shared" si="61"/>
        <v>0</v>
      </c>
      <c r="AH121" s="13">
        <f t="shared" si="61"/>
        <v>0</v>
      </c>
      <c r="AI121" s="13"/>
      <c r="AJ121" s="13" t="str">
        <f t="shared" si="61"/>
        <v>toxicity influence</v>
      </c>
      <c r="AK121" s="13">
        <f t="shared" si="61"/>
        <v>0</v>
      </c>
      <c r="AL121" s="13">
        <f t="shared" si="61"/>
        <v>0</v>
      </c>
      <c r="AM121" s="13"/>
      <c r="AN121" s="13">
        <f t="shared" si="61"/>
        <v>0</v>
      </c>
      <c r="AO121" s="13" t="str">
        <f t="shared" si="61"/>
        <v>Use amount</v>
      </c>
      <c r="AP121" s="13">
        <f t="shared" si="61"/>
        <v>0</v>
      </c>
      <c r="AQ121" s="13"/>
    </row>
    <row r="122" spans="1:43">
      <c r="C122" t="s">
        <v>46</v>
      </c>
      <c r="D122" t="s">
        <v>47</v>
      </c>
      <c r="E122" t="s">
        <v>26</v>
      </c>
      <c r="T122" t="s">
        <v>46</v>
      </c>
      <c r="U122" t="s">
        <v>47</v>
      </c>
      <c r="W122" s="13">
        <f t="shared" ref="W122:W138" si="62">B122</f>
        <v>0</v>
      </c>
      <c r="X122" s="13" t="str">
        <f t="shared" si="60"/>
        <v>Electronic</v>
      </c>
      <c r="Y122" s="13" t="str">
        <f t="shared" si="60"/>
        <v>Semiconductor</v>
      </c>
      <c r="Z122" s="13" t="str">
        <f t="shared" si="60"/>
        <v>Total</v>
      </c>
      <c r="AA122" s="13"/>
      <c r="AB122" s="13" t="str">
        <f t="shared" ref="AB122:AB138" si="63">G166</f>
        <v>Electronic</v>
      </c>
      <c r="AC122" s="13" t="str">
        <f t="shared" si="61"/>
        <v>Semiconductor</v>
      </c>
      <c r="AD122" s="13" t="str">
        <f t="shared" si="61"/>
        <v>Total</v>
      </c>
      <c r="AE122" s="13"/>
      <c r="AF122" s="13" t="str">
        <f t="shared" si="61"/>
        <v>Electronic</v>
      </c>
      <c r="AG122" s="13" t="str">
        <f t="shared" si="61"/>
        <v>Semiconductor</v>
      </c>
      <c r="AH122" s="13" t="str">
        <f t="shared" si="61"/>
        <v>Total</v>
      </c>
      <c r="AI122" s="13"/>
      <c r="AJ122" s="13" t="str">
        <f t="shared" si="61"/>
        <v>Electronic</v>
      </c>
      <c r="AK122" s="13" t="str">
        <f t="shared" si="61"/>
        <v>Semiconductor</v>
      </c>
      <c r="AL122" s="13" t="str">
        <f t="shared" si="61"/>
        <v>Total</v>
      </c>
      <c r="AM122" s="13"/>
      <c r="AN122" s="13">
        <f t="shared" si="61"/>
        <v>0</v>
      </c>
      <c r="AO122" s="13" t="str">
        <f t="shared" si="61"/>
        <v>Electronic</v>
      </c>
      <c r="AP122" s="13" t="str">
        <f t="shared" si="61"/>
        <v>Semiconductor</v>
      </c>
      <c r="AQ122" s="13"/>
    </row>
    <row r="123" spans="1:43">
      <c r="B123">
        <v>2020</v>
      </c>
      <c r="C123">
        <f>'semicondutcor&amp;electronic'!$B$18</f>
        <v>29461.576209066669</v>
      </c>
      <c r="D123">
        <f>'semicondutcor&amp;electronic'!$B$13</f>
        <v>37.63568639999999</v>
      </c>
      <c r="E123">
        <f>C123+D123</f>
        <v>29499.211895466669</v>
      </c>
      <c r="K123" s="1"/>
      <c r="L123" s="1"/>
      <c r="M123" s="1"/>
      <c r="O123" s="1"/>
      <c r="P123" s="1"/>
      <c r="Q123" s="1"/>
      <c r="S123">
        <v>2020</v>
      </c>
      <c r="T123">
        <f>'semicondutcor&amp;electronic'!$A$36^(1/4)</f>
        <v>1.054247532817802</v>
      </c>
      <c r="U123">
        <f>'semicondutcor&amp;electronic'!$A$35^(1/4)</f>
        <v>1.0928424710244675</v>
      </c>
      <c r="W123" s="13">
        <f t="shared" si="62"/>
        <v>2020</v>
      </c>
      <c r="X123" s="13">
        <f t="shared" si="60"/>
        <v>29461.576209066669</v>
      </c>
      <c r="Y123" s="13">
        <f t="shared" si="60"/>
        <v>37.63568639999999</v>
      </c>
      <c r="Z123" s="13">
        <f t="shared" si="60"/>
        <v>29499.211895466669</v>
      </c>
      <c r="AA123" s="13"/>
      <c r="AB123" s="13">
        <f t="shared" si="63"/>
        <v>3884.9030796414231</v>
      </c>
      <c r="AC123" s="13">
        <f t="shared" si="61"/>
        <v>20.549767679999995</v>
      </c>
      <c r="AD123" s="13">
        <f t="shared" si="61"/>
        <v>3905.4528473214232</v>
      </c>
      <c r="AE123" s="13"/>
      <c r="AF123" s="13">
        <f t="shared" si="61"/>
        <v>38904529.411837675</v>
      </c>
      <c r="AG123" s="13">
        <f t="shared" si="61"/>
        <v>205791.24490971421</v>
      </c>
      <c r="AH123" s="13">
        <f t="shared" si="61"/>
        <v>39110320.656747386</v>
      </c>
      <c r="AI123" s="13"/>
      <c r="AJ123" s="13">
        <f t="shared" si="61"/>
        <v>29347667.835919783</v>
      </c>
      <c r="AK123" s="13">
        <f t="shared" si="61"/>
        <v>155238.81641691425</v>
      </c>
      <c r="AL123" s="13">
        <f t="shared" si="61"/>
        <v>29502906.652336698</v>
      </c>
      <c r="AM123" s="13"/>
      <c r="AN123" s="13">
        <f t="shared" si="61"/>
        <v>2020</v>
      </c>
      <c r="AO123" s="13">
        <f t="shared" si="61"/>
        <v>1.054247532817802</v>
      </c>
      <c r="AP123" s="13">
        <f t="shared" si="61"/>
        <v>1.0928424710244675</v>
      </c>
      <c r="AQ123" s="13"/>
    </row>
    <row r="124" spans="1:43">
      <c r="B124">
        <v>2021</v>
      </c>
      <c r="C124">
        <f t="shared" ref="C124:C138" si="64">C123*T123</f>
        <v>31059.794031332189</v>
      </c>
      <c r="D124">
        <f t="shared" ref="D124:D138" si="65">D123*U123</f>
        <v>41.129876524077936</v>
      </c>
      <c r="E124">
        <f t="shared" ref="E124:E138" si="66">C124+D124</f>
        <v>31100.923907856268</v>
      </c>
      <c r="K124" s="1"/>
      <c r="L124" s="1"/>
      <c r="M124" s="1"/>
      <c r="O124" s="1"/>
      <c r="P124" s="1"/>
      <c r="Q124" s="1"/>
      <c r="S124">
        <v>2021</v>
      </c>
      <c r="T124">
        <f>'semicondutcor&amp;electronic'!$A$36^(1/4)</f>
        <v>1.054247532817802</v>
      </c>
      <c r="U124">
        <f>'semicondutcor&amp;electronic'!$A$35^(1/4)</f>
        <v>1.0928424710244675</v>
      </c>
      <c r="W124" s="13">
        <f t="shared" si="62"/>
        <v>2021</v>
      </c>
      <c r="X124" s="13">
        <f t="shared" si="60"/>
        <v>31059.794031332189</v>
      </c>
      <c r="Y124" s="13">
        <f t="shared" si="60"/>
        <v>41.129876524077936</v>
      </c>
      <c r="Z124" s="13">
        <f t="shared" si="60"/>
        <v>31100.923907856268</v>
      </c>
      <c r="AA124" s="13"/>
      <c r="AB124" s="13">
        <f t="shared" si="63"/>
        <v>4095.6494869482513</v>
      </c>
      <c r="AC124" s="13">
        <f t="shared" si="61"/>
        <v>22.457658890389933</v>
      </c>
      <c r="AD124" s="13">
        <f t="shared" si="61"/>
        <v>4118.1071458386414</v>
      </c>
      <c r="AE124" s="13"/>
      <c r="AF124" s="13">
        <f t="shared" si="61"/>
        <v>41015004.147867486</v>
      </c>
      <c r="AG124" s="13">
        <f t="shared" si="61"/>
        <v>224897.41260233347</v>
      </c>
      <c r="AH124" s="13">
        <f t="shared" si="61"/>
        <v>41239901.560469821</v>
      </c>
      <c r="AI124" s="13"/>
      <c r="AJ124" s="13">
        <f t="shared" si="61"/>
        <v>30939706.409974795</v>
      </c>
      <c r="AK124" s="13">
        <f t="shared" si="61"/>
        <v>169651.57173197425</v>
      </c>
      <c r="AL124" s="13">
        <f t="shared" si="61"/>
        <v>31109357.981706768</v>
      </c>
      <c r="AM124" s="13"/>
      <c r="AN124" s="13">
        <f t="shared" si="61"/>
        <v>2021</v>
      </c>
      <c r="AO124" s="13">
        <f t="shared" si="61"/>
        <v>1.054247532817802</v>
      </c>
      <c r="AP124" s="13">
        <f t="shared" si="61"/>
        <v>1.0928424710244675</v>
      </c>
      <c r="AQ124" s="13"/>
    </row>
    <row r="125" spans="1:43">
      <c r="B125">
        <v>2022</v>
      </c>
      <c r="C125">
        <f t="shared" si="64"/>
        <v>32744.711227361055</v>
      </c>
      <c r="D125">
        <f t="shared" si="65"/>
        <v>44.948475893504572</v>
      </c>
      <c r="E125">
        <f t="shared" si="66"/>
        <v>32789.659703254561</v>
      </c>
      <c r="K125" s="1"/>
      <c r="L125" s="1"/>
      <c r="M125" s="1"/>
      <c r="O125" s="1"/>
      <c r="P125" s="1"/>
      <c r="Q125" s="1"/>
      <c r="S125">
        <v>2022</v>
      </c>
      <c r="T125">
        <f>'semicondutcor&amp;electronic'!$A$36^(1/4)</f>
        <v>1.054247532817802</v>
      </c>
      <c r="U125">
        <f>'semicondutcor&amp;electronic'!$A$35^(1/4)</f>
        <v>1.0928424710244675</v>
      </c>
      <c r="W125" s="13">
        <f t="shared" si="62"/>
        <v>2022</v>
      </c>
      <c r="X125" s="13">
        <f t="shared" si="60"/>
        <v>32744.711227361055</v>
      </c>
      <c r="Y125" s="13">
        <f t="shared" si="60"/>
        <v>44.948475893504572</v>
      </c>
      <c r="Z125" s="13">
        <f t="shared" si="60"/>
        <v>32789.659703254561</v>
      </c>
      <c r="AA125" s="13"/>
      <c r="AB125" s="13">
        <f t="shared" si="63"/>
        <v>4317.828366901691</v>
      </c>
      <c r="AC125" s="13">
        <f t="shared" si="61"/>
        <v>24.542683435198338</v>
      </c>
      <c r="AD125" s="13">
        <f t="shared" si="61"/>
        <v>4342.3710503368893</v>
      </c>
      <c r="AE125" s="13"/>
      <c r="AF125" s="13">
        <f t="shared" si="61"/>
        <v>43239966.931401215</v>
      </c>
      <c r="AG125" s="13">
        <f t="shared" si="61"/>
        <v>245777.44411534333</v>
      </c>
      <c r="AH125" s="13">
        <f t="shared" si="61"/>
        <v>43485744.375516556</v>
      </c>
      <c r="AI125" s="13"/>
      <c r="AJ125" s="13">
        <f t="shared" si="61"/>
        <v>32618109.148823068</v>
      </c>
      <c r="AK125" s="13">
        <f t="shared" si="61"/>
        <v>185402.44286475549</v>
      </c>
      <c r="AL125" s="13">
        <f t="shared" si="61"/>
        <v>32803511.591687825</v>
      </c>
      <c r="AM125" s="13"/>
      <c r="AN125" s="13">
        <f t="shared" si="61"/>
        <v>2022</v>
      </c>
      <c r="AO125" s="13">
        <f t="shared" si="61"/>
        <v>1.054247532817802</v>
      </c>
      <c r="AP125" s="13">
        <f t="shared" si="61"/>
        <v>1.0928424710244675</v>
      </c>
      <c r="AQ125" s="13"/>
    </row>
    <row r="126" spans="1:43">
      <c r="B126">
        <v>2023</v>
      </c>
      <c r="C126">
        <f t="shared" si="64"/>
        <v>34521.031024276774</v>
      </c>
      <c r="D126">
        <f t="shared" si="65"/>
        <v>49.121603464241247</v>
      </c>
      <c r="E126">
        <f t="shared" si="66"/>
        <v>34570.152627741016</v>
      </c>
      <c r="K126" s="1"/>
      <c r="L126" s="1"/>
      <c r="M126" s="1"/>
      <c r="O126" s="1"/>
      <c r="P126" s="1"/>
      <c r="Q126" s="1"/>
      <c r="S126">
        <v>2023</v>
      </c>
      <c r="T126">
        <f>'semicondutcor&amp;electronic'!$A$36^(1/4)</f>
        <v>1.054247532817802</v>
      </c>
      <c r="U126">
        <f>'semicondutcor&amp;electronic'!$A$35^(1/4)</f>
        <v>1.0928424710244675</v>
      </c>
      <c r="W126" s="13">
        <f t="shared" si="62"/>
        <v>2023</v>
      </c>
      <c r="X126" s="13">
        <f t="shared" si="60"/>
        <v>34521.031024276774</v>
      </c>
      <c r="Y126" s="13">
        <f t="shared" si="60"/>
        <v>49.121603464241247</v>
      </c>
      <c r="Z126" s="13">
        <f t="shared" si="60"/>
        <v>34570.152627741016</v>
      </c>
      <c r="AA126" s="13"/>
      <c r="AB126" s="13">
        <f t="shared" si="63"/>
        <v>4552.0599029368268</v>
      </c>
      <c r="AC126" s="13">
        <f t="shared" si="61"/>
        <v>26.821286810893419</v>
      </c>
      <c r="AD126" s="13">
        <f t="shared" si="61"/>
        <v>4578.8811897477199</v>
      </c>
      <c r="AE126" s="13"/>
      <c r="AF126" s="13">
        <f t="shared" si="61"/>
        <v>45585628.456553079</v>
      </c>
      <c r="AG126" s="13">
        <f t="shared" si="61"/>
        <v>268596.02934908977</v>
      </c>
      <c r="AH126" s="13">
        <f t="shared" si="61"/>
        <v>45854224.485902168</v>
      </c>
      <c r="AI126" s="13"/>
      <c r="AJ126" s="13">
        <f t="shared" si="61"/>
        <v>34387561.095328495</v>
      </c>
      <c r="AK126" s="13">
        <f t="shared" si="61"/>
        <v>202615.66379429202</v>
      </c>
      <c r="AL126" s="13">
        <f t="shared" si="61"/>
        <v>34590176.759122789</v>
      </c>
      <c r="AM126" s="13"/>
      <c r="AN126" s="13">
        <f t="shared" si="61"/>
        <v>2023</v>
      </c>
      <c r="AO126" s="13">
        <f t="shared" si="61"/>
        <v>1.054247532817802</v>
      </c>
      <c r="AP126" s="13">
        <f t="shared" si="61"/>
        <v>1.0928424710244675</v>
      </c>
      <c r="AQ126" s="13"/>
    </row>
    <row r="127" spans="1:43">
      <c r="B127">
        <v>2024</v>
      </c>
      <c r="C127">
        <f t="shared" si="64"/>
        <v>36393.711787670589</v>
      </c>
      <c r="D127">
        <f t="shared" si="65"/>
        <v>53.682174510545451</v>
      </c>
      <c r="E127">
        <f t="shared" si="66"/>
        <v>36447.393962181137</v>
      </c>
      <c r="K127" s="1"/>
      <c r="L127" s="1"/>
      <c r="M127" s="1"/>
      <c r="O127" s="1"/>
      <c r="P127" s="1"/>
      <c r="Q127" s="1"/>
      <c r="S127">
        <v>2024</v>
      </c>
      <c r="T127">
        <f>'semicondutcor&amp;electronic'!$A$36^(1/4)</f>
        <v>1.054247532817802</v>
      </c>
      <c r="U127">
        <f>'semicondutcor&amp;electronic'!$A$35^(1/4)</f>
        <v>1.0928424710244675</v>
      </c>
      <c r="W127" s="13">
        <f t="shared" si="62"/>
        <v>2024</v>
      </c>
      <c r="X127" s="13">
        <f t="shared" si="60"/>
        <v>36393.711787670589</v>
      </c>
      <c r="Y127" s="13">
        <f t="shared" si="60"/>
        <v>53.682174510545451</v>
      </c>
      <c r="Z127" s="13">
        <f t="shared" si="60"/>
        <v>36447.393962181137</v>
      </c>
      <c r="AA127" s="13"/>
      <c r="AB127" s="13">
        <f t="shared" si="63"/>
        <v>4798.9979219099923</v>
      </c>
      <c r="AC127" s="13">
        <f t="shared" si="61"/>
        <v>29.311441354472727</v>
      </c>
      <c r="AD127" s="13">
        <f t="shared" si="61"/>
        <v>4828.309363264465</v>
      </c>
      <c r="AE127" s="13"/>
      <c r="AF127" s="13">
        <f t="shared" si="61"/>
        <v>48058536.332270056</v>
      </c>
      <c r="AG127" s="13">
        <f t="shared" si="61"/>
        <v>293533.14842121967</v>
      </c>
      <c r="AH127" s="13">
        <f t="shared" si="61"/>
        <v>48352069.480691276</v>
      </c>
      <c r="AI127" s="13"/>
      <c r="AJ127" s="13">
        <f t="shared" si="61"/>
        <v>36253001.444371484</v>
      </c>
      <c r="AK127" s="13">
        <f t="shared" si="61"/>
        <v>221427.00268921684</v>
      </c>
      <c r="AL127" s="13">
        <f t="shared" si="61"/>
        <v>36474428.447060704</v>
      </c>
      <c r="AM127" s="13"/>
      <c r="AN127" s="13">
        <f t="shared" si="61"/>
        <v>2024</v>
      </c>
      <c r="AO127" s="13">
        <f t="shared" si="61"/>
        <v>1.054247532817802</v>
      </c>
      <c r="AP127" s="13">
        <f t="shared" si="61"/>
        <v>1.0928424710244675</v>
      </c>
      <c r="AQ127" s="13"/>
    </row>
    <row r="128" spans="1:43">
      <c r="B128">
        <v>2025</v>
      </c>
      <c r="C128">
        <f t="shared" si="64"/>
        <v>38367.980862233875</v>
      </c>
      <c r="D128">
        <f t="shared" si="65"/>
        <v>58.666160242071179</v>
      </c>
      <c r="E128">
        <f t="shared" si="66"/>
        <v>38426.647022475947</v>
      </c>
      <c r="K128" s="1"/>
      <c r="L128" s="1"/>
      <c r="M128" s="1"/>
      <c r="O128" s="1"/>
      <c r="P128" s="1"/>
      <c r="Q128" s="1"/>
      <c r="S128">
        <v>2025</v>
      </c>
      <c r="T128" s="5">
        <f>1+'semicondutcor&amp;electronic'!$A$28</f>
        <v>1.0785</v>
      </c>
      <c r="U128" s="5">
        <f>1+'semicondutcor&amp;electronic'!$A$32</f>
        <v>1.149</v>
      </c>
      <c r="W128" s="13">
        <f t="shared" si="62"/>
        <v>2025</v>
      </c>
      <c r="X128" s="13">
        <f>C128</f>
        <v>38367.980862233875</v>
      </c>
      <c r="Y128" s="13">
        <f t="shared" si="60"/>
        <v>58.666160242071179</v>
      </c>
      <c r="Z128" s="13">
        <f t="shared" si="60"/>
        <v>38426.647022475947</v>
      </c>
      <c r="AA128" s="13"/>
      <c r="AB128" s="13">
        <f t="shared" si="63"/>
        <v>5059.3317191713686</v>
      </c>
      <c r="AC128" s="13">
        <f t="shared" si="61"/>
        <v>32.032787999110738</v>
      </c>
      <c r="AD128" s="13">
        <f t="shared" si="61"/>
        <v>5091.3645071704796</v>
      </c>
      <c r="AE128" s="13"/>
      <c r="AF128" s="13">
        <f t="shared" si="61"/>
        <v>50665593.35913042</v>
      </c>
      <c r="AG128" s="13">
        <f t="shared" si="61"/>
        <v>320785.49124823749</v>
      </c>
      <c r="AH128" s="13">
        <f t="shared" si="61"/>
        <v>50986378.850378655</v>
      </c>
      <c r="AI128" s="13"/>
      <c r="AJ128" s="13">
        <f t="shared" si="61"/>
        <v>38219637.329968862</v>
      </c>
      <c r="AK128" s="13">
        <f t="shared" si="61"/>
        <v>241984.83277042516</v>
      </c>
      <c r="AL128" s="13">
        <f t="shared" si="61"/>
        <v>38461622.162739284</v>
      </c>
      <c r="AM128" s="13"/>
      <c r="AN128" s="13">
        <f t="shared" si="61"/>
        <v>2025</v>
      </c>
      <c r="AO128" s="13">
        <f t="shared" si="61"/>
        <v>1.0785</v>
      </c>
      <c r="AP128" s="13">
        <f t="shared" si="61"/>
        <v>1.149</v>
      </c>
      <c r="AQ128" s="13"/>
    </row>
    <row r="129" spans="1:43">
      <c r="B129">
        <v>2026</v>
      </c>
      <c r="C129">
        <f t="shared" si="64"/>
        <v>41379.867359919233</v>
      </c>
      <c r="D129">
        <f t="shared" si="65"/>
        <v>67.407418118139788</v>
      </c>
      <c r="E129">
        <f t="shared" si="66"/>
        <v>41447.274778037376</v>
      </c>
      <c r="K129" s="1"/>
      <c r="L129" s="1"/>
      <c r="M129" s="1"/>
      <c r="O129" s="1"/>
      <c r="P129" s="1"/>
      <c r="Q129" s="1"/>
      <c r="S129">
        <v>2026</v>
      </c>
      <c r="T129" s="5">
        <f>1+'semicondutcor&amp;electronic'!$A$28</f>
        <v>1.0785</v>
      </c>
      <c r="U129" s="5">
        <f>1+'semicondutcor&amp;electronic'!$A$32</f>
        <v>1.149</v>
      </c>
      <c r="W129" s="13">
        <f t="shared" si="62"/>
        <v>2026</v>
      </c>
      <c r="X129" s="13">
        <f t="shared" si="60"/>
        <v>41379.867359919233</v>
      </c>
      <c r="Y129" s="13">
        <f t="shared" si="60"/>
        <v>67.407418118139788</v>
      </c>
      <c r="Z129" s="13">
        <f t="shared" si="60"/>
        <v>41447.274778037376</v>
      </c>
      <c r="AA129" s="13"/>
      <c r="AB129" s="13">
        <f>G173</f>
        <v>5456.4892591263206</v>
      </c>
      <c r="AC129" s="13">
        <f t="shared" si="61"/>
        <v>36.805673410978244</v>
      </c>
      <c r="AD129" s="13">
        <f t="shared" si="61"/>
        <v>5493.2949325372992</v>
      </c>
      <c r="AE129" s="13"/>
      <c r="AF129" s="13">
        <f t="shared" si="61"/>
        <v>54642842.437822148</v>
      </c>
      <c r="AG129" s="13">
        <f t="shared" si="61"/>
        <v>368582.52944422496</v>
      </c>
      <c r="AH129" s="13">
        <f t="shared" si="61"/>
        <v>55011424.967266373</v>
      </c>
      <c r="AI129" s="13"/>
      <c r="AJ129" s="13">
        <f t="shared" si="61"/>
        <v>41219878.860371411</v>
      </c>
      <c r="AK129" s="13">
        <f t="shared" si="61"/>
        <v>278040.57285321853</v>
      </c>
      <c r="AL129" s="13">
        <f t="shared" si="61"/>
        <v>41497919.433224626</v>
      </c>
      <c r="AM129" s="13"/>
      <c r="AN129" s="13">
        <f t="shared" si="61"/>
        <v>2026</v>
      </c>
      <c r="AO129" s="13">
        <f t="shared" si="61"/>
        <v>1.0785</v>
      </c>
      <c r="AP129" s="13">
        <f t="shared" si="61"/>
        <v>1.149</v>
      </c>
      <c r="AQ129" s="13"/>
    </row>
    <row r="130" spans="1:43">
      <c r="B130">
        <v>2027</v>
      </c>
      <c r="C130">
        <f t="shared" si="64"/>
        <v>44628.186947672897</v>
      </c>
      <c r="D130">
        <f t="shared" si="65"/>
        <v>77.451123417742622</v>
      </c>
      <c r="E130">
        <f t="shared" si="66"/>
        <v>44705.638071090638</v>
      </c>
      <c r="K130" s="1"/>
      <c r="L130" s="1"/>
      <c r="M130" s="1"/>
      <c r="O130" s="1"/>
      <c r="P130" s="1"/>
      <c r="Q130" s="1"/>
      <c r="S130">
        <v>2027</v>
      </c>
      <c r="T130" s="5">
        <f>1+'semicondutcor&amp;electronic'!$A$28</f>
        <v>1.0785</v>
      </c>
      <c r="U130" s="5">
        <f>1+'semicondutcor&amp;electronic'!$A$32</f>
        <v>1.149</v>
      </c>
      <c r="W130" s="13">
        <f t="shared" si="62"/>
        <v>2027</v>
      </c>
      <c r="X130" s="13">
        <f t="shared" si="60"/>
        <v>44628.186947672897</v>
      </c>
      <c r="Y130" s="13">
        <f t="shared" si="60"/>
        <v>77.451123417742622</v>
      </c>
      <c r="Z130" s="13">
        <f t="shared" si="60"/>
        <v>44705.638071090638</v>
      </c>
      <c r="AA130" s="13"/>
      <c r="AB130" s="13">
        <f t="shared" si="63"/>
        <v>5884.8236659677368</v>
      </c>
      <c r="AC130" s="13">
        <f t="shared" si="61"/>
        <v>42.289718749214003</v>
      </c>
      <c r="AD130" s="13">
        <f t="shared" si="61"/>
        <v>5927.1133847169513</v>
      </c>
      <c r="AE130" s="13"/>
      <c r="AF130" s="13">
        <f t="shared" si="61"/>
        <v>58932305.569191188</v>
      </c>
      <c r="AG130" s="13">
        <f t="shared" si="61"/>
        <v>423501.32633141446</v>
      </c>
      <c r="AH130" s="13">
        <f t="shared" si="61"/>
        <v>59355806.895522602</v>
      </c>
      <c r="AI130" s="13"/>
      <c r="AJ130" s="13">
        <f t="shared" si="61"/>
        <v>44455639.350910567</v>
      </c>
      <c r="AK130" s="13">
        <f t="shared" si="61"/>
        <v>319468.61820834811</v>
      </c>
      <c r="AL130" s="13">
        <f t="shared" si="61"/>
        <v>44775107.969118915</v>
      </c>
      <c r="AM130" s="13"/>
      <c r="AN130" s="13">
        <f t="shared" si="61"/>
        <v>2027</v>
      </c>
      <c r="AO130" s="13">
        <f t="shared" si="61"/>
        <v>1.0785</v>
      </c>
      <c r="AP130" s="13">
        <f t="shared" si="61"/>
        <v>1.149</v>
      </c>
      <c r="AQ130" s="13"/>
    </row>
    <row r="131" spans="1:43">
      <c r="B131">
        <v>2028</v>
      </c>
      <c r="C131">
        <f t="shared" si="64"/>
        <v>48131.499623065218</v>
      </c>
      <c r="D131">
        <f t="shared" si="65"/>
        <v>88.991340806986273</v>
      </c>
      <c r="E131">
        <f t="shared" si="66"/>
        <v>48220.490963872202</v>
      </c>
      <c r="K131" s="1"/>
      <c r="L131" s="1"/>
      <c r="M131" s="1"/>
      <c r="O131" s="1"/>
      <c r="P131" s="1"/>
      <c r="Q131" s="1"/>
      <c r="S131">
        <v>2028</v>
      </c>
      <c r="T131" s="5">
        <f>1+'semicondutcor&amp;electronic'!$A$28</f>
        <v>1.0785</v>
      </c>
      <c r="U131" s="5">
        <f>1+'semicondutcor&amp;electronic'!$A$32</f>
        <v>1.149</v>
      </c>
      <c r="W131" s="13">
        <f t="shared" si="62"/>
        <v>2028</v>
      </c>
      <c r="X131" s="13">
        <f t="shared" si="60"/>
        <v>48131.499623065218</v>
      </c>
      <c r="Y131" s="13">
        <f t="shared" si="60"/>
        <v>88.991340806986273</v>
      </c>
      <c r="Z131" s="13">
        <f t="shared" si="60"/>
        <v>48220.490963872202</v>
      </c>
      <c r="AA131" s="13"/>
      <c r="AB131" s="13">
        <f>G175</f>
        <v>6346.7823237462053</v>
      </c>
      <c r="AC131" s="13">
        <f t="shared" si="61"/>
        <v>48.590886842846892</v>
      </c>
      <c r="AD131" s="13">
        <f t="shared" si="61"/>
        <v>6395.3732105890522</v>
      </c>
      <c r="AE131" s="13"/>
      <c r="AF131" s="13">
        <f t="shared" si="61"/>
        <v>63558491.55637271</v>
      </c>
      <c r="AG131" s="13">
        <f t="shared" si="61"/>
        <v>486603.02395479527</v>
      </c>
      <c r="AH131" s="13">
        <f t="shared" si="61"/>
        <v>64045094.580327503</v>
      </c>
      <c r="AI131" s="13"/>
      <c r="AJ131" s="13">
        <f t="shared" si="61"/>
        <v>47945407.039957054</v>
      </c>
      <c r="AK131" s="13">
        <f t="shared" si="61"/>
        <v>367069.44232139201</v>
      </c>
      <c r="AL131" s="13">
        <f t="shared" si="61"/>
        <v>48312476.482278444</v>
      </c>
      <c r="AM131" s="13"/>
      <c r="AN131" s="13">
        <f t="shared" si="61"/>
        <v>2028</v>
      </c>
      <c r="AO131" s="13">
        <f t="shared" si="61"/>
        <v>1.0785</v>
      </c>
      <c r="AP131" s="13">
        <f t="shared" si="61"/>
        <v>1.149</v>
      </c>
      <c r="AQ131" s="13"/>
    </row>
    <row r="132" spans="1:43">
      <c r="B132">
        <v>2029</v>
      </c>
      <c r="C132">
        <f t="shared" si="64"/>
        <v>51909.82234347584</v>
      </c>
      <c r="D132">
        <f t="shared" si="65"/>
        <v>102.25105058722723</v>
      </c>
      <c r="E132">
        <f t="shared" si="66"/>
        <v>52012.073394063067</v>
      </c>
      <c r="K132" s="1"/>
      <c r="L132" s="1"/>
      <c r="M132" s="1"/>
      <c r="O132" s="1"/>
      <c r="P132" s="1"/>
      <c r="Q132" s="1"/>
      <c r="S132">
        <v>2029</v>
      </c>
      <c r="T132" s="5">
        <f>1+'semicondutcor&amp;electronic'!$A$28</f>
        <v>1.0785</v>
      </c>
      <c r="U132" s="5">
        <f>1+'semicondutcor&amp;electronic'!$A$32</f>
        <v>1.149</v>
      </c>
      <c r="W132" s="13">
        <f t="shared" si="62"/>
        <v>2029</v>
      </c>
      <c r="X132" s="13">
        <f t="shared" si="60"/>
        <v>51909.82234347584</v>
      </c>
      <c r="Y132" s="13">
        <f t="shared" si="60"/>
        <v>102.25105058722723</v>
      </c>
      <c r="Z132" s="13">
        <f t="shared" si="60"/>
        <v>52012.073394063067</v>
      </c>
      <c r="AA132" s="13"/>
      <c r="AB132" s="13">
        <f t="shared" si="63"/>
        <v>6845.0047361602819</v>
      </c>
      <c r="AC132" s="13">
        <f t="shared" si="61"/>
        <v>55.830928982431075</v>
      </c>
      <c r="AD132" s="13">
        <f t="shared" si="61"/>
        <v>6900.835665142713</v>
      </c>
      <c r="AE132" s="13"/>
      <c r="AF132" s="13">
        <f t="shared" si="61"/>
        <v>68547833.143547952</v>
      </c>
      <c r="AG132" s="13">
        <f t="shared" si="61"/>
        <v>559106.87452405971</v>
      </c>
      <c r="AH132" s="13">
        <f t="shared" si="61"/>
        <v>69106940.018072009</v>
      </c>
      <c r="AI132" s="13"/>
      <c r="AJ132" s="13">
        <f t="shared" si="61"/>
        <v>51709121.492593676</v>
      </c>
      <c r="AK132" s="13">
        <f t="shared" si="61"/>
        <v>421762.78922727937</v>
      </c>
      <c r="AL132" s="13">
        <f t="shared" si="61"/>
        <v>52130884.281820953</v>
      </c>
      <c r="AM132" s="13"/>
      <c r="AN132" s="13">
        <f t="shared" si="61"/>
        <v>2029</v>
      </c>
      <c r="AO132" s="13">
        <f t="shared" si="61"/>
        <v>1.0785</v>
      </c>
      <c r="AP132" s="13">
        <f t="shared" si="61"/>
        <v>1.149</v>
      </c>
      <c r="AQ132" s="13"/>
    </row>
    <row r="133" spans="1:43">
      <c r="B133">
        <v>2030</v>
      </c>
      <c r="C133">
        <f t="shared" si="64"/>
        <v>55984.743397438695</v>
      </c>
      <c r="D133">
        <f t="shared" si="65"/>
        <v>117.48645712472408</v>
      </c>
      <c r="E133">
        <f t="shared" si="66"/>
        <v>56102.229854563418</v>
      </c>
      <c r="K133" s="1"/>
      <c r="L133" s="1"/>
      <c r="M133" s="1"/>
      <c r="O133" s="1"/>
      <c r="P133" s="1"/>
      <c r="Q133" s="1"/>
      <c r="S133">
        <v>2030</v>
      </c>
      <c r="T133" s="5">
        <f>1+'semicondutcor&amp;electronic'!$A$28</f>
        <v>1.0785</v>
      </c>
      <c r="U133" s="5">
        <f>1+'semicondutcor&amp;electronic'!$A$32</f>
        <v>1.149</v>
      </c>
      <c r="W133" s="13">
        <f t="shared" si="62"/>
        <v>2030</v>
      </c>
      <c r="X133" s="13">
        <f t="shared" si="60"/>
        <v>55984.743397438695</v>
      </c>
      <c r="Y133" s="13">
        <f t="shared" si="60"/>
        <v>117.48645712472408</v>
      </c>
      <c r="Z133" s="13">
        <f t="shared" si="60"/>
        <v>56102.229854563418</v>
      </c>
      <c r="AA133" s="13"/>
      <c r="AB133" s="13">
        <f t="shared" si="63"/>
        <v>7382.3376079488644</v>
      </c>
      <c r="AC133" s="13">
        <f t="shared" si="61"/>
        <v>64.149737400813308</v>
      </c>
      <c r="AD133" s="13">
        <f t="shared" si="61"/>
        <v>7446.4873453496775</v>
      </c>
      <c r="AE133" s="13"/>
      <c r="AF133" s="13">
        <f t="shared" si="61"/>
        <v>73928838.045316473</v>
      </c>
      <c r="AG133" s="13">
        <f t="shared" si="61"/>
        <v>642413.79882814456</v>
      </c>
      <c r="AH133" s="13">
        <f t="shared" si="61"/>
        <v>74571251.844144613</v>
      </c>
      <c r="AI133" s="13"/>
      <c r="AJ133" s="13">
        <f t="shared" si="61"/>
        <v>55768287.529762283</v>
      </c>
      <c r="AK133" s="13">
        <f t="shared" si="61"/>
        <v>484605.444822144</v>
      </c>
      <c r="AL133" s="13">
        <f t="shared" si="61"/>
        <v>56252892.97458443</v>
      </c>
      <c r="AM133" s="13"/>
      <c r="AN133" s="13">
        <f t="shared" si="61"/>
        <v>2030</v>
      </c>
      <c r="AO133" s="13">
        <f t="shared" si="61"/>
        <v>1.0785</v>
      </c>
      <c r="AP133" s="13">
        <f t="shared" si="61"/>
        <v>1.149</v>
      </c>
      <c r="AQ133" s="13"/>
    </row>
    <row r="134" spans="1:43">
      <c r="B134">
        <v>2031</v>
      </c>
      <c r="C134">
        <f t="shared" si="64"/>
        <v>60379.545754137631</v>
      </c>
      <c r="D134">
        <f t="shared" si="65"/>
        <v>134.99193923630799</v>
      </c>
      <c r="E134">
        <f t="shared" si="66"/>
        <v>60514.537693373939</v>
      </c>
      <c r="K134" s="1"/>
      <c r="L134" s="1"/>
      <c r="M134" s="1"/>
      <c r="O134" s="1"/>
      <c r="P134" s="1"/>
      <c r="Q134" s="1"/>
      <c r="S134">
        <v>2031</v>
      </c>
      <c r="T134" s="5">
        <f>1+'semicondutcor&amp;electronic'!$A$28</f>
        <v>1.0785</v>
      </c>
      <c r="U134" s="5">
        <f>1+'semicondutcor&amp;electronic'!$A$32</f>
        <v>1.149</v>
      </c>
      <c r="W134" s="13">
        <f t="shared" si="62"/>
        <v>2031</v>
      </c>
      <c r="X134" s="13">
        <f t="shared" si="60"/>
        <v>60379.545754137631</v>
      </c>
      <c r="Y134" s="13">
        <f t="shared" si="60"/>
        <v>134.99193923630799</v>
      </c>
      <c r="Z134" s="13">
        <f t="shared" si="60"/>
        <v>60514.537693373939</v>
      </c>
      <c r="AA134" s="13"/>
      <c r="AB134" s="13">
        <f t="shared" si="63"/>
        <v>7961.8511101728509</v>
      </c>
      <c r="AC134" s="13">
        <f t="shared" si="61"/>
        <v>73.708048273534502</v>
      </c>
      <c r="AD134" s="13">
        <f t="shared" si="61"/>
        <v>8035.5591584463855</v>
      </c>
      <c r="AE134" s="13"/>
      <c r="AF134" s="13">
        <f t="shared" si="61"/>
        <v>79732251.831873834</v>
      </c>
      <c r="AG134" s="13">
        <f t="shared" si="61"/>
        <v>738133.45485353831</v>
      </c>
      <c r="AH134" s="13">
        <f t="shared" si="61"/>
        <v>80470385.286727369</v>
      </c>
      <c r="AI134" s="13"/>
      <c r="AJ134" s="13">
        <f t="shared" si="61"/>
        <v>60146098.10084863</v>
      </c>
      <c r="AK134" s="13">
        <f t="shared" si="61"/>
        <v>556811.65610064357</v>
      </c>
      <c r="AL134" s="13">
        <f t="shared" si="61"/>
        <v>60702909.756949276</v>
      </c>
      <c r="AM134" s="13"/>
      <c r="AN134" s="13">
        <f t="shared" si="61"/>
        <v>2031</v>
      </c>
      <c r="AO134" s="13">
        <f t="shared" si="61"/>
        <v>1.0785</v>
      </c>
      <c r="AP134" s="13">
        <f t="shared" si="61"/>
        <v>1.149</v>
      </c>
      <c r="AQ134" s="13"/>
    </row>
    <row r="135" spans="1:43">
      <c r="B135">
        <v>2032</v>
      </c>
      <c r="C135">
        <f t="shared" si="64"/>
        <v>65119.340095837433</v>
      </c>
      <c r="D135">
        <f t="shared" si="65"/>
        <v>155.10573818251788</v>
      </c>
      <c r="E135">
        <f t="shared" si="66"/>
        <v>65274.445834019949</v>
      </c>
      <c r="K135" s="1"/>
      <c r="L135" s="1"/>
      <c r="M135" s="1"/>
      <c r="O135" s="1"/>
      <c r="P135" s="1"/>
      <c r="Q135" s="1"/>
      <c r="S135">
        <v>2032</v>
      </c>
      <c r="T135" s="5">
        <f>1+'semicondutcor&amp;electronic'!$A$28</f>
        <v>1.0785</v>
      </c>
      <c r="U135" s="5">
        <f>1+'semicondutcor&amp;electronic'!$A$32</f>
        <v>1.149</v>
      </c>
      <c r="W135" s="13">
        <f t="shared" si="62"/>
        <v>2032</v>
      </c>
      <c r="X135" s="13">
        <f t="shared" si="60"/>
        <v>65119.340095837433</v>
      </c>
      <c r="Y135" s="13">
        <f t="shared" si="60"/>
        <v>155.10573818251788</v>
      </c>
      <c r="Z135" s="13">
        <f t="shared" si="60"/>
        <v>65274.445834019949</v>
      </c>
      <c r="AA135" s="13"/>
      <c r="AB135" s="13">
        <f t="shared" si="63"/>
        <v>8586.856422321418</v>
      </c>
      <c r="AC135" s="13">
        <f t="shared" si="61"/>
        <v>84.690547466291136</v>
      </c>
      <c r="AD135" s="13">
        <f t="shared" si="61"/>
        <v>8671.5469697877088</v>
      </c>
      <c r="AE135" s="13"/>
      <c r="AF135" s="13">
        <f t="shared" si="61"/>
        <v>85991233.600675911</v>
      </c>
      <c r="AG135" s="13">
        <f t="shared" si="61"/>
        <v>848115.33962671552</v>
      </c>
      <c r="AH135" s="13">
        <f t="shared" si="61"/>
        <v>86839348.940302625</v>
      </c>
      <c r="AI135" s="13"/>
      <c r="AJ135" s="13">
        <f t="shared" si="61"/>
        <v>64867566.801765241</v>
      </c>
      <c r="AK135" s="13">
        <f t="shared" si="61"/>
        <v>639776.59285963944</v>
      </c>
      <c r="AL135" s="13">
        <f t="shared" si="61"/>
        <v>65507343.394624881</v>
      </c>
      <c r="AM135" s="13"/>
      <c r="AN135" s="13">
        <f t="shared" si="61"/>
        <v>2032</v>
      </c>
      <c r="AO135" s="13">
        <f t="shared" si="61"/>
        <v>1.0785</v>
      </c>
      <c r="AP135" s="13">
        <f t="shared" si="61"/>
        <v>1.149</v>
      </c>
      <c r="AQ135" s="13"/>
    </row>
    <row r="136" spans="1:43">
      <c r="B136">
        <v>2033</v>
      </c>
      <c r="C136">
        <f t="shared" si="64"/>
        <v>70231.208293360673</v>
      </c>
      <c r="D136">
        <f t="shared" si="65"/>
        <v>178.21649317171304</v>
      </c>
      <c r="E136">
        <f t="shared" si="66"/>
        <v>70409.424786532385</v>
      </c>
      <c r="K136" s="1"/>
      <c r="L136" s="1"/>
      <c r="M136" s="1"/>
      <c r="O136" s="1"/>
      <c r="P136" s="1"/>
      <c r="Q136" s="1"/>
      <c r="S136">
        <v>2033</v>
      </c>
      <c r="T136" s="5">
        <f>1+'semicondutcor&amp;electronic'!$A$28</f>
        <v>1.0785</v>
      </c>
      <c r="U136" s="5">
        <f>1+'semicondutcor&amp;electronic'!$A$32</f>
        <v>1.149</v>
      </c>
      <c r="W136" s="13">
        <f t="shared" si="62"/>
        <v>2033</v>
      </c>
      <c r="X136" s="13">
        <f t="shared" si="60"/>
        <v>70231.208293360673</v>
      </c>
      <c r="Y136" s="13">
        <f t="shared" si="60"/>
        <v>178.21649317171304</v>
      </c>
      <c r="Z136" s="13">
        <f t="shared" si="60"/>
        <v>70409.424786532385</v>
      </c>
      <c r="AA136" s="13"/>
      <c r="AB136" s="13">
        <f t="shared" si="63"/>
        <v>9260.9246514736496</v>
      </c>
      <c r="AC136" s="13">
        <f t="shared" si="61"/>
        <v>97.309439038768517</v>
      </c>
      <c r="AD136" s="13">
        <f t="shared" si="61"/>
        <v>9358.2340905124183</v>
      </c>
      <c r="AE136" s="13"/>
      <c r="AF136" s="13">
        <f t="shared" si="61"/>
        <v>92741545.438328966</v>
      </c>
      <c r="AG136" s="13">
        <f t="shared" si="61"/>
        <v>974484.52523109608</v>
      </c>
      <c r="AH136" s="13">
        <f t="shared" si="61"/>
        <v>93716029.96356006</v>
      </c>
      <c r="AI136" s="13"/>
      <c r="AJ136" s="13">
        <f t="shared" si="61"/>
        <v>69959670.795703799</v>
      </c>
      <c r="AK136" s="13">
        <f t="shared" si="61"/>
        <v>735103.30519572564</v>
      </c>
      <c r="AL136" s="13">
        <f t="shared" si="61"/>
        <v>70694774.100899518</v>
      </c>
      <c r="AM136" s="13"/>
      <c r="AN136" s="13">
        <f t="shared" si="61"/>
        <v>2033</v>
      </c>
      <c r="AO136" s="13">
        <f t="shared" si="61"/>
        <v>1.0785</v>
      </c>
      <c r="AP136" s="13">
        <f t="shared" si="61"/>
        <v>1.149</v>
      </c>
      <c r="AQ136" s="13"/>
    </row>
    <row r="137" spans="1:43">
      <c r="B137">
        <v>2034</v>
      </c>
      <c r="C137">
        <f t="shared" si="64"/>
        <v>75744.35814438948</v>
      </c>
      <c r="D137">
        <f t="shared" si="65"/>
        <v>204.7707506542983</v>
      </c>
      <c r="E137">
        <f t="shared" si="66"/>
        <v>75949.128895043774</v>
      </c>
      <c r="K137" s="1"/>
      <c r="L137" s="1"/>
      <c r="M137" s="1"/>
      <c r="O137" s="1"/>
      <c r="P137" s="1"/>
      <c r="Q137" s="1"/>
      <c r="S137">
        <v>2034</v>
      </c>
      <c r="T137" s="5">
        <f>1+'semicondutcor&amp;electronic'!$A$28</f>
        <v>1.0785</v>
      </c>
      <c r="U137" s="5">
        <f>1+'semicondutcor&amp;electronic'!$A$32</f>
        <v>1.149</v>
      </c>
      <c r="W137" s="13">
        <f t="shared" si="62"/>
        <v>2034</v>
      </c>
      <c r="X137" s="13">
        <f t="shared" ref="X137:X138" si="67">C137</f>
        <v>75744.35814438948</v>
      </c>
      <c r="Y137" s="13">
        <f t="shared" ref="Y137:Y138" si="68">D137</f>
        <v>204.7707506542983</v>
      </c>
      <c r="Z137" s="13">
        <f t="shared" ref="Z137:Z138" si="69">E137</f>
        <v>75949.128895043774</v>
      </c>
      <c r="AA137" s="13"/>
      <c r="AB137" s="13">
        <f t="shared" si="63"/>
        <v>9987.90723661433</v>
      </c>
      <c r="AC137" s="13">
        <f t="shared" ref="AC137:AC138" si="70">H181</f>
        <v>111.80854545554503</v>
      </c>
      <c r="AD137" s="13">
        <f t="shared" ref="AD137:AD138" si="71">I181</f>
        <v>10099.715782069876</v>
      </c>
      <c r="AE137" s="13"/>
      <c r="AF137" s="13">
        <f t="shared" ref="AF137:AF138" si="72">K181</f>
        <v>100021756.75523779</v>
      </c>
      <c r="AG137" s="13">
        <f t="shared" ref="AG137:AG138" si="73">L181</f>
        <v>1119682.7194905295</v>
      </c>
      <c r="AH137" s="13">
        <f t="shared" ref="AH137:AH138" si="74">M181</f>
        <v>101141439.47472832</v>
      </c>
      <c r="AI137" s="13"/>
      <c r="AJ137" s="13">
        <f t="shared" ref="AJ137:AJ138" si="75">O181</f>
        <v>75451504.953166559</v>
      </c>
      <c r="AK137" s="13">
        <f t="shared" ref="AK137:AK138" si="76">P181</f>
        <v>844633.69766988896</v>
      </c>
      <c r="AL137" s="13">
        <f t="shared" ref="AL137:AL138" si="77">Q181</f>
        <v>76296138.650836453</v>
      </c>
      <c r="AM137" s="13"/>
      <c r="AN137" s="13">
        <f t="shared" ref="AN137:AN138" si="78">S181</f>
        <v>2034</v>
      </c>
      <c r="AO137" s="13">
        <f t="shared" ref="AO137:AO138" si="79">T181</f>
        <v>1.0785</v>
      </c>
      <c r="AP137" s="13">
        <f t="shared" ref="AP137:AP138" si="80">U181</f>
        <v>1.149</v>
      </c>
      <c r="AQ137" s="13"/>
    </row>
    <row r="138" spans="1:43">
      <c r="B138">
        <v>2035</v>
      </c>
      <c r="C138">
        <f t="shared" si="64"/>
        <v>81690.290258724053</v>
      </c>
      <c r="D138">
        <f t="shared" si="65"/>
        <v>235.28159250178874</v>
      </c>
      <c r="E138">
        <f t="shared" si="66"/>
        <v>81925.571851225846</v>
      </c>
      <c r="K138" s="1"/>
      <c r="L138" s="1"/>
      <c r="M138" s="1"/>
      <c r="O138" s="1"/>
      <c r="P138" s="1"/>
      <c r="Q138" s="1"/>
      <c r="S138">
        <v>2035</v>
      </c>
      <c r="T138" s="5">
        <f>1+'semicondutcor&amp;electronic'!$A$28</f>
        <v>1.0785</v>
      </c>
      <c r="U138" s="5">
        <f>1+'semicondutcor&amp;electronic'!$A$32</f>
        <v>1.149</v>
      </c>
      <c r="W138" s="13">
        <f t="shared" si="62"/>
        <v>2035</v>
      </c>
      <c r="X138" s="13">
        <f t="shared" si="67"/>
        <v>81690.290258724053</v>
      </c>
      <c r="Y138" s="13">
        <f t="shared" si="68"/>
        <v>235.28159250178874</v>
      </c>
      <c r="Z138" s="13">
        <f t="shared" si="69"/>
        <v>81925.571851225846</v>
      </c>
      <c r="AA138" s="13"/>
      <c r="AB138" s="13">
        <f t="shared" si="63"/>
        <v>10771.957954688556</v>
      </c>
      <c r="AC138" s="13">
        <f t="shared" si="70"/>
        <v>128.46801872842124</v>
      </c>
      <c r="AD138" s="13">
        <f t="shared" si="71"/>
        <v>10900.425973416977</v>
      </c>
      <c r="AE138" s="13"/>
      <c r="AF138" s="13">
        <f t="shared" si="72"/>
        <v>107873464.66052395</v>
      </c>
      <c r="AG138" s="13">
        <f t="shared" si="73"/>
        <v>1286515.4446946185</v>
      </c>
      <c r="AH138" s="13">
        <f t="shared" si="74"/>
        <v>109159980.10521857</v>
      </c>
      <c r="AI138" s="13"/>
      <c r="AJ138" s="13">
        <f t="shared" si="75"/>
        <v>81374448.091990128</v>
      </c>
      <c r="AK138" s="13">
        <f t="shared" si="76"/>
        <v>970484.11862270243</v>
      </c>
      <c r="AL138" s="13">
        <f t="shared" si="77"/>
        <v>82344932.210612833</v>
      </c>
      <c r="AM138" s="13"/>
      <c r="AN138" s="13">
        <f t="shared" si="78"/>
        <v>2035</v>
      </c>
      <c r="AO138" s="13">
        <f t="shared" si="79"/>
        <v>1.0785</v>
      </c>
      <c r="AP138" s="13">
        <f t="shared" si="80"/>
        <v>1.149</v>
      </c>
      <c r="AQ138" s="13"/>
    </row>
    <row r="140" spans="1:43">
      <c r="A140" t="s">
        <v>172</v>
      </c>
      <c r="W140" s="15" t="s">
        <v>69</v>
      </c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</row>
    <row r="141" spans="1:43">
      <c r="B141" t="s">
        <v>48</v>
      </c>
      <c r="S141" t="s">
        <v>49</v>
      </c>
      <c r="W141" s="15" t="s">
        <v>71</v>
      </c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</row>
    <row r="142" spans="1:43">
      <c r="C142" t="s">
        <v>43</v>
      </c>
      <c r="T142" t="s">
        <v>43</v>
      </c>
      <c r="W142" s="16">
        <f>B142</f>
        <v>0</v>
      </c>
      <c r="X142" s="16" t="str">
        <f t="shared" ref="X142:Z157" si="81">C142</f>
        <v>Use amount</v>
      </c>
      <c r="Y142" s="16">
        <f t="shared" si="81"/>
        <v>0</v>
      </c>
      <c r="Z142" s="16">
        <f t="shared" si="81"/>
        <v>0</v>
      </c>
      <c r="AA142" s="16"/>
      <c r="AB142" s="16" t="str">
        <f>G165</f>
        <v>Emission to wastewater</v>
      </c>
      <c r="AC142" s="16">
        <f t="shared" ref="AC142:AP157" si="82">H165</f>
        <v>0</v>
      </c>
      <c r="AD142" s="16">
        <f t="shared" si="82"/>
        <v>0</v>
      </c>
      <c r="AE142" s="16">
        <f t="shared" si="82"/>
        <v>0</v>
      </c>
      <c r="AF142" s="16" t="str">
        <f t="shared" si="82"/>
        <v>toxicity influence</v>
      </c>
      <c r="AG142" s="16">
        <f t="shared" si="82"/>
        <v>0</v>
      </c>
      <c r="AH142" s="16">
        <f t="shared" si="82"/>
        <v>0</v>
      </c>
      <c r="AI142" s="16">
        <f t="shared" si="82"/>
        <v>0</v>
      </c>
      <c r="AJ142" s="16" t="str">
        <f t="shared" si="82"/>
        <v>toxicity influence</v>
      </c>
      <c r="AK142" s="16">
        <f t="shared" si="82"/>
        <v>0</v>
      </c>
      <c r="AL142" s="16">
        <f t="shared" si="82"/>
        <v>0</v>
      </c>
      <c r="AM142" s="16">
        <f t="shared" si="82"/>
        <v>0</v>
      </c>
      <c r="AN142" s="16">
        <f t="shared" si="82"/>
        <v>0</v>
      </c>
      <c r="AO142" s="16" t="str">
        <f t="shared" si="82"/>
        <v>Use amount</v>
      </c>
      <c r="AP142" s="16">
        <f t="shared" si="82"/>
        <v>0</v>
      </c>
      <c r="AQ142" s="16"/>
    </row>
    <row r="143" spans="1:43">
      <c r="C143" t="s">
        <v>46</v>
      </c>
      <c r="D143" t="s">
        <v>47</v>
      </c>
      <c r="E143" t="s">
        <v>26</v>
      </c>
      <c r="T143" t="s">
        <v>46</v>
      </c>
      <c r="U143" t="s">
        <v>47</v>
      </c>
      <c r="W143" s="16">
        <f t="shared" ref="W143:W159" si="83">B143</f>
        <v>0</v>
      </c>
      <c r="X143" s="16" t="str">
        <f t="shared" si="81"/>
        <v>Electronic</v>
      </c>
      <c r="Y143" s="16" t="str">
        <f t="shared" si="81"/>
        <v>Semiconductor</v>
      </c>
      <c r="Z143" s="16" t="str">
        <f t="shared" si="81"/>
        <v>Total</v>
      </c>
      <c r="AA143" s="16"/>
      <c r="AB143" s="16" t="str">
        <f>G187</f>
        <v>Electronic</v>
      </c>
      <c r="AC143" s="16" t="str">
        <f t="shared" ref="AC143:AL143" si="84">H187</f>
        <v>Semiconductor</v>
      </c>
      <c r="AD143" s="16" t="str">
        <f t="shared" si="84"/>
        <v>Total</v>
      </c>
      <c r="AE143" s="16">
        <f t="shared" si="84"/>
        <v>0</v>
      </c>
      <c r="AF143" s="16" t="str">
        <f t="shared" si="84"/>
        <v>Electronic</v>
      </c>
      <c r="AG143" s="16" t="str">
        <f t="shared" si="84"/>
        <v>Semiconductor</v>
      </c>
      <c r="AH143" s="16" t="str">
        <f t="shared" si="84"/>
        <v>Total</v>
      </c>
      <c r="AI143" s="16">
        <f t="shared" si="84"/>
        <v>0</v>
      </c>
      <c r="AJ143" s="16" t="str">
        <f t="shared" si="84"/>
        <v>Electronic</v>
      </c>
      <c r="AK143" s="16" t="str">
        <f t="shared" si="84"/>
        <v>Semiconductor</v>
      </c>
      <c r="AL143" s="16" t="str">
        <f t="shared" si="84"/>
        <v>Total</v>
      </c>
      <c r="AM143" s="16">
        <f t="shared" si="82"/>
        <v>0</v>
      </c>
      <c r="AN143" s="16">
        <f t="shared" si="82"/>
        <v>0</v>
      </c>
      <c r="AO143" s="16" t="str">
        <f t="shared" si="82"/>
        <v>Electronic</v>
      </c>
      <c r="AP143" s="16" t="str">
        <f t="shared" si="82"/>
        <v>Semiconductor</v>
      </c>
      <c r="AQ143" s="16"/>
    </row>
    <row r="144" spans="1:43">
      <c r="B144">
        <v>2020</v>
      </c>
      <c r="C144">
        <f>'semicondutcor&amp;electronic'!$B$19</f>
        <v>26768.424919660603</v>
      </c>
      <c r="D144">
        <f>'semicondutcor&amp;electronic'!$B$12</f>
        <v>25.090457599999993</v>
      </c>
      <c r="E144">
        <f>C144+D144</f>
        <v>26793.515377260603</v>
      </c>
      <c r="K144" s="1"/>
      <c r="L144" s="1"/>
      <c r="M144" s="1"/>
      <c r="O144" s="1"/>
      <c r="P144" s="1"/>
      <c r="Q144" s="1"/>
      <c r="S144">
        <v>2020</v>
      </c>
      <c r="T144">
        <f>'semicondutcor&amp;electronic'!$A$36^(1/4)</f>
        <v>1.054247532817802</v>
      </c>
      <c r="U144">
        <f>'semicondutcor&amp;electronic'!$A$35^(1/4)</f>
        <v>1.0928424710244675</v>
      </c>
      <c r="W144" s="16">
        <f t="shared" si="83"/>
        <v>2020</v>
      </c>
      <c r="X144" s="16">
        <f t="shared" si="81"/>
        <v>26768.424919660603</v>
      </c>
      <c r="Y144" s="16">
        <f t="shared" si="81"/>
        <v>25.090457599999993</v>
      </c>
      <c r="Z144" s="16">
        <f t="shared" si="81"/>
        <v>26793.515377260603</v>
      </c>
      <c r="AA144" s="16"/>
      <c r="AB144" s="16">
        <f t="shared" ref="AB144:AB159" si="85">G188</f>
        <v>1928.3648151316763</v>
      </c>
      <c r="AC144" s="16">
        <f t="shared" ref="AC144:AC159" si="86">H188</f>
        <v>10.125972479999998</v>
      </c>
      <c r="AD144" s="16">
        <f t="shared" ref="AD144:AD159" si="87">I188</f>
        <v>1938.4907876116763</v>
      </c>
      <c r="AE144" s="16">
        <f t="shared" ref="AE144:AE159" si="88">J188</f>
        <v>0</v>
      </c>
      <c r="AF144" s="16">
        <f t="shared" ref="AF144:AF159" si="89">K188</f>
        <v>19311196.220104359</v>
      </c>
      <c r="AG144" s="16">
        <f t="shared" ref="AG144:AG159" si="90">L188</f>
        <v>101404.38154971425</v>
      </c>
      <c r="AH144" s="16">
        <f t="shared" ref="AH144:AH159" si="91">M188</f>
        <v>19412600.601654075</v>
      </c>
      <c r="AI144" s="16">
        <f t="shared" ref="AI144:AI159" si="92">N188</f>
        <v>0</v>
      </c>
      <c r="AJ144" s="16">
        <f t="shared" ref="AJ144:AJ159" si="93">O188</f>
        <v>14567418.774880437</v>
      </c>
      <c r="AK144" s="16">
        <f t="shared" ref="AK144:AK159" si="94">P188</f>
        <v>76494.48924891428</v>
      </c>
      <c r="AL144" s="16">
        <f t="shared" ref="AL144:AL159" si="95">Q188</f>
        <v>14643913.264129352</v>
      </c>
      <c r="AM144" s="16">
        <f t="shared" si="82"/>
        <v>0</v>
      </c>
      <c r="AN144" s="16">
        <f t="shared" si="82"/>
        <v>2020</v>
      </c>
      <c r="AO144" s="16">
        <f t="shared" si="82"/>
        <v>1.054247532817802</v>
      </c>
      <c r="AP144" s="16">
        <f t="shared" si="82"/>
        <v>1.0928424710244675</v>
      </c>
      <c r="AQ144" s="16"/>
    </row>
    <row r="145" spans="2:43">
      <c r="B145">
        <v>2021</v>
      </c>
      <c r="C145">
        <f t="shared" ref="C145:C159" si="96">C144*T144</f>
        <v>28220.545928970761</v>
      </c>
      <c r="D145">
        <f t="shared" ref="D145:D159" si="97">D144*U144</f>
        <v>27.419917682718623</v>
      </c>
      <c r="E145">
        <f t="shared" ref="E145:E159" si="98">C145+D145</f>
        <v>28247.965846653478</v>
      </c>
      <c r="K145" s="1"/>
      <c r="L145" s="1"/>
      <c r="M145" s="1"/>
      <c r="O145" s="1"/>
      <c r="P145" s="1"/>
      <c r="Q145" s="1"/>
      <c r="S145">
        <v>2021</v>
      </c>
      <c r="T145">
        <f>'semicondutcor&amp;electronic'!$A$36^(1/4)</f>
        <v>1.054247532817802</v>
      </c>
      <c r="U145">
        <f>'semicondutcor&amp;electronic'!$A$35^(1/4)</f>
        <v>1.0928424710244675</v>
      </c>
      <c r="W145" s="16">
        <f t="shared" si="83"/>
        <v>2021</v>
      </c>
      <c r="X145" s="16">
        <f t="shared" si="81"/>
        <v>28220.545928970761</v>
      </c>
      <c r="Y145" s="16">
        <f t="shared" si="81"/>
        <v>27.419917682718623</v>
      </c>
      <c r="Z145" s="16">
        <f t="shared" si="81"/>
        <v>28247.965846653478</v>
      </c>
      <c r="AA145" s="16"/>
      <c r="AB145" s="16">
        <f t="shared" si="85"/>
        <v>2032.9738487252268</v>
      </c>
      <c r="AC145" s="16">
        <f t="shared" si="86"/>
        <v>11.066092786568953</v>
      </c>
      <c r="AD145" s="16">
        <f t="shared" si="87"/>
        <v>2044.0399415117959</v>
      </c>
      <c r="AE145" s="16">
        <f t="shared" si="88"/>
        <v>0</v>
      </c>
      <c r="AF145" s="16">
        <f t="shared" si="89"/>
        <v>20358780.970805485</v>
      </c>
      <c r="AG145" s="16">
        <f t="shared" si="90"/>
        <v>110819.01490549766</v>
      </c>
      <c r="AH145" s="16">
        <f t="shared" si="91"/>
        <v>20469599.985710982</v>
      </c>
      <c r="AI145" s="16">
        <f t="shared" si="92"/>
        <v>0</v>
      </c>
      <c r="AJ145" s="16">
        <f t="shared" si="93"/>
        <v>15357665.30294143</v>
      </c>
      <c r="AK145" s="16">
        <f t="shared" si="94"/>
        <v>83596.426650538051</v>
      </c>
      <c r="AL145" s="16">
        <f t="shared" si="95"/>
        <v>15441261.729591968</v>
      </c>
      <c r="AM145" s="16">
        <f t="shared" si="82"/>
        <v>0</v>
      </c>
      <c r="AN145" s="16">
        <f t="shared" si="82"/>
        <v>2021</v>
      </c>
      <c r="AO145" s="16">
        <f t="shared" si="82"/>
        <v>1.054247532817802</v>
      </c>
      <c r="AP145" s="16">
        <f t="shared" si="82"/>
        <v>1.0928424710244675</v>
      </c>
      <c r="AQ145" s="16"/>
    </row>
    <row r="146" spans="2:43">
      <c r="B146">
        <v>2022</v>
      </c>
      <c r="C146">
        <f t="shared" si="96"/>
        <v>29751.440920388894</v>
      </c>
      <c r="D146">
        <f t="shared" si="97"/>
        <v>29.965650595669711</v>
      </c>
      <c r="E146">
        <f t="shared" si="98"/>
        <v>29781.406570984564</v>
      </c>
      <c r="K146" s="1"/>
      <c r="L146" s="1"/>
      <c r="M146" s="1"/>
      <c r="O146" s="1"/>
      <c r="P146" s="1"/>
      <c r="Q146" s="1"/>
      <c r="S146">
        <v>2022</v>
      </c>
      <c r="T146">
        <f>'semicondutcor&amp;electronic'!$A$36^(1/4)</f>
        <v>1.054247532817802</v>
      </c>
      <c r="U146">
        <f>'semicondutcor&amp;electronic'!$A$35^(1/4)</f>
        <v>1.0928424710244675</v>
      </c>
      <c r="W146" s="16">
        <f t="shared" si="83"/>
        <v>2022</v>
      </c>
      <c r="X146" s="16">
        <f t="shared" si="81"/>
        <v>29751.440920388894</v>
      </c>
      <c r="Y146" s="16">
        <f t="shared" si="81"/>
        <v>29.965650595669711</v>
      </c>
      <c r="Z146" s="16">
        <f t="shared" si="81"/>
        <v>29781.406570984564</v>
      </c>
      <c r="AA146" s="16"/>
      <c r="AB146" s="16">
        <f t="shared" si="85"/>
        <v>2143.2576643016819</v>
      </c>
      <c r="AC146" s="16">
        <f t="shared" si="86"/>
        <v>12.093496185460051</v>
      </c>
      <c r="AD146" s="16">
        <f t="shared" si="87"/>
        <v>2155.3511604871419</v>
      </c>
      <c r="AE146" s="16">
        <f t="shared" si="88"/>
        <v>0</v>
      </c>
      <c r="AF146" s="16">
        <f t="shared" si="89"/>
        <v>21463194.609649699</v>
      </c>
      <c r="AG146" s="16">
        <f t="shared" si="90"/>
        <v>121107.72608582136</v>
      </c>
      <c r="AH146" s="16">
        <f t="shared" si="91"/>
        <v>21584302.335735522</v>
      </c>
      <c r="AI146" s="16">
        <f t="shared" si="92"/>
        <v>0</v>
      </c>
      <c r="AJ146" s="16">
        <f t="shared" si="93"/>
        <v>16190780.755467564</v>
      </c>
      <c r="AK146" s="16">
        <f t="shared" si="94"/>
        <v>91357.725469589655</v>
      </c>
      <c r="AL146" s="16">
        <f t="shared" si="95"/>
        <v>16282138.480937153</v>
      </c>
      <c r="AM146" s="16">
        <f t="shared" si="82"/>
        <v>0</v>
      </c>
      <c r="AN146" s="16">
        <f t="shared" si="82"/>
        <v>2022</v>
      </c>
      <c r="AO146" s="16">
        <f t="shared" si="82"/>
        <v>1.054247532817802</v>
      </c>
      <c r="AP146" s="16">
        <f t="shared" si="82"/>
        <v>1.0928424710244675</v>
      </c>
      <c r="AQ146" s="16"/>
    </row>
    <row r="147" spans="2:43">
      <c r="B147">
        <v>2023</v>
      </c>
      <c r="C147">
        <f t="shared" si="96"/>
        <v>31365.383188094587</v>
      </c>
      <c r="D147">
        <f t="shared" si="97"/>
        <v>32.747735642827493</v>
      </c>
      <c r="E147">
        <f t="shared" si="98"/>
        <v>31398.130923737415</v>
      </c>
      <c r="K147" s="1"/>
      <c r="L147" s="1"/>
      <c r="M147" s="1"/>
      <c r="O147" s="1"/>
      <c r="P147" s="1"/>
      <c r="Q147" s="1"/>
      <c r="S147">
        <v>2023</v>
      </c>
      <c r="T147">
        <f>'semicondutcor&amp;electronic'!$A$36^(1/4)</f>
        <v>1.054247532817802</v>
      </c>
      <c r="U147">
        <f>'semicondutcor&amp;electronic'!$A$35^(1/4)</f>
        <v>1.0928424710244675</v>
      </c>
      <c r="W147" s="16">
        <f t="shared" si="83"/>
        <v>2023</v>
      </c>
      <c r="X147" s="16">
        <f t="shared" si="81"/>
        <v>31365.383188094587</v>
      </c>
      <c r="Y147" s="16">
        <f t="shared" si="81"/>
        <v>32.747735642827493</v>
      </c>
      <c r="Z147" s="16">
        <f t="shared" si="81"/>
        <v>31398.130923737415</v>
      </c>
      <c r="AA147" s="16"/>
      <c r="AB147" s="16">
        <f t="shared" si="85"/>
        <v>2259.5241047828927</v>
      </c>
      <c r="AC147" s="16">
        <f t="shared" si="86"/>
        <v>13.216286254643133</v>
      </c>
      <c r="AD147" s="16">
        <f t="shared" si="87"/>
        <v>2272.7403910375356</v>
      </c>
      <c r="AE147" s="16">
        <f t="shared" si="88"/>
        <v>0</v>
      </c>
      <c r="AF147" s="16">
        <f t="shared" si="89"/>
        <v>22627519.963611536</v>
      </c>
      <c r="AG147" s="16">
        <f t="shared" si="90"/>
        <v>132351.66663578339</v>
      </c>
      <c r="AH147" s="16">
        <f t="shared" si="91"/>
        <v>22759871.630247317</v>
      </c>
      <c r="AI147" s="16">
        <f t="shared" si="92"/>
        <v>0</v>
      </c>
      <c r="AJ147" s="16">
        <f t="shared" si="93"/>
        <v>17069090.665845625</v>
      </c>
      <c r="AK147" s="16">
        <f t="shared" si="94"/>
        <v>99839.602449361293</v>
      </c>
      <c r="AL147" s="16">
        <f t="shared" si="95"/>
        <v>17168930.268294986</v>
      </c>
      <c r="AM147" s="16">
        <f t="shared" si="82"/>
        <v>0</v>
      </c>
      <c r="AN147" s="16">
        <f t="shared" si="82"/>
        <v>2023</v>
      </c>
      <c r="AO147" s="16">
        <f t="shared" si="82"/>
        <v>1.054247532817802</v>
      </c>
      <c r="AP147" s="16">
        <f t="shared" si="82"/>
        <v>1.0928424710244675</v>
      </c>
      <c r="AQ147" s="16"/>
    </row>
    <row r="148" spans="2:43">
      <c r="B148">
        <v>2024</v>
      </c>
      <c r="C148">
        <f t="shared" si="96"/>
        <v>33066.877841933681</v>
      </c>
      <c r="D148">
        <f t="shared" si="97"/>
        <v>35.788116340363629</v>
      </c>
      <c r="E148">
        <f t="shared" si="98"/>
        <v>33102.665958274047</v>
      </c>
      <c r="K148" s="1"/>
      <c r="L148" s="1"/>
      <c r="M148" s="1"/>
      <c r="O148" s="1"/>
      <c r="P148" s="1"/>
      <c r="Q148" s="1"/>
      <c r="S148">
        <v>2024</v>
      </c>
      <c r="T148">
        <f>'semicondutcor&amp;electronic'!$A$36^(1/4)</f>
        <v>1.054247532817802</v>
      </c>
      <c r="U148">
        <f>'semicondutcor&amp;electronic'!$A$35^(1/4)</f>
        <v>1.0928424710244675</v>
      </c>
      <c r="W148" s="16">
        <f t="shared" si="83"/>
        <v>2024</v>
      </c>
      <c r="X148" s="16">
        <f t="shared" si="81"/>
        <v>33066.877841933681</v>
      </c>
      <c r="Y148" s="16">
        <f t="shared" si="81"/>
        <v>35.788116340363629</v>
      </c>
      <c r="Z148" s="16">
        <f t="shared" si="81"/>
        <v>33102.665958274047</v>
      </c>
      <c r="AA148" s="16"/>
      <c r="AB148" s="16">
        <f t="shared" si="85"/>
        <v>2382.0977128097174</v>
      </c>
      <c r="AC148" s="16">
        <f t="shared" si="86"/>
        <v>14.443318928290907</v>
      </c>
      <c r="AD148" s="16">
        <f t="shared" si="87"/>
        <v>2396.5410317380083</v>
      </c>
      <c r="AE148" s="16">
        <f t="shared" si="88"/>
        <v>0</v>
      </c>
      <c r="AF148" s="16">
        <f t="shared" si="89"/>
        <v>23855007.095423024</v>
      </c>
      <c r="AG148" s="16">
        <f t="shared" si="90"/>
        <v>144639.52241045606</v>
      </c>
      <c r="AH148" s="16">
        <f t="shared" si="91"/>
        <v>23999646.61783348</v>
      </c>
      <c r="AI148" s="16">
        <f t="shared" si="92"/>
        <v>0</v>
      </c>
      <c r="AJ148" s="16">
        <f t="shared" si="93"/>
        <v>17995046.721911125</v>
      </c>
      <c r="AK148" s="16">
        <f t="shared" si="94"/>
        <v>109108.95784686046</v>
      </c>
      <c r="AL148" s="16">
        <f t="shared" si="95"/>
        <v>18104155.679757986</v>
      </c>
      <c r="AM148" s="16">
        <f t="shared" si="82"/>
        <v>0</v>
      </c>
      <c r="AN148" s="16">
        <f t="shared" si="82"/>
        <v>2024</v>
      </c>
      <c r="AO148" s="16">
        <f t="shared" si="82"/>
        <v>1.054247532817802</v>
      </c>
      <c r="AP148" s="16">
        <f t="shared" si="82"/>
        <v>1.0928424710244675</v>
      </c>
      <c r="AQ148" s="16"/>
    </row>
    <row r="149" spans="2:43">
      <c r="B149">
        <v>2025</v>
      </c>
      <c r="C149">
        <f t="shared" si="96"/>
        <v>34860.674382846228</v>
      </c>
      <c r="D149">
        <f t="shared" si="97"/>
        <v>39.11077349471411</v>
      </c>
      <c r="E149">
        <f t="shared" si="98"/>
        <v>34899.785156340942</v>
      </c>
      <c r="K149" s="1"/>
      <c r="L149" s="1"/>
      <c r="M149" s="1"/>
      <c r="O149" s="1"/>
      <c r="P149" s="1"/>
      <c r="Q149" s="1"/>
      <c r="S149">
        <v>2025</v>
      </c>
      <c r="T149" s="5">
        <f>1+'semicondutcor&amp;electronic'!$A$26</f>
        <v>1.0568</v>
      </c>
      <c r="U149" s="5">
        <f>1+'semicondutcor&amp;electronic'!$A$31</f>
        <v>1.0900000000000001</v>
      </c>
      <c r="W149" s="16">
        <f t="shared" si="83"/>
        <v>2025</v>
      </c>
      <c r="X149" s="16">
        <f>C149</f>
        <v>34860.674382846228</v>
      </c>
      <c r="Y149" s="16">
        <f t="shared" si="81"/>
        <v>39.11077349471411</v>
      </c>
      <c r="Z149" s="16">
        <f t="shared" si="81"/>
        <v>34899.785156340942</v>
      </c>
      <c r="AA149" s="16"/>
      <c r="AB149" s="16">
        <f t="shared" si="85"/>
        <v>2511.3206366605737</v>
      </c>
      <c r="AC149" s="16">
        <f t="shared" si="86"/>
        <v>15.784272347387899</v>
      </c>
      <c r="AD149" s="16">
        <f t="shared" si="87"/>
        <v>2527.1049090079614</v>
      </c>
      <c r="AE149" s="16">
        <f t="shared" si="88"/>
        <v>0</v>
      </c>
      <c r="AF149" s="16">
        <f t="shared" si="89"/>
        <v>25149082.375700884</v>
      </c>
      <c r="AG149" s="16">
        <f t="shared" si="90"/>
        <v>158068.21307884168</v>
      </c>
      <c r="AH149" s="16">
        <f t="shared" si="91"/>
        <v>25307150.588779725</v>
      </c>
      <c r="AI149" s="16">
        <f t="shared" si="92"/>
        <v>0</v>
      </c>
      <c r="AJ149" s="16">
        <f t="shared" si="93"/>
        <v>18971233.609515879</v>
      </c>
      <c r="AK149" s="16">
        <f t="shared" si="94"/>
        <v>119238.90310426746</v>
      </c>
      <c r="AL149" s="16">
        <f t="shared" si="95"/>
        <v>19090472.512620147</v>
      </c>
      <c r="AM149" s="16">
        <f t="shared" si="82"/>
        <v>0</v>
      </c>
      <c r="AN149" s="16">
        <f t="shared" si="82"/>
        <v>2025</v>
      </c>
      <c r="AO149" s="16">
        <f t="shared" si="82"/>
        <v>1.0785</v>
      </c>
      <c r="AP149" s="16">
        <f t="shared" si="82"/>
        <v>1.149</v>
      </c>
      <c r="AQ149" s="16"/>
    </row>
    <row r="150" spans="2:43">
      <c r="B150">
        <v>2026</v>
      </c>
      <c r="C150">
        <f t="shared" si="96"/>
        <v>36840.760687791895</v>
      </c>
      <c r="D150">
        <f t="shared" si="97"/>
        <v>42.630743109238381</v>
      </c>
      <c r="E150">
        <f t="shared" si="98"/>
        <v>36883.391430901131</v>
      </c>
      <c r="K150" s="1"/>
      <c r="L150" s="1"/>
      <c r="M150" s="1"/>
      <c r="O150" s="1"/>
      <c r="P150" s="1"/>
      <c r="Q150" s="1"/>
      <c r="S150">
        <v>2026</v>
      </c>
      <c r="T150" s="5">
        <f>1+'semicondutcor&amp;electronic'!$A$26</f>
        <v>1.0568</v>
      </c>
      <c r="U150" s="5">
        <f>1+'semicondutcor&amp;electronic'!$A$31</f>
        <v>1.0900000000000001</v>
      </c>
      <c r="W150" s="16">
        <f t="shared" si="83"/>
        <v>2026</v>
      </c>
      <c r="X150" s="16">
        <f t="shared" si="81"/>
        <v>36840.760687791895</v>
      </c>
      <c r="Y150" s="16">
        <f t="shared" si="81"/>
        <v>42.630743109238381</v>
      </c>
      <c r="Z150" s="16">
        <f t="shared" si="81"/>
        <v>36883.391430901131</v>
      </c>
      <c r="AA150" s="16"/>
      <c r="AB150" s="16">
        <f t="shared" si="85"/>
        <v>2653.9636488228944</v>
      </c>
      <c r="AC150" s="16">
        <f t="shared" si="86"/>
        <v>17.204856858652811</v>
      </c>
      <c r="AD150" s="16">
        <f t="shared" si="87"/>
        <v>2671.1685056815472</v>
      </c>
      <c r="AE150" s="16">
        <f t="shared" si="88"/>
        <v>0</v>
      </c>
      <c r="AF150" s="16">
        <f t="shared" si="89"/>
        <v>26577550.254640695</v>
      </c>
      <c r="AG150" s="16">
        <f t="shared" si="90"/>
        <v>172294.35225593744</v>
      </c>
      <c r="AH150" s="16">
        <f t="shared" si="91"/>
        <v>26749844.606896631</v>
      </c>
      <c r="AI150" s="16">
        <f t="shared" si="92"/>
        <v>0</v>
      </c>
      <c r="AJ150" s="16">
        <f t="shared" si="93"/>
        <v>20048799.678536382</v>
      </c>
      <c r="AK150" s="16">
        <f t="shared" si="94"/>
        <v>129970.40438365155</v>
      </c>
      <c r="AL150" s="16">
        <f t="shared" si="95"/>
        <v>20178770.082920033</v>
      </c>
      <c r="AM150" s="16">
        <f t="shared" si="82"/>
        <v>0</v>
      </c>
      <c r="AN150" s="16">
        <f t="shared" si="82"/>
        <v>2026</v>
      </c>
      <c r="AO150" s="16">
        <f t="shared" si="82"/>
        <v>1.0785</v>
      </c>
      <c r="AP150" s="16">
        <f t="shared" si="82"/>
        <v>1.149</v>
      </c>
      <c r="AQ150" s="16"/>
    </row>
    <row r="151" spans="2:43">
      <c r="B151">
        <v>2027</v>
      </c>
      <c r="C151">
        <f t="shared" si="96"/>
        <v>38933.315894858475</v>
      </c>
      <c r="D151">
        <f t="shared" si="97"/>
        <v>46.467509989069839</v>
      </c>
      <c r="E151">
        <f t="shared" si="98"/>
        <v>38979.783404847542</v>
      </c>
      <c r="K151" s="1"/>
      <c r="L151" s="1"/>
      <c r="M151" s="1"/>
      <c r="O151" s="1"/>
      <c r="P151" s="1"/>
      <c r="Q151" s="1"/>
      <c r="S151">
        <v>2027</v>
      </c>
      <c r="T151" s="5">
        <f>1+'semicondutcor&amp;electronic'!$A$26</f>
        <v>1.0568</v>
      </c>
      <c r="U151" s="5">
        <f>1+'semicondutcor&amp;electronic'!$A$31</f>
        <v>1.0900000000000001</v>
      </c>
      <c r="W151" s="16">
        <f t="shared" si="83"/>
        <v>2027</v>
      </c>
      <c r="X151" s="16">
        <f t="shared" si="81"/>
        <v>38933.315894858475</v>
      </c>
      <c r="Y151" s="16">
        <f t="shared" si="81"/>
        <v>46.467509989069839</v>
      </c>
      <c r="Z151" s="16">
        <f t="shared" si="81"/>
        <v>38979.783404847542</v>
      </c>
      <c r="AA151" s="16"/>
      <c r="AB151" s="16">
        <f t="shared" si="85"/>
        <v>2804.7087840760346</v>
      </c>
      <c r="AC151" s="16">
        <f t="shared" si="86"/>
        <v>18.753293975931566</v>
      </c>
      <c r="AD151" s="16">
        <f t="shared" si="87"/>
        <v>2823.4620780519663</v>
      </c>
      <c r="AE151" s="16">
        <f t="shared" si="88"/>
        <v>0</v>
      </c>
      <c r="AF151" s="16">
        <f t="shared" si="89"/>
        <v>28087155.109104287</v>
      </c>
      <c r="AG151" s="16">
        <f t="shared" si="90"/>
        <v>187800.84395897182</v>
      </c>
      <c r="AH151" s="16">
        <f t="shared" si="91"/>
        <v>28274955.953063257</v>
      </c>
      <c r="AI151" s="16">
        <f t="shared" si="92"/>
        <v>0</v>
      </c>
      <c r="AJ151" s="16">
        <f t="shared" si="93"/>
        <v>21187571.500277247</v>
      </c>
      <c r="AK151" s="16">
        <f t="shared" si="94"/>
        <v>141667.74077818019</v>
      </c>
      <c r="AL151" s="16">
        <f t="shared" si="95"/>
        <v>21329239.241055429</v>
      </c>
      <c r="AM151" s="16">
        <f t="shared" si="82"/>
        <v>0</v>
      </c>
      <c r="AN151" s="16">
        <f t="shared" si="82"/>
        <v>2027</v>
      </c>
      <c r="AO151" s="16">
        <f t="shared" si="82"/>
        <v>1.0785</v>
      </c>
      <c r="AP151" s="16">
        <f t="shared" si="82"/>
        <v>1.149</v>
      </c>
      <c r="AQ151" s="16"/>
    </row>
    <row r="152" spans="2:43">
      <c r="B152">
        <v>2028</v>
      </c>
      <c r="C152">
        <f t="shared" si="96"/>
        <v>41144.728237686431</v>
      </c>
      <c r="D152">
        <f t="shared" si="97"/>
        <v>50.649585888086129</v>
      </c>
      <c r="E152">
        <f t="shared" si="98"/>
        <v>41195.377823574519</v>
      </c>
      <c r="K152" s="1"/>
      <c r="L152" s="1"/>
      <c r="M152" s="1"/>
      <c r="O152" s="1"/>
      <c r="P152" s="1"/>
      <c r="Q152" s="1"/>
      <c r="S152">
        <v>2028</v>
      </c>
      <c r="T152" s="5">
        <f>1+'semicondutcor&amp;electronic'!$A$26</f>
        <v>1.0568</v>
      </c>
      <c r="U152" s="5">
        <f>1+'semicondutcor&amp;electronic'!$A$31</f>
        <v>1.0900000000000001</v>
      </c>
      <c r="W152" s="16">
        <f t="shared" si="83"/>
        <v>2028</v>
      </c>
      <c r="X152" s="16">
        <f t="shared" si="81"/>
        <v>41144.728237686431</v>
      </c>
      <c r="Y152" s="16">
        <f t="shared" si="81"/>
        <v>50.649585888086129</v>
      </c>
      <c r="Z152" s="16">
        <f t="shared" si="81"/>
        <v>41195.377823574519</v>
      </c>
      <c r="AA152" s="16"/>
      <c r="AB152" s="16">
        <f t="shared" si="85"/>
        <v>2964.0162430115533</v>
      </c>
      <c r="AC152" s="16">
        <f t="shared" si="86"/>
        <v>20.441090433765407</v>
      </c>
      <c r="AD152" s="16">
        <f t="shared" si="87"/>
        <v>2984.4573334453189</v>
      </c>
      <c r="AE152" s="16">
        <f t="shared" si="88"/>
        <v>0</v>
      </c>
      <c r="AF152" s="16">
        <f t="shared" si="89"/>
        <v>29682505.519301411</v>
      </c>
      <c r="AG152" s="16">
        <f t="shared" si="90"/>
        <v>204702.91991527929</v>
      </c>
      <c r="AH152" s="16">
        <f t="shared" si="91"/>
        <v>29887208.439216688</v>
      </c>
      <c r="AI152" s="16">
        <f t="shared" si="92"/>
        <v>0</v>
      </c>
      <c r="AJ152" s="16">
        <f t="shared" si="93"/>
        <v>22391025.561492994</v>
      </c>
      <c r="AK152" s="16">
        <f t="shared" si="94"/>
        <v>154417.83744821642</v>
      </c>
      <c r="AL152" s="16">
        <f t="shared" si="95"/>
        <v>22545443.398941211</v>
      </c>
      <c r="AM152" s="16">
        <f t="shared" si="82"/>
        <v>0</v>
      </c>
      <c r="AN152" s="16">
        <f t="shared" si="82"/>
        <v>2028</v>
      </c>
      <c r="AO152" s="16">
        <f t="shared" si="82"/>
        <v>1.0785</v>
      </c>
      <c r="AP152" s="16">
        <f t="shared" si="82"/>
        <v>1.149</v>
      </c>
      <c r="AQ152" s="16"/>
    </row>
    <row r="153" spans="2:43">
      <c r="B153">
        <v>2029</v>
      </c>
      <c r="C153">
        <f t="shared" si="96"/>
        <v>43481.748801587019</v>
      </c>
      <c r="D153">
        <f t="shared" si="97"/>
        <v>55.208048618013883</v>
      </c>
      <c r="E153">
        <f t="shared" si="98"/>
        <v>43536.956850205032</v>
      </c>
      <c r="K153" s="1"/>
      <c r="L153" s="1"/>
      <c r="M153" s="1"/>
      <c r="O153" s="1"/>
      <c r="P153" s="1"/>
      <c r="Q153" s="1"/>
      <c r="S153">
        <v>2029</v>
      </c>
      <c r="T153" s="5">
        <f>1+'semicondutcor&amp;electronic'!$A$26</f>
        <v>1.0568</v>
      </c>
      <c r="U153" s="5">
        <f>1+'semicondutcor&amp;electronic'!$A$31</f>
        <v>1.0900000000000001</v>
      </c>
      <c r="W153" s="16">
        <f t="shared" si="83"/>
        <v>2029</v>
      </c>
      <c r="X153" s="16">
        <f t="shared" si="81"/>
        <v>43481.748801587019</v>
      </c>
      <c r="Y153" s="16">
        <f t="shared" si="81"/>
        <v>55.208048618013883</v>
      </c>
      <c r="Z153" s="16">
        <f t="shared" si="81"/>
        <v>43536.956850205032</v>
      </c>
      <c r="AA153" s="16"/>
      <c r="AB153" s="16">
        <f t="shared" si="85"/>
        <v>3132.3723656146094</v>
      </c>
      <c r="AC153" s="16">
        <f t="shared" si="86"/>
        <v>22.280788572804294</v>
      </c>
      <c r="AD153" s="16">
        <f t="shared" si="87"/>
        <v>3154.6531541874137</v>
      </c>
      <c r="AE153" s="16">
        <f t="shared" si="88"/>
        <v>0</v>
      </c>
      <c r="AF153" s="16">
        <f t="shared" si="89"/>
        <v>31368471.832797728</v>
      </c>
      <c r="AG153" s="16">
        <f t="shared" si="90"/>
        <v>223126.18270765443</v>
      </c>
      <c r="AH153" s="16">
        <f t="shared" si="91"/>
        <v>31591598.015505385</v>
      </c>
      <c r="AI153" s="16">
        <f t="shared" si="92"/>
        <v>0</v>
      </c>
      <c r="AJ153" s="16">
        <f t="shared" si="93"/>
        <v>23662835.813385796</v>
      </c>
      <c r="AK153" s="16">
        <f t="shared" si="94"/>
        <v>168315.44281855589</v>
      </c>
      <c r="AL153" s="16">
        <f t="shared" si="95"/>
        <v>23831151.256204352</v>
      </c>
      <c r="AM153" s="16">
        <f t="shared" si="82"/>
        <v>0</v>
      </c>
      <c r="AN153" s="16">
        <f t="shared" si="82"/>
        <v>2029</v>
      </c>
      <c r="AO153" s="16">
        <f t="shared" si="82"/>
        <v>1.0785</v>
      </c>
      <c r="AP153" s="16">
        <f t="shared" si="82"/>
        <v>1.149</v>
      </c>
      <c r="AQ153" s="16"/>
    </row>
    <row r="154" spans="2:43">
      <c r="B154">
        <v>2030</v>
      </c>
      <c r="C154">
        <f t="shared" si="96"/>
        <v>45951.512133517157</v>
      </c>
      <c r="D154">
        <f t="shared" si="97"/>
        <v>60.17677299363514</v>
      </c>
      <c r="E154">
        <f t="shared" si="98"/>
        <v>46011.68890651079</v>
      </c>
      <c r="K154" s="1"/>
      <c r="L154" s="1"/>
      <c r="M154" s="1"/>
      <c r="O154" s="1"/>
      <c r="P154" s="1"/>
      <c r="Q154" s="1"/>
      <c r="S154">
        <v>2030</v>
      </c>
      <c r="T154" s="5">
        <f>1+'semicondutcor&amp;electronic'!$A$26</f>
        <v>1.0568</v>
      </c>
      <c r="U154" s="5">
        <f>1+'semicondutcor&amp;electronic'!$A$31</f>
        <v>1.0900000000000001</v>
      </c>
      <c r="W154" s="16">
        <f t="shared" si="83"/>
        <v>2030</v>
      </c>
      <c r="X154" s="16">
        <f t="shared" si="81"/>
        <v>45951.512133517157</v>
      </c>
      <c r="Y154" s="16">
        <f t="shared" si="81"/>
        <v>60.17677299363514</v>
      </c>
      <c r="Z154" s="16">
        <f t="shared" si="81"/>
        <v>46011.68890651079</v>
      </c>
      <c r="AA154" s="16"/>
      <c r="AB154" s="16">
        <f t="shared" si="85"/>
        <v>3310.2911159815194</v>
      </c>
      <c r="AC154" s="16">
        <f t="shared" si="86"/>
        <v>24.286059544356686</v>
      </c>
      <c r="AD154" s="16">
        <f t="shared" si="87"/>
        <v>3334.5771755258761</v>
      </c>
      <c r="AE154" s="16">
        <f t="shared" si="88"/>
        <v>0</v>
      </c>
      <c r="AF154" s="16">
        <f t="shared" si="89"/>
        <v>33150201.032900643</v>
      </c>
      <c r="AG154" s="16">
        <f t="shared" si="90"/>
        <v>243207.53915134334</v>
      </c>
      <c r="AH154" s="16">
        <f t="shared" si="91"/>
        <v>33393408.572051987</v>
      </c>
      <c r="AI154" s="16">
        <f t="shared" si="92"/>
        <v>0</v>
      </c>
      <c r="AJ154" s="16">
        <f t="shared" si="93"/>
        <v>25006884.887586109</v>
      </c>
      <c r="AK154" s="16">
        <f t="shared" si="94"/>
        <v>183463.83267222595</v>
      </c>
      <c r="AL154" s="16">
        <f t="shared" si="95"/>
        <v>25190348.720258337</v>
      </c>
      <c r="AM154" s="16">
        <f t="shared" si="82"/>
        <v>0</v>
      </c>
      <c r="AN154" s="16">
        <f t="shared" si="82"/>
        <v>2030</v>
      </c>
      <c r="AO154" s="16">
        <f t="shared" si="82"/>
        <v>1.0785</v>
      </c>
      <c r="AP154" s="16">
        <f t="shared" si="82"/>
        <v>1.149</v>
      </c>
      <c r="AQ154" s="16"/>
    </row>
    <row r="155" spans="2:43">
      <c r="B155">
        <v>2031</v>
      </c>
      <c r="C155">
        <f t="shared" si="96"/>
        <v>48561.558022700927</v>
      </c>
      <c r="D155">
        <f t="shared" si="97"/>
        <v>65.592682563062311</v>
      </c>
      <c r="E155">
        <f t="shared" si="98"/>
        <v>48627.150705263986</v>
      </c>
      <c r="K155" s="1"/>
      <c r="L155" s="1"/>
      <c r="M155" s="1"/>
      <c r="O155" s="1"/>
      <c r="P155" s="1"/>
      <c r="Q155" s="1"/>
      <c r="S155">
        <v>2031</v>
      </c>
      <c r="T155" s="5">
        <f>1+'semicondutcor&amp;electronic'!$A$26</f>
        <v>1.0568</v>
      </c>
      <c r="U155" s="5">
        <f>1+'semicondutcor&amp;electronic'!$A$31</f>
        <v>1.0900000000000001</v>
      </c>
      <c r="W155" s="16">
        <f t="shared" si="83"/>
        <v>2031</v>
      </c>
      <c r="X155" s="16">
        <f t="shared" si="81"/>
        <v>48561.558022700927</v>
      </c>
      <c r="Y155" s="16">
        <f t="shared" si="81"/>
        <v>65.592682563062311</v>
      </c>
      <c r="Z155" s="16">
        <f t="shared" si="81"/>
        <v>48627.150705263986</v>
      </c>
      <c r="AA155" s="16"/>
      <c r="AB155" s="16">
        <f t="shared" si="85"/>
        <v>3498.3156513692688</v>
      </c>
      <c r="AC155" s="16">
        <f t="shared" si="86"/>
        <v>26.47180490334879</v>
      </c>
      <c r="AD155" s="16">
        <f t="shared" si="87"/>
        <v>3524.7874562726174</v>
      </c>
      <c r="AE155" s="16">
        <f t="shared" si="88"/>
        <v>0</v>
      </c>
      <c r="AF155" s="16">
        <f t="shared" si="89"/>
        <v>35033132.451569386</v>
      </c>
      <c r="AG155" s="16">
        <f t="shared" si="90"/>
        <v>265096.21767496428</v>
      </c>
      <c r="AH155" s="16">
        <f t="shared" si="91"/>
        <v>35298228.669244349</v>
      </c>
      <c r="AI155" s="16">
        <f t="shared" si="92"/>
        <v>0</v>
      </c>
      <c r="AJ155" s="16">
        <f t="shared" si="93"/>
        <v>26427275.949200992</v>
      </c>
      <c r="AK155" s="16">
        <f t="shared" si="94"/>
        <v>199975.57761272631</v>
      </c>
      <c r="AL155" s="16">
        <f t="shared" si="95"/>
        <v>26627251.526813719</v>
      </c>
      <c r="AM155" s="16">
        <f t="shared" si="82"/>
        <v>0</v>
      </c>
      <c r="AN155" s="16">
        <f t="shared" si="82"/>
        <v>2031</v>
      </c>
      <c r="AO155" s="16">
        <f t="shared" si="82"/>
        <v>1.0785</v>
      </c>
      <c r="AP155" s="16">
        <f t="shared" si="82"/>
        <v>1.149</v>
      </c>
      <c r="AQ155" s="16"/>
    </row>
    <row r="156" spans="2:43">
      <c r="B156">
        <v>2032</v>
      </c>
      <c r="C156">
        <f t="shared" si="96"/>
        <v>51319.854518390341</v>
      </c>
      <c r="D156">
        <f t="shared" si="97"/>
        <v>71.496023993737921</v>
      </c>
      <c r="E156">
        <f t="shared" si="98"/>
        <v>51391.350542384076</v>
      </c>
      <c r="K156" s="1"/>
      <c r="L156" s="1"/>
      <c r="M156" s="1"/>
      <c r="O156" s="1"/>
      <c r="P156" s="1"/>
      <c r="Q156" s="1"/>
      <c r="S156">
        <v>2032</v>
      </c>
      <c r="T156" s="5">
        <f>1+'semicondutcor&amp;electronic'!$A$26</f>
        <v>1.0568</v>
      </c>
      <c r="U156" s="5">
        <f>1+'semicondutcor&amp;electronic'!$A$31</f>
        <v>1.0900000000000001</v>
      </c>
      <c r="W156" s="16">
        <f t="shared" si="83"/>
        <v>2032</v>
      </c>
      <c r="X156" s="16">
        <f t="shared" si="81"/>
        <v>51319.854518390341</v>
      </c>
      <c r="Y156" s="16">
        <f t="shared" si="81"/>
        <v>71.496023993737921</v>
      </c>
      <c r="Z156" s="16">
        <f t="shared" si="81"/>
        <v>51391.350542384076</v>
      </c>
      <c r="AA156" s="16"/>
      <c r="AB156" s="16">
        <f t="shared" si="85"/>
        <v>3697.0199803670434</v>
      </c>
      <c r="AC156" s="16">
        <f t="shared" si="86"/>
        <v>28.854267344650182</v>
      </c>
      <c r="AD156" s="16">
        <f t="shared" si="87"/>
        <v>3725.8742477116934</v>
      </c>
      <c r="AE156" s="16">
        <f t="shared" si="88"/>
        <v>0</v>
      </c>
      <c r="AF156" s="16">
        <f t="shared" si="89"/>
        <v>37023014.374818526</v>
      </c>
      <c r="AG156" s="16">
        <f t="shared" si="90"/>
        <v>288954.87726571108</v>
      </c>
      <c r="AH156" s="16">
        <f t="shared" si="91"/>
        <v>37311969.25208424</v>
      </c>
      <c r="AI156" s="16">
        <f t="shared" si="92"/>
        <v>0</v>
      </c>
      <c r="AJ156" s="16">
        <f t="shared" si="93"/>
        <v>27928345.223115608</v>
      </c>
      <c r="AK156" s="16">
        <f t="shared" si="94"/>
        <v>217973.37959787171</v>
      </c>
      <c r="AL156" s="16">
        <f t="shared" si="95"/>
        <v>28146318.602713481</v>
      </c>
      <c r="AM156" s="16">
        <f t="shared" si="82"/>
        <v>0</v>
      </c>
      <c r="AN156" s="16">
        <f t="shared" si="82"/>
        <v>2032</v>
      </c>
      <c r="AO156" s="16">
        <f t="shared" si="82"/>
        <v>1.0785</v>
      </c>
      <c r="AP156" s="16">
        <f t="shared" si="82"/>
        <v>1.149</v>
      </c>
      <c r="AQ156" s="16"/>
    </row>
    <row r="157" spans="2:43">
      <c r="B157">
        <v>2033</v>
      </c>
      <c r="C157">
        <f t="shared" si="96"/>
        <v>54234.822255034909</v>
      </c>
      <c r="D157">
        <f t="shared" si="97"/>
        <v>77.930666153174343</v>
      </c>
      <c r="E157">
        <f t="shared" si="98"/>
        <v>54312.752921188083</v>
      </c>
      <c r="K157" s="1"/>
      <c r="L157" s="1"/>
      <c r="M157" s="1"/>
      <c r="O157" s="1"/>
      <c r="P157" s="1"/>
      <c r="Q157" s="1"/>
      <c r="S157">
        <v>2033</v>
      </c>
      <c r="T157" s="5">
        <f>1+'semicondutcor&amp;electronic'!$A$26</f>
        <v>1.0568</v>
      </c>
      <c r="U157" s="5">
        <f>1+'semicondutcor&amp;electronic'!$A$31</f>
        <v>1.0900000000000001</v>
      </c>
      <c r="W157" s="16">
        <f t="shared" si="83"/>
        <v>2033</v>
      </c>
      <c r="X157" s="16">
        <f t="shared" si="81"/>
        <v>54234.822255034909</v>
      </c>
      <c r="Y157" s="16">
        <f t="shared" si="81"/>
        <v>77.930666153174343</v>
      </c>
      <c r="Z157" s="16">
        <f t="shared" si="81"/>
        <v>54312.752921188083</v>
      </c>
      <c r="AA157" s="16"/>
      <c r="AB157" s="16">
        <f t="shared" si="85"/>
        <v>3907.0107152518913</v>
      </c>
      <c r="AC157" s="16">
        <f t="shared" si="86"/>
        <v>31.4511514056687</v>
      </c>
      <c r="AD157" s="16">
        <f t="shared" si="87"/>
        <v>3938.4618666575598</v>
      </c>
      <c r="AE157" s="16">
        <f t="shared" si="88"/>
        <v>0</v>
      </c>
      <c r="AF157" s="16">
        <f t="shared" si="89"/>
        <v>39125921.591308221</v>
      </c>
      <c r="AG157" s="16">
        <f t="shared" si="90"/>
        <v>314960.81621962506</v>
      </c>
      <c r="AH157" s="16">
        <f t="shared" si="91"/>
        <v>39440882.407527849</v>
      </c>
      <c r="AI157" s="16">
        <f t="shared" si="92"/>
        <v>0</v>
      </c>
      <c r="AJ157" s="16">
        <f t="shared" si="93"/>
        <v>29514675.231788576</v>
      </c>
      <c r="AK157" s="16">
        <f t="shared" si="94"/>
        <v>237590.98376168014</v>
      </c>
      <c r="AL157" s="16">
        <f t="shared" si="95"/>
        <v>29752266.215550255</v>
      </c>
      <c r="AM157" s="16">
        <f t="shared" si="82"/>
        <v>0</v>
      </c>
      <c r="AN157" s="16">
        <f t="shared" si="82"/>
        <v>2033</v>
      </c>
      <c r="AO157" s="16">
        <f t="shared" si="82"/>
        <v>1.0785</v>
      </c>
      <c r="AP157" s="16">
        <f t="shared" si="82"/>
        <v>1.149</v>
      </c>
      <c r="AQ157" s="16"/>
    </row>
    <row r="158" spans="2:43">
      <c r="B158">
        <v>2034</v>
      </c>
      <c r="C158">
        <f t="shared" si="96"/>
        <v>57315.360159120894</v>
      </c>
      <c r="D158">
        <f t="shared" si="97"/>
        <v>84.944426106960037</v>
      </c>
      <c r="E158">
        <f t="shared" si="98"/>
        <v>57400.304585227852</v>
      </c>
      <c r="K158" s="1"/>
      <c r="L158" s="1"/>
      <c r="M158" s="1"/>
      <c r="O158" s="1"/>
      <c r="P158" s="1"/>
      <c r="Q158" s="1"/>
      <c r="S158">
        <v>2034</v>
      </c>
      <c r="T158" s="5">
        <f>1+'semicondutcor&amp;electronic'!$A$26</f>
        <v>1.0568</v>
      </c>
      <c r="U158" s="5">
        <f>1+'semicondutcor&amp;electronic'!$A$31</f>
        <v>1.0900000000000001</v>
      </c>
      <c r="W158" s="16">
        <f t="shared" si="83"/>
        <v>2034</v>
      </c>
      <c r="X158" s="16">
        <f t="shared" ref="X158:X159" si="99">C158</f>
        <v>57315.360159120894</v>
      </c>
      <c r="Y158" s="16">
        <f t="shared" ref="Y158:Y159" si="100">D158</f>
        <v>84.944426106960037</v>
      </c>
      <c r="Z158" s="16">
        <f t="shared" ref="Z158:Z159" si="101">E158</f>
        <v>57400.304585227852</v>
      </c>
      <c r="AA158" s="16"/>
      <c r="AB158" s="16">
        <f t="shared" si="85"/>
        <v>4128.9289238781985</v>
      </c>
      <c r="AC158" s="16">
        <f t="shared" si="86"/>
        <v>34.281755032178886</v>
      </c>
      <c r="AD158" s="16">
        <f t="shared" si="87"/>
        <v>4163.2106789103773</v>
      </c>
      <c r="AE158" s="16">
        <f t="shared" si="88"/>
        <v>0</v>
      </c>
      <c r="AF158" s="16">
        <f t="shared" si="89"/>
        <v>41348273.937694527</v>
      </c>
      <c r="AG158" s="16">
        <f t="shared" si="90"/>
        <v>343307.28967939137</v>
      </c>
      <c r="AH158" s="16">
        <f t="shared" si="91"/>
        <v>41691581.22737392</v>
      </c>
      <c r="AI158" s="16">
        <f t="shared" si="92"/>
        <v>0</v>
      </c>
      <c r="AJ158" s="16">
        <f t="shared" si="93"/>
        <v>31191108.784954168</v>
      </c>
      <c r="AK158" s="16">
        <f t="shared" si="94"/>
        <v>258974.17230023138</v>
      </c>
      <c r="AL158" s="16">
        <f t="shared" si="95"/>
        <v>31450082.957254399</v>
      </c>
      <c r="AM158" s="16">
        <f t="shared" ref="AM158:AM159" si="102">R181</f>
        <v>0</v>
      </c>
      <c r="AN158" s="16">
        <f t="shared" ref="AN158:AN159" si="103">S181</f>
        <v>2034</v>
      </c>
      <c r="AO158" s="16">
        <f t="shared" ref="AO158:AO159" si="104">T181</f>
        <v>1.0785</v>
      </c>
      <c r="AP158" s="16">
        <f t="shared" ref="AP158:AP159" si="105">U181</f>
        <v>1.149</v>
      </c>
      <c r="AQ158" s="16"/>
    </row>
    <row r="159" spans="2:43">
      <c r="B159">
        <v>2035</v>
      </c>
      <c r="C159">
        <f t="shared" si="96"/>
        <v>60570.872616158958</v>
      </c>
      <c r="D159">
        <f t="shared" si="97"/>
        <v>92.589424456586443</v>
      </c>
      <c r="E159">
        <f t="shared" si="98"/>
        <v>60663.462040615545</v>
      </c>
      <c r="K159" s="1"/>
      <c r="L159" s="1"/>
      <c r="M159" s="1"/>
      <c r="O159" s="1"/>
      <c r="P159" s="1"/>
      <c r="Q159" s="1"/>
      <c r="S159">
        <v>2035</v>
      </c>
      <c r="T159" s="5">
        <f>1+'semicondutcor&amp;electronic'!$A$26</f>
        <v>1.0568</v>
      </c>
      <c r="U159" s="5">
        <f>1+'semicondutcor&amp;electronic'!$A$31</f>
        <v>1.0900000000000001</v>
      </c>
      <c r="W159" s="16">
        <f t="shared" si="83"/>
        <v>2035</v>
      </c>
      <c r="X159" s="16">
        <f t="shared" si="99"/>
        <v>60570.872616158958</v>
      </c>
      <c r="Y159" s="16">
        <f t="shared" si="100"/>
        <v>92.589424456586443</v>
      </c>
      <c r="Z159" s="16">
        <f t="shared" si="101"/>
        <v>60663.462040615545</v>
      </c>
      <c r="AA159" s="16"/>
      <c r="AB159" s="16">
        <f t="shared" si="85"/>
        <v>4363.4520867544807</v>
      </c>
      <c r="AC159" s="16">
        <f t="shared" si="86"/>
        <v>37.367112985074989</v>
      </c>
      <c r="AD159" s="16">
        <f t="shared" si="87"/>
        <v>4400.8191997395561</v>
      </c>
      <c r="AE159" s="16">
        <f t="shared" si="88"/>
        <v>0</v>
      </c>
      <c r="AF159" s="16">
        <f t="shared" si="89"/>
        <v>43696855.897355579</v>
      </c>
      <c r="AG159" s="16">
        <f t="shared" si="90"/>
        <v>374204.94575053663</v>
      </c>
      <c r="AH159" s="16">
        <f t="shared" si="91"/>
        <v>44071060.843106113</v>
      </c>
      <c r="AI159" s="16">
        <f t="shared" si="92"/>
        <v>0</v>
      </c>
      <c r="AJ159" s="16">
        <f t="shared" si="93"/>
        <v>32962763.763939567</v>
      </c>
      <c r="AK159" s="16">
        <f t="shared" si="94"/>
        <v>282281.84780725226</v>
      </c>
      <c r="AL159" s="16">
        <f t="shared" si="95"/>
        <v>33245045.611746818</v>
      </c>
      <c r="AM159" s="16">
        <f t="shared" si="102"/>
        <v>0</v>
      </c>
      <c r="AN159" s="16">
        <f t="shared" si="103"/>
        <v>2035</v>
      </c>
      <c r="AO159" s="16">
        <f t="shared" si="104"/>
        <v>1.0785</v>
      </c>
      <c r="AP159" s="16">
        <f t="shared" si="105"/>
        <v>1.149</v>
      </c>
      <c r="AQ159" s="16"/>
    </row>
    <row r="162" spans="1:43">
      <c r="W162" s="17" t="s">
        <v>72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</row>
    <row r="163" spans="1:43">
      <c r="A163" t="s">
        <v>171</v>
      </c>
      <c r="W163" s="18">
        <f>'Chip markets'!A2</f>
        <v>0</v>
      </c>
      <c r="X163" s="18" t="str">
        <f>'Chip markets'!B2</f>
        <v>Use amount</v>
      </c>
      <c r="Y163" s="18">
        <f>'Chip markets'!C2</f>
        <v>0</v>
      </c>
      <c r="Z163" s="18">
        <f>'Chip markets'!D2</f>
        <v>0</v>
      </c>
      <c r="AA163" s="18">
        <f>'Chip markets'!E2</f>
        <v>0</v>
      </c>
      <c r="AB163" s="18" t="str">
        <f>'Chip markets'!F2</f>
        <v>Emission to wastewater</v>
      </c>
      <c r="AC163" s="18">
        <f>'Chip markets'!G2</f>
        <v>0</v>
      </c>
      <c r="AD163" s="18">
        <f>'Chip markets'!H2</f>
        <v>0</v>
      </c>
      <c r="AE163" s="18">
        <f>'Chip markets'!I2</f>
        <v>0</v>
      </c>
      <c r="AF163" s="18" t="str">
        <f>'Chip markets'!J2</f>
        <v>toxicity influence</v>
      </c>
      <c r="AG163" s="18">
        <f>'Chip markets'!K2</f>
        <v>0</v>
      </c>
      <c r="AH163" s="18">
        <f>'Chip markets'!L2</f>
        <v>0</v>
      </c>
      <c r="AI163" s="18">
        <f>'Chip markets'!M2</f>
        <v>0</v>
      </c>
      <c r="AJ163" s="18" t="str">
        <f>'Chip markets'!N2</f>
        <v>toxicity influence</v>
      </c>
      <c r="AK163" s="18">
        <f>'Chip markets'!O2</f>
        <v>0</v>
      </c>
      <c r="AL163" s="18">
        <f>'Chip markets'!P2</f>
        <v>0</v>
      </c>
      <c r="AM163" s="18"/>
      <c r="AN163" s="18">
        <f>'Chip markets'!T2</f>
        <v>0</v>
      </c>
      <c r="AO163" s="18" t="str">
        <f>'Chip markets'!U2</f>
        <v>Use amount</v>
      </c>
      <c r="AP163" s="18">
        <f>'Chip markets'!V2</f>
        <v>0</v>
      </c>
      <c r="AQ163" s="18"/>
    </row>
    <row r="164" spans="1:43">
      <c r="B164" t="s">
        <v>48</v>
      </c>
      <c r="K164" t="s">
        <v>50</v>
      </c>
      <c r="O164" t="s">
        <v>51</v>
      </c>
      <c r="S164" t="s">
        <v>49</v>
      </c>
      <c r="W164" s="18">
        <f>'Chip markets'!A3</f>
        <v>0</v>
      </c>
      <c r="X164" s="18" t="str">
        <f>'Chip markets'!B3</f>
        <v>Electronic</v>
      </c>
      <c r="Y164" s="18" t="str">
        <f>'Chip markets'!C3</f>
        <v>Semiconductor</v>
      </c>
      <c r="Z164" s="18" t="str">
        <f>'Chip markets'!D3</f>
        <v>Total</v>
      </c>
      <c r="AA164" s="18">
        <f>'Chip markets'!E3</f>
        <v>0</v>
      </c>
      <c r="AB164" s="18" t="str">
        <f>'Chip markets'!F3</f>
        <v>Electronic</v>
      </c>
      <c r="AC164" s="18" t="str">
        <f>'Chip markets'!G3</f>
        <v>Semiconductor</v>
      </c>
      <c r="AD164" s="18" t="str">
        <f>'Chip markets'!H3</f>
        <v>Total</v>
      </c>
      <c r="AE164" s="18">
        <f>'Chip markets'!I3</f>
        <v>0</v>
      </c>
      <c r="AF164" s="18" t="str">
        <f>'Chip markets'!J3</f>
        <v>Electronic</v>
      </c>
      <c r="AG164" s="18" t="str">
        <f>'Chip markets'!K3</f>
        <v>Semiconductor</v>
      </c>
      <c r="AH164" s="18" t="str">
        <f>'Chip markets'!L3</f>
        <v>Total</v>
      </c>
      <c r="AI164" s="18">
        <f>'Chip markets'!M3</f>
        <v>0</v>
      </c>
      <c r="AJ164" s="18" t="str">
        <f>'Chip markets'!N3</f>
        <v>Electronic</v>
      </c>
      <c r="AK164" s="18" t="str">
        <f>'Chip markets'!O3</f>
        <v>Semiconductor</v>
      </c>
      <c r="AL164" s="18" t="str">
        <f>'Chip markets'!P3</f>
        <v>Total</v>
      </c>
      <c r="AM164" s="18"/>
      <c r="AN164" s="18">
        <f>'Chip markets'!T3</f>
        <v>0</v>
      </c>
      <c r="AO164" s="18" t="str">
        <f>'Chip markets'!U3</f>
        <v>Electronic</v>
      </c>
      <c r="AP164" s="18" t="str">
        <f>'Chip markets'!V3</f>
        <v>Semiconductor</v>
      </c>
      <c r="AQ164" s="18"/>
    </row>
    <row r="165" spans="1:43">
      <c r="C165" t="s">
        <v>43</v>
      </c>
      <c r="G165" t="s">
        <v>44</v>
      </c>
      <c r="K165" t="s">
        <v>45</v>
      </c>
      <c r="O165" t="s">
        <v>45</v>
      </c>
      <c r="T165" t="s">
        <v>43</v>
      </c>
      <c r="W165" s="18">
        <f>'Chip markets'!A4</f>
        <v>2020</v>
      </c>
      <c r="X165" s="18">
        <f>'Chip markets'!B4</f>
        <v>28051.176610539682</v>
      </c>
      <c r="Y165" s="18">
        <f>'Chip markets'!C4</f>
        <v>31.363071999999999</v>
      </c>
      <c r="Z165" s="18">
        <f>'Chip markets'!D4</f>
        <v>28082.539682539682</v>
      </c>
      <c r="AA165" s="18">
        <f>'Chip markets'!E4</f>
        <v>0</v>
      </c>
      <c r="AB165" s="18">
        <f>'Chip markets'!F4</f>
        <v>2796.9172162787099</v>
      </c>
      <c r="AC165" s="18">
        <f>'Chip markets'!G4</f>
        <v>14.891136000000001</v>
      </c>
      <c r="AD165" s="18">
        <f>'Chip markets'!H4</f>
        <v>2811.8083522787101</v>
      </c>
      <c r="AE165" s="18">
        <f>'Chip markets'!I4</f>
        <v>0</v>
      </c>
      <c r="AF165" s="19">
        <f>'Chip markets'!J4</f>
        <v>28009128.123019651</v>
      </c>
      <c r="AG165" s="19">
        <f>'Chip markets'!K4</f>
        <v>149124.09051428572</v>
      </c>
      <c r="AH165" s="19">
        <f>'Chip markets'!L4</f>
        <v>28158252.213533938</v>
      </c>
      <c r="AI165" s="19">
        <f>'Chip markets'!M4</f>
        <v>0</v>
      </c>
      <c r="AJ165" s="19">
        <f>'Chip markets'!N4</f>
        <v>21128711.770974029</v>
      </c>
      <c r="AK165" s="19">
        <f>'Chip markets'!O4</f>
        <v>112491.89595428575</v>
      </c>
      <c r="AL165" s="19">
        <f>'Chip markets'!P4</f>
        <v>21241203.666928314</v>
      </c>
      <c r="AM165" s="18"/>
      <c r="AN165" s="18">
        <f>'Chip markets'!T4</f>
        <v>2020</v>
      </c>
      <c r="AO165" s="18">
        <f>'Chip markets'!U4</f>
        <v>1.054247532817802</v>
      </c>
      <c r="AP165" s="18">
        <f>'Chip markets'!V4</f>
        <v>1.0928424710244675</v>
      </c>
      <c r="AQ165" s="18"/>
    </row>
    <row r="166" spans="1:43">
      <c r="G166" t="s">
        <v>46</v>
      </c>
      <c r="H166" t="s">
        <v>47</v>
      </c>
      <c r="I166" t="s">
        <v>26</v>
      </c>
      <c r="K166" t="s">
        <v>46</v>
      </c>
      <c r="L166" t="s">
        <v>47</v>
      </c>
      <c r="M166" t="s">
        <v>26</v>
      </c>
      <c r="O166" t="s">
        <v>46</v>
      </c>
      <c r="P166" t="s">
        <v>47</v>
      </c>
      <c r="Q166" t="s">
        <v>26</v>
      </c>
      <c r="T166" t="s">
        <v>46</v>
      </c>
      <c r="U166" t="s">
        <v>47</v>
      </c>
      <c r="W166" s="18">
        <f>'Chip markets'!A5</f>
        <v>2021</v>
      </c>
      <c r="X166" s="18">
        <f>'Chip markets'!B5</f>
        <v>29572.883734297895</v>
      </c>
      <c r="Y166" s="18">
        <f>'Chip markets'!C5</f>
        <v>34.274897103398288</v>
      </c>
      <c r="Z166" s="18">
        <f>'Chip markets'!D5</f>
        <v>29607.158631401293</v>
      </c>
      <c r="AA166" s="18">
        <f>'Chip markets'!E5</f>
        <v>0</v>
      </c>
      <c r="AB166" s="18">
        <f>'Chip markets'!F5</f>
        <v>2948.6430747574645</v>
      </c>
      <c r="AC166" s="18">
        <f>'Chip markets'!G5</f>
        <v>16.273665862601408</v>
      </c>
      <c r="AD166" s="18">
        <f>'Chip markets'!H5</f>
        <v>2964.9167406200659</v>
      </c>
      <c r="AE166" s="18">
        <f>'Chip markets'!I5</f>
        <v>0</v>
      </c>
      <c r="AF166" s="19">
        <f>'Chip markets'!J5</f>
        <v>29528554.220071178</v>
      </c>
      <c r="AG166" s="19">
        <f>'Chip markets'!K5</f>
        <v>162969.13956690836</v>
      </c>
      <c r="AH166" s="19">
        <f>'Chip markets'!L5</f>
        <v>29691523.359638087</v>
      </c>
      <c r="AI166" s="19">
        <f>'Chip markets'!M5</f>
        <v>0</v>
      </c>
      <c r="AJ166" s="19">
        <f>'Chip markets'!N5</f>
        <v>22274892.256167822</v>
      </c>
      <c r="AK166" s="19">
        <f>'Chip markets'!O5</f>
        <v>122935.92154490894</v>
      </c>
      <c r="AL166" s="19">
        <f>'Chip markets'!P5</f>
        <v>22397828.177712731</v>
      </c>
      <c r="AM166" s="18"/>
      <c r="AN166" s="18">
        <f>'Chip markets'!T5</f>
        <v>2021</v>
      </c>
      <c r="AO166" s="18">
        <f>'Chip markets'!U5</f>
        <v>1.054247532817802</v>
      </c>
      <c r="AP166" s="18">
        <f>'Chip markets'!V5</f>
        <v>1.0928424710244675</v>
      </c>
      <c r="AQ166" s="18"/>
    </row>
    <row r="167" spans="1:43">
      <c r="B167">
        <v>2020</v>
      </c>
      <c r="G167">
        <f>C123*'semicondutcor&amp;electronic'!$D$18*'semicondutcor&amp;electronic'!$E$18</f>
        <v>3884.9030796414231</v>
      </c>
      <c r="H167">
        <f>D123*'semicondutcor&amp;electronic'!$E$18</f>
        <v>20.549767679999995</v>
      </c>
      <c r="I167">
        <f>G167+H167</f>
        <v>3905.4528473214232</v>
      </c>
      <c r="K167" s="1">
        <f>G167/'PFAS toxicity'!$L$4*'PFAS toxicity'!$H$3</f>
        <v>38904529.411837675</v>
      </c>
      <c r="L167" s="1">
        <f>H167/'PFAS toxicity'!$L$4*'PFAS toxicity'!$H$3</f>
        <v>205791.24490971421</v>
      </c>
      <c r="M167" s="1">
        <f>K167+L167</f>
        <v>39110320.656747386</v>
      </c>
      <c r="O167" s="1">
        <f>G167/'PFAS toxicity'!$L$4*'PFAS toxicity'!$I$3</f>
        <v>29347667.835919783</v>
      </c>
      <c r="P167" s="1">
        <f>H167/'PFAS toxicity'!$L$4*'PFAS toxicity'!$I$3</f>
        <v>155238.81641691425</v>
      </c>
      <c r="Q167" s="1">
        <f>O167+P167</f>
        <v>29502906.652336698</v>
      </c>
      <c r="S167">
        <v>2020</v>
      </c>
      <c r="T167">
        <f>'semicondutcor&amp;electronic'!$A$36^(1/4)</f>
        <v>1.054247532817802</v>
      </c>
      <c r="U167">
        <f>'semicondutcor&amp;electronic'!$A$35^(1/4)</f>
        <v>1.0928424710244675</v>
      </c>
      <c r="W167" s="18">
        <f>'Chip markets'!A6</f>
        <v>2022</v>
      </c>
      <c r="X167" s="18">
        <f>'Chip markets'!B6</f>
        <v>31177.139715191264</v>
      </c>
      <c r="Y167" s="18">
        <f>'Chip markets'!C6</f>
        <v>37.457063244587147</v>
      </c>
      <c r="Z167" s="18">
        <f>'Chip markets'!D6</f>
        <v>31214.596778435851</v>
      </c>
      <c r="AA167" s="18">
        <f>'Chip markets'!E6</f>
        <v>0</v>
      </c>
      <c r="AB167" s="18">
        <f>'Chip markets'!F6</f>
        <v>3108.5996867233553</v>
      </c>
      <c r="AC167" s="18">
        <f>'Chip markets'!G6</f>
        <v>17.784553213911842</v>
      </c>
      <c r="AD167" s="18">
        <f>'Chip markets'!H6</f>
        <v>3126.384239937267</v>
      </c>
      <c r="AE167" s="18">
        <f>'Chip markets'!I6</f>
        <v>0</v>
      </c>
      <c r="AF167" s="19">
        <f>'Chip markets'!J6</f>
        <v>31130405.434186742</v>
      </c>
      <c r="AG167" s="19">
        <f>'Chip markets'!K6</f>
        <v>178099.59718503142</v>
      </c>
      <c r="AH167" s="19">
        <f>'Chip markets'!L6</f>
        <v>31308505.031371772</v>
      </c>
      <c r="AI167" s="19">
        <f>'Chip markets'!M6</f>
        <v>0</v>
      </c>
      <c r="AJ167" s="19">
        <f>'Chip markets'!N6</f>
        <v>23483250.204847295</v>
      </c>
      <c r="AK167" s="19">
        <f>'Chip markets'!O6</f>
        <v>134349.59627880834</v>
      </c>
      <c r="AL167" s="19">
        <f>'Chip markets'!P6</f>
        <v>23617599.801126104</v>
      </c>
      <c r="AM167" s="18"/>
      <c r="AN167" s="18">
        <f>'Chip markets'!T6</f>
        <v>2022</v>
      </c>
      <c r="AO167" s="18">
        <f>'Chip markets'!U6</f>
        <v>1.054247532817802</v>
      </c>
      <c r="AP167" s="18">
        <f>'Chip markets'!V6</f>
        <v>1.0928424710244675</v>
      </c>
      <c r="AQ167" s="18"/>
    </row>
    <row r="168" spans="1:43">
      <c r="B168">
        <v>2021</v>
      </c>
      <c r="G168">
        <f>C124*'semicondutcor&amp;electronic'!$D$18*'semicondutcor&amp;electronic'!$E$18</f>
        <v>4095.6494869482513</v>
      </c>
      <c r="H168">
        <f>D124*'semicondutcor&amp;electronic'!$E$18</f>
        <v>22.457658890389933</v>
      </c>
      <c r="I168">
        <f t="shared" ref="I168:I182" si="106">G168+H168</f>
        <v>4118.1071458386414</v>
      </c>
      <c r="K168" s="1">
        <f>G168/'PFAS toxicity'!$L$4*'PFAS toxicity'!$H$3</f>
        <v>41015004.147867486</v>
      </c>
      <c r="L168" s="1">
        <f>H168/'PFAS toxicity'!$L$4*'PFAS toxicity'!$H$3</f>
        <v>224897.41260233347</v>
      </c>
      <c r="M168" s="1">
        <f t="shared" ref="M168:M182" si="107">K168+L168</f>
        <v>41239901.560469821</v>
      </c>
      <c r="O168" s="1">
        <f>G168/'PFAS toxicity'!$L$4*'PFAS toxicity'!$I$3</f>
        <v>30939706.409974795</v>
      </c>
      <c r="P168" s="1">
        <f>H168/'PFAS toxicity'!$L$4*'PFAS toxicity'!$I$3</f>
        <v>169651.57173197425</v>
      </c>
      <c r="Q168" s="1">
        <f t="shared" ref="Q168:Q182" si="108">O168+P168</f>
        <v>31109357.981706768</v>
      </c>
      <c r="S168">
        <v>2021</v>
      </c>
      <c r="T168">
        <f>'semicondutcor&amp;electronic'!$A$36^(1/4)</f>
        <v>1.054247532817802</v>
      </c>
      <c r="U168">
        <f>'semicondutcor&amp;electronic'!$A$35^(1/4)</f>
        <v>1.0928424710244675</v>
      </c>
      <c r="W168" s="18">
        <f>'Chip markets'!A7</f>
        <v>2023</v>
      </c>
      <c r="X168" s="18">
        <f>'Chip markets'!B7</f>
        <v>32868.422625056301</v>
      </c>
      <c r="Y168" s="18">
        <f>'Chip markets'!C7</f>
        <v>40.934669553534377</v>
      </c>
      <c r="Z168" s="18">
        <f>'Chip markets'!D7</f>
        <v>32909.357294609836</v>
      </c>
      <c r="AA168" s="18">
        <f>'Chip markets'!E7</f>
        <v>0</v>
      </c>
      <c r="AB168" s="18">
        <f>'Chip markets'!F7</f>
        <v>3277.2335502462893</v>
      </c>
      <c r="AC168" s="18">
        <f>'Chip markets'!G7</f>
        <v>19.435715080357554</v>
      </c>
      <c r="AD168" s="18">
        <f>'Chip markets'!H7</f>
        <v>3296.6692653266468</v>
      </c>
      <c r="AE168" s="18">
        <f>'Chip markets'!I7</f>
        <v>0</v>
      </c>
      <c r="AF168" s="19">
        <f>'Chip markets'!J7</f>
        <v>32819153.124609265</v>
      </c>
      <c r="AG168" s="19">
        <f>'Chip markets'!K7</f>
        <v>194634.80387615206</v>
      </c>
      <c r="AH168" s="19">
        <f>'Chip markets'!L7</f>
        <v>33013787.928485416</v>
      </c>
      <c r="AI168" s="19">
        <f>'Chip markets'!M7</f>
        <v>0</v>
      </c>
      <c r="AJ168" s="19">
        <f>'Chip markets'!N7</f>
        <v>24757158.591003399</v>
      </c>
      <c r="AK168" s="19">
        <f>'Chip markets'!O7</f>
        <v>146822.94477847251</v>
      </c>
      <c r="AL168" s="19">
        <f>'Chip markets'!P7</f>
        <v>24903981.535781872</v>
      </c>
      <c r="AM168" s="18"/>
      <c r="AN168" s="18">
        <f>'Chip markets'!T7</f>
        <v>2023</v>
      </c>
      <c r="AO168" s="18">
        <f>'Chip markets'!U7</f>
        <v>1.054247532817802</v>
      </c>
      <c r="AP168" s="18">
        <f>'Chip markets'!V7</f>
        <v>1.0928424710244675</v>
      </c>
      <c r="AQ168" s="18"/>
    </row>
    <row r="169" spans="1:43">
      <c r="B169">
        <v>2022</v>
      </c>
      <c r="G169">
        <f>C125*'semicondutcor&amp;electronic'!$D$18*'semicondutcor&amp;electronic'!$E$18</f>
        <v>4317.828366901691</v>
      </c>
      <c r="H169">
        <f>D125*'semicondutcor&amp;electronic'!$E$18</f>
        <v>24.542683435198338</v>
      </c>
      <c r="I169">
        <f t="shared" si="106"/>
        <v>4342.3710503368893</v>
      </c>
      <c r="K169" s="1">
        <f>G169/'PFAS toxicity'!$L$4*'PFAS toxicity'!$H$3</f>
        <v>43239966.931401215</v>
      </c>
      <c r="L169" s="1">
        <f>H169/'PFAS toxicity'!$L$4*'PFAS toxicity'!$H$3</f>
        <v>245777.44411534333</v>
      </c>
      <c r="M169" s="1">
        <f t="shared" si="107"/>
        <v>43485744.375516556</v>
      </c>
      <c r="O169" s="1">
        <f>G169/'PFAS toxicity'!$L$4*'PFAS toxicity'!$I$3</f>
        <v>32618109.148823068</v>
      </c>
      <c r="P169" s="1">
        <f>H169/'PFAS toxicity'!$L$4*'PFAS toxicity'!$I$3</f>
        <v>185402.44286475549</v>
      </c>
      <c r="Q169" s="1">
        <f t="shared" si="108"/>
        <v>32803511.591687825</v>
      </c>
      <c r="S169">
        <v>2022</v>
      </c>
      <c r="T169">
        <f>'semicondutcor&amp;electronic'!$A$36^(1/4)</f>
        <v>1.054247532817802</v>
      </c>
      <c r="U169">
        <f>'semicondutcor&amp;electronic'!$A$35^(1/4)</f>
        <v>1.0928424710244675</v>
      </c>
      <c r="W169" s="18">
        <f>'Chip markets'!A8</f>
        <v>2024</v>
      </c>
      <c r="X169" s="18">
        <f>'Chip markets'!B8</f>
        <v>34651.453460078432</v>
      </c>
      <c r="Y169" s="18">
        <f>'Chip markets'!C8</f>
        <v>44.735145425454547</v>
      </c>
      <c r="Z169" s="18">
        <f>'Chip markets'!D8</f>
        <v>34696.188605503885</v>
      </c>
      <c r="AA169" s="18">
        <f>'Chip markets'!E8</f>
        <v>0</v>
      </c>
      <c r="AB169" s="18">
        <f>'Chip markets'!F8</f>
        <v>3455.0153848148771</v>
      </c>
      <c r="AC169" s="18">
        <f>'Chip markets'!G8</f>
        <v>21.240174894545458</v>
      </c>
      <c r="AD169" s="18">
        <f>'Chip markets'!H8</f>
        <v>3476.2555597094224</v>
      </c>
      <c r="AE169" s="18">
        <f>'Chip markets'!I8</f>
        <v>0</v>
      </c>
      <c r="AF169" s="19">
        <f>'Chip markets'!J8</f>
        <v>34599511.21078898</v>
      </c>
      <c r="AG169" s="19">
        <f>'Chip markets'!K8</f>
        <v>212705.18001537665</v>
      </c>
      <c r="AH169" s="19">
        <f>'Chip markets'!L8</f>
        <v>34812216.390804358</v>
      </c>
      <c r="AI169" s="19">
        <f>'Chip markets'!M8</f>
        <v>0</v>
      </c>
      <c r="AJ169" s="19">
        <f>'Chip markets'!N8</f>
        <v>26100173.364144389</v>
      </c>
      <c r="AK169" s="19">
        <f>'Chip markets'!O8</f>
        <v>160454.34977479486</v>
      </c>
      <c r="AL169" s="19">
        <f>'Chip markets'!P8</f>
        <v>26260627.713919185</v>
      </c>
      <c r="AM169" s="18"/>
      <c r="AN169" s="18">
        <f>'Chip markets'!T8</f>
        <v>2024</v>
      </c>
      <c r="AO169" s="18">
        <f>'Chip markets'!U8</f>
        <v>1.054247532817802</v>
      </c>
      <c r="AP169" s="18">
        <f>'Chip markets'!V8</f>
        <v>1.0928424710244675</v>
      </c>
      <c r="AQ169" s="18"/>
    </row>
    <row r="170" spans="1:43">
      <c r="B170">
        <v>2023</v>
      </c>
      <c r="G170">
        <f>C126*'semicondutcor&amp;electronic'!$D$18*'semicondutcor&amp;electronic'!$E$18</f>
        <v>4552.0599029368268</v>
      </c>
      <c r="H170">
        <f>D126*'semicondutcor&amp;electronic'!$E$18</f>
        <v>26.821286810893419</v>
      </c>
      <c r="I170">
        <f t="shared" si="106"/>
        <v>4578.8811897477199</v>
      </c>
      <c r="K170" s="1">
        <f>G170/'PFAS toxicity'!$L$4*'PFAS toxicity'!$H$3</f>
        <v>45585628.456553079</v>
      </c>
      <c r="L170" s="1">
        <f>H170/'PFAS toxicity'!$L$4*'PFAS toxicity'!$H$3</f>
        <v>268596.02934908977</v>
      </c>
      <c r="M170" s="1">
        <f t="shared" si="107"/>
        <v>45854224.485902168</v>
      </c>
      <c r="O170" s="1">
        <f>G170/'PFAS toxicity'!$L$4*'PFAS toxicity'!$I$3</f>
        <v>34387561.095328495</v>
      </c>
      <c r="P170" s="1">
        <f>H170/'PFAS toxicity'!$L$4*'PFAS toxicity'!$I$3</f>
        <v>202615.66379429202</v>
      </c>
      <c r="Q170" s="1">
        <f t="shared" si="108"/>
        <v>34590176.759122789</v>
      </c>
      <c r="S170">
        <v>2023</v>
      </c>
      <c r="T170">
        <f>'semicondutcor&amp;electronic'!$A$36^(1/4)</f>
        <v>1.054247532817802</v>
      </c>
      <c r="U170">
        <f>'semicondutcor&amp;electronic'!$A$35^(1/4)</f>
        <v>1.0928424710244675</v>
      </c>
      <c r="W170" s="18">
        <f>'Chip markets'!A9</f>
        <v>2025</v>
      </c>
      <c r="X170" s="18">
        <f>'Chip markets'!B9</f>
        <v>36531.209318838577</v>
      </c>
      <c r="Y170" s="18">
        <f>'Chip markets'!C9</f>
        <v>48.888466868392655</v>
      </c>
      <c r="Z170" s="18">
        <f>'Chip markets'!D9</f>
        <v>36580.097785706967</v>
      </c>
      <c r="AA170" s="18">
        <f>'Chip markets'!E9</f>
        <v>0</v>
      </c>
      <c r="AB170" s="18">
        <f>'Chip markets'!F9</f>
        <v>3642.4414452886326</v>
      </c>
      <c r="AC170" s="18">
        <f>'Chip markets'!G9</f>
        <v>23.212165216746918</v>
      </c>
      <c r="AD170" s="18">
        <f>'Chip markets'!H9</f>
        <v>3665.6536105053797</v>
      </c>
      <c r="AE170" s="18">
        <f>'Chip markets'!I9</f>
        <v>0</v>
      </c>
      <c r="AF170" s="19">
        <f>'Chip markets'!J9</f>
        <v>36476449.330676161</v>
      </c>
      <c r="AG170" s="19">
        <f>'Chip markets'!K9</f>
        <v>232453.25452770843</v>
      </c>
      <c r="AH170" s="19">
        <f>'Chip markets'!L9</f>
        <v>36708902.585203871</v>
      </c>
      <c r="AI170" s="19">
        <f>'Chip markets'!M9</f>
        <v>0</v>
      </c>
      <c r="AJ170" s="19">
        <f>'Chip markets'!N9</f>
        <v>27516043.375266131</v>
      </c>
      <c r="AK170" s="19">
        <f>'Chip markets'!O9</f>
        <v>175351.32809451103</v>
      </c>
      <c r="AL170" s="19">
        <f>'Chip markets'!P9</f>
        <v>27691394.703360643</v>
      </c>
      <c r="AM170" s="18"/>
      <c r="AN170" s="18">
        <f>'Chip markets'!T9</f>
        <v>2025</v>
      </c>
      <c r="AO170" s="18">
        <f>'Chip markets'!U9</f>
        <v>1.0660000000000001</v>
      </c>
      <c r="AP170" s="18">
        <f>'Chip markets'!V9</f>
        <v>1.1194999999999999</v>
      </c>
      <c r="AQ170" s="18"/>
    </row>
    <row r="171" spans="1:43">
      <c r="B171">
        <v>2024</v>
      </c>
      <c r="G171">
        <f>C127*'semicondutcor&amp;electronic'!$D$18*'semicondutcor&amp;electronic'!$E$18</f>
        <v>4798.9979219099923</v>
      </c>
      <c r="H171">
        <f>D127*'semicondutcor&amp;electronic'!$E$18</f>
        <v>29.311441354472727</v>
      </c>
      <c r="I171">
        <f t="shared" si="106"/>
        <v>4828.309363264465</v>
      </c>
      <c r="K171" s="1">
        <f>G171/'PFAS toxicity'!$L$4*'PFAS toxicity'!$H$3</f>
        <v>48058536.332270056</v>
      </c>
      <c r="L171" s="1">
        <f>H171/'PFAS toxicity'!$L$4*'PFAS toxicity'!$H$3</f>
        <v>293533.14842121967</v>
      </c>
      <c r="M171" s="1">
        <f t="shared" si="107"/>
        <v>48352069.480691276</v>
      </c>
      <c r="O171" s="1">
        <f>G171/'PFAS toxicity'!$L$4*'PFAS toxicity'!$I$3</f>
        <v>36253001.444371484</v>
      </c>
      <c r="P171" s="1">
        <f>H171/'PFAS toxicity'!$L$4*'PFAS toxicity'!$I$3</f>
        <v>221427.00268921684</v>
      </c>
      <c r="Q171" s="1">
        <f t="shared" si="108"/>
        <v>36474428.447060704</v>
      </c>
      <c r="S171">
        <v>2024</v>
      </c>
      <c r="T171">
        <f>'semicondutcor&amp;electronic'!$A$36^(1/4)</f>
        <v>1.054247532817802</v>
      </c>
      <c r="U171">
        <f>'semicondutcor&amp;electronic'!$A$35^(1/4)</f>
        <v>1.0928424710244675</v>
      </c>
      <c r="W171" s="18">
        <f>'Chip markets'!A10</f>
        <v>2026</v>
      </c>
      <c r="X171" s="18">
        <f>'Chip markets'!B10</f>
        <v>38942.269133881928</v>
      </c>
      <c r="Y171" s="18">
        <f>'Chip markets'!C10</f>
        <v>54.730638659165571</v>
      </c>
      <c r="Z171" s="18">
        <f>'Chip markets'!D10</f>
        <v>38996.999772541094</v>
      </c>
      <c r="AA171" s="18">
        <f>'Chip markets'!E10</f>
        <v>0</v>
      </c>
      <c r="AB171" s="18">
        <f>'Chip markets'!F10</f>
        <v>3882.8425806776831</v>
      </c>
      <c r="AC171" s="18">
        <f>'Chip markets'!G10</f>
        <v>25.986018960148172</v>
      </c>
      <c r="AD171" s="18">
        <f>'Chip markets'!H10</f>
        <v>3908.8285996378313</v>
      </c>
      <c r="AE171" s="18">
        <f>'Chip markets'!I10</f>
        <v>0</v>
      </c>
      <c r="AF171" s="19">
        <f>'Chip markets'!J10</f>
        <v>38883894.986500792</v>
      </c>
      <c r="AG171" s="19">
        <f>'Chip markets'!K10</f>
        <v>260231.41844376954</v>
      </c>
      <c r="AH171" s="19">
        <f>'Chip markets'!L10</f>
        <v>39144126.404944561</v>
      </c>
      <c r="AI171" s="19">
        <f>'Chip markets'!M10</f>
        <v>0</v>
      </c>
      <c r="AJ171" s="19">
        <f>'Chip markets'!N10</f>
        <v>29332102.238033701</v>
      </c>
      <c r="AK171" s="19">
        <f>'Chip markets'!O10</f>
        <v>196305.81180180507</v>
      </c>
      <c r="AL171" s="19">
        <f>'Chip markets'!P10</f>
        <v>29528408.049835507</v>
      </c>
      <c r="AM171" s="18"/>
      <c r="AN171" s="18">
        <f>'Chip markets'!T10</f>
        <v>2026</v>
      </c>
      <c r="AO171" s="18">
        <f>'Chip markets'!U10</f>
        <v>1.0660000000000001</v>
      </c>
      <c r="AP171" s="18">
        <f>'Chip markets'!V10</f>
        <v>1.1194999999999999</v>
      </c>
      <c r="AQ171" s="18"/>
    </row>
    <row r="172" spans="1:43">
      <c r="B172">
        <v>2025</v>
      </c>
      <c r="G172">
        <f>C128*'semicondutcor&amp;electronic'!$D$18*'semicondutcor&amp;electronic'!$E$18</f>
        <v>5059.3317191713686</v>
      </c>
      <c r="H172">
        <f>D128*'semicondutcor&amp;electronic'!$E$18</f>
        <v>32.032787999110738</v>
      </c>
      <c r="I172">
        <f t="shared" si="106"/>
        <v>5091.3645071704796</v>
      </c>
      <c r="K172" s="1">
        <f>G172/'PFAS toxicity'!$L$4*'PFAS toxicity'!$H$3</f>
        <v>50665593.35913042</v>
      </c>
      <c r="L172" s="1">
        <f>H172/'PFAS toxicity'!$L$4*'PFAS toxicity'!$H$3</f>
        <v>320785.49124823749</v>
      </c>
      <c r="M172" s="1">
        <f t="shared" si="107"/>
        <v>50986378.850378655</v>
      </c>
      <c r="O172" s="1">
        <f>G172/'PFAS toxicity'!$L$4*'PFAS toxicity'!$I$3</f>
        <v>38219637.329968862</v>
      </c>
      <c r="P172" s="1">
        <f>H172/'PFAS toxicity'!$L$4*'PFAS toxicity'!$I$3</f>
        <v>241984.83277042516</v>
      </c>
      <c r="Q172" s="1">
        <f t="shared" si="108"/>
        <v>38461622.162739284</v>
      </c>
      <c r="S172">
        <v>2025</v>
      </c>
      <c r="T172" s="5">
        <f>1+'semicondutcor&amp;electronic'!$A$28</f>
        <v>1.0785</v>
      </c>
      <c r="U172" s="5">
        <f>1+'semicondutcor&amp;electronic'!$A$32</f>
        <v>1.149</v>
      </c>
      <c r="W172" s="18">
        <f>'Chip markets'!A11</f>
        <v>2027</v>
      </c>
      <c r="X172" s="18">
        <f>'Chip markets'!B11</f>
        <v>41512.458896718141</v>
      </c>
      <c r="Y172" s="18">
        <f>'Chip markets'!C11</f>
        <v>61.270949978935853</v>
      </c>
      <c r="Z172" s="18">
        <f>'Chip markets'!D11</f>
        <v>41573.729846697075</v>
      </c>
      <c r="AA172" s="18">
        <f>'Chip markets'!E11</f>
        <v>0</v>
      </c>
      <c r="AB172" s="18">
        <f>'Chip markets'!F11</f>
        <v>4139.1101910024108</v>
      </c>
      <c r="AC172" s="18">
        <f>'Chip markets'!G11</f>
        <v>29.091348225885877</v>
      </c>
      <c r="AD172" s="18">
        <f>'Chip markets'!H11</f>
        <v>4168.2015392282965</v>
      </c>
      <c r="AE172" s="18">
        <f>'Chip markets'!I11</f>
        <v>0</v>
      </c>
      <c r="AF172" s="19">
        <f>'Chip markets'!J11</f>
        <v>41450232.055609852</v>
      </c>
      <c r="AG172" s="19">
        <f>'Chip markets'!K11</f>
        <v>291329.07294779998</v>
      </c>
      <c r="AH172" s="19">
        <f>'Chip markets'!L11</f>
        <v>41741561.128557652</v>
      </c>
      <c r="AI172" s="19">
        <f>'Chip markets'!M11</f>
        <v>0</v>
      </c>
      <c r="AJ172" s="19">
        <f>'Chip markets'!N11</f>
        <v>31268020.985743929</v>
      </c>
      <c r="AK172" s="19">
        <f>'Chip markets'!O11</f>
        <v>219764.35631212077</v>
      </c>
      <c r="AL172" s="19">
        <f>'Chip markets'!P11</f>
        <v>31487785.342056051</v>
      </c>
      <c r="AM172" s="18"/>
      <c r="AN172" s="18">
        <f>'Chip markets'!T11</f>
        <v>2027</v>
      </c>
      <c r="AO172" s="18">
        <f>'Chip markets'!U11</f>
        <v>1.0660000000000001</v>
      </c>
      <c r="AP172" s="18">
        <f>'Chip markets'!V11</f>
        <v>1.1194999999999999</v>
      </c>
      <c r="AQ172" s="18"/>
    </row>
    <row r="173" spans="1:43">
      <c r="B173">
        <v>2026</v>
      </c>
      <c r="G173">
        <f>C129*'semicondutcor&amp;electronic'!$D$18*'semicondutcor&amp;electronic'!$E$18</f>
        <v>5456.4892591263206</v>
      </c>
      <c r="H173">
        <f>D129*'semicondutcor&amp;electronic'!$E$18</f>
        <v>36.805673410978244</v>
      </c>
      <c r="I173">
        <f t="shared" si="106"/>
        <v>5493.2949325372992</v>
      </c>
      <c r="K173" s="1">
        <f>G173/'PFAS toxicity'!$L$4*'PFAS toxicity'!$H$3</f>
        <v>54642842.437822148</v>
      </c>
      <c r="L173" s="1">
        <f>H173/'PFAS toxicity'!$L$4*'PFAS toxicity'!$H$3</f>
        <v>368582.52944422496</v>
      </c>
      <c r="M173" s="1">
        <f t="shared" si="107"/>
        <v>55011424.967266373</v>
      </c>
      <c r="O173" s="1">
        <f>G173/'PFAS toxicity'!$L$4*'PFAS toxicity'!$I$3</f>
        <v>41219878.860371411</v>
      </c>
      <c r="P173" s="1">
        <f>H173/'PFAS toxicity'!$L$4*'PFAS toxicity'!$I$3</f>
        <v>278040.57285321853</v>
      </c>
      <c r="Q173" s="1">
        <f t="shared" si="108"/>
        <v>41497919.433224626</v>
      </c>
      <c r="S173">
        <v>2026</v>
      </c>
      <c r="T173" s="5">
        <f>1+'semicondutcor&amp;electronic'!$A$28</f>
        <v>1.0785</v>
      </c>
      <c r="U173" s="5">
        <f>1+'semicondutcor&amp;electronic'!$A$32</f>
        <v>1.149</v>
      </c>
      <c r="W173" s="18">
        <f>'Chip markets'!A12</f>
        <v>2028</v>
      </c>
      <c r="X173" s="18">
        <f>'Chip markets'!B12</f>
        <v>44252.281183901541</v>
      </c>
      <c r="Y173" s="18">
        <f>'Chip markets'!C12</f>
        <v>68.59282850141868</v>
      </c>
      <c r="Z173" s="18">
        <f>'Chip markets'!D12</f>
        <v>44320.874012402957</v>
      </c>
      <c r="AA173" s="18">
        <f>'Chip markets'!E12</f>
        <v>0</v>
      </c>
      <c r="AB173" s="18">
        <f>'Chip markets'!F12</f>
        <v>4412.2914636085707</v>
      </c>
      <c r="AC173" s="18">
        <f>'Chip markets'!G12</f>
        <v>32.567764338879236</v>
      </c>
      <c r="AD173" s="18">
        <f>'Chip markets'!H12</f>
        <v>4444.8592279474497</v>
      </c>
      <c r="AE173" s="18">
        <f>'Chip markets'!I12</f>
        <v>0</v>
      </c>
      <c r="AF173" s="19">
        <f>'Chip markets'!J12</f>
        <v>44185947.371280111</v>
      </c>
      <c r="AG173" s="19">
        <f>'Chip markets'!K12</f>
        <v>326142.89716506208</v>
      </c>
      <c r="AH173" s="19">
        <f>'Chip markets'!L12</f>
        <v>44512090.268445171</v>
      </c>
      <c r="AI173" s="19">
        <f>'Chip markets'!M12</f>
        <v>0</v>
      </c>
      <c r="AJ173" s="19">
        <f>'Chip markets'!N12</f>
        <v>33331710.370803036</v>
      </c>
      <c r="AK173" s="19">
        <f>'Chip markets'!O12</f>
        <v>246026.19689141918</v>
      </c>
      <c r="AL173" s="19">
        <f>'Chip markets'!P12</f>
        <v>33577736.567694455</v>
      </c>
      <c r="AM173" s="18"/>
      <c r="AN173" s="18">
        <f>'Chip markets'!T12</f>
        <v>2028</v>
      </c>
      <c r="AO173" s="18">
        <f>'Chip markets'!U12</f>
        <v>1.0660000000000001</v>
      </c>
      <c r="AP173" s="18">
        <f>'Chip markets'!V12</f>
        <v>1.1194999999999999</v>
      </c>
      <c r="AQ173" s="18"/>
    </row>
    <row r="174" spans="1:43">
      <c r="B174">
        <v>2027</v>
      </c>
      <c r="G174">
        <f>C130*'semicondutcor&amp;electronic'!$D$18*'semicondutcor&amp;electronic'!$E$18</f>
        <v>5884.8236659677368</v>
      </c>
      <c r="H174">
        <f>D130*'semicondutcor&amp;electronic'!$E$18</f>
        <v>42.289718749214003</v>
      </c>
      <c r="I174">
        <f t="shared" si="106"/>
        <v>5927.1133847169513</v>
      </c>
      <c r="K174" s="1">
        <f>G174/'PFAS toxicity'!$L$4*'PFAS toxicity'!$H$3</f>
        <v>58932305.569191188</v>
      </c>
      <c r="L174" s="1">
        <f>H174/'PFAS toxicity'!$L$4*'PFAS toxicity'!$H$3</f>
        <v>423501.32633141446</v>
      </c>
      <c r="M174" s="1">
        <f t="shared" si="107"/>
        <v>59355806.895522602</v>
      </c>
      <c r="O174" s="1">
        <f>G174/'PFAS toxicity'!$L$4*'PFAS toxicity'!$I$3</f>
        <v>44455639.350910567</v>
      </c>
      <c r="P174" s="1">
        <f>H174/'PFAS toxicity'!$L$4*'PFAS toxicity'!$I$3</f>
        <v>319468.61820834811</v>
      </c>
      <c r="Q174" s="1">
        <f t="shared" si="108"/>
        <v>44775107.969118915</v>
      </c>
      <c r="S174">
        <v>2027</v>
      </c>
      <c r="T174" s="5">
        <f>1+'semicondutcor&amp;electronic'!$A$28</f>
        <v>1.0785</v>
      </c>
      <c r="U174" s="5">
        <f>1+'semicondutcor&amp;electronic'!$A$32</f>
        <v>1.149</v>
      </c>
      <c r="W174" s="18">
        <f>'Chip markets'!A13</f>
        <v>2029</v>
      </c>
      <c r="X174" s="18">
        <f>'Chip markets'!B13</f>
        <v>47172.931742039043</v>
      </c>
      <c r="Y174" s="18">
        <f>'Chip markets'!C13</f>
        <v>76.789671507338213</v>
      </c>
      <c r="Z174" s="18">
        <f>'Chip markets'!D13</f>
        <v>47249.72141354638</v>
      </c>
      <c r="AA174" s="18">
        <f>'Chip markets'!E13</f>
        <v>0</v>
      </c>
      <c r="AB174" s="18">
        <f>'Chip markets'!F13</f>
        <v>4703.5027002067363</v>
      </c>
      <c r="AC174" s="18">
        <f>'Chip markets'!G13</f>
        <v>36.459612177375305</v>
      </c>
      <c r="AD174" s="18">
        <f>'Chip markets'!H13</f>
        <v>4739.962312384112</v>
      </c>
      <c r="AE174" s="18">
        <f>'Chip markets'!I13</f>
        <v>0</v>
      </c>
      <c r="AF174" s="19">
        <f>'Chip markets'!J13</f>
        <v>47102219.897784598</v>
      </c>
      <c r="AG174" s="19">
        <f>'Chip markets'!K13</f>
        <v>365116.97337628691</v>
      </c>
      <c r="AH174" s="19">
        <f>'Chip markets'!L13</f>
        <v>47467336.871160887</v>
      </c>
      <c r="AI174" s="19">
        <f>'Chip markets'!M13</f>
        <v>0</v>
      </c>
      <c r="AJ174" s="19">
        <f>'Chip markets'!N13</f>
        <v>35531603.255276039</v>
      </c>
      <c r="AK174" s="19">
        <f>'Chip markets'!O13</f>
        <v>275426.32741994376</v>
      </c>
      <c r="AL174" s="19">
        <f>'Chip markets'!P13</f>
        <v>35807029.582695983</v>
      </c>
      <c r="AM174" s="18"/>
      <c r="AN174" s="18">
        <f>'Chip markets'!T13</f>
        <v>2029</v>
      </c>
      <c r="AO174" s="18">
        <f>'Chip markets'!U13</f>
        <v>1.0660000000000001</v>
      </c>
      <c r="AP174" s="18">
        <f>'Chip markets'!V13</f>
        <v>1.1194999999999999</v>
      </c>
      <c r="AQ174" s="18"/>
    </row>
    <row r="175" spans="1:43">
      <c r="B175">
        <v>2028</v>
      </c>
      <c r="G175">
        <f>C131*'semicondutcor&amp;electronic'!$D$18*'semicondutcor&amp;electronic'!$E$18</f>
        <v>6346.7823237462053</v>
      </c>
      <c r="H175">
        <f>D131*'semicondutcor&amp;electronic'!$E$18</f>
        <v>48.590886842846892</v>
      </c>
      <c r="I175">
        <f t="shared" si="106"/>
        <v>6395.3732105890522</v>
      </c>
      <c r="K175" s="1">
        <f>G175/'PFAS toxicity'!$L$4*'PFAS toxicity'!$H$3</f>
        <v>63558491.55637271</v>
      </c>
      <c r="L175" s="1">
        <f>H175/'PFAS toxicity'!$L$4*'PFAS toxicity'!$H$3</f>
        <v>486603.02395479527</v>
      </c>
      <c r="M175" s="1">
        <f t="shared" si="107"/>
        <v>64045094.580327503</v>
      </c>
      <c r="O175" s="1">
        <f>G175/'PFAS toxicity'!$L$4*'PFAS toxicity'!$I$3</f>
        <v>47945407.039957054</v>
      </c>
      <c r="P175" s="1">
        <f>H175/'PFAS toxicity'!$L$4*'PFAS toxicity'!$I$3</f>
        <v>367069.44232139201</v>
      </c>
      <c r="Q175" s="1">
        <f t="shared" si="108"/>
        <v>48312476.482278444</v>
      </c>
      <c r="S175">
        <v>2028</v>
      </c>
      <c r="T175" s="5">
        <f>1+'semicondutcor&amp;electronic'!$A$28</f>
        <v>1.0785</v>
      </c>
      <c r="U175" s="5">
        <f>1+'semicondutcor&amp;electronic'!$A$32</f>
        <v>1.149</v>
      </c>
      <c r="W175" s="18">
        <f>'Chip markets'!A14</f>
        <v>2030</v>
      </c>
      <c r="X175" s="18">
        <f>'Chip markets'!B14</f>
        <v>50286.345237013622</v>
      </c>
      <c r="Y175" s="18">
        <f>'Chip markets'!C14</f>
        <v>85.966037252465128</v>
      </c>
      <c r="Z175" s="18">
        <f>'Chip markets'!D14</f>
        <v>50372.311274266089</v>
      </c>
      <c r="AA175" s="18">
        <f>'Chip markets'!E14</f>
        <v>0</v>
      </c>
      <c r="AB175" s="18">
        <f>'Chip markets'!F14</f>
        <v>5013.933878420381</v>
      </c>
      <c r="AC175" s="18">
        <f>'Chip markets'!G14</f>
        <v>40.816535832571653</v>
      </c>
      <c r="AD175" s="18">
        <f>'Chip markets'!H14</f>
        <v>5054.7504142529524</v>
      </c>
      <c r="AE175" s="18">
        <f>'Chip markets'!I14</f>
        <v>0</v>
      </c>
      <c r="AF175" s="19">
        <f>'Chip markets'!J14</f>
        <v>50210966.411038384</v>
      </c>
      <c r="AG175" s="19">
        <f>'Chip markets'!K14</f>
        <v>408748.45169475325</v>
      </c>
      <c r="AH175" s="19">
        <f>'Chip markets'!L14</f>
        <v>50619714.862733141</v>
      </c>
      <c r="AI175" s="19">
        <f>'Chip markets'!M14</f>
        <v>0</v>
      </c>
      <c r="AJ175" s="19">
        <f>'Chip markets'!N14</f>
        <v>37876689.070124254</v>
      </c>
      <c r="AK175" s="19">
        <f>'Chip markets'!O14</f>
        <v>308339.77354662702</v>
      </c>
      <c r="AL175" s="19">
        <f>'Chip markets'!P14</f>
        <v>38185028.843670882</v>
      </c>
      <c r="AM175" s="18"/>
      <c r="AN175" s="18">
        <f>'Chip markets'!T14</f>
        <v>2030</v>
      </c>
      <c r="AO175" s="18">
        <f>'Chip markets'!U14</f>
        <v>1.0660000000000001</v>
      </c>
      <c r="AP175" s="18">
        <f>'Chip markets'!V14</f>
        <v>1.1194999999999999</v>
      </c>
      <c r="AQ175" s="18"/>
    </row>
    <row r="176" spans="1:43">
      <c r="B176">
        <v>2029</v>
      </c>
      <c r="G176">
        <f>C132*'semicondutcor&amp;electronic'!$D$18*'semicondutcor&amp;electronic'!$E$18</f>
        <v>6845.0047361602819</v>
      </c>
      <c r="H176">
        <f>D132*'semicondutcor&amp;electronic'!$E$18</f>
        <v>55.830928982431075</v>
      </c>
      <c r="I176">
        <f t="shared" si="106"/>
        <v>6900.835665142713</v>
      </c>
      <c r="K176" s="1">
        <f>G176/'PFAS toxicity'!$L$4*'PFAS toxicity'!$H$3</f>
        <v>68547833.143547952</v>
      </c>
      <c r="L176" s="1">
        <f>H176/'PFAS toxicity'!$L$4*'PFAS toxicity'!$H$3</f>
        <v>559106.87452405971</v>
      </c>
      <c r="M176" s="1">
        <f t="shared" si="107"/>
        <v>69106940.018072009</v>
      </c>
      <c r="O176" s="1">
        <f>G176/'PFAS toxicity'!$L$4*'PFAS toxicity'!$I$3</f>
        <v>51709121.492593676</v>
      </c>
      <c r="P176" s="1">
        <f>H176/'PFAS toxicity'!$L$4*'PFAS toxicity'!$I$3</f>
        <v>421762.78922727937</v>
      </c>
      <c r="Q176" s="1">
        <f t="shared" si="108"/>
        <v>52130884.281820953</v>
      </c>
      <c r="S176">
        <v>2029</v>
      </c>
      <c r="T176" s="5">
        <f>1+'semicondutcor&amp;electronic'!$A$28</f>
        <v>1.0785</v>
      </c>
      <c r="U176" s="5">
        <f>1+'semicondutcor&amp;electronic'!$A$32</f>
        <v>1.149</v>
      </c>
      <c r="W176" s="18">
        <f>'Chip markets'!A15</f>
        <v>2031</v>
      </c>
      <c r="X176" s="18">
        <f>'Chip markets'!B15</f>
        <v>53605.244022656523</v>
      </c>
      <c r="Y176" s="18">
        <f>'Chip markets'!C15</f>
        <v>96.238978704134709</v>
      </c>
      <c r="Z176" s="18">
        <f>'Chip markets'!D15</f>
        <v>53701.483001360655</v>
      </c>
      <c r="AA176" s="18">
        <f>'Chip markets'!E15</f>
        <v>0</v>
      </c>
      <c r="AB176" s="18">
        <f>'Chip markets'!F15</f>
        <v>5344.8535143961253</v>
      </c>
      <c r="AC176" s="18">
        <f>'Chip markets'!G15</f>
        <v>45.694111864563965</v>
      </c>
      <c r="AD176" s="18">
        <f>'Chip markets'!H15</f>
        <v>5390.547626260689</v>
      </c>
      <c r="AE176" s="18">
        <f>'Chip markets'!I15</f>
        <v>0</v>
      </c>
      <c r="AF176" s="19">
        <f>'Chip markets'!J15</f>
        <v>53524890.194166914</v>
      </c>
      <c r="AG176" s="19">
        <f>'Chip markets'!K15</f>
        <v>457593.89167227625</v>
      </c>
      <c r="AH176" s="19">
        <f>'Chip markets'!L15</f>
        <v>53982484.08583919</v>
      </c>
      <c r="AI176" s="19">
        <f>'Chip markets'!M15</f>
        <v>0</v>
      </c>
      <c r="AJ176" s="19">
        <f>'Chip markets'!N15</f>
        <v>40376550.548752449</v>
      </c>
      <c r="AK176" s="19">
        <f>'Chip markets'!O15</f>
        <v>345186.37648544897</v>
      </c>
      <c r="AL176" s="19">
        <f>'Chip markets'!P15</f>
        <v>40721736.925237902</v>
      </c>
      <c r="AM176" s="18"/>
      <c r="AN176" s="18">
        <f>'Chip markets'!T15</f>
        <v>2031</v>
      </c>
      <c r="AO176" s="18">
        <f>'Chip markets'!U15</f>
        <v>1.0660000000000001</v>
      </c>
      <c r="AP176" s="18">
        <f>'Chip markets'!V15</f>
        <v>1.1194999999999999</v>
      </c>
      <c r="AQ176" s="18"/>
    </row>
    <row r="177" spans="1:43">
      <c r="B177">
        <v>2030</v>
      </c>
      <c r="G177">
        <f>C133*'semicondutcor&amp;electronic'!$D$18*'semicondutcor&amp;electronic'!$E$18</f>
        <v>7382.3376079488644</v>
      </c>
      <c r="H177">
        <f>D133*'semicondutcor&amp;electronic'!$E$18</f>
        <v>64.149737400813308</v>
      </c>
      <c r="I177">
        <f t="shared" si="106"/>
        <v>7446.4873453496775</v>
      </c>
      <c r="K177" s="1">
        <f>G177/'PFAS toxicity'!$L$4*'PFAS toxicity'!$H$3</f>
        <v>73928838.045316473</v>
      </c>
      <c r="L177" s="1">
        <f>H177/'PFAS toxicity'!$L$4*'PFAS toxicity'!$H$3</f>
        <v>642413.79882814456</v>
      </c>
      <c r="M177" s="1">
        <f t="shared" si="107"/>
        <v>74571251.844144613</v>
      </c>
      <c r="O177" s="1">
        <f>G177/'PFAS toxicity'!$L$4*'PFAS toxicity'!$I$3</f>
        <v>55768287.529762283</v>
      </c>
      <c r="P177" s="1">
        <f>H177/'PFAS toxicity'!$L$4*'PFAS toxicity'!$I$3</f>
        <v>484605.444822144</v>
      </c>
      <c r="Q177" s="1">
        <f t="shared" si="108"/>
        <v>56252892.97458443</v>
      </c>
      <c r="S177">
        <v>2030</v>
      </c>
      <c r="T177" s="5">
        <f>1+'semicondutcor&amp;electronic'!$A$28</f>
        <v>1.0785</v>
      </c>
      <c r="U177" s="5">
        <f>1+'semicondutcor&amp;electronic'!$A$32</f>
        <v>1.149</v>
      </c>
      <c r="W177" s="18">
        <f>'Chip markets'!A16</f>
        <v>2032</v>
      </c>
      <c r="X177" s="18">
        <f>'Chip markets'!B16</f>
        <v>57143.190128151859</v>
      </c>
      <c r="Y177" s="18">
        <f>'Chip markets'!C16</f>
        <v>107.7395366592788</v>
      </c>
      <c r="Z177" s="18">
        <f>'Chip markets'!D16</f>
        <v>57250.929664811134</v>
      </c>
      <c r="AA177" s="18">
        <f>'Chip markets'!E16</f>
        <v>0</v>
      </c>
      <c r="AB177" s="18">
        <f>'Chip markets'!F16</f>
        <v>5697.6138463462712</v>
      </c>
      <c r="AC177" s="18">
        <f>'Chip markets'!G16</f>
        <v>51.154558232379351</v>
      </c>
      <c r="AD177" s="18">
        <f>'Chip markets'!H16</f>
        <v>5748.7684045786509</v>
      </c>
      <c r="AE177" s="18">
        <f>'Chip markets'!I16</f>
        <v>0</v>
      </c>
      <c r="AF177" s="19">
        <f>'Chip markets'!J16</f>
        <v>57057532.946981937</v>
      </c>
      <c r="AG177" s="19">
        <f>'Chip markets'!K16</f>
        <v>512276.3617271132</v>
      </c>
      <c r="AH177" s="19">
        <f>'Chip markets'!L16</f>
        <v>57569809.308709048</v>
      </c>
      <c r="AI177" s="19">
        <f>'Chip markets'!M16</f>
        <v>0</v>
      </c>
      <c r="AJ177" s="19">
        <f>'Chip markets'!N16</f>
        <v>43041402.884970121</v>
      </c>
      <c r="AK177" s="19">
        <f>'Chip markets'!O16</f>
        <v>386436.14847546007</v>
      </c>
      <c r="AL177" s="19">
        <f>'Chip markets'!P16</f>
        <v>43427839.033445582</v>
      </c>
      <c r="AM177" s="18"/>
      <c r="AN177" s="18">
        <f>'Chip markets'!T16</f>
        <v>2032</v>
      </c>
      <c r="AO177" s="18">
        <f>'Chip markets'!U16</f>
        <v>1.0660000000000001</v>
      </c>
      <c r="AP177" s="18">
        <f>'Chip markets'!V16</f>
        <v>1.1194999999999999</v>
      </c>
      <c r="AQ177" s="18"/>
    </row>
    <row r="178" spans="1:43">
      <c r="B178">
        <v>2031</v>
      </c>
      <c r="G178">
        <f>C134*'semicondutcor&amp;electronic'!$D$18*'semicondutcor&amp;electronic'!$E$18</f>
        <v>7961.8511101728509</v>
      </c>
      <c r="H178">
        <f>D134*'semicondutcor&amp;electronic'!$E$18</f>
        <v>73.708048273534502</v>
      </c>
      <c r="I178">
        <f t="shared" si="106"/>
        <v>8035.5591584463855</v>
      </c>
      <c r="K178" s="1">
        <f>G178/'PFAS toxicity'!$L$4*'PFAS toxicity'!$H$3</f>
        <v>79732251.831873834</v>
      </c>
      <c r="L178" s="1">
        <f>H178/'PFAS toxicity'!$L$4*'PFAS toxicity'!$H$3</f>
        <v>738133.45485353831</v>
      </c>
      <c r="M178" s="1">
        <f t="shared" si="107"/>
        <v>80470385.286727369</v>
      </c>
      <c r="O178" s="1">
        <f>G178/'PFAS toxicity'!$L$4*'PFAS toxicity'!$I$3</f>
        <v>60146098.10084863</v>
      </c>
      <c r="P178" s="1">
        <f>H178/'PFAS toxicity'!$L$4*'PFAS toxicity'!$I$3</f>
        <v>556811.65610064357</v>
      </c>
      <c r="Q178" s="1">
        <f t="shared" si="108"/>
        <v>60702909.756949276</v>
      </c>
      <c r="S178">
        <v>2031</v>
      </c>
      <c r="T178" s="5">
        <f>1+'semicondutcor&amp;electronic'!$A$28</f>
        <v>1.0785</v>
      </c>
      <c r="U178" s="5">
        <f>1+'semicondutcor&amp;electronic'!$A$32</f>
        <v>1.149</v>
      </c>
      <c r="W178" s="18">
        <f>'Chip markets'!A17</f>
        <v>2033</v>
      </c>
      <c r="X178" s="18">
        <f>'Chip markets'!B17</f>
        <v>60914.640676609888</v>
      </c>
      <c r="Y178" s="18">
        <f>'Chip markets'!C17</f>
        <v>120.61441129006261</v>
      </c>
      <c r="Z178" s="18">
        <f>'Chip markets'!D17</f>
        <v>61035.255087899954</v>
      </c>
      <c r="AA178" s="18">
        <f>'Chip markets'!E17</f>
        <v>0</v>
      </c>
      <c r="AB178" s="18">
        <f>'Chip markets'!F17</f>
        <v>6073.6563602051256</v>
      </c>
      <c r="AC178" s="18">
        <f>'Chip markets'!G17</f>
        <v>57.267527941148685</v>
      </c>
      <c r="AD178" s="18">
        <f>'Chip markets'!H17</f>
        <v>6130.9238881462743</v>
      </c>
      <c r="AE178" s="18">
        <f>'Chip markets'!I17</f>
        <v>0</v>
      </c>
      <c r="AF178" s="19">
        <f>'Chip markets'!J17</f>
        <v>60823330.121482752</v>
      </c>
      <c r="AG178" s="19">
        <f>'Chip markets'!K17</f>
        <v>573493.38695350324</v>
      </c>
      <c r="AH178" s="19">
        <f>'Chip markets'!L17</f>
        <v>61396823.508436255</v>
      </c>
      <c r="AI178" s="19">
        <f>'Chip markets'!M17</f>
        <v>0</v>
      </c>
      <c r="AJ178" s="19">
        <f>'Chip markets'!N17</f>
        <v>45882135.475378156</v>
      </c>
      <c r="AK178" s="19">
        <f>'Chip markets'!O17</f>
        <v>432615.26821827755</v>
      </c>
      <c r="AL178" s="19">
        <f>'Chip markets'!P17</f>
        <v>46314750.743596435</v>
      </c>
      <c r="AM178" s="18"/>
      <c r="AN178" s="18">
        <f>'Chip markets'!T17</f>
        <v>2033</v>
      </c>
      <c r="AO178" s="18">
        <f>'Chip markets'!U17</f>
        <v>1.0660000000000001</v>
      </c>
      <c r="AP178" s="18">
        <f>'Chip markets'!V17</f>
        <v>1.1194999999999999</v>
      </c>
      <c r="AQ178" s="18"/>
    </row>
    <row r="179" spans="1:43">
      <c r="B179">
        <v>2032</v>
      </c>
      <c r="G179">
        <f>C135*'semicondutcor&amp;electronic'!$D$18*'semicondutcor&amp;electronic'!$E$18</f>
        <v>8586.856422321418</v>
      </c>
      <c r="H179">
        <f>D135*'semicondutcor&amp;electronic'!$E$18</f>
        <v>84.690547466291136</v>
      </c>
      <c r="I179">
        <f t="shared" si="106"/>
        <v>8671.5469697877088</v>
      </c>
      <c r="K179" s="1">
        <f>G179/'PFAS toxicity'!$L$4*'PFAS toxicity'!$H$3</f>
        <v>85991233.600675911</v>
      </c>
      <c r="L179" s="1">
        <f>H179/'PFAS toxicity'!$L$4*'PFAS toxicity'!$H$3</f>
        <v>848115.33962671552</v>
      </c>
      <c r="M179" s="1">
        <f t="shared" si="107"/>
        <v>86839348.940302625</v>
      </c>
      <c r="O179" s="1">
        <f>G179/'PFAS toxicity'!$L$4*'PFAS toxicity'!$I$3</f>
        <v>64867566.801765241</v>
      </c>
      <c r="P179" s="1">
        <f>H179/'PFAS toxicity'!$L$4*'PFAS toxicity'!$I$3</f>
        <v>639776.59285963944</v>
      </c>
      <c r="Q179" s="1">
        <f t="shared" si="108"/>
        <v>65507343.394624881</v>
      </c>
      <c r="S179">
        <v>2032</v>
      </c>
      <c r="T179" s="5">
        <f>1+'semicondutcor&amp;electronic'!$A$28</f>
        <v>1.0785</v>
      </c>
      <c r="U179" s="5">
        <f>1+'semicondutcor&amp;electronic'!$A$32</f>
        <v>1.149</v>
      </c>
      <c r="W179" s="18">
        <f>'Chip markets'!A18</f>
        <v>2034</v>
      </c>
      <c r="X179" s="18">
        <f>'Chip markets'!B18</f>
        <v>64935.006961266146</v>
      </c>
      <c r="Y179" s="18">
        <f>'Chip markets'!C18</f>
        <v>135.02783343922508</v>
      </c>
      <c r="Z179" s="18">
        <f>'Chip markets'!D18</f>
        <v>65070.034794705374</v>
      </c>
      <c r="AA179" s="18">
        <f>'Chip markets'!E18</f>
        <v>0</v>
      </c>
      <c r="AB179" s="18">
        <f>'Chip markets'!F18</f>
        <v>6474.5176799786641</v>
      </c>
      <c r="AC179" s="18">
        <f>'Chip markets'!G18</f>
        <v>64.110997530115952</v>
      </c>
      <c r="AD179" s="18">
        <f>'Chip markets'!H18</f>
        <v>6538.6286775087801</v>
      </c>
      <c r="AE179" s="18">
        <f>'Chip markets'!I18</f>
        <v>0</v>
      </c>
      <c r="AF179" s="19">
        <f>'Chip markets'!J18</f>
        <v>64837669.909500614</v>
      </c>
      <c r="AG179" s="19">
        <f>'Chip markets'!K18</f>
        <v>642025.84669444675</v>
      </c>
      <c r="AH179" s="19">
        <f>'Chip markets'!L18</f>
        <v>65479695.756195061</v>
      </c>
      <c r="AI179" s="19">
        <f>'Chip markets'!M18</f>
        <v>0</v>
      </c>
      <c r="AJ179" s="19">
        <f>'Chip markets'!N18</f>
        <v>48910356.416753113</v>
      </c>
      <c r="AK179" s="19">
        <f>'Chip markets'!O18</f>
        <v>484312.7927703617</v>
      </c>
      <c r="AL179" s="19">
        <f>'Chip markets'!P18</f>
        <v>49394669.209523477</v>
      </c>
      <c r="AM179" s="18"/>
      <c r="AN179" s="18">
        <f>'Chip markets'!T18</f>
        <v>2034</v>
      </c>
      <c r="AO179" s="18">
        <f>'Chip markets'!U18</f>
        <v>1.0660000000000001</v>
      </c>
      <c r="AP179" s="18">
        <f>'Chip markets'!V18</f>
        <v>1.1194999999999999</v>
      </c>
      <c r="AQ179" s="18"/>
    </row>
    <row r="180" spans="1:43">
      <c r="B180">
        <v>2033</v>
      </c>
      <c r="G180">
        <f>C136*'semicondutcor&amp;electronic'!$D$18*'semicondutcor&amp;electronic'!$E$18</f>
        <v>9260.9246514736496</v>
      </c>
      <c r="H180">
        <f>D136*'semicondutcor&amp;electronic'!$E$18</f>
        <v>97.309439038768517</v>
      </c>
      <c r="I180">
        <f t="shared" si="106"/>
        <v>9358.2340905124183</v>
      </c>
      <c r="K180" s="1">
        <f>G180/'PFAS toxicity'!$L$4*'PFAS toxicity'!$H$3</f>
        <v>92741545.438328966</v>
      </c>
      <c r="L180" s="1">
        <f>H180/'PFAS toxicity'!$L$4*'PFAS toxicity'!$H$3</f>
        <v>974484.52523109608</v>
      </c>
      <c r="M180" s="1">
        <f t="shared" si="107"/>
        <v>93716029.96356006</v>
      </c>
      <c r="O180" s="1">
        <f>G180/'PFAS toxicity'!$L$4*'PFAS toxicity'!$I$3</f>
        <v>69959670.795703799</v>
      </c>
      <c r="P180" s="1">
        <f>H180/'PFAS toxicity'!$L$4*'PFAS toxicity'!$I$3</f>
        <v>735103.30519572564</v>
      </c>
      <c r="Q180" s="1">
        <f t="shared" si="108"/>
        <v>70694774.100899518</v>
      </c>
      <c r="S180">
        <v>2033</v>
      </c>
      <c r="T180" s="5">
        <f>1+'semicondutcor&amp;electronic'!$A$28</f>
        <v>1.0785</v>
      </c>
      <c r="U180" s="5">
        <f>1+'semicondutcor&amp;electronic'!$A$32</f>
        <v>1.149</v>
      </c>
      <c r="W180" s="18">
        <f>'Chip markets'!A19</f>
        <v>2035</v>
      </c>
      <c r="X180" s="18">
        <f>'Chip markets'!B19</f>
        <v>69220.717420709712</v>
      </c>
      <c r="Y180" s="18">
        <f>'Chip markets'!C19</f>
        <v>151.16365953521247</v>
      </c>
      <c r="Z180" s="18">
        <f>'Chip markets'!D19</f>
        <v>69371.88108024493</v>
      </c>
      <c r="AA180" s="18">
        <f>'Chip markets'!E19</f>
        <v>0</v>
      </c>
      <c r="AB180" s="18">
        <f>'Chip markets'!F19</f>
        <v>6901.8358468572569</v>
      </c>
      <c r="AC180" s="18">
        <f>'Chip markets'!G19</f>
        <v>71.7722617349648</v>
      </c>
      <c r="AD180" s="18">
        <f>'Chip markets'!H19</f>
        <v>6973.6081085922215</v>
      </c>
      <c r="AE180" s="18">
        <f>'Chip markets'!I19</f>
        <v>0</v>
      </c>
      <c r="AF180" s="19">
        <f>'Chip markets'!J19</f>
        <v>69116956.123527661</v>
      </c>
      <c r="AG180" s="19">
        <f>'Chip markets'!K19</f>
        <v>718747.93537443317</v>
      </c>
      <c r="AH180" s="19">
        <f>'Chip markets'!L19</f>
        <v>69835704.0589021</v>
      </c>
      <c r="AI180" s="19">
        <f>'Chip markets'!M19</f>
        <v>0</v>
      </c>
      <c r="AJ180" s="19">
        <f>'Chip markets'!N19</f>
        <v>52138439.940258823</v>
      </c>
      <c r="AK180" s="19">
        <f>'Chip markets'!O19</f>
        <v>542188.17150641989</v>
      </c>
      <c r="AL180" s="19">
        <f>'Chip markets'!P19</f>
        <v>52680628.111765243</v>
      </c>
      <c r="AM180" s="18"/>
      <c r="AN180" s="18">
        <f>'Chip markets'!T19</f>
        <v>2035</v>
      </c>
      <c r="AO180" s="18">
        <f>'Chip markets'!U19</f>
        <v>1.0660000000000001</v>
      </c>
      <c r="AP180" s="18">
        <f>'Chip markets'!V19</f>
        <v>1.1194999999999999</v>
      </c>
      <c r="AQ180" s="18"/>
    </row>
    <row r="181" spans="1:43">
      <c r="B181">
        <v>2034</v>
      </c>
      <c r="G181">
        <f>C137*'semicondutcor&amp;electronic'!$D$18*'semicondutcor&amp;electronic'!$E$18</f>
        <v>9987.90723661433</v>
      </c>
      <c r="H181">
        <f>D137*'semicondutcor&amp;electronic'!$E$18</f>
        <v>111.80854545554503</v>
      </c>
      <c r="I181">
        <f t="shared" si="106"/>
        <v>10099.715782069876</v>
      </c>
      <c r="K181" s="1">
        <f>G181/'PFAS toxicity'!$L$4*'PFAS toxicity'!$H$3</f>
        <v>100021756.75523779</v>
      </c>
      <c r="L181" s="1">
        <f>H181/'PFAS toxicity'!$L$4*'PFAS toxicity'!$H$3</f>
        <v>1119682.7194905295</v>
      </c>
      <c r="M181" s="1">
        <f t="shared" si="107"/>
        <v>101141439.47472832</v>
      </c>
      <c r="O181" s="1">
        <f>G181/'PFAS toxicity'!$L$4*'PFAS toxicity'!$I$3</f>
        <v>75451504.953166559</v>
      </c>
      <c r="P181" s="1">
        <f>H181/'PFAS toxicity'!$L$4*'PFAS toxicity'!$I$3</f>
        <v>844633.69766988896</v>
      </c>
      <c r="Q181" s="1">
        <f t="shared" si="108"/>
        <v>76296138.650836453</v>
      </c>
      <c r="S181">
        <v>2034</v>
      </c>
      <c r="T181" s="5">
        <f>1+'semicondutcor&amp;electronic'!$A$28</f>
        <v>1.0785</v>
      </c>
      <c r="U181" s="5">
        <f>1+'semicondutcor&amp;electronic'!$A$32</f>
        <v>1.149</v>
      </c>
    </row>
    <row r="182" spans="1:43">
      <c r="B182">
        <v>2035</v>
      </c>
      <c r="G182">
        <f>C138*'semicondutcor&amp;electronic'!$D$18*'semicondutcor&amp;electronic'!$E$18</f>
        <v>10771.957954688556</v>
      </c>
      <c r="H182">
        <f>D138*'semicondutcor&amp;electronic'!$E$18</f>
        <v>128.46801872842124</v>
      </c>
      <c r="I182">
        <f t="shared" si="106"/>
        <v>10900.425973416977</v>
      </c>
      <c r="K182" s="1">
        <f>G182/'PFAS toxicity'!$L$4*'PFAS toxicity'!$H$3</f>
        <v>107873464.66052395</v>
      </c>
      <c r="L182" s="1">
        <f>H182/'PFAS toxicity'!$L$4*'PFAS toxicity'!$H$3</f>
        <v>1286515.4446946185</v>
      </c>
      <c r="M182" s="1">
        <f t="shared" si="107"/>
        <v>109159980.10521857</v>
      </c>
      <c r="O182" s="1">
        <f>G182/'PFAS toxicity'!$L$4*'PFAS toxicity'!$I$3</f>
        <v>81374448.091990128</v>
      </c>
      <c r="P182" s="1">
        <f>H182/'PFAS toxicity'!$L$4*'PFAS toxicity'!$I$3</f>
        <v>970484.11862270243</v>
      </c>
      <c r="Q182" s="1">
        <f t="shared" si="108"/>
        <v>82344932.210612833</v>
      </c>
      <c r="S182">
        <v>2035</v>
      </c>
      <c r="T182" s="5">
        <f>1+'semicondutcor&amp;electronic'!$A$28</f>
        <v>1.0785</v>
      </c>
      <c r="U182" s="5">
        <f>1+'semicondutcor&amp;electronic'!$A$32</f>
        <v>1.149</v>
      </c>
    </row>
    <row r="183" spans="1:43">
      <c r="W183" s="21" t="s">
        <v>73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</row>
    <row r="184" spans="1:43">
      <c r="A184" t="s">
        <v>173</v>
      </c>
      <c r="W184" s="20"/>
      <c r="X184" s="20" t="str">
        <f>X164</f>
        <v>Electronic</v>
      </c>
      <c r="Y184" s="20" t="str">
        <f t="shared" ref="Y184:AP184" si="109">Y164</f>
        <v>Semiconductor</v>
      </c>
      <c r="Z184" s="20" t="str">
        <f t="shared" si="109"/>
        <v>Total</v>
      </c>
      <c r="AA184" s="20">
        <f t="shared" si="109"/>
        <v>0</v>
      </c>
      <c r="AB184" s="20" t="str">
        <f t="shared" si="109"/>
        <v>Electronic</v>
      </c>
      <c r="AC184" s="20" t="str">
        <f t="shared" si="109"/>
        <v>Semiconductor</v>
      </c>
      <c r="AD184" s="20" t="str">
        <f t="shared" si="109"/>
        <v>Total</v>
      </c>
      <c r="AE184" s="20">
        <f t="shared" si="109"/>
        <v>0</v>
      </c>
      <c r="AF184" s="20" t="str">
        <f t="shared" si="109"/>
        <v>Electronic</v>
      </c>
      <c r="AG184" s="20" t="str">
        <f t="shared" si="109"/>
        <v>Semiconductor</v>
      </c>
      <c r="AH184" s="20" t="str">
        <f t="shared" si="109"/>
        <v>Total</v>
      </c>
      <c r="AI184" s="20">
        <f t="shared" si="109"/>
        <v>0</v>
      </c>
      <c r="AJ184" s="20" t="str">
        <f t="shared" si="109"/>
        <v>Electronic</v>
      </c>
      <c r="AK184" s="20" t="str">
        <f t="shared" si="109"/>
        <v>Semiconductor</v>
      </c>
      <c r="AL184" s="20" t="str">
        <f t="shared" si="109"/>
        <v>Total</v>
      </c>
      <c r="AM184" s="20">
        <f t="shared" si="109"/>
        <v>0</v>
      </c>
      <c r="AN184" s="20">
        <f t="shared" si="109"/>
        <v>0</v>
      </c>
      <c r="AO184" s="20" t="str">
        <f t="shared" si="109"/>
        <v>Electronic</v>
      </c>
      <c r="AP184" s="20" t="str">
        <f t="shared" si="109"/>
        <v>Semiconductor</v>
      </c>
      <c r="AQ184" s="20"/>
    </row>
    <row r="185" spans="1:43">
      <c r="B185" t="s">
        <v>48</v>
      </c>
      <c r="K185" t="s">
        <v>50</v>
      </c>
      <c r="O185" t="s">
        <v>51</v>
      </c>
      <c r="S185" t="s">
        <v>49</v>
      </c>
      <c r="W185" s="20">
        <v>2020</v>
      </c>
      <c r="X185" s="20">
        <f>X123-X165</f>
        <v>1410.3995985269867</v>
      </c>
      <c r="Y185" s="20">
        <f t="shared" ref="Y185:AP185" si="110">Y123-Y165</f>
        <v>6.2726143999999913</v>
      </c>
      <c r="Z185" s="20">
        <f t="shared" si="110"/>
        <v>1416.6722129269874</v>
      </c>
      <c r="AA185" s="20">
        <f t="shared" si="110"/>
        <v>0</v>
      </c>
      <c r="AB185" s="20">
        <f t="shared" si="110"/>
        <v>1087.9858633627132</v>
      </c>
      <c r="AC185" s="20">
        <f t="shared" si="110"/>
        <v>5.6586316799999938</v>
      </c>
      <c r="AD185" s="20">
        <f t="shared" si="110"/>
        <v>1093.6444950427131</v>
      </c>
      <c r="AE185" s="20">
        <f t="shared" si="110"/>
        <v>0</v>
      </c>
      <c r="AF185" s="20">
        <f t="shared" si="110"/>
        <v>10895401.288818024</v>
      </c>
      <c r="AG185" s="20">
        <f t="shared" si="110"/>
        <v>56667.154395428486</v>
      </c>
      <c r="AH185" s="20">
        <f t="shared" si="110"/>
        <v>10952068.443213448</v>
      </c>
      <c r="AI185" s="20">
        <f t="shared" si="110"/>
        <v>0</v>
      </c>
      <c r="AJ185" s="20">
        <f t="shared" si="110"/>
        <v>8218956.0649457537</v>
      </c>
      <c r="AK185" s="20">
        <f t="shared" si="110"/>
        <v>42746.920462628506</v>
      </c>
      <c r="AL185" s="20">
        <f t="shared" si="110"/>
        <v>8261702.9854083844</v>
      </c>
      <c r="AM185" s="20">
        <f t="shared" si="110"/>
        <v>0</v>
      </c>
      <c r="AN185" s="20">
        <f t="shared" si="110"/>
        <v>0</v>
      </c>
      <c r="AO185" s="20">
        <f t="shared" si="110"/>
        <v>0</v>
      </c>
      <c r="AP185" s="20">
        <f t="shared" si="110"/>
        <v>0</v>
      </c>
      <c r="AQ185" s="20"/>
    </row>
    <row r="186" spans="1:43">
      <c r="G186" t="s">
        <v>44</v>
      </c>
      <c r="K186" t="s">
        <v>45</v>
      </c>
      <c r="O186" t="s">
        <v>45</v>
      </c>
      <c r="T186" t="s">
        <v>43</v>
      </c>
      <c r="W186" s="20">
        <v>2021</v>
      </c>
      <c r="X186" s="20">
        <f t="shared" ref="X186:AP186" si="111">X124-X166</f>
        <v>1486.9102970342938</v>
      </c>
      <c r="Y186" s="20">
        <f t="shared" si="111"/>
        <v>6.8549794206796477</v>
      </c>
      <c r="Z186" s="20">
        <f t="shared" si="111"/>
        <v>1493.7652764549748</v>
      </c>
      <c r="AA186" s="20">
        <f t="shared" si="111"/>
        <v>0</v>
      </c>
      <c r="AB186" s="20">
        <f t="shared" si="111"/>
        <v>1147.0064121907867</v>
      </c>
      <c r="AC186" s="20">
        <f t="shared" si="111"/>
        <v>6.1839930277885244</v>
      </c>
      <c r="AD186" s="20">
        <f t="shared" si="111"/>
        <v>1153.1904052185755</v>
      </c>
      <c r="AE186" s="20">
        <f t="shared" si="111"/>
        <v>0</v>
      </c>
      <c r="AF186" s="20">
        <f t="shared" si="111"/>
        <v>11486449.927796308</v>
      </c>
      <c r="AG186" s="20">
        <f t="shared" si="111"/>
        <v>61928.273035425111</v>
      </c>
      <c r="AH186" s="20">
        <f t="shared" si="111"/>
        <v>11548378.200831734</v>
      </c>
      <c r="AI186" s="20">
        <f t="shared" si="111"/>
        <v>0</v>
      </c>
      <c r="AJ186" s="20">
        <f t="shared" si="111"/>
        <v>8664814.1538069732</v>
      </c>
      <c r="AK186" s="20">
        <f t="shared" si="111"/>
        <v>46715.650187065316</v>
      </c>
      <c r="AL186" s="20">
        <f t="shared" si="111"/>
        <v>8711529.8039940372</v>
      </c>
      <c r="AM186" s="20">
        <f t="shared" si="111"/>
        <v>0</v>
      </c>
      <c r="AN186" s="20">
        <f t="shared" si="111"/>
        <v>0</v>
      </c>
      <c r="AO186" s="20">
        <f t="shared" si="111"/>
        <v>0</v>
      </c>
      <c r="AP186" s="20">
        <f t="shared" si="111"/>
        <v>0</v>
      </c>
      <c r="AQ186" s="20"/>
    </row>
    <row r="187" spans="1:43">
      <c r="G187" t="s">
        <v>46</v>
      </c>
      <c r="H187" t="s">
        <v>47</v>
      </c>
      <c r="I187" t="s">
        <v>26</v>
      </c>
      <c r="K187" t="s">
        <v>46</v>
      </c>
      <c r="L187" t="s">
        <v>47</v>
      </c>
      <c r="M187" t="s">
        <v>26</v>
      </c>
      <c r="O187" t="s">
        <v>46</v>
      </c>
      <c r="P187" t="s">
        <v>47</v>
      </c>
      <c r="Q187" t="s">
        <v>26</v>
      </c>
      <c r="T187" t="s">
        <v>46</v>
      </c>
      <c r="U187" t="s">
        <v>47</v>
      </c>
      <c r="W187" s="20">
        <v>2022</v>
      </c>
      <c r="X187" s="20">
        <f t="shared" ref="X187:AP187" si="112">X125-X167</f>
        <v>1567.5715121697904</v>
      </c>
      <c r="Y187" s="20">
        <f t="shared" si="112"/>
        <v>7.4914126489174251</v>
      </c>
      <c r="Z187" s="20">
        <f t="shared" si="112"/>
        <v>1575.0629248187106</v>
      </c>
      <c r="AA187" s="20">
        <f t="shared" si="112"/>
        <v>0</v>
      </c>
      <c r="AB187" s="20">
        <f t="shared" si="112"/>
        <v>1209.2286801783357</v>
      </c>
      <c r="AC187" s="20">
        <f t="shared" si="112"/>
        <v>6.7581302212864962</v>
      </c>
      <c r="AD187" s="20">
        <f t="shared" si="112"/>
        <v>1215.9868103996223</v>
      </c>
      <c r="AE187" s="20">
        <f t="shared" si="112"/>
        <v>0</v>
      </c>
      <c r="AF187" s="20">
        <f t="shared" si="112"/>
        <v>12109561.497214474</v>
      </c>
      <c r="AG187" s="20">
        <f t="shared" si="112"/>
        <v>67677.846930311905</v>
      </c>
      <c r="AH187" s="20">
        <f t="shared" si="112"/>
        <v>12177239.344144784</v>
      </c>
      <c r="AI187" s="20">
        <f t="shared" si="112"/>
        <v>0</v>
      </c>
      <c r="AJ187" s="20">
        <f t="shared" si="112"/>
        <v>9134858.9439757727</v>
      </c>
      <c r="AK187" s="20">
        <f t="shared" si="112"/>
        <v>51052.846585947147</v>
      </c>
      <c r="AL187" s="20">
        <f t="shared" si="112"/>
        <v>9185911.7905617207</v>
      </c>
      <c r="AM187" s="20">
        <f t="shared" si="112"/>
        <v>0</v>
      </c>
      <c r="AN187" s="20">
        <f t="shared" si="112"/>
        <v>0</v>
      </c>
      <c r="AO187" s="20">
        <f t="shared" si="112"/>
        <v>0</v>
      </c>
      <c r="AP187" s="20">
        <f t="shared" si="112"/>
        <v>0</v>
      </c>
      <c r="AQ187" s="20"/>
    </row>
    <row r="188" spans="1:43">
      <c r="B188">
        <v>2020</v>
      </c>
      <c r="G188">
        <f>C144*'semicondutcor&amp;electronic'!$D$17*'semicondutcor&amp;electronic'!$E$17</f>
        <v>1928.3648151316763</v>
      </c>
      <c r="H188">
        <f>D144*'semicondutcor&amp;electronic'!$E$17</f>
        <v>10.125972479999998</v>
      </c>
      <c r="I188">
        <f>G188+H188</f>
        <v>1938.4907876116763</v>
      </c>
      <c r="K188" s="1">
        <f>G188/'PFAS toxicity'!$L$4*'PFAS toxicity'!$H$3</f>
        <v>19311196.220104359</v>
      </c>
      <c r="L188" s="1">
        <f>H188/'PFAS toxicity'!$L$4*'PFAS toxicity'!$H$3</f>
        <v>101404.38154971425</v>
      </c>
      <c r="M188" s="1">
        <f>K188+L188</f>
        <v>19412600.601654075</v>
      </c>
      <c r="O188" s="1">
        <f>G188/'PFAS toxicity'!$L$4*'PFAS toxicity'!$I$3</f>
        <v>14567418.774880437</v>
      </c>
      <c r="P188" s="1">
        <f>H188/'PFAS toxicity'!$L$4*'PFAS toxicity'!$I$3</f>
        <v>76494.48924891428</v>
      </c>
      <c r="Q188" s="1">
        <f>O188+P188</f>
        <v>14643913.264129352</v>
      </c>
      <c r="S188">
        <v>2020</v>
      </c>
      <c r="T188">
        <f>'semicondutcor&amp;electronic'!$A$36^(1/4)</f>
        <v>1.054247532817802</v>
      </c>
      <c r="U188">
        <f>'semicondutcor&amp;electronic'!$A$35^(1/4)</f>
        <v>1.0928424710244675</v>
      </c>
      <c r="W188" s="20">
        <v>2023</v>
      </c>
      <c r="X188" s="20">
        <f t="shared" ref="X188:AP188" si="113">X126-X168</f>
        <v>1652.6083992204731</v>
      </c>
      <c r="Y188" s="20">
        <f t="shared" si="113"/>
        <v>8.1869339107068697</v>
      </c>
      <c r="Z188" s="20">
        <f t="shared" si="113"/>
        <v>1660.7953331311801</v>
      </c>
      <c r="AA188" s="20">
        <f t="shared" si="113"/>
        <v>0</v>
      </c>
      <c r="AB188" s="20">
        <f t="shared" si="113"/>
        <v>1274.8263526905375</v>
      </c>
      <c r="AC188" s="20">
        <f t="shared" si="113"/>
        <v>7.3855717305358652</v>
      </c>
      <c r="AD188" s="20">
        <f t="shared" si="113"/>
        <v>1282.211924421073</v>
      </c>
      <c r="AE188" s="20">
        <f t="shared" si="113"/>
        <v>0</v>
      </c>
      <c r="AF188" s="20">
        <f t="shared" si="113"/>
        <v>12766475.331943814</v>
      </c>
      <c r="AG188" s="20">
        <f t="shared" si="113"/>
        <v>73961.225472937716</v>
      </c>
      <c r="AH188" s="20">
        <f t="shared" si="113"/>
        <v>12840436.557416752</v>
      </c>
      <c r="AI188" s="20">
        <f t="shared" si="113"/>
        <v>0</v>
      </c>
      <c r="AJ188" s="20">
        <f t="shared" si="113"/>
        <v>9630402.5043250956</v>
      </c>
      <c r="AK188" s="20">
        <f t="shared" si="113"/>
        <v>55792.719015819515</v>
      </c>
      <c r="AL188" s="20">
        <f t="shared" si="113"/>
        <v>9686195.2233409174</v>
      </c>
      <c r="AM188" s="20">
        <f t="shared" si="113"/>
        <v>0</v>
      </c>
      <c r="AN188" s="20">
        <f t="shared" si="113"/>
        <v>0</v>
      </c>
      <c r="AO188" s="20">
        <f t="shared" si="113"/>
        <v>0</v>
      </c>
      <c r="AP188" s="20">
        <f t="shared" si="113"/>
        <v>0</v>
      </c>
      <c r="AQ188" s="20"/>
    </row>
    <row r="189" spans="1:43">
      <c r="B189">
        <v>2021</v>
      </c>
      <c r="G189">
        <f>C145*'semicondutcor&amp;electronic'!$D$17*'semicondutcor&amp;electronic'!$E$17</f>
        <v>2032.9738487252268</v>
      </c>
      <c r="H189">
        <f>D145*'semicondutcor&amp;electronic'!$E$17</f>
        <v>11.066092786568953</v>
      </c>
      <c r="I189">
        <f t="shared" ref="I189:I203" si="114">G189+H189</f>
        <v>2044.0399415117959</v>
      </c>
      <c r="K189" s="1">
        <f>G189/'PFAS toxicity'!$L$4*'PFAS toxicity'!$H$3</f>
        <v>20358780.970805485</v>
      </c>
      <c r="L189" s="1">
        <f>H189/'PFAS toxicity'!$L$4*'PFAS toxicity'!$H$3</f>
        <v>110819.01490549766</v>
      </c>
      <c r="M189" s="1">
        <f t="shared" ref="M189:M203" si="115">K189+L189</f>
        <v>20469599.985710982</v>
      </c>
      <c r="O189" s="1">
        <f>G189/'PFAS toxicity'!$L$4*'PFAS toxicity'!$I$3</f>
        <v>15357665.30294143</v>
      </c>
      <c r="P189" s="1">
        <f>H189/'PFAS toxicity'!$L$4*'PFAS toxicity'!$I$3</f>
        <v>83596.426650538051</v>
      </c>
      <c r="Q189" s="1">
        <f t="shared" ref="Q189:Q203" si="116">O189+P189</f>
        <v>15441261.729591968</v>
      </c>
      <c r="S189">
        <v>2021</v>
      </c>
      <c r="T189">
        <f>'semicondutcor&amp;electronic'!$A$36^(1/4)</f>
        <v>1.054247532817802</v>
      </c>
      <c r="U189">
        <f>'semicondutcor&amp;electronic'!$A$35^(1/4)</f>
        <v>1.0928424710244675</v>
      </c>
      <c r="W189" s="20">
        <v>2024</v>
      </c>
      <c r="X189" s="20">
        <f t="shared" ref="X189:AP189" si="117">X127-X169</f>
        <v>1742.258327592157</v>
      </c>
      <c r="Y189" s="20">
        <f t="shared" si="117"/>
        <v>8.9470290850909038</v>
      </c>
      <c r="Z189" s="20">
        <f t="shared" si="117"/>
        <v>1751.205356677252</v>
      </c>
      <c r="AA189" s="20">
        <f t="shared" si="117"/>
        <v>0</v>
      </c>
      <c r="AB189" s="20">
        <f t="shared" si="117"/>
        <v>1343.9825370951153</v>
      </c>
      <c r="AC189" s="20">
        <f t="shared" si="117"/>
        <v>8.0712664599272692</v>
      </c>
      <c r="AD189" s="20">
        <f t="shared" si="117"/>
        <v>1352.0538035550426</v>
      </c>
      <c r="AE189" s="20">
        <f t="shared" si="117"/>
        <v>0</v>
      </c>
      <c r="AF189" s="20">
        <f t="shared" si="117"/>
        <v>13459025.121481076</v>
      </c>
      <c r="AG189" s="20">
        <f t="shared" si="117"/>
        <v>80827.968405843014</v>
      </c>
      <c r="AH189" s="20">
        <f t="shared" si="117"/>
        <v>13539853.089886919</v>
      </c>
      <c r="AI189" s="20">
        <f t="shared" si="117"/>
        <v>0</v>
      </c>
      <c r="AJ189" s="20">
        <f t="shared" si="117"/>
        <v>10152828.080227096</v>
      </c>
      <c r="AK189" s="20">
        <f t="shared" si="117"/>
        <v>60972.652914421982</v>
      </c>
      <c r="AL189" s="20">
        <f t="shared" si="117"/>
        <v>10213800.733141519</v>
      </c>
      <c r="AM189" s="20">
        <f t="shared" si="117"/>
        <v>0</v>
      </c>
      <c r="AN189" s="20">
        <f t="shared" si="117"/>
        <v>0</v>
      </c>
      <c r="AO189" s="20">
        <f t="shared" si="117"/>
        <v>0</v>
      </c>
      <c r="AP189" s="20">
        <f t="shared" si="117"/>
        <v>0</v>
      </c>
      <c r="AQ189" s="20"/>
    </row>
    <row r="190" spans="1:43">
      <c r="B190">
        <v>2022</v>
      </c>
      <c r="G190">
        <f>C146*'semicondutcor&amp;electronic'!$D$17*'semicondutcor&amp;electronic'!$E$17</f>
        <v>2143.2576643016819</v>
      </c>
      <c r="H190">
        <f>D146*'semicondutcor&amp;electronic'!$E$17</f>
        <v>12.093496185460051</v>
      </c>
      <c r="I190">
        <f t="shared" si="114"/>
        <v>2155.3511604871419</v>
      </c>
      <c r="K190" s="1">
        <f>G190/'PFAS toxicity'!$L$4*'PFAS toxicity'!$H$3</f>
        <v>21463194.609649699</v>
      </c>
      <c r="L190" s="1">
        <f>H190/'PFAS toxicity'!$L$4*'PFAS toxicity'!$H$3</f>
        <v>121107.72608582136</v>
      </c>
      <c r="M190" s="1">
        <f t="shared" si="115"/>
        <v>21584302.335735522</v>
      </c>
      <c r="O190" s="1">
        <f>G190/'PFAS toxicity'!$L$4*'PFAS toxicity'!$I$3</f>
        <v>16190780.755467564</v>
      </c>
      <c r="P190" s="1">
        <f>H190/'PFAS toxicity'!$L$4*'PFAS toxicity'!$I$3</f>
        <v>91357.725469589655</v>
      </c>
      <c r="Q190" s="1">
        <f t="shared" si="116"/>
        <v>16282138.480937153</v>
      </c>
      <c r="S190">
        <v>2022</v>
      </c>
      <c r="T190">
        <f>'semicondutcor&amp;electronic'!$A$36^(1/4)</f>
        <v>1.054247532817802</v>
      </c>
      <c r="U190">
        <f>'semicondutcor&amp;electronic'!$A$35^(1/4)</f>
        <v>1.0928424710244675</v>
      </c>
      <c r="W190" s="20">
        <v>2025</v>
      </c>
      <c r="X190" s="20">
        <f t="shared" ref="X190:AP190" si="118">X128-X170</f>
        <v>1836.7715433952981</v>
      </c>
      <c r="Y190" s="20">
        <f t="shared" si="118"/>
        <v>9.7776933736785239</v>
      </c>
      <c r="Z190" s="20">
        <f t="shared" si="118"/>
        <v>1846.5492367689803</v>
      </c>
      <c r="AA190" s="20">
        <f t="shared" si="118"/>
        <v>0</v>
      </c>
      <c r="AB190" s="20">
        <f t="shared" si="118"/>
        <v>1416.890273882736</v>
      </c>
      <c r="AC190" s="20">
        <f t="shared" si="118"/>
        <v>8.8206227823638201</v>
      </c>
      <c r="AD190" s="20">
        <f t="shared" si="118"/>
        <v>1425.7108966650999</v>
      </c>
      <c r="AE190" s="20">
        <f t="shared" si="118"/>
        <v>0</v>
      </c>
      <c r="AF190" s="20">
        <f t="shared" si="118"/>
        <v>14189144.028454259</v>
      </c>
      <c r="AG190" s="20">
        <f t="shared" si="118"/>
        <v>88332.236720529065</v>
      </c>
      <c r="AH190" s="20">
        <f t="shared" si="118"/>
        <v>14277476.265174784</v>
      </c>
      <c r="AI190" s="20">
        <f t="shared" si="118"/>
        <v>0</v>
      </c>
      <c r="AJ190" s="20">
        <f t="shared" si="118"/>
        <v>10703593.954702731</v>
      </c>
      <c r="AK190" s="20">
        <f t="shared" si="118"/>
        <v>66633.504675914126</v>
      </c>
      <c r="AL190" s="20">
        <f t="shared" si="118"/>
        <v>10770227.459378641</v>
      </c>
      <c r="AM190" s="20">
        <f t="shared" si="118"/>
        <v>0</v>
      </c>
      <c r="AN190" s="20">
        <f t="shared" si="118"/>
        <v>0</v>
      </c>
      <c r="AO190" s="20">
        <f t="shared" si="118"/>
        <v>1.2499999999999956E-2</v>
      </c>
      <c r="AP190" s="20">
        <f t="shared" si="118"/>
        <v>2.9500000000000082E-2</v>
      </c>
      <c r="AQ190" s="20"/>
    </row>
    <row r="191" spans="1:43">
      <c r="B191">
        <v>2023</v>
      </c>
      <c r="G191">
        <f>C147*'semicondutcor&amp;electronic'!$D$17*'semicondutcor&amp;electronic'!$E$17</f>
        <v>2259.5241047828927</v>
      </c>
      <c r="H191">
        <f>D147*'semicondutcor&amp;electronic'!$E$17</f>
        <v>13.216286254643133</v>
      </c>
      <c r="I191">
        <f t="shared" si="114"/>
        <v>2272.7403910375356</v>
      </c>
      <c r="K191" s="1">
        <f>G191/'PFAS toxicity'!$L$4*'PFAS toxicity'!$H$3</f>
        <v>22627519.963611536</v>
      </c>
      <c r="L191" s="1">
        <f>H191/'PFAS toxicity'!$L$4*'PFAS toxicity'!$H$3</f>
        <v>132351.66663578339</v>
      </c>
      <c r="M191" s="1">
        <f t="shared" si="115"/>
        <v>22759871.630247317</v>
      </c>
      <c r="O191" s="1">
        <f>G191/'PFAS toxicity'!$L$4*'PFAS toxicity'!$I$3</f>
        <v>17069090.665845625</v>
      </c>
      <c r="P191" s="1">
        <f>H191/'PFAS toxicity'!$L$4*'PFAS toxicity'!$I$3</f>
        <v>99839.602449361293</v>
      </c>
      <c r="Q191" s="1">
        <f t="shared" si="116"/>
        <v>17168930.268294986</v>
      </c>
      <c r="S191">
        <v>2023</v>
      </c>
      <c r="T191">
        <f>'semicondutcor&amp;electronic'!$A$36^(1/4)</f>
        <v>1.054247532817802</v>
      </c>
      <c r="U191">
        <f>'semicondutcor&amp;electronic'!$A$35^(1/4)</f>
        <v>1.0928424710244675</v>
      </c>
      <c r="W191" s="20">
        <v>2026</v>
      </c>
      <c r="X191" s="20">
        <f t="shared" ref="X191:AP191" si="119">X129-X171</f>
        <v>2437.5982260373057</v>
      </c>
      <c r="Y191" s="20">
        <f t="shared" si="119"/>
        <v>12.676779458974217</v>
      </c>
      <c r="Z191" s="20">
        <f t="shared" si="119"/>
        <v>2450.2750054962817</v>
      </c>
      <c r="AA191" s="20">
        <f t="shared" si="119"/>
        <v>0</v>
      </c>
      <c r="AB191" s="20">
        <f t="shared" si="119"/>
        <v>1573.6466784486374</v>
      </c>
      <c r="AC191" s="20">
        <f t="shared" si="119"/>
        <v>10.819654450830072</v>
      </c>
      <c r="AD191" s="20">
        <f t="shared" si="119"/>
        <v>1584.4663328994679</v>
      </c>
      <c r="AE191" s="20">
        <f t="shared" si="119"/>
        <v>0</v>
      </c>
      <c r="AF191" s="20">
        <f t="shared" si="119"/>
        <v>15758947.451321356</v>
      </c>
      <c r="AG191" s="20">
        <f t="shared" si="119"/>
        <v>108351.11100045542</v>
      </c>
      <c r="AH191" s="20">
        <f t="shared" si="119"/>
        <v>15867298.562321812</v>
      </c>
      <c r="AI191" s="20">
        <f t="shared" si="119"/>
        <v>0</v>
      </c>
      <c r="AJ191" s="20">
        <f t="shared" si="119"/>
        <v>11887776.62233771</v>
      </c>
      <c r="AK191" s="20">
        <f t="shared" si="119"/>
        <v>81734.761051413458</v>
      </c>
      <c r="AL191" s="20">
        <f t="shared" si="119"/>
        <v>11969511.383389119</v>
      </c>
      <c r="AM191" s="20">
        <f t="shared" si="119"/>
        <v>0</v>
      </c>
      <c r="AN191" s="20">
        <f t="shared" si="119"/>
        <v>0</v>
      </c>
      <c r="AO191" s="20">
        <f t="shared" si="119"/>
        <v>1.2499999999999956E-2</v>
      </c>
      <c r="AP191" s="20">
        <f t="shared" si="119"/>
        <v>2.9500000000000082E-2</v>
      </c>
      <c r="AQ191" s="20"/>
    </row>
    <row r="192" spans="1:43">
      <c r="B192">
        <v>2024</v>
      </c>
      <c r="G192">
        <f>C148*'semicondutcor&amp;electronic'!$D$17*'semicondutcor&amp;electronic'!$E$17</f>
        <v>2382.0977128097174</v>
      </c>
      <c r="H192">
        <f>D148*'semicondutcor&amp;electronic'!$E$17</f>
        <v>14.443318928290907</v>
      </c>
      <c r="I192">
        <f t="shared" si="114"/>
        <v>2396.5410317380083</v>
      </c>
      <c r="K192" s="1">
        <f>G192/'PFAS toxicity'!$L$4*'PFAS toxicity'!$H$3</f>
        <v>23855007.095423024</v>
      </c>
      <c r="L192" s="1">
        <f>H192/'PFAS toxicity'!$L$4*'PFAS toxicity'!$H$3</f>
        <v>144639.52241045606</v>
      </c>
      <c r="M192" s="1">
        <f t="shared" si="115"/>
        <v>23999646.61783348</v>
      </c>
      <c r="O192" s="1">
        <f>G192/'PFAS toxicity'!$L$4*'PFAS toxicity'!$I$3</f>
        <v>17995046.721911125</v>
      </c>
      <c r="P192" s="1">
        <f>H192/'PFAS toxicity'!$L$4*'PFAS toxicity'!$I$3</f>
        <v>109108.95784686046</v>
      </c>
      <c r="Q192" s="1">
        <f t="shared" si="116"/>
        <v>18104155.679757986</v>
      </c>
      <c r="S192">
        <v>2024</v>
      </c>
      <c r="T192">
        <f>'semicondutcor&amp;electronic'!$A$36^(1/4)</f>
        <v>1.054247532817802</v>
      </c>
      <c r="U192">
        <f>'semicondutcor&amp;electronic'!$A$35^(1/4)</f>
        <v>1.0928424710244675</v>
      </c>
      <c r="W192" s="20">
        <v>2027</v>
      </c>
      <c r="X192" s="20">
        <f t="shared" ref="X192:AP192" si="120">X130-X172</f>
        <v>3115.7280509547563</v>
      </c>
      <c r="Y192" s="20">
        <f t="shared" si="120"/>
        <v>16.180173438806769</v>
      </c>
      <c r="Z192" s="20">
        <f t="shared" si="120"/>
        <v>3131.9082243935627</v>
      </c>
      <c r="AA192" s="20">
        <f t="shared" si="120"/>
        <v>0</v>
      </c>
      <c r="AB192" s="20">
        <f t="shared" si="120"/>
        <v>1745.713474965326</v>
      </c>
      <c r="AC192" s="20">
        <f t="shared" si="120"/>
        <v>13.198370523328126</v>
      </c>
      <c r="AD192" s="20">
        <f t="shared" si="120"/>
        <v>1758.9118454886548</v>
      </c>
      <c r="AE192" s="20">
        <f t="shared" si="120"/>
        <v>0</v>
      </c>
      <c r="AF192" s="20">
        <f t="shared" si="120"/>
        <v>17482073.513581336</v>
      </c>
      <c r="AG192" s="20">
        <f t="shared" si="120"/>
        <v>132172.25338361447</v>
      </c>
      <c r="AH192" s="20">
        <f t="shared" si="120"/>
        <v>17614245.76696495</v>
      </c>
      <c r="AI192" s="20">
        <f t="shared" si="120"/>
        <v>0</v>
      </c>
      <c r="AJ192" s="20">
        <f t="shared" si="120"/>
        <v>13187618.365166638</v>
      </c>
      <c r="AK192" s="20">
        <f t="shared" si="120"/>
        <v>99704.261896227341</v>
      </c>
      <c r="AL192" s="20">
        <f t="shared" si="120"/>
        <v>13287322.627062865</v>
      </c>
      <c r="AM192" s="20">
        <f t="shared" si="120"/>
        <v>0</v>
      </c>
      <c r="AN192" s="20">
        <f t="shared" si="120"/>
        <v>0</v>
      </c>
      <c r="AO192" s="20">
        <f t="shared" si="120"/>
        <v>1.2499999999999956E-2</v>
      </c>
      <c r="AP192" s="20">
        <f t="shared" si="120"/>
        <v>2.9500000000000082E-2</v>
      </c>
      <c r="AQ192" s="20"/>
    </row>
    <row r="193" spans="2:43">
      <c r="B193">
        <v>2025</v>
      </c>
      <c r="G193">
        <f>C149*'semicondutcor&amp;electronic'!$D$17*'semicondutcor&amp;electronic'!$E$17</f>
        <v>2511.3206366605737</v>
      </c>
      <c r="H193">
        <f>D149*'semicondutcor&amp;electronic'!$E$17</f>
        <v>15.784272347387899</v>
      </c>
      <c r="I193">
        <f t="shared" si="114"/>
        <v>2527.1049090079614</v>
      </c>
      <c r="K193" s="1">
        <f>G193/'PFAS toxicity'!$L$4*'PFAS toxicity'!$H$3</f>
        <v>25149082.375700884</v>
      </c>
      <c r="L193" s="1">
        <f>H193/'PFAS toxicity'!$L$4*'PFAS toxicity'!$H$3</f>
        <v>158068.21307884168</v>
      </c>
      <c r="M193" s="1">
        <f t="shared" si="115"/>
        <v>25307150.588779725</v>
      </c>
      <c r="O193" s="1">
        <f>G193/'PFAS toxicity'!$L$4*'PFAS toxicity'!$I$3</f>
        <v>18971233.609515879</v>
      </c>
      <c r="P193" s="1">
        <f>H193/'PFAS toxicity'!$L$4*'PFAS toxicity'!$I$3</f>
        <v>119238.90310426746</v>
      </c>
      <c r="Q193" s="1">
        <f t="shared" si="116"/>
        <v>19090472.512620147</v>
      </c>
      <c r="S193">
        <v>2025</v>
      </c>
      <c r="T193" s="5">
        <f>1+'semicondutcor&amp;electronic'!$A$26</f>
        <v>1.0568</v>
      </c>
      <c r="U193" s="5">
        <f>1+'semicondutcor&amp;electronic'!$A$31</f>
        <v>1.0900000000000001</v>
      </c>
      <c r="W193" s="20">
        <v>2028</v>
      </c>
      <c r="X193" s="20">
        <f t="shared" ref="X193:AP193" si="121">X131-X173</f>
        <v>3879.2184391636765</v>
      </c>
      <c r="Y193" s="20">
        <f t="shared" si="121"/>
        <v>20.398512305567593</v>
      </c>
      <c r="Z193" s="20">
        <f t="shared" si="121"/>
        <v>3899.6169514692447</v>
      </c>
      <c r="AA193" s="20">
        <f t="shared" si="121"/>
        <v>0</v>
      </c>
      <c r="AB193" s="20">
        <f t="shared" si="121"/>
        <v>1934.4908601376346</v>
      </c>
      <c r="AC193" s="20">
        <f t="shared" si="121"/>
        <v>16.023122503967656</v>
      </c>
      <c r="AD193" s="20">
        <f t="shared" si="121"/>
        <v>1950.5139826416025</v>
      </c>
      <c r="AE193" s="20">
        <f t="shared" si="121"/>
        <v>0</v>
      </c>
      <c r="AF193" s="20">
        <f t="shared" si="121"/>
        <v>19372544.185092598</v>
      </c>
      <c r="AG193" s="20">
        <f t="shared" si="121"/>
        <v>160460.12678973319</v>
      </c>
      <c r="AH193" s="20">
        <f t="shared" si="121"/>
        <v>19533004.311882332</v>
      </c>
      <c r="AI193" s="20">
        <f t="shared" si="121"/>
        <v>0</v>
      </c>
      <c r="AJ193" s="20">
        <f t="shared" si="121"/>
        <v>14613696.669154018</v>
      </c>
      <c r="AK193" s="20">
        <f t="shared" si="121"/>
        <v>121043.24542997283</v>
      </c>
      <c r="AL193" s="20">
        <f t="shared" si="121"/>
        <v>14734739.914583988</v>
      </c>
      <c r="AM193" s="20">
        <f t="shared" si="121"/>
        <v>0</v>
      </c>
      <c r="AN193" s="20">
        <f t="shared" si="121"/>
        <v>0</v>
      </c>
      <c r="AO193" s="20">
        <f t="shared" si="121"/>
        <v>1.2499999999999956E-2</v>
      </c>
      <c r="AP193" s="20">
        <f t="shared" si="121"/>
        <v>2.9500000000000082E-2</v>
      </c>
      <c r="AQ193" s="20"/>
    </row>
    <row r="194" spans="2:43">
      <c r="B194">
        <v>2026</v>
      </c>
      <c r="G194">
        <f>C150*'semicondutcor&amp;electronic'!$D$17*'semicondutcor&amp;electronic'!$E$17</f>
        <v>2653.9636488228944</v>
      </c>
      <c r="H194">
        <f>D150*'semicondutcor&amp;electronic'!$E$17</f>
        <v>17.204856858652811</v>
      </c>
      <c r="I194">
        <f t="shared" si="114"/>
        <v>2671.1685056815472</v>
      </c>
      <c r="K194" s="1">
        <f>G194/'PFAS toxicity'!$L$4*'PFAS toxicity'!$H$3</f>
        <v>26577550.254640695</v>
      </c>
      <c r="L194" s="1">
        <f>H194/'PFAS toxicity'!$L$4*'PFAS toxicity'!$H$3</f>
        <v>172294.35225593744</v>
      </c>
      <c r="M194" s="1">
        <f t="shared" si="115"/>
        <v>26749844.606896631</v>
      </c>
      <c r="O194" s="1">
        <f>G194/'PFAS toxicity'!$L$4*'PFAS toxicity'!$I$3</f>
        <v>20048799.678536382</v>
      </c>
      <c r="P194" s="1">
        <f>H194/'PFAS toxicity'!$L$4*'PFAS toxicity'!$I$3</f>
        <v>129970.40438365155</v>
      </c>
      <c r="Q194" s="1">
        <f t="shared" si="116"/>
        <v>20178770.082920033</v>
      </c>
      <c r="S194">
        <v>2026</v>
      </c>
      <c r="T194" s="5">
        <f>1+'semicondutcor&amp;electronic'!$A$26</f>
        <v>1.0568</v>
      </c>
      <c r="U194" s="5">
        <f>1+'semicondutcor&amp;electronic'!$A$31</f>
        <v>1.0900000000000001</v>
      </c>
      <c r="W194" s="20">
        <v>2029</v>
      </c>
      <c r="X194" s="20">
        <f t="shared" ref="X194:AP194" si="122">X132-X174</f>
        <v>4736.8906014367967</v>
      </c>
      <c r="Y194" s="20">
        <f t="shared" si="122"/>
        <v>25.461379079889014</v>
      </c>
      <c r="Z194" s="20">
        <f t="shared" si="122"/>
        <v>4762.351980516687</v>
      </c>
      <c r="AA194" s="20">
        <f t="shared" si="122"/>
        <v>0</v>
      </c>
      <c r="AB194" s="20">
        <f t="shared" si="122"/>
        <v>2141.5020359535456</v>
      </c>
      <c r="AC194" s="20">
        <f t="shared" si="122"/>
        <v>19.37131680505577</v>
      </c>
      <c r="AD194" s="20">
        <f t="shared" si="122"/>
        <v>2160.873352758601</v>
      </c>
      <c r="AE194" s="20">
        <f t="shared" si="122"/>
        <v>0</v>
      </c>
      <c r="AF194" s="20">
        <f t="shared" si="122"/>
        <v>21445613.245763354</v>
      </c>
      <c r="AG194" s="20">
        <f t="shared" si="122"/>
        <v>193989.90114777279</v>
      </c>
      <c r="AH194" s="20">
        <f t="shared" si="122"/>
        <v>21639603.146911122</v>
      </c>
      <c r="AI194" s="20">
        <f t="shared" si="122"/>
        <v>0</v>
      </c>
      <c r="AJ194" s="20">
        <f t="shared" si="122"/>
        <v>16177518.237317637</v>
      </c>
      <c r="AK194" s="20">
        <f t="shared" si="122"/>
        <v>146336.46180733561</v>
      </c>
      <c r="AL194" s="20">
        <f t="shared" si="122"/>
        <v>16323854.69912497</v>
      </c>
      <c r="AM194" s="20">
        <f t="shared" si="122"/>
        <v>0</v>
      </c>
      <c r="AN194" s="20">
        <f t="shared" si="122"/>
        <v>0</v>
      </c>
      <c r="AO194" s="20">
        <f t="shared" si="122"/>
        <v>1.2499999999999956E-2</v>
      </c>
      <c r="AP194" s="20">
        <f t="shared" si="122"/>
        <v>2.9500000000000082E-2</v>
      </c>
      <c r="AQ194" s="20"/>
    </row>
    <row r="195" spans="2:43">
      <c r="B195">
        <v>2027</v>
      </c>
      <c r="G195">
        <f>C151*'semicondutcor&amp;electronic'!$D$17*'semicondutcor&amp;electronic'!$E$17</f>
        <v>2804.7087840760346</v>
      </c>
      <c r="H195">
        <f>D151*'semicondutcor&amp;electronic'!$E$17</f>
        <v>18.753293975931566</v>
      </c>
      <c r="I195">
        <f t="shared" si="114"/>
        <v>2823.4620780519663</v>
      </c>
      <c r="K195" s="1">
        <f>G195/'PFAS toxicity'!$L$4*'PFAS toxicity'!$H$3</f>
        <v>28087155.109104287</v>
      </c>
      <c r="L195" s="1">
        <f>H195/'PFAS toxicity'!$L$4*'PFAS toxicity'!$H$3</f>
        <v>187800.84395897182</v>
      </c>
      <c r="M195" s="1">
        <f t="shared" si="115"/>
        <v>28274955.953063257</v>
      </c>
      <c r="O195" s="1">
        <f>G195/'PFAS toxicity'!$L$4*'PFAS toxicity'!$I$3</f>
        <v>21187571.500277247</v>
      </c>
      <c r="P195" s="1">
        <f>H195/'PFAS toxicity'!$L$4*'PFAS toxicity'!$I$3</f>
        <v>141667.74077818019</v>
      </c>
      <c r="Q195" s="1">
        <f t="shared" si="116"/>
        <v>21329239.241055429</v>
      </c>
      <c r="S195">
        <v>2027</v>
      </c>
      <c r="T195" s="5">
        <f>1+'semicondutcor&amp;electronic'!$A$26</f>
        <v>1.0568</v>
      </c>
      <c r="U195" s="5">
        <f>1+'semicondutcor&amp;electronic'!$A$31</f>
        <v>1.0900000000000001</v>
      </c>
      <c r="W195" s="20">
        <v>2030</v>
      </c>
      <c r="X195" s="20">
        <f t="shared" ref="X195:AP195" si="123">X133-X175</f>
        <v>5698.398160425073</v>
      </c>
      <c r="Y195" s="20">
        <f t="shared" si="123"/>
        <v>31.520419872258955</v>
      </c>
      <c r="Z195" s="20">
        <f t="shared" si="123"/>
        <v>5729.9185802973298</v>
      </c>
      <c r="AA195" s="20">
        <f t="shared" si="123"/>
        <v>0</v>
      </c>
      <c r="AB195" s="20">
        <f t="shared" si="123"/>
        <v>2368.4037295284834</v>
      </c>
      <c r="AC195" s="20">
        <f t="shared" si="123"/>
        <v>23.333201568241655</v>
      </c>
      <c r="AD195" s="20">
        <f t="shared" si="123"/>
        <v>2391.7369310967251</v>
      </c>
      <c r="AE195" s="20">
        <f t="shared" si="123"/>
        <v>0</v>
      </c>
      <c r="AF195" s="20">
        <f t="shared" si="123"/>
        <v>23717871.634278089</v>
      </c>
      <c r="AG195" s="20">
        <f t="shared" si="123"/>
        <v>233665.3471333913</v>
      </c>
      <c r="AH195" s="20">
        <f t="shared" si="123"/>
        <v>23951536.981411472</v>
      </c>
      <c r="AI195" s="20">
        <f t="shared" si="123"/>
        <v>0</v>
      </c>
      <c r="AJ195" s="20">
        <f t="shared" si="123"/>
        <v>17891598.459638029</v>
      </c>
      <c r="AK195" s="20">
        <f t="shared" si="123"/>
        <v>176265.67127551697</v>
      </c>
      <c r="AL195" s="20">
        <f t="shared" si="123"/>
        <v>18067864.130913548</v>
      </c>
      <c r="AM195" s="20">
        <f t="shared" si="123"/>
        <v>0</v>
      </c>
      <c r="AN195" s="20">
        <f t="shared" si="123"/>
        <v>0</v>
      </c>
      <c r="AO195" s="20">
        <f t="shared" si="123"/>
        <v>1.2499999999999956E-2</v>
      </c>
      <c r="AP195" s="20">
        <f t="shared" si="123"/>
        <v>2.9500000000000082E-2</v>
      </c>
      <c r="AQ195" s="20"/>
    </row>
    <row r="196" spans="2:43">
      <c r="B196">
        <v>2028</v>
      </c>
      <c r="G196">
        <f>C152*'semicondutcor&amp;electronic'!$D$17*'semicondutcor&amp;electronic'!$E$17</f>
        <v>2964.0162430115533</v>
      </c>
      <c r="H196">
        <f>D152*'semicondutcor&amp;electronic'!$E$17</f>
        <v>20.441090433765407</v>
      </c>
      <c r="I196">
        <f t="shared" si="114"/>
        <v>2984.4573334453189</v>
      </c>
      <c r="K196" s="1">
        <f>G196/'PFAS toxicity'!$L$4*'PFAS toxicity'!$H$3</f>
        <v>29682505.519301411</v>
      </c>
      <c r="L196" s="1">
        <f>H196/'PFAS toxicity'!$L$4*'PFAS toxicity'!$H$3</f>
        <v>204702.91991527929</v>
      </c>
      <c r="M196" s="1">
        <f t="shared" si="115"/>
        <v>29887208.439216688</v>
      </c>
      <c r="O196" s="1">
        <f>G196/'PFAS toxicity'!$L$4*'PFAS toxicity'!$I$3</f>
        <v>22391025.561492994</v>
      </c>
      <c r="P196" s="1">
        <f>H196/'PFAS toxicity'!$L$4*'PFAS toxicity'!$I$3</f>
        <v>154417.83744821642</v>
      </c>
      <c r="Q196" s="1">
        <f t="shared" si="116"/>
        <v>22545443.398941211</v>
      </c>
      <c r="S196">
        <v>2028</v>
      </c>
      <c r="T196" s="5">
        <f>1+'semicondutcor&amp;electronic'!$A$26</f>
        <v>1.0568</v>
      </c>
      <c r="U196" s="5">
        <f>1+'semicondutcor&amp;electronic'!$A$31</f>
        <v>1.0900000000000001</v>
      </c>
      <c r="W196" s="20">
        <v>2031</v>
      </c>
      <c r="X196" s="20">
        <f t="shared" ref="X196:AP196" si="124">X134-X176</f>
        <v>6774.3017314811077</v>
      </c>
      <c r="Y196" s="20">
        <f t="shared" si="124"/>
        <v>38.752960532173276</v>
      </c>
      <c r="Z196" s="20">
        <f t="shared" si="124"/>
        <v>6813.0546920132838</v>
      </c>
      <c r="AA196" s="20">
        <f t="shared" si="124"/>
        <v>0</v>
      </c>
      <c r="AB196" s="20">
        <f t="shared" si="124"/>
        <v>2616.9975957767256</v>
      </c>
      <c r="AC196" s="20">
        <f t="shared" si="124"/>
        <v>28.013936408970537</v>
      </c>
      <c r="AD196" s="20">
        <f t="shared" si="124"/>
        <v>2645.0115321856965</v>
      </c>
      <c r="AE196" s="20">
        <f t="shared" si="124"/>
        <v>0</v>
      </c>
      <c r="AF196" s="20">
        <f t="shared" si="124"/>
        <v>26207361.637706921</v>
      </c>
      <c r="AG196" s="20">
        <f t="shared" si="124"/>
        <v>280539.56318126206</v>
      </c>
      <c r="AH196" s="20">
        <f t="shared" si="124"/>
        <v>26487901.200888179</v>
      </c>
      <c r="AI196" s="20">
        <f t="shared" si="124"/>
        <v>0</v>
      </c>
      <c r="AJ196" s="20">
        <f t="shared" si="124"/>
        <v>19769547.552096181</v>
      </c>
      <c r="AK196" s="20">
        <f t="shared" si="124"/>
        <v>211625.27961519459</v>
      </c>
      <c r="AL196" s="20">
        <f t="shared" si="124"/>
        <v>19981172.831711374</v>
      </c>
      <c r="AM196" s="20">
        <f t="shared" si="124"/>
        <v>0</v>
      </c>
      <c r="AN196" s="20">
        <f t="shared" si="124"/>
        <v>0</v>
      </c>
      <c r="AO196" s="20">
        <f t="shared" si="124"/>
        <v>1.2499999999999956E-2</v>
      </c>
      <c r="AP196" s="20">
        <f t="shared" si="124"/>
        <v>2.9500000000000082E-2</v>
      </c>
      <c r="AQ196" s="20"/>
    </row>
    <row r="197" spans="2:43">
      <c r="B197">
        <v>2029</v>
      </c>
      <c r="G197">
        <f>C153*'semicondutcor&amp;electronic'!$D$17*'semicondutcor&amp;electronic'!$E$17</f>
        <v>3132.3723656146094</v>
      </c>
      <c r="H197">
        <f>D153*'semicondutcor&amp;electronic'!$E$17</f>
        <v>22.280788572804294</v>
      </c>
      <c r="I197">
        <f t="shared" si="114"/>
        <v>3154.6531541874137</v>
      </c>
      <c r="K197" s="1">
        <f>G197/'PFAS toxicity'!$L$4*'PFAS toxicity'!$H$3</f>
        <v>31368471.832797728</v>
      </c>
      <c r="L197" s="1">
        <f>H197/'PFAS toxicity'!$L$4*'PFAS toxicity'!$H$3</f>
        <v>223126.18270765443</v>
      </c>
      <c r="M197" s="1">
        <f t="shared" si="115"/>
        <v>31591598.015505385</v>
      </c>
      <c r="O197" s="1">
        <f>G197/'PFAS toxicity'!$L$4*'PFAS toxicity'!$I$3</f>
        <v>23662835.813385796</v>
      </c>
      <c r="P197" s="1">
        <f>H197/'PFAS toxicity'!$L$4*'PFAS toxicity'!$I$3</f>
        <v>168315.44281855589</v>
      </c>
      <c r="Q197" s="1">
        <f t="shared" si="116"/>
        <v>23831151.256204352</v>
      </c>
      <c r="S197">
        <v>2029</v>
      </c>
      <c r="T197" s="5">
        <f>1+'semicondutcor&amp;electronic'!$A$26</f>
        <v>1.0568</v>
      </c>
      <c r="U197" s="5">
        <f>1+'semicondutcor&amp;electronic'!$A$31</f>
        <v>1.0900000000000001</v>
      </c>
      <c r="W197" s="20">
        <v>2032</v>
      </c>
      <c r="X197" s="20">
        <f t="shared" ref="X197:AP197" si="125">X135-X177</f>
        <v>7976.1499676855747</v>
      </c>
      <c r="Y197" s="20">
        <f t="shared" si="125"/>
        <v>47.366201523239084</v>
      </c>
      <c r="Z197" s="20">
        <f t="shared" si="125"/>
        <v>8023.516169208815</v>
      </c>
      <c r="AA197" s="20">
        <f t="shared" si="125"/>
        <v>0</v>
      </c>
      <c r="AB197" s="20">
        <f t="shared" si="125"/>
        <v>2889.2425759751468</v>
      </c>
      <c r="AC197" s="20">
        <f t="shared" si="125"/>
        <v>33.535989233911785</v>
      </c>
      <c r="AD197" s="20">
        <f t="shared" si="125"/>
        <v>2922.7785652090579</v>
      </c>
      <c r="AE197" s="20">
        <f t="shared" si="125"/>
        <v>0</v>
      </c>
      <c r="AF197" s="20">
        <f t="shared" si="125"/>
        <v>28933700.653693974</v>
      </c>
      <c r="AG197" s="20">
        <f t="shared" si="125"/>
        <v>335838.97789960232</v>
      </c>
      <c r="AH197" s="20">
        <f t="shared" si="125"/>
        <v>29269539.631593578</v>
      </c>
      <c r="AI197" s="20">
        <f t="shared" si="125"/>
        <v>0</v>
      </c>
      <c r="AJ197" s="20">
        <f t="shared" si="125"/>
        <v>21826163.91679512</v>
      </c>
      <c r="AK197" s="20">
        <f t="shared" si="125"/>
        <v>253340.44438417937</v>
      </c>
      <c r="AL197" s="20">
        <f t="shared" si="125"/>
        <v>22079504.3611793</v>
      </c>
      <c r="AM197" s="20">
        <f t="shared" si="125"/>
        <v>0</v>
      </c>
      <c r="AN197" s="20">
        <f t="shared" si="125"/>
        <v>0</v>
      </c>
      <c r="AO197" s="20">
        <f t="shared" si="125"/>
        <v>1.2499999999999956E-2</v>
      </c>
      <c r="AP197" s="20">
        <f t="shared" si="125"/>
        <v>2.9500000000000082E-2</v>
      </c>
      <c r="AQ197" s="20"/>
    </row>
    <row r="198" spans="2:43">
      <c r="B198">
        <v>2030</v>
      </c>
      <c r="G198">
        <f>C154*'semicondutcor&amp;electronic'!$D$17*'semicondutcor&amp;electronic'!$E$17</f>
        <v>3310.2911159815194</v>
      </c>
      <c r="H198">
        <f>D154*'semicondutcor&amp;electronic'!$E$17</f>
        <v>24.286059544356686</v>
      </c>
      <c r="I198">
        <f t="shared" si="114"/>
        <v>3334.5771755258761</v>
      </c>
      <c r="K198" s="1">
        <f>G198/'PFAS toxicity'!$L$4*'PFAS toxicity'!$H$3</f>
        <v>33150201.032900643</v>
      </c>
      <c r="L198" s="1">
        <f>H198/'PFAS toxicity'!$L$4*'PFAS toxicity'!$H$3</f>
        <v>243207.53915134334</v>
      </c>
      <c r="M198" s="1">
        <f t="shared" si="115"/>
        <v>33393408.572051987</v>
      </c>
      <c r="O198" s="1">
        <f>G198/'PFAS toxicity'!$L$4*'PFAS toxicity'!$I$3</f>
        <v>25006884.887586109</v>
      </c>
      <c r="P198" s="1">
        <f>H198/'PFAS toxicity'!$L$4*'PFAS toxicity'!$I$3</f>
        <v>183463.83267222595</v>
      </c>
      <c r="Q198" s="1">
        <f t="shared" si="116"/>
        <v>25190348.720258337</v>
      </c>
      <c r="S198">
        <v>2030</v>
      </c>
      <c r="T198" s="5">
        <f>1+'semicondutcor&amp;electronic'!$A$26</f>
        <v>1.0568</v>
      </c>
      <c r="U198" s="5">
        <f>1+'semicondutcor&amp;electronic'!$A$31</f>
        <v>1.0900000000000001</v>
      </c>
      <c r="W198" s="20">
        <v>2033</v>
      </c>
      <c r="X198" s="20">
        <f t="shared" ref="X198:AP198" si="126">X136-X178</f>
        <v>9316.5676167507845</v>
      </c>
      <c r="Y198" s="20">
        <f t="shared" si="126"/>
        <v>57.602081881650435</v>
      </c>
      <c r="Z198" s="20">
        <f t="shared" si="126"/>
        <v>9374.1696986324314</v>
      </c>
      <c r="AA198" s="20">
        <f t="shared" si="126"/>
        <v>0</v>
      </c>
      <c r="AB198" s="20">
        <f t="shared" si="126"/>
        <v>3187.2682912685241</v>
      </c>
      <c r="AC198" s="20">
        <f t="shared" si="126"/>
        <v>40.041911097619831</v>
      </c>
      <c r="AD198" s="20">
        <f t="shared" si="126"/>
        <v>3227.310202366144</v>
      </c>
      <c r="AE198" s="20">
        <f t="shared" si="126"/>
        <v>0</v>
      </c>
      <c r="AF198" s="20">
        <f t="shared" si="126"/>
        <v>31918215.316846214</v>
      </c>
      <c r="AG198" s="20">
        <f t="shared" si="126"/>
        <v>400991.13827759284</v>
      </c>
      <c r="AH198" s="20">
        <f t="shared" si="126"/>
        <v>32319206.455123805</v>
      </c>
      <c r="AI198" s="20">
        <f t="shared" si="126"/>
        <v>0</v>
      </c>
      <c r="AJ198" s="20">
        <f t="shared" si="126"/>
        <v>24077535.320325643</v>
      </c>
      <c r="AK198" s="20">
        <f t="shared" si="126"/>
        <v>302488.03697744809</v>
      </c>
      <c r="AL198" s="20">
        <f t="shared" si="126"/>
        <v>24380023.357303083</v>
      </c>
      <c r="AM198" s="20">
        <f t="shared" si="126"/>
        <v>0</v>
      </c>
      <c r="AN198" s="20">
        <f t="shared" si="126"/>
        <v>0</v>
      </c>
      <c r="AO198" s="20">
        <f t="shared" si="126"/>
        <v>1.2499999999999956E-2</v>
      </c>
      <c r="AP198" s="20">
        <f t="shared" si="126"/>
        <v>2.9500000000000082E-2</v>
      </c>
      <c r="AQ198" s="20"/>
    </row>
    <row r="199" spans="2:43">
      <c r="B199">
        <v>2031</v>
      </c>
      <c r="G199">
        <f>C155*'semicondutcor&amp;electronic'!$D$17*'semicondutcor&amp;electronic'!$E$17</f>
        <v>3498.3156513692688</v>
      </c>
      <c r="H199">
        <f>D155*'semicondutcor&amp;electronic'!$E$17</f>
        <v>26.47180490334879</v>
      </c>
      <c r="I199">
        <f t="shared" si="114"/>
        <v>3524.7874562726174</v>
      </c>
      <c r="K199" s="1">
        <f>G199/'PFAS toxicity'!$L$4*'PFAS toxicity'!$H$3</f>
        <v>35033132.451569386</v>
      </c>
      <c r="L199" s="1">
        <f>H199/'PFAS toxicity'!$L$4*'PFAS toxicity'!$H$3</f>
        <v>265096.21767496428</v>
      </c>
      <c r="M199" s="1">
        <f t="shared" si="115"/>
        <v>35298228.669244349</v>
      </c>
      <c r="O199" s="1">
        <f>G199/'PFAS toxicity'!$L$4*'PFAS toxicity'!$I$3</f>
        <v>26427275.949200992</v>
      </c>
      <c r="P199" s="1">
        <f>H199/'PFAS toxicity'!$L$4*'PFAS toxicity'!$I$3</f>
        <v>199975.57761272631</v>
      </c>
      <c r="Q199" s="1">
        <f t="shared" si="116"/>
        <v>26627251.526813719</v>
      </c>
      <c r="S199">
        <v>2031</v>
      </c>
      <c r="T199" s="5">
        <f>1+'semicondutcor&amp;electronic'!$A$26</f>
        <v>1.0568</v>
      </c>
      <c r="U199" s="5">
        <f>1+'semicondutcor&amp;electronic'!$A$31</f>
        <v>1.0900000000000001</v>
      </c>
      <c r="W199" s="20">
        <v>2034</v>
      </c>
      <c r="X199" s="20">
        <f t="shared" ref="X199:AP199" si="127">X137-X179</f>
        <v>10809.351183123334</v>
      </c>
      <c r="Y199" s="20">
        <f t="shared" si="127"/>
        <v>69.74291721507322</v>
      </c>
      <c r="Z199" s="20">
        <f t="shared" si="127"/>
        <v>10879.0941003384</v>
      </c>
      <c r="AA199" s="20">
        <f t="shared" si="127"/>
        <v>0</v>
      </c>
      <c r="AB199" s="20">
        <f t="shared" si="127"/>
        <v>3513.3895566356659</v>
      </c>
      <c r="AC199" s="20">
        <f t="shared" si="127"/>
        <v>47.697547925429078</v>
      </c>
      <c r="AD199" s="20">
        <f t="shared" si="127"/>
        <v>3561.0871045610957</v>
      </c>
      <c r="AE199" s="20">
        <f t="shared" si="127"/>
        <v>0</v>
      </c>
      <c r="AF199" s="20">
        <f t="shared" si="127"/>
        <v>35184086.845737174</v>
      </c>
      <c r="AG199" s="20">
        <f t="shared" si="127"/>
        <v>477656.87279608275</v>
      </c>
      <c r="AH199" s="20">
        <f t="shared" si="127"/>
        <v>35661743.718533255</v>
      </c>
      <c r="AI199" s="20">
        <f t="shared" si="127"/>
        <v>0</v>
      </c>
      <c r="AJ199" s="20">
        <f t="shared" si="127"/>
        <v>26541148.536413446</v>
      </c>
      <c r="AK199" s="20">
        <f t="shared" si="127"/>
        <v>360320.90489952726</v>
      </c>
      <c r="AL199" s="20">
        <f t="shared" si="127"/>
        <v>26901469.441312976</v>
      </c>
      <c r="AM199" s="20">
        <f t="shared" si="127"/>
        <v>0</v>
      </c>
      <c r="AN199" s="20">
        <f t="shared" si="127"/>
        <v>0</v>
      </c>
      <c r="AO199" s="20">
        <f t="shared" si="127"/>
        <v>1.2499999999999956E-2</v>
      </c>
      <c r="AP199" s="20">
        <f t="shared" si="127"/>
        <v>2.9500000000000082E-2</v>
      </c>
      <c r="AQ199" s="20"/>
    </row>
    <row r="200" spans="2:43">
      <c r="B200">
        <v>2032</v>
      </c>
      <c r="G200">
        <f>C156*'semicondutcor&amp;electronic'!$D$17*'semicondutcor&amp;electronic'!$E$17</f>
        <v>3697.0199803670434</v>
      </c>
      <c r="H200">
        <f>D156*'semicondutcor&amp;electronic'!$E$17</f>
        <v>28.854267344650182</v>
      </c>
      <c r="I200">
        <f t="shared" si="114"/>
        <v>3725.8742477116934</v>
      </c>
      <c r="K200" s="1">
        <f>G200/'PFAS toxicity'!$L$4*'PFAS toxicity'!$H$3</f>
        <v>37023014.374818526</v>
      </c>
      <c r="L200" s="1">
        <f>H200/'PFAS toxicity'!$L$4*'PFAS toxicity'!$H$3</f>
        <v>288954.87726571108</v>
      </c>
      <c r="M200" s="1">
        <f t="shared" si="115"/>
        <v>37311969.25208424</v>
      </c>
      <c r="O200" s="1">
        <f>G200/'PFAS toxicity'!$L$4*'PFAS toxicity'!$I$3</f>
        <v>27928345.223115608</v>
      </c>
      <c r="P200" s="1">
        <f>H200/'PFAS toxicity'!$L$4*'PFAS toxicity'!$I$3</f>
        <v>217973.37959787171</v>
      </c>
      <c r="Q200" s="1">
        <f t="shared" si="116"/>
        <v>28146318.602713481</v>
      </c>
      <c r="S200">
        <v>2032</v>
      </c>
      <c r="T200" s="5">
        <f>1+'semicondutcor&amp;electronic'!$A$26</f>
        <v>1.0568</v>
      </c>
      <c r="U200" s="5">
        <f>1+'semicondutcor&amp;electronic'!$A$31</f>
        <v>1.0900000000000001</v>
      </c>
      <c r="W200" s="20">
        <v>2035</v>
      </c>
      <c r="X200" s="20">
        <f t="shared" ref="X200:AP200" si="128">X138-X180</f>
        <v>12469.572838014341</v>
      </c>
      <c r="Y200" s="20">
        <f t="shared" si="128"/>
        <v>84.117932966576262</v>
      </c>
      <c r="Z200" s="20">
        <f t="shared" si="128"/>
        <v>12553.690770980917</v>
      </c>
      <c r="AA200" s="20">
        <f t="shared" si="128"/>
        <v>0</v>
      </c>
      <c r="AB200" s="20">
        <f t="shared" si="128"/>
        <v>3870.1221078312992</v>
      </c>
      <c r="AC200" s="20">
        <f t="shared" si="128"/>
        <v>56.695756993456442</v>
      </c>
      <c r="AD200" s="20">
        <f t="shared" si="128"/>
        <v>3926.8178648247558</v>
      </c>
      <c r="AE200" s="20">
        <f t="shared" si="128"/>
        <v>0</v>
      </c>
      <c r="AF200" s="20">
        <f t="shared" si="128"/>
        <v>38756508.53699629</v>
      </c>
      <c r="AG200" s="20">
        <f t="shared" si="128"/>
        <v>567767.50932018529</v>
      </c>
      <c r="AH200" s="20">
        <f t="shared" si="128"/>
        <v>39324276.046316475</v>
      </c>
      <c r="AI200" s="20">
        <f t="shared" si="128"/>
        <v>0</v>
      </c>
      <c r="AJ200" s="20">
        <f t="shared" si="128"/>
        <v>29236008.151731305</v>
      </c>
      <c r="AK200" s="20">
        <f t="shared" si="128"/>
        <v>428295.94711628254</v>
      </c>
      <c r="AL200" s="20">
        <f t="shared" si="128"/>
        <v>29664304.09884759</v>
      </c>
      <c r="AM200" s="20">
        <f t="shared" si="128"/>
        <v>0</v>
      </c>
      <c r="AN200" s="20">
        <f t="shared" si="128"/>
        <v>0</v>
      </c>
      <c r="AO200" s="20">
        <f t="shared" si="128"/>
        <v>1.2499999999999956E-2</v>
      </c>
      <c r="AP200" s="20">
        <f t="shared" si="128"/>
        <v>2.9500000000000082E-2</v>
      </c>
      <c r="AQ200" s="20"/>
    </row>
    <row r="201" spans="2:43">
      <c r="B201">
        <v>2033</v>
      </c>
      <c r="G201">
        <f>C157*'semicondutcor&amp;electronic'!$D$17*'semicondutcor&amp;electronic'!$E$17</f>
        <v>3907.0107152518913</v>
      </c>
      <c r="H201">
        <f>D157*'semicondutcor&amp;electronic'!$E$17</f>
        <v>31.4511514056687</v>
      </c>
      <c r="I201">
        <f t="shared" si="114"/>
        <v>3938.4618666575598</v>
      </c>
      <c r="K201" s="1">
        <f>G201/'PFAS toxicity'!$L$4*'PFAS toxicity'!$H$3</f>
        <v>39125921.591308221</v>
      </c>
      <c r="L201" s="1">
        <f>H201/'PFAS toxicity'!$L$4*'PFAS toxicity'!$H$3</f>
        <v>314960.81621962506</v>
      </c>
      <c r="M201" s="1">
        <f t="shared" si="115"/>
        <v>39440882.407527849</v>
      </c>
      <c r="O201" s="1">
        <f>G201/'PFAS toxicity'!$L$4*'PFAS toxicity'!$I$3</f>
        <v>29514675.231788576</v>
      </c>
      <c r="P201" s="1">
        <f>H201/'PFAS toxicity'!$L$4*'PFAS toxicity'!$I$3</f>
        <v>237590.98376168014</v>
      </c>
      <c r="Q201" s="1">
        <f t="shared" si="116"/>
        <v>29752266.215550255</v>
      </c>
      <c r="S201">
        <v>2033</v>
      </c>
      <c r="T201" s="5">
        <f>1+'semicondutcor&amp;electronic'!$A$26</f>
        <v>1.0568</v>
      </c>
      <c r="U201" s="5">
        <f>1+'semicondutcor&amp;electronic'!$A$31</f>
        <v>1.0900000000000001</v>
      </c>
    </row>
    <row r="202" spans="2:43">
      <c r="B202">
        <v>2034</v>
      </c>
      <c r="G202">
        <f>C158*'semicondutcor&amp;electronic'!$D$17*'semicondutcor&amp;electronic'!$E$17</f>
        <v>4128.9289238781985</v>
      </c>
      <c r="H202">
        <f>D158*'semicondutcor&amp;electronic'!$E$17</f>
        <v>34.281755032178886</v>
      </c>
      <c r="I202">
        <f t="shared" si="114"/>
        <v>4163.2106789103773</v>
      </c>
      <c r="K202" s="1">
        <f>G202/'PFAS toxicity'!$L$4*'PFAS toxicity'!$H$3</f>
        <v>41348273.937694527</v>
      </c>
      <c r="L202" s="1">
        <f>H202/'PFAS toxicity'!$L$4*'PFAS toxicity'!$H$3</f>
        <v>343307.28967939137</v>
      </c>
      <c r="M202" s="1">
        <f t="shared" si="115"/>
        <v>41691581.22737392</v>
      </c>
      <c r="O202" s="1">
        <f>G202/'PFAS toxicity'!$L$4*'PFAS toxicity'!$I$3</f>
        <v>31191108.784954168</v>
      </c>
      <c r="P202" s="1">
        <f>H202/'PFAS toxicity'!$L$4*'PFAS toxicity'!$I$3</f>
        <v>258974.17230023138</v>
      </c>
      <c r="Q202" s="1">
        <f t="shared" si="116"/>
        <v>31450082.957254399</v>
      </c>
      <c r="S202">
        <v>2034</v>
      </c>
      <c r="T202" s="5">
        <f>1+'semicondutcor&amp;electronic'!$A$26</f>
        <v>1.0568</v>
      </c>
      <c r="U202" s="5">
        <f>1+'semicondutcor&amp;electronic'!$A$31</f>
        <v>1.0900000000000001</v>
      </c>
    </row>
    <row r="203" spans="2:43">
      <c r="B203">
        <v>2035</v>
      </c>
      <c r="G203">
        <f>C159*'semicondutcor&amp;electronic'!$D$17*'semicondutcor&amp;electronic'!$E$17</f>
        <v>4363.4520867544807</v>
      </c>
      <c r="H203">
        <f>D159*'semicondutcor&amp;electronic'!$E$17</f>
        <v>37.367112985074989</v>
      </c>
      <c r="I203">
        <f t="shared" si="114"/>
        <v>4400.8191997395561</v>
      </c>
      <c r="K203" s="1">
        <f>G203/'PFAS toxicity'!$L$4*'PFAS toxicity'!$H$3</f>
        <v>43696855.897355579</v>
      </c>
      <c r="L203" s="1">
        <f>H203/'PFAS toxicity'!$L$4*'PFAS toxicity'!$H$3</f>
        <v>374204.94575053663</v>
      </c>
      <c r="M203" s="1">
        <f t="shared" si="115"/>
        <v>44071060.843106113</v>
      </c>
      <c r="O203" s="1">
        <f>G203/'PFAS toxicity'!$L$4*'PFAS toxicity'!$I$3</f>
        <v>32962763.763939567</v>
      </c>
      <c r="P203" s="1">
        <f>H203/'PFAS toxicity'!$L$4*'PFAS toxicity'!$I$3</f>
        <v>282281.84780725226</v>
      </c>
      <c r="Q203" s="1">
        <f t="shared" si="116"/>
        <v>33245045.611746818</v>
      </c>
      <c r="S203">
        <v>2035</v>
      </c>
      <c r="T203" s="5">
        <f>1+'semicondutcor&amp;electronic'!$A$26</f>
        <v>1.0568</v>
      </c>
      <c r="U203" s="5">
        <f>1+'semicondutcor&amp;electronic'!$A$31</f>
        <v>1.0900000000000001</v>
      </c>
      <c r="W203" s="22" t="s">
        <v>74</v>
      </c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</row>
    <row r="204" spans="2:43">
      <c r="W204" s="23"/>
      <c r="X204" s="23" t="str">
        <f>X184</f>
        <v>Electronic</v>
      </c>
      <c r="Y204" s="23" t="str">
        <f t="shared" ref="Y204:AP204" si="129">Y184</f>
        <v>Semiconductor</v>
      </c>
      <c r="Z204" s="23" t="str">
        <f t="shared" si="129"/>
        <v>Total</v>
      </c>
      <c r="AA204" s="23">
        <f t="shared" si="129"/>
        <v>0</v>
      </c>
      <c r="AB204" s="23" t="str">
        <f t="shared" si="129"/>
        <v>Electronic</v>
      </c>
      <c r="AC204" s="23" t="str">
        <f t="shared" si="129"/>
        <v>Semiconductor</v>
      </c>
      <c r="AD204" s="23" t="str">
        <f t="shared" si="129"/>
        <v>Total</v>
      </c>
      <c r="AE204" s="23">
        <f t="shared" si="129"/>
        <v>0</v>
      </c>
      <c r="AF204" s="23" t="str">
        <f t="shared" si="129"/>
        <v>Electronic</v>
      </c>
      <c r="AG204" s="23" t="str">
        <f t="shared" si="129"/>
        <v>Semiconductor</v>
      </c>
      <c r="AH204" s="23" t="str">
        <f t="shared" si="129"/>
        <v>Total</v>
      </c>
      <c r="AI204" s="23">
        <f t="shared" si="129"/>
        <v>0</v>
      </c>
      <c r="AJ204" s="23" t="str">
        <f t="shared" si="129"/>
        <v>Electronic</v>
      </c>
      <c r="AK204" s="23" t="str">
        <f t="shared" si="129"/>
        <v>Semiconductor</v>
      </c>
      <c r="AL204" s="23" t="str">
        <f t="shared" si="129"/>
        <v>Total</v>
      </c>
      <c r="AM204" s="23">
        <f t="shared" si="129"/>
        <v>0</v>
      </c>
      <c r="AN204" s="23">
        <f t="shared" si="129"/>
        <v>0</v>
      </c>
      <c r="AO204" s="23" t="str">
        <f t="shared" si="129"/>
        <v>Electronic</v>
      </c>
      <c r="AP204" s="23" t="str">
        <f t="shared" si="129"/>
        <v>Semiconductor</v>
      </c>
      <c r="AQ204" s="23"/>
    </row>
    <row r="205" spans="2:43">
      <c r="W205" s="23">
        <v>2020</v>
      </c>
      <c r="X205" s="23">
        <f>X144-X165</f>
        <v>-1282.7516908790785</v>
      </c>
      <c r="Y205" s="23">
        <f t="shared" ref="Y205:AP219" si="130">Y144-Y165</f>
        <v>-6.2726144000000055</v>
      </c>
      <c r="Z205" s="23">
        <f t="shared" si="130"/>
        <v>-1289.0243052790793</v>
      </c>
      <c r="AA205" s="23">
        <f t="shared" si="130"/>
        <v>0</v>
      </c>
      <c r="AB205" s="23">
        <f t="shared" si="130"/>
        <v>-868.55240114703361</v>
      </c>
      <c r="AC205" s="23">
        <f t="shared" si="130"/>
        <v>-4.7651635200000033</v>
      </c>
      <c r="AD205" s="23">
        <f t="shared" si="130"/>
        <v>-873.31756466703382</v>
      </c>
      <c r="AE205" s="23">
        <f t="shared" si="130"/>
        <v>0</v>
      </c>
      <c r="AF205" s="24">
        <f t="shared" si="130"/>
        <v>-8697931.9029152915</v>
      </c>
      <c r="AG205" s="24">
        <f t="shared" si="130"/>
        <v>-47719.708964571473</v>
      </c>
      <c r="AH205" s="24">
        <f t="shared" si="130"/>
        <v>-8745651.6118798628</v>
      </c>
      <c r="AI205" s="24">
        <f t="shared" si="130"/>
        <v>0</v>
      </c>
      <c r="AJ205" s="24">
        <f t="shared" si="130"/>
        <v>-6561292.9960935917</v>
      </c>
      <c r="AK205" s="24">
        <f t="shared" si="130"/>
        <v>-35997.406705371468</v>
      </c>
      <c r="AL205" s="24">
        <f t="shared" si="130"/>
        <v>-6597290.4027989618</v>
      </c>
      <c r="AM205" s="23">
        <f t="shared" si="130"/>
        <v>0</v>
      </c>
      <c r="AN205" s="23">
        <f t="shared" si="130"/>
        <v>0</v>
      </c>
      <c r="AO205" s="23">
        <f t="shared" si="130"/>
        <v>0</v>
      </c>
      <c r="AP205" s="23">
        <f t="shared" si="130"/>
        <v>0</v>
      </c>
      <c r="AQ205" s="23"/>
    </row>
    <row r="206" spans="2:43">
      <c r="W206" s="23">
        <v>2021</v>
      </c>
      <c r="X206" s="23">
        <f t="shared" ref="X206:AM220" si="131">X145-X166</f>
        <v>-1352.3378053271335</v>
      </c>
      <c r="Y206" s="23">
        <f t="shared" si="131"/>
        <v>-6.8549794206796655</v>
      </c>
      <c r="Z206" s="23">
        <f t="shared" si="131"/>
        <v>-1359.1927847478146</v>
      </c>
      <c r="AA206" s="23">
        <f t="shared" si="131"/>
        <v>0</v>
      </c>
      <c r="AB206" s="23">
        <f t="shared" si="131"/>
        <v>-915.6692260322377</v>
      </c>
      <c r="AC206" s="23">
        <f t="shared" si="131"/>
        <v>-5.207573076032455</v>
      </c>
      <c r="AD206" s="23">
        <f t="shared" si="131"/>
        <v>-920.87679910827001</v>
      </c>
      <c r="AE206" s="23">
        <f t="shared" si="131"/>
        <v>0</v>
      </c>
      <c r="AF206" s="24">
        <f t="shared" si="131"/>
        <v>-9169773.2492656931</v>
      </c>
      <c r="AG206" s="24">
        <f t="shared" si="131"/>
        <v>-52150.124661410693</v>
      </c>
      <c r="AH206" s="24">
        <f t="shared" si="131"/>
        <v>-9221923.3739271052</v>
      </c>
      <c r="AI206" s="24">
        <f t="shared" si="131"/>
        <v>0</v>
      </c>
      <c r="AJ206" s="24">
        <f t="shared" si="131"/>
        <v>-6917226.9532263912</v>
      </c>
      <c r="AK206" s="24">
        <f t="shared" si="131"/>
        <v>-39339.494894370888</v>
      </c>
      <c r="AL206" s="24">
        <f t="shared" si="131"/>
        <v>-6956566.4481207635</v>
      </c>
      <c r="AM206" s="23">
        <f t="shared" si="131"/>
        <v>0</v>
      </c>
      <c r="AN206" s="23">
        <f t="shared" si="130"/>
        <v>0</v>
      </c>
      <c r="AO206" s="23">
        <f t="shared" si="130"/>
        <v>0</v>
      </c>
      <c r="AP206" s="23">
        <f t="shared" si="130"/>
        <v>0</v>
      </c>
      <c r="AQ206" s="23"/>
    </row>
    <row r="207" spans="2:43">
      <c r="W207" s="23">
        <v>2022</v>
      </c>
      <c r="X207" s="23">
        <f t="shared" si="131"/>
        <v>-1425.6987948023707</v>
      </c>
      <c r="Y207" s="23">
        <f t="shared" si="130"/>
        <v>-7.4914126489174357</v>
      </c>
      <c r="Z207" s="23">
        <f t="shared" si="130"/>
        <v>-1433.1902074512873</v>
      </c>
      <c r="AA207" s="23">
        <f t="shared" si="130"/>
        <v>0</v>
      </c>
      <c r="AB207" s="23">
        <f t="shared" si="130"/>
        <v>-965.34202242167339</v>
      </c>
      <c r="AC207" s="23">
        <f t="shared" si="130"/>
        <v>-5.691057028451791</v>
      </c>
      <c r="AD207" s="23">
        <f t="shared" si="130"/>
        <v>-971.03307945012511</v>
      </c>
      <c r="AE207" s="23">
        <f t="shared" si="130"/>
        <v>0</v>
      </c>
      <c r="AF207" s="24">
        <f t="shared" si="130"/>
        <v>-9667210.8245370425</v>
      </c>
      <c r="AG207" s="24">
        <f t="shared" si="130"/>
        <v>-56991.871099210068</v>
      </c>
      <c r="AH207" s="24">
        <f t="shared" si="130"/>
        <v>-9724202.6956362501</v>
      </c>
      <c r="AI207" s="24">
        <f t="shared" si="130"/>
        <v>0</v>
      </c>
      <c r="AJ207" s="24">
        <f t="shared" si="130"/>
        <v>-7292469.449379731</v>
      </c>
      <c r="AK207" s="24">
        <f t="shared" si="130"/>
        <v>-42991.870809218686</v>
      </c>
      <c r="AL207" s="24">
        <f t="shared" si="130"/>
        <v>-7335461.3201889507</v>
      </c>
      <c r="AM207" s="23">
        <f t="shared" si="130"/>
        <v>0</v>
      </c>
      <c r="AN207" s="23">
        <f t="shared" si="130"/>
        <v>0</v>
      </c>
      <c r="AO207" s="23">
        <f t="shared" si="130"/>
        <v>0</v>
      </c>
      <c r="AP207" s="23">
        <f t="shared" si="130"/>
        <v>0</v>
      </c>
      <c r="AQ207" s="23"/>
    </row>
    <row r="208" spans="2:43">
      <c r="W208" s="23">
        <v>2023</v>
      </c>
      <c r="X208" s="23">
        <f t="shared" si="131"/>
        <v>-1503.0394369617134</v>
      </c>
      <c r="Y208" s="23">
        <f t="shared" si="130"/>
        <v>-8.1869339107068839</v>
      </c>
      <c r="Z208" s="23">
        <f t="shared" si="130"/>
        <v>-1511.2263708724204</v>
      </c>
      <c r="AA208" s="23">
        <f t="shared" si="130"/>
        <v>0</v>
      </c>
      <c r="AB208" s="23">
        <f t="shared" si="130"/>
        <v>-1017.7094454633966</v>
      </c>
      <c r="AC208" s="23">
        <f t="shared" si="130"/>
        <v>-6.2194288257144201</v>
      </c>
      <c r="AD208" s="23">
        <f t="shared" si="130"/>
        <v>-1023.9288742891113</v>
      </c>
      <c r="AE208" s="23">
        <f t="shared" si="130"/>
        <v>0</v>
      </c>
      <c r="AF208" s="24">
        <f t="shared" si="130"/>
        <v>-10191633.16099773</v>
      </c>
      <c r="AG208" s="24">
        <f t="shared" si="130"/>
        <v>-62283.137240368669</v>
      </c>
      <c r="AH208" s="24">
        <f t="shared" si="130"/>
        <v>-10253916.298238099</v>
      </c>
      <c r="AI208" s="24">
        <f t="shared" si="130"/>
        <v>0</v>
      </c>
      <c r="AJ208" s="24">
        <f t="shared" si="130"/>
        <v>-7688067.9251577742</v>
      </c>
      <c r="AK208" s="24">
        <f t="shared" si="130"/>
        <v>-46983.342329111212</v>
      </c>
      <c r="AL208" s="24">
        <f t="shared" si="130"/>
        <v>-7735051.2674868852</v>
      </c>
      <c r="AM208" s="23">
        <f t="shared" si="130"/>
        <v>0</v>
      </c>
      <c r="AN208" s="23">
        <f t="shared" si="130"/>
        <v>0</v>
      </c>
      <c r="AO208" s="23">
        <f t="shared" si="130"/>
        <v>0</v>
      </c>
      <c r="AP208" s="23">
        <f t="shared" si="130"/>
        <v>0</v>
      </c>
      <c r="AQ208" s="23"/>
    </row>
    <row r="209" spans="23:43">
      <c r="W209" s="23">
        <v>2024</v>
      </c>
      <c r="X209" s="23">
        <f t="shared" si="131"/>
        <v>-1584.5756181447505</v>
      </c>
      <c r="Y209" s="23">
        <f t="shared" si="130"/>
        <v>-8.947029085090918</v>
      </c>
      <c r="Z209" s="23">
        <f t="shared" si="130"/>
        <v>-1593.5226472298382</v>
      </c>
      <c r="AA209" s="23">
        <f t="shared" si="130"/>
        <v>0</v>
      </c>
      <c r="AB209" s="23">
        <f t="shared" si="130"/>
        <v>-1072.9176720051596</v>
      </c>
      <c r="AC209" s="23">
        <f t="shared" si="130"/>
        <v>-6.7968559662545509</v>
      </c>
      <c r="AD209" s="23">
        <f t="shared" si="130"/>
        <v>-1079.7145279714141</v>
      </c>
      <c r="AE209" s="23">
        <f t="shared" si="130"/>
        <v>0</v>
      </c>
      <c r="AF209" s="24">
        <f t="shared" si="130"/>
        <v>-10744504.115365956</v>
      </c>
      <c r="AG209" s="24">
        <f t="shared" si="130"/>
        <v>-68065.657604920591</v>
      </c>
      <c r="AH209" s="24">
        <f t="shared" si="130"/>
        <v>-10812569.772970878</v>
      </c>
      <c r="AI209" s="24">
        <f t="shared" si="130"/>
        <v>0</v>
      </c>
      <c r="AJ209" s="24">
        <f t="shared" si="130"/>
        <v>-8105126.6422332637</v>
      </c>
      <c r="AK209" s="24">
        <f t="shared" si="130"/>
        <v>-51345.391927934397</v>
      </c>
      <c r="AL209" s="24">
        <f t="shared" si="130"/>
        <v>-8156472.0341611989</v>
      </c>
      <c r="AM209" s="23">
        <f t="shared" si="130"/>
        <v>0</v>
      </c>
      <c r="AN209" s="23">
        <f t="shared" si="130"/>
        <v>0</v>
      </c>
      <c r="AO209" s="23">
        <f t="shared" si="130"/>
        <v>0</v>
      </c>
      <c r="AP209" s="23">
        <f t="shared" si="130"/>
        <v>0</v>
      </c>
      <c r="AQ209" s="23"/>
    </row>
    <row r="210" spans="23:43">
      <c r="W210" s="23">
        <v>2025</v>
      </c>
      <c r="X210" s="23">
        <f t="shared" si="131"/>
        <v>-1670.5349359923493</v>
      </c>
      <c r="Y210" s="23">
        <f t="shared" si="130"/>
        <v>-9.7776933736785452</v>
      </c>
      <c r="Z210" s="23">
        <f t="shared" si="130"/>
        <v>-1680.3126293660243</v>
      </c>
      <c r="AA210" s="23">
        <f t="shared" si="130"/>
        <v>0</v>
      </c>
      <c r="AB210" s="23">
        <f t="shared" si="130"/>
        <v>-1131.120808628059</v>
      </c>
      <c r="AC210" s="23">
        <f t="shared" si="130"/>
        <v>-7.4278928693590185</v>
      </c>
      <c r="AD210" s="23">
        <f t="shared" si="130"/>
        <v>-1138.5487014974183</v>
      </c>
      <c r="AE210" s="23">
        <f t="shared" si="130"/>
        <v>0</v>
      </c>
      <c r="AF210" s="24">
        <f t="shared" si="130"/>
        <v>-11327366.954975277</v>
      </c>
      <c r="AG210" s="24">
        <f t="shared" si="130"/>
        <v>-74385.041448866745</v>
      </c>
      <c r="AH210" s="24">
        <f t="shared" si="130"/>
        <v>-11401751.996424146</v>
      </c>
      <c r="AI210" s="24">
        <f t="shared" si="130"/>
        <v>0</v>
      </c>
      <c r="AJ210" s="24">
        <f t="shared" si="130"/>
        <v>-8544809.7657502517</v>
      </c>
      <c r="AK210" s="24">
        <f t="shared" si="130"/>
        <v>-56112.424990243569</v>
      </c>
      <c r="AL210" s="24">
        <f t="shared" si="130"/>
        <v>-8600922.1907404959</v>
      </c>
      <c r="AM210" s="23">
        <f t="shared" si="130"/>
        <v>0</v>
      </c>
      <c r="AN210" s="23">
        <f t="shared" si="130"/>
        <v>0</v>
      </c>
      <c r="AO210" s="23">
        <f t="shared" si="130"/>
        <v>1.2499999999999956E-2</v>
      </c>
      <c r="AP210" s="23">
        <f t="shared" si="130"/>
        <v>2.9500000000000082E-2</v>
      </c>
      <c r="AQ210" s="23"/>
    </row>
    <row r="211" spans="23:43">
      <c r="W211" s="23">
        <v>2026</v>
      </c>
      <c r="X211" s="23">
        <f t="shared" si="131"/>
        <v>-2101.5084460900325</v>
      </c>
      <c r="Y211" s="23">
        <f t="shared" si="130"/>
        <v>-12.09989554992719</v>
      </c>
      <c r="Z211" s="23">
        <f t="shared" si="130"/>
        <v>-2113.6083416399633</v>
      </c>
      <c r="AA211" s="23">
        <f t="shared" si="130"/>
        <v>0</v>
      </c>
      <c r="AB211" s="23">
        <f t="shared" si="130"/>
        <v>-1228.8789318547888</v>
      </c>
      <c r="AC211" s="23">
        <f t="shared" si="130"/>
        <v>-8.7811621014953616</v>
      </c>
      <c r="AD211" s="23">
        <f t="shared" si="130"/>
        <v>-1237.6600939562841</v>
      </c>
      <c r="AE211" s="23">
        <f t="shared" si="130"/>
        <v>0</v>
      </c>
      <c r="AF211" s="24">
        <f t="shared" si="130"/>
        <v>-12306344.731860097</v>
      </c>
      <c r="AG211" s="24">
        <f t="shared" si="130"/>
        <v>-87937.066187832097</v>
      </c>
      <c r="AH211" s="24">
        <f t="shared" si="130"/>
        <v>-12394281.79804793</v>
      </c>
      <c r="AI211" s="24">
        <f t="shared" si="130"/>
        <v>0</v>
      </c>
      <c r="AJ211" s="24">
        <f t="shared" si="130"/>
        <v>-9283302.5594973192</v>
      </c>
      <c r="AK211" s="24">
        <f t="shared" si="130"/>
        <v>-66335.407418153525</v>
      </c>
      <c r="AL211" s="24">
        <f t="shared" si="130"/>
        <v>-9349637.9669154733</v>
      </c>
      <c r="AM211" s="23">
        <f t="shared" si="130"/>
        <v>0</v>
      </c>
      <c r="AN211" s="23">
        <f t="shared" si="130"/>
        <v>0</v>
      </c>
      <c r="AO211" s="23">
        <f t="shared" si="130"/>
        <v>1.2499999999999956E-2</v>
      </c>
      <c r="AP211" s="23">
        <f t="shared" si="130"/>
        <v>2.9500000000000082E-2</v>
      </c>
      <c r="AQ211" s="23"/>
    </row>
    <row r="212" spans="23:43">
      <c r="W212" s="23">
        <v>2027</v>
      </c>
      <c r="X212" s="23">
        <f t="shared" si="131"/>
        <v>-2579.1430018596657</v>
      </c>
      <c r="Y212" s="23">
        <f t="shared" si="130"/>
        <v>-14.803439989866014</v>
      </c>
      <c r="Z212" s="23">
        <f t="shared" si="130"/>
        <v>-2593.9464418495336</v>
      </c>
      <c r="AA212" s="23">
        <f t="shared" si="130"/>
        <v>0</v>
      </c>
      <c r="AB212" s="23">
        <f t="shared" si="130"/>
        <v>-1334.4014069263762</v>
      </c>
      <c r="AC212" s="23">
        <f t="shared" si="130"/>
        <v>-10.338054249954311</v>
      </c>
      <c r="AD212" s="23">
        <f t="shared" si="130"/>
        <v>-1344.7394611763302</v>
      </c>
      <c r="AE212" s="23">
        <f t="shared" si="130"/>
        <v>0</v>
      </c>
      <c r="AF212" s="24">
        <f t="shared" si="130"/>
        <v>-13363076.946505565</v>
      </c>
      <c r="AG212" s="24">
        <f t="shared" si="130"/>
        <v>-103528.22898882817</v>
      </c>
      <c r="AH212" s="24">
        <f t="shared" si="130"/>
        <v>-13466605.175494395</v>
      </c>
      <c r="AI212" s="24">
        <f t="shared" si="130"/>
        <v>0</v>
      </c>
      <c r="AJ212" s="24">
        <f t="shared" si="130"/>
        <v>-10080449.485466681</v>
      </c>
      <c r="AK212" s="24">
        <f t="shared" si="130"/>
        <v>-78096.615533940581</v>
      </c>
      <c r="AL212" s="24">
        <f t="shared" si="130"/>
        <v>-10158546.101000622</v>
      </c>
      <c r="AM212" s="23">
        <f t="shared" si="130"/>
        <v>0</v>
      </c>
      <c r="AN212" s="23">
        <f t="shared" si="130"/>
        <v>0</v>
      </c>
      <c r="AO212" s="23">
        <f t="shared" si="130"/>
        <v>1.2499999999999956E-2</v>
      </c>
      <c r="AP212" s="23">
        <f t="shared" si="130"/>
        <v>2.9500000000000082E-2</v>
      </c>
      <c r="AQ212" s="23"/>
    </row>
    <row r="213" spans="23:43">
      <c r="W213" s="23">
        <v>2028</v>
      </c>
      <c r="X213" s="23">
        <f t="shared" si="131"/>
        <v>-3107.5529462151098</v>
      </c>
      <c r="Y213" s="23">
        <f t="shared" si="130"/>
        <v>-17.943242613332551</v>
      </c>
      <c r="Z213" s="23">
        <f t="shared" si="130"/>
        <v>-3125.4961888284379</v>
      </c>
      <c r="AA213" s="23">
        <f t="shared" si="130"/>
        <v>0</v>
      </c>
      <c r="AB213" s="23">
        <f t="shared" si="130"/>
        <v>-1448.2752205970173</v>
      </c>
      <c r="AC213" s="23">
        <f t="shared" si="130"/>
        <v>-12.126673905113829</v>
      </c>
      <c r="AD213" s="23">
        <f t="shared" si="130"/>
        <v>-1460.4018945021307</v>
      </c>
      <c r="AE213" s="23">
        <f t="shared" si="130"/>
        <v>0</v>
      </c>
      <c r="AF213" s="24">
        <f t="shared" si="130"/>
        <v>-14503441.851978701</v>
      </c>
      <c r="AG213" s="24">
        <f t="shared" si="130"/>
        <v>-121439.97724978279</v>
      </c>
      <c r="AH213" s="24">
        <f t="shared" si="130"/>
        <v>-14624881.829228483</v>
      </c>
      <c r="AI213" s="24">
        <f t="shared" si="130"/>
        <v>0</v>
      </c>
      <c r="AJ213" s="24">
        <f t="shared" si="130"/>
        <v>-10940684.809310041</v>
      </c>
      <c r="AK213" s="24">
        <f t="shared" si="130"/>
        <v>-91608.35944320276</v>
      </c>
      <c r="AL213" s="24">
        <f t="shared" si="130"/>
        <v>-11032293.168753244</v>
      </c>
      <c r="AM213" s="23">
        <f t="shared" si="130"/>
        <v>0</v>
      </c>
      <c r="AN213" s="23">
        <f t="shared" si="130"/>
        <v>0</v>
      </c>
      <c r="AO213" s="23">
        <f t="shared" si="130"/>
        <v>1.2499999999999956E-2</v>
      </c>
      <c r="AP213" s="23">
        <f t="shared" si="130"/>
        <v>2.9500000000000082E-2</v>
      </c>
      <c r="AQ213" s="23"/>
    </row>
    <row r="214" spans="23:43">
      <c r="W214" s="23">
        <v>2029</v>
      </c>
      <c r="X214" s="23">
        <f t="shared" si="131"/>
        <v>-3691.1829404520249</v>
      </c>
      <c r="Y214" s="23">
        <f t="shared" si="130"/>
        <v>-21.581622889324329</v>
      </c>
      <c r="Z214" s="23">
        <f t="shared" si="130"/>
        <v>-3712.7645633413485</v>
      </c>
      <c r="AA214" s="23">
        <f t="shared" si="130"/>
        <v>0</v>
      </c>
      <c r="AB214" s="23">
        <f t="shared" si="130"/>
        <v>-1571.1303345921269</v>
      </c>
      <c r="AC214" s="23">
        <f t="shared" si="130"/>
        <v>-14.178823604571011</v>
      </c>
      <c r="AD214" s="23">
        <f t="shared" si="130"/>
        <v>-1585.3091581966983</v>
      </c>
      <c r="AE214" s="23">
        <f t="shared" si="130"/>
        <v>0</v>
      </c>
      <c r="AF214" s="24">
        <f t="shared" si="130"/>
        <v>-15733748.06498687</v>
      </c>
      <c r="AG214" s="24">
        <f t="shared" si="130"/>
        <v>-141990.79066863249</v>
      </c>
      <c r="AH214" s="24">
        <f t="shared" si="130"/>
        <v>-15875738.855655503</v>
      </c>
      <c r="AI214" s="24">
        <f t="shared" si="130"/>
        <v>0</v>
      </c>
      <c r="AJ214" s="24">
        <f t="shared" si="130"/>
        <v>-11868767.441890243</v>
      </c>
      <c r="AK214" s="24">
        <f t="shared" si="130"/>
        <v>-107110.88460138786</v>
      </c>
      <c r="AL214" s="24">
        <f t="shared" si="130"/>
        <v>-11975878.326491632</v>
      </c>
      <c r="AM214" s="23">
        <f t="shared" si="130"/>
        <v>0</v>
      </c>
      <c r="AN214" s="23">
        <f t="shared" si="130"/>
        <v>0</v>
      </c>
      <c r="AO214" s="23">
        <f t="shared" si="130"/>
        <v>1.2499999999999956E-2</v>
      </c>
      <c r="AP214" s="23">
        <f t="shared" si="130"/>
        <v>2.9500000000000082E-2</v>
      </c>
      <c r="AQ214" s="23"/>
    </row>
    <row r="215" spans="23:43">
      <c r="W215" s="23">
        <v>2030</v>
      </c>
      <c r="X215" s="23">
        <f t="shared" si="131"/>
        <v>-4334.8331034964649</v>
      </c>
      <c r="Y215" s="23">
        <f t="shared" si="130"/>
        <v>-25.789264258829988</v>
      </c>
      <c r="Z215" s="23">
        <f t="shared" si="130"/>
        <v>-4360.6223677552989</v>
      </c>
      <c r="AA215" s="23">
        <f t="shared" si="130"/>
        <v>0</v>
      </c>
      <c r="AB215" s="23">
        <f t="shared" si="130"/>
        <v>-1703.6427624388616</v>
      </c>
      <c r="AC215" s="23">
        <f t="shared" si="130"/>
        <v>-16.530476288214967</v>
      </c>
      <c r="AD215" s="23">
        <f t="shared" si="130"/>
        <v>-1720.1732387270763</v>
      </c>
      <c r="AE215" s="23">
        <f t="shared" si="130"/>
        <v>0</v>
      </c>
      <c r="AF215" s="24">
        <f t="shared" si="130"/>
        <v>-17060765.378137741</v>
      </c>
      <c r="AG215" s="24">
        <f t="shared" si="130"/>
        <v>-165540.91254340991</v>
      </c>
      <c r="AH215" s="24">
        <f t="shared" si="130"/>
        <v>-17226306.290681154</v>
      </c>
      <c r="AI215" s="24">
        <f t="shared" si="130"/>
        <v>0</v>
      </c>
      <c r="AJ215" s="24">
        <f t="shared" si="130"/>
        <v>-12869804.182538144</v>
      </c>
      <c r="AK215" s="24">
        <f t="shared" si="130"/>
        <v>-124875.94087440107</v>
      </c>
      <c r="AL215" s="24">
        <f t="shared" si="130"/>
        <v>-12994680.123412546</v>
      </c>
      <c r="AM215" s="23">
        <f t="shared" si="130"/>
        <v>0</v>
      </c>
      <c r="AN215" s="23">
        <f t="shared" si="130"/>
        <v>0</v>
      </c>
      <c r="AO215" s="23">
        <f t="shared" si="130"/>
        <v>1.2499999999999956E-2</v>
      </c>
      <c r="AP215" s="23">
        <f t="shared" si="130"/>
        <v>2.9500000000000082E-2</v>
      </c>
      <c r="AQ215" s="23"/>
    </row>
    <row r="216" spans="23:43">
      <c r="W216" s="23">
        <v>2031</v>
      </c>
      <c r="X216" s="23">
        <f t="shared" si="131"/>
        <v>-5043.6859999555963</v>
      </c>
      <c r="Y216" s="23">
        <f t="shared" si="130"/>
        <v>-30.646296141072398</v>
      </c>
      <c r="Z216" s="23">
        <f t="shared" si="130"/>
        <v>-5074.3322960966689</v>
      </c>
      <c r="AA216" s="23">
        <f t="shared" si="130"/>
        <v>0</v>
      </c>
      <c r="AB216" s="23">
        <f t="shared" si="130"/>
        <v>-1846.5378630268565</v>
      </c>
      <c r="AC216" s="23">
        <f t="shared" si="130"/>
        <v>-19.222306961215175</v>
      </c>
      <c r="AD216" s="23">
        <f t="shared" si="130"/>
        <v>-1865.7601699880715</v>
      </c>
      <c r="AE216" s="23">
        <f t="shared" si="130"/>
        <v>0</v>
      </c>
      <c r="AF216" s="24">
        <f t="shared" si="130"/>
        <v>-18491757.742597528</v>
      </c>
      <c r="AG216" s="24">
        <f t="shared" si="130"/>
        <v>-192497.67399731197</v>
      </c>
      <c r="AH216" s="24">
        <f t="shared" si="130"/>
        <v>-18684255.416594841</v>
      </c>
      <c r="AI216" s="24">
        <f t="shared" si="130"/>
        <v>0</v>
      </c>
      <c r="AJ216" s="24">
        <f t="shared" si="130"/>
        <v>-13949274.599551458</v>
      </c>
      <c r="AK216" s="24">
        <f t="shared" si="130"/>
        <v>-145210.79887272266</v>
      </c>
      <c r="AL216" s="24">
        <f t="shared" si="130"/>
        <v>-14094485.398424182</v>
      </c>
      <c r="AM216" s="23">
        <f t="shared" si="130"/>
        <v>0</v>
      </c>
      <c r="AN216" s="23">
        <f t="shared" si="130"/>
        <v>0</v>
      </c>
      <c r="AO216" s="23">
        <f t="shared" si="130"/>
        <v>1.2499999999999956E-2</v>
      </c>
      <c r="AP216" s="23">
        <f t="shared" si="130"/>
        <v>2.9500000000000082E-2</v>
      </c>
      <c r="AQ216" s="23"/>
    </row>
    <row r="217" spans="23:43">
      <c r="W217" s="23">
        <v>2032</v>
      </c>
      <c r="X217" s="23">
        <f t="shared" si="131"/>
        <v>-5823.3356097615178</v>
      </c>
      <c r="Y217" s="23">
        <f t="shared" si="130"/>
        <v>-36.243512665540877</v>
      </c>
      <c r="Z217" s="23">
        <f t="shared" si="130"/>
        <v>-5859.5791224270579</v>
      </c>
      <c r="AA217" s="23">
        <f t="shared" si="130"/>
        <v>0</v>
      </c>
      <c r="AB217" s="23">
        <f t="shared" si="130"/>
        <v>-2000.5938659792278</v>
      </c>
      <c r="AC217" s="23">
        <f t="shared" si="130"/>
        <v>-22.300290887729169</v>
      </c>
      <c r="AD217" s="23">
        <f t="shared" si="130"/>
        <v>-2022.8941568669575</v>
      </c>
      <c r="AE217" s="23">
        <f t="shared" si="130"/>
        <v>0</v>
      </c>
      <c r="AF217" s="24">
        <f t="shared" si="130"/>
        <v>-20034518.57216341</v>
      </c>
      <c r="AG217" s="24">
        <f t="shared" si="130"/>
        <v>-223321.48446140211</v>
      </c>
      <c r="AH217" s="24">
        <f t="shared" si="130"/>
        <v>-20257840.056624807</v>
      </c>
      <c r="AI217" s="24">
        <f t="shared" si="130"/>
        <v>0</v>
      </c>
      <c r="AJ217" s="24">
        <f t="shared" si="130"/>
        <v>-15113057.661854513</v>
      </c>
      <c r="AK217" s="24">
        <f t="shared" si="130"/>
        <v>-168462.76887758836</v>
      </c>
      <c r="AL217" s="24">
        <f t="shared" si="130"/>
        <v>-15281520.430732101</v>
      </c>
      <c r="AM217" s="23">
        <f t="shared" si="130"/>
        <v>0</v>
      </c>
      <c r="AN217" s="23">
        <f t="shared" si="130"/>
        <v>0</v>
      </c>
      <c r="AO217" s="23">
        <f t="shared" si="130"/>
        <v>1.2499999999999956E-2</v>
      </c>
      <c r="AP217" s="23">
        <f t="shared" si="130"/>
        <v>2.9500000000000082E-2</v>
      </c>
      <c r="AQ217" s="23"/>
    </row>
    <row r="218" spans="23:43">
      <c r="W218" s="23">
        <v>2033</v>
      </c>
      <c r="X218" s="23">
        <f t="shared" si="131"/>
        <v>-6679.8184215749789</v>
      </c>
      <c r="Y218" s="23">
        <f t="shared" si="130"/>
        <v>-42.683745136888263</v>
      </c>
      <c r="Z218" s="23">
        <f t="shared" si="130"/>
        <v>-6722.5021667118708</v>
      </c>
      <c r="AA218" s="23">
        <f t="shared" si="130"/>
        <v>0</v>
      </c>
      <c r="AB218" s="23">
        <f t="shared" si="130"/>
        <v>-2166.6456449532343</v>
      </c>
      <c r="AC218" s="23">
        <f t="shared" si="130"/>
        <v>-25.816376535479986</v>
      </c>
      <c r="AD218" s="23">
        <f t="shared" si="130"/>
        <v>-2192.4620214887145</v>
      </c>
      <c r="AE218" s="23">
        <f t="shared" si="130"/>
        <v>0</v>
      </c>
      <c r="AF218" s="24">
        <f t="shared" si="130"/>
        <v>-21697408.530174531</v>
      </c>
      <c r="AG218" s="24">
        <f t="shared" si="130"/>
        <v>-258532.57073387818</v>
      </c>
      <c r="AH218" s="24">
        <f t="shared" si="130"/>
        <v>-21955941.100908406</v>
      </c>
      <c r="AI218" s="24">
        <f t="shared" si="130"/>
        <v>0</v>
      </c>
      <c r="AJ218" s="24">
        <f t="shared" si="130"/>
        <v>-16367460.24358958</v>
      </c>
      <c r="AK218" s="24">
        <f t="shared" si="130"/>
        <v>-195024.28445659741</v>
      </c>
      <c r="AL218" s="24">
        <f t="shared" si="130"/>
        <v>-16562484.52804618</v>
      </c>
      <c r="AM218" s="23">
        <f t="shared" si="130"/>
        <v>0</v>
      </c>
      <c r="AN218" s="23">
        <f t="shared" si="130"/>
        <v>0</v>
      </c>
      <c r="AO218" s="23">
        <f t="shared" si="130"/>
        <v>1.2499999999999956E-2</v>
      </c>
      <c r="AP218" s="23">
        <f t="shared" si="130"/>
        <v>2.9500000000000082E-2</v>
      </c>
      <c r="AQ218" s="23"/>
    </row>
    <row r="219" spans="23:43">
      <c r="W219" s="23">
        <v>2034</v>
      </c>
      <c r="X219" s="23">
        <f t="shared" si="131"/>
        <v>-7619.6468021452529</v>
      </c>
      <c r="Y219" s="23">
        <f t="shared" si="130"/>
        <v>-50.08340733226504</v>
      </c>
      <c r="Z219" s="23">
        <f t="shared" si="130"/>
        <v>-7669.7302094775223</v>
      </c>
      <c r="AA219" s="23">
        <f t="shared" si="130"/>
        <v>0</v>
      </c>
      <c r="AB219" s="23">
        <f t="shared" si="130"/>
        <v>-2345.5887561004656</v>
      </c>
      <c r="AC219" s="23">
        <f t="shared" si="130"/>
        <v>-29.829242497937067</v>
      </c>
      <c r="AD219" s="23">
        <f t="shared" si="130"/>
        <v>-2375.4179985984028</v>
      </c>
      <c r="AE219" s="23">
        <f t="shared" si="130"/>
        <v>0</v>
      </c>
      <c r="AF219" s="24">
        <f t="shared" si="130"/>
        <v>-23489395.971806087</v>
      </c>
      <c r="AG219" s="24">
        <f t="shared" si="130"/>
        <v>-298718.55701505538</v>
      </c>
      <c r="AH219" s="24">
        <f t="shared" si="130"/>
        <v>-23788114.528821141</v>
      </c>
      <c r="AI219" s="24">
        <f t="shared" si="130"/>
        <v>0</v>
      </c>
      <c r="AJ219" s="24">
        <f t="shared" si="130"/>
        <v>-17719247.631798945</v>
      </c>
      <c r="AK219" s="24">
        <f t="shared" si="130"/>
        <v>-225338.62047013032</v>
      </c>
      <c r="AL219" s="24">
        <f t="shared" si="130"/>
        <v>-17944586.252269078</v>
      </c>
      <c r="AM219" s="23">
        <f t="shared" si="130"/>
        <v>0</v>
      </c>
      <c r="AN219" s="23">
        <f t="shared" si="130"/>
        <v>0</v>
      </c>
      <c r="AO219" s="23">
        <f t="shared" si="130"/>
        <v>1.2499999999999956E-2</v>
      </c>
      <c r="AP219" s="23">
        <f t="shared" si="130"/>
        <v>2.9500000000000082E-2</v>
      </c>
      <c r="AQ219" s="23"/>
    </row>
    <row r="220" spans="23:43">
      <c r="W220" s="23">
        <v>2035</v>
      </c>
      <c r="X220" s="23">
        <f t="shared" si="131"/>
        <v>-8649.8448045507539</v>
      </c>
      <c r="Y220" s="23">
        <f t="shared" ref="Y220:AP220" si="132">Y159-Y180</f>
        <v>-58.574235078626032</v>
      </c>
      <c r="Z220" s="23">
        <f t="shared" si="132"/>
        <v>-8708.4190396293852</v>
      </c>
      <c r="AA220" s="23">
        <f t="shared" si="132"/>
        <v>0</v>
      </c>
      <c r="AB220" s="23">
        <f t="shared" si="132"/>
        <v>-2538.3837601027763</v>
      </c>
      <c r="AC220" s="23">
        <f t="shared" si="132"/>
        <v>-34.405148749889811</v>
      </c>
      <c r="AD220" s="23">
        <f t="shared" si="132"/>
        <v>-2572.7889088526654</v>
      </c>
      <c r="AE220" s="23">
        <f t="shared" si="132"/>
        <v>0</v>
      </c>
      <c r="AF220" s="24">
        <f t="shared" si="132"/>
        <v>-25420100.226172082</v>
      </c>
      <c r="AG220" s="24">
        <f t="shared" si="132"/>
        <v>-344542.98962389654</v>
      </c>
      <c r="AH220" s="24">
        <f t="shared" si="132"/>
        <v>-25764643.215795986</v>
      </c>
      <c r="AI220" s="24">
        <f t="shared" si="132"/>
        <v>0</v>
      </c>
      <c r="AJ220" s="24">
        <f t="shared" si="132"/>
        <v>-19175676.176319256</v>
      </c>
      <c r="AK220" s="24">
        <f t="shared" si="132"/>
        <v>-259906.32369916764</v>
      </c>
      <c r="AL220" s="24">
        <f t="shared" si="132"/>
        <v>-19435582.500018425</v>
      </c>
      <c r="AM220" s="23">
        <f t="shared" si="132"/>
        <v>0</v>
      </c>
      <c r="AN220" s="23">
        <f t="shared" si="132"/>
        <v>0</v>
      </c>
      <c r="AO220" s="23">
        <f t="shared" si="132"/>
        <v>1.2499999999999956E-2</v>
      </c>
      <c r="AP220" s="23">
        <f t="shared" si="132"/>
        <v>2.9500000000000082E-2</v>
      </c>
      <c r="AQ220" s="23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EBF5-5724-4C4F-8196-D76AC47DFCE5}">
  <dimension ref="A2:AE108"/>
  <sheetViews>
    <sheetView topLeftCell="H81" workbookViewId="0">
      <selection activeCell="V2" sqref="V2"/>
    </sheetView>
  </sheetViews>
  <sheetFormatPr baseColWidth="10" defaultRowHeight="15"/>
  <cols>
    <col min="2" max="2" width="15.1640625" customWidth="1"/>
  </cols>
  <sheetData>
    <row r="2" spans="1:31">
      <c r="A2">
        <f>'factor influence'!A3</f>
        <v>0</v>
      </c>
      <c r="B2" t="str">
        <f>'factor influence'!B3</f>
        <v>Basic, 6.6%+14.9%</v>
      </c>
      <c r="R2" t="str">
        <f>'factor influence'!S4</f>
        <v>CAGR</v>
      </c>
      <c r="S2">
        <f>'factor influence'!T4</f>
        <v>0</v>
      </c>
      <c r="T2">
        <f>'factor influence'!U4</f>
        <v>0</v>
      </c>
    </row>
    <row r="3" spans="1:31">
      <c r="B3" t="s">
        <v>111</v>
      </c>
      <c r="J3" t="s">
        <v>119</v>
      </c>
      <c r="R3">
        <f>'factor influence'!S5</f>
        <v>0</v>
      </c>
      <c r="S3" t="str">
        <f>'factor influence'!T5</f>
        <v>Use amount</v>
      </c>
      <c r="T3">
        <f>'factor influence'!U5</f>
        <v>0</v>
      </c>
      <c r="V3" t="s">
        <v>26</v>
      </c>
    </row>
    <row r="4" spans="1:31">
      <c r="B4" s="2" t="s">
        <v>81</v>
      </c>
      <c r="C4" s="2" t="s">
        <v>83</v>
      </c>
      <c r="D4" s="2" t="s">
        <v>85</v>
      </c>
      <c r="E4" s="2" t="s">
        <v>94</v>
      </c>
      <c r="F4" s="2" t="s">
        <v>87</v>
      </c>
      <c r="G4" s="2" t="s">
        <v>89</v>
      </c>
      <c r="H4" s="2" t="s">
        <v>91</v>
      </c>
      <c r="J4" s="2" t="s">
        <v>81</v>
      </c>
      <c r="K4" s="2" t="s">
        <v>83</v>
      </c>
      <c r="L4" s="2" t="s">
        <v>85</v>
      </c>
      <c r="M4" s="2" t="s">
        <v>94</v>
      </c>
      <c r="N4" s="2" t="s">
        <v>87</v>
      </c>
      <c r="O4" s="2" t="s">
        <v>89</v>
      </c>
      <c r="P4" s="2" t="s">
        <v>91</v>
      </c>
      <c r="R4">
        <f>'factor influence'!S6</f>
        <v>0</v>
      </c>
      <c r="S4" t="str">
        <f>'factor influence'!T6</f>
        <v>Electronic</v>
      </c>
      <c r="T4" t="str">
        <f>'factor influence'!U6</f>
        <v>Semiconductor</v>
      </c>
      <c r="W4" s="2" t="s">
        <v>81</v>
      </c>
      <c r="X4" s="2" t="s">
        <v>83</v>
      </c>
      <c r="Y4" s="2" t="s">
        <v>85</v>
      </c>
      <c r="Z4" s="2" t="s">
        <v>94</v>
      </c>
      <c r="AA4" s="2" t="s">
        <v>87</v>
      </c>
      <c r="AB4" s="2" t="s">
        <v>89</v>
      </c>
      <c r="AC4" s="2" t="s">
        <v>91</v>
      </c>
      <c r="AE4" s="2" t="s">
        <v>131</v>
      </c>
    </row>
    <row r="5" spans="1:31">
      <c r="A5">
        <v>2020</v>
      </c>
      <c r="R5">
        <f>'factor influence'!S7</f>
        <v>2020</v>
      </c>
      <c r="S5">
        <f>'factor influence'!T7</f>
        <v>1.054247532817802</v>
      </c>
      <c r="T5">
        <f>'factor influence'!U7</f>
        <v>1.0928424710244675</v>
      </c>
    </row>
    <row r="6" spans="1:31">
      <c r="A6">
        <v>2021</v>
      </c>
      <c r="R6">
        <f>'factor influence'!S8</f>
        <v>2021</v>
      </c>
      <c r="S6">
        <f>'factor influence'!T8</f>
        <v>1.054247532817802</v>
      </c>
      <c r="T6">
        <f>'factor influence'!U8</f>
        <v>1.0928424710244675</v>
      </c>
    </row>
    <row r="7" spans="1:31">
      <c r="A7" s="2">
        <v>2022</v>
      </c>
      <c r="B7" s="2">
        <f>'Regional production share'!$C$15</f>
        <v>214.86</v>
      </c>
      <c r="C7" s="2">
        <f>'Regional production share'!$C$16</f>
        <v>782.16</v>
      </c>
      <c r="D7" s="2">
        <f>'Regional production share'!$C$17</f>
        <v>71.400000000000034</v>
      </c>
      <c r="E7" s="2">
        <f>'Regional production share'!$C$18</f>
        <v>70.47999999999999</v>
      </c>
      <c r="F7" s="2">
        <f>'Regional production share'!$C$19</f>
        <v>30.65</v>
      </c>
      <c r="G7" s="2">
        <f>'Regional production share'!$C$20</f>
        <v>49.3</v>
      </c>
      <c r="H7" s="2">
        <f>'Regional production share'!$C$21</f>
        <v>31.75</v>
      </c>
      <c r="J7">
        <f>'Regional production share'!$C$26</f>
        <v>63.14</v>
      </c>
      <c r="K7">
        <f>'Regional production share'!$C$27</f>
        <v>91.84</v>
      </c>
      <c r="L7">
        <f>'Regional production share'!$C$28</f>
        <v>86.1</v>
      </c>
      <c r="M7">
        <f>'Regional production share'!$C$29</f>
        <v>132.02000000000001</v>
      </c>
      <c r="N7">
        <f>'Regional production share'!$C$30</f>
        <v>14.350000000000001</v>
      </c>
      <c r="O7">
        <f>'Regional production share'!$C$31</f>
        <v>18.2</v>
      </c>
      <c r="P7">
        <f>'Regional production share'!$C$32</f>
        <v>2</v>
      </c>
      <c r="R7">
        <f>'factor influence'!S9</f>
        <v>2022</v>
      </c>
      <c r="S7">
        <f>'factor influence'!T9</f>
        <v>1.054247532817802</v>
      </c>
      <c r="T7">
        <f>'factor influence'!U9</f>
        <v>1.0928424710244675</v>
      </c>
      <c r="V7" s="25">
        <v>2022</v>
      </c>
      <c r="W7" s="25">
        <f>B7+J7</f>
        <v>278</v>
      </c>
      <c r="X7" s="25">
        <f t="shared" ref="X7:AC7" si="0">C7+K7</f>
        <v>874</v>
      </c>
      <c r="Y7" s="25">
        <f t="shared" si="0"/>
        <v>157.50000000000003</v>
      </c>
      <c r="Z7" s="25">
        <f t="shared" si="0"/>
        <v>202.5</v>
      </c>
      <c r="AA7" s="25">
        <f t="shared" si="0"/>
        <v>45</v>
      </c>
      <c r="AB7" s="25">
        <f t="shared" si="0"/>
        <v>67.5</v>
      </c>
      <c r="AC7" s="25">
        <f t="shared" si="0"/>
        <v>33.75</v>
      </c>
      <c r="AE7" s="25">
        <f>SUM(W7:AC7)</f>
        <v>1658.25</v>
      </c>
    </row>
    <row r="8" spans="1:31">
      <c r="A8">
        <v>2023</v>
      </c>
      <c r="B8">
        <f t="shared" ref="B8:B20" si="1">B7*$S7</f>
        <v>226.51562490123297</v>
      </c>
      <c r="C8">
        <f t="shared" ref="C8:C20" si="2">C7*$S7</f>
        <v>824.59025026877202</v>
      </c>
      <c r="D8">
        <f t="shared" ref="D8:D20" si="3">D7*$S7</f>
        <v>75.273273843191106</v>
      </c>
      <c r="E8">
        <f t="shared" ref="E8:E20" si="4">E7*$S7</f>
        <v>74.303366112998674</v>
      </c>
      <c r="F8">
        <f t="shared" ref="F8:F20" si="5">F7*$S7</f>
        <v>32.312686880865634</v>
      </c>
      <c r="G8">
        <f t="shared" ref="G8:G20" si="6">G7*$S7</f>
        <v>51.974403367917638</v>
      </c>
      <c r="H8">
        <f t="shared" ref="H8:H20" si="7">H7*$S7</f>
        <v>33.472359166965212</v>
      </c>
      <c r="J8">
        <f t="shared" ref="J8:J20" si="8">J7*$T7</f>
        <v>69.002073620484879</v>
      </c>
      <c r="K8">
        <f t="shared" ref="K8:K20" si="9">K7*$T7</f>
        <v>100.3666525388871</v>
      </c>
      <c r="L8">
        <f t="shared" ref="L8:L20" si="10">L7*$T7</f>
        <v>94.093736755206649</v>
      </c>
      <c r="M8">
        <f t="shared" ref="M8:M20" si="11">M7*$T7</f>
        <v>144.2770630246502</v>
      </c>
      <c r="N8">
        <f t="shared" ref="N8:N20" si="12">N7*$T7</f>
        <v>15.68228945920111</v>
      </c>
      <c r="O8">
        <f t="shared" ref="O8:O20" si="13">O7*$T7</f>
        <v>19.889732972645309</v>
      </c>
      <c r="P8">
        <f t="shared" ref="P8:P20" si="14">P7*$T7</f>
        <v>2.185684942048935</v>
      </c>
      <c r="R8">
        <f>'factor influence'!S10</f>
        <v>2023</v>
      </c>
      <c r="S8">
        <f>'factor influence'!T10</f>
        <v>1.054247532817802</v>
      </c>
      <c r="T8">
        <f>'factor influence'!U10</f>
        <v>1.0928424710244675</v>
      </c>
      <c r="V8" s="25">
        <v>2023</v>
      </c>
      <c r="W8" s="25">
        <f t="shared" ref="W8:W20" si="15">B8+J8</f>
        <v>295.51769852171788</v>
      </c>
      <c r="X8" s="25">
        <f t="shared" ref="X8:X20" si="16">C8+K8</f>
        <v>924.95690280765916</v>
      </c>
      <c r="Y8" s="25">
        <f t="shared" ref="Y8:Y20" si="17">D8+L8</f>
        <v>169.36701059839777</v>
      </c>
      <c r="Z8" s="25">
        <f t="shared" ref="Z8:Z20" si="18">E8+M8</f>
        <v>218.58042913764888</v>
      </c>
      <c r="AA8" s="25">
        <f t="shared" ref="AA8:AA20" si="19">F8+N8</f>
        <v>47.994976340066742</v>
      </c>
      <c r="AB8" s="25">
        <f t="shared" ref="AB8:AB20" si="20">G8+O8</f>
        <v>71.864136340562951</v>
      </c>
      <c r="AC8" s="25">
        <f t="shared" ref="AC8:AC20" si="21">H8+P8</f>
        <v>35.658044109014149</v>
      </c>
      <c r="AE8" s="25">
        <f t="shared" ref="AE8:AE20" si="22">SUM(W8:AC8)</f>
        <v>1763.9391978550677</v>
      </c>
    </row>
    <row r="9" spans="1:31">
      <c r="A9">
        <v>2024</v>
      </c>
      <c r="B9">
        <f t="shared" si="1"/>
        <v>238.80353869680755</v>
      </c>
      <c r="C9">
        <f t="shared" si="2"/>
        <v>869.32223693146682</v>
      </c>
      <c r="D9">
        <f t="shared" si="3"/>
        <v>79.356663236303021</v>
      </c>
      <c r="E9">
        <f t="shared" si="4"/>
        <v>78.334140404686735</v>
      </c>
      <c r="F9">
        <f t="shared" si="5"/>
        <v>34.065570422866756</v>
      </c>
      <c r="G9">
        <f t="shared" si="6"/>
        <v>54.793886520304433</v>
      </c>
      <c r="H9">
        <f t="shared" si="7"/>
        <v>35.288152069364415</v>
      </c>
      <c r="J9">
        <f t="shared" si="8"/>
        <v>75.408396641222922</v>
      </c>
      <c r="K9">
        <f t="shared" si="9"/>
        <v>109.68494056905152</v>
      </c>
      <c r="L9">
        <f t="shared" si="10"/>
        <v>102.82963178348579</v>
      </c>
      <c r="M9">
        <f t="shared" si="11"/>
        <v>157.67210206801155</v>
      </c>
      <c r="N9">
        <f t="shared" si="12"/>
        <v>17.138271963914303</v>
      </c>
      <c r="O9">
        <f t="shared" si="13"/>
        <v>21.736344929842527</v>
      </c>
      <c r="P9">
        <f t="shared" si="14"/>
        <v>2.3886093329497284</v>
      </c>
      <c r="R9">
        <f>'factor influence'!S11</f>
        <v>2024</v>
      </c>
      <c r="S9">
        <f>'factor influence'!T11</f>
        <v>1.054247532817802</v>
      </c>
      <c r="T9">
        <f>'factor influence'!U11</f>
        <v>1.0928424710244675</v>
      </c>
      <c r="V9" s="25">
        <v>2024</v>
      </c>
      <c r="W9" s="25">
        <f t="shared" si="15"/>
        <v>314.21193533803046</v>
      </c>
      <c r="X9" s="25">
        <f t="shared" si="16"/>
        <v>979.00717750051831</v>
      </c>
      <c r="Y9" s="25">
        <f t="shared" si="17"/>
        <v>182.18629501978882</v>
      </c>
      <c r="Z9" s="25">
        <f t="shared" si="18"/>
        <v>236.00624247269829</v>
      </c>
      <c r="AA9" s="25">
        <f t="shared" si="19"/>
        <v>51.203842386781062</v>
      </c>
      <c r="AB9" s="25">
        <f t="shared" si="20"/>
        <v>76.530231450146957</v>
      </c>
      <c r="AC9" s="25">
        <f t="shared" si="21"/>
        <v>37.676761402314142</v>
      </c>
      <c r="AE9" s="25">
        <f t="shared" si="22"/>
        <v>1876.8224855702781</v>
      </c>
    </row>
    <row r="10" spans="1:31">
      <c r="A10">
        <v>2025</v>
      </c>
      <c r="B10">
        <f t="shared" si="1"/>
        <v>251.75804149926986</v>
      </c>
      <c r="C10">
        <f t="shared" si="2"/>
        <v>916.48082350865161</v>
      </c>
      <c r="D10">
        <f t="shared" si="3"/>
        <v>83.661566429525635</v>
      </c>
      <c r="E10">
        <f t="shared" si="4"/>
        <v>82.58357425704429</v>
      </c>
      <c r="F10">
        <f t="shared" si="5"/>
        <v>35.913543572338369</v>
      </c>
      <c r="G10">
        <f t="shared" si="6"/>
        <v>57.766319677529566</v>
      </c>
      <c r="H10">
        <f t="shared" si="7"/>
        <v>37.202447256826851</v>
      </c>
      <c r="J10">
        <f t="shared" si="8"/>
        <v>82.409498521387221</v>
      </c>
      <c r="K10">
        <f t="shared" si="9"/>
        <v>119.86836148565413</v>
      </c>
      <c r="L10">
        <f t="shared" si="10"/>
        <v>112.37658889280074</v>
      </c>
      <c r="M10">
        <f t="shared" si="11"/>
        <v>172.31076963562779</v>
      </c>
      <c r="N10">
        <f t="shared" si="12"/>
        <v>18.72943148213346</v>
      </c>
      <c r="O10">
        <f t="shared" si="13"/>
        <v>23.754400904169263</v>
      </c>
      <c r="P10">
        <f t="shared" si="14"/>
        <v>2.6103737257328863</v>
      </c>
      <c r="R10">
        <f>'factor influence'!S12</f>
        <v>2025</v>
      </c>
      <c r="S10">
        <f>'factor influence'!T12</f>
        <v>1.0660000000000001</v>
      </c>
      <c r="T10">
        <f>'factor influence'!U12</f>
        <v>1.1194999999999999</v>
      </c>
      <c r="V10" s="25">
        <v>2025</v>
      </c>
      <c r="W10" s="25">
        <f t="shared" si="15"/>
        <v>334.1675400206571</v>
      </c>
      <c r="X10" s="25">
        <f t="shared" si="16"/>
        <v>1036.3491849943057</v>
      </c>
      <c r="Y10" s="25">
        <f t="shared" si="17"/>
        <v>196.03815532232636</v>
      </c>
      <c r="Z10" s="25">
        <f t="shared" si="18"/>
        <v>254.89434389267208</v>
      </c>
      <c r="AA10" s="25">
        <f t="shared" si="19"/>
        <v>54.642975054471833</v>
      </c>
      <c r="AB10" s="25">
        <f t="shared" si="20"/>
        <v>81.520720581698825</v>
      </c>
      <c r="AC10" s="25">
        <f t="shared" si="21"/>
        <v>39.812820982559735</v>
      </c>
      <c r="AE10" s="25">
        <f t="shared" si="22"/>
        <v>1997.4257408486917</v>
      </c>
    </row>
    <row r="11" spans="1:31">
      <c r="A11">
        <v>2026</v>
      </c>
      <c r="B11">
        <f t="shared" si="1"/>
        <v>268.37407223822169</v>
      </c>
      <c r="C11">
        <f t="shared" si="2"/>
        <v>976.96855786022263</v>
      </c>
      <c r="D11">
        <f t="shared" si="3"/>
        <v>89.183229813874334</v>
      </c>
      <c r="E11">
        <f t="shared" si="4"/>
        <v>88.034090158009221</v>
      </c>
      <c r="F11">
        <f t="shared" si="5"/>
        <v>38.283837448112706</v>
      </c>
      <c r="G11">
        <f t="shared" si="6"/>
        <v>61.578896776246523</v>
      </c>
      <c r="H11">
        <f t="shared" si="7"/>
        <v>39.657808775777426</v>
      </c>
      <c r="J11">
        <f t="shared" si="8"/>
        <v>92.257433594692984</v>
      </c>
      <c r="K11">
        <f t="shared" si="9"/>
        <v>134.1926306831898</v>
      </c>
      <c r="L11">
        <f t="shared" si="10"/>
        <v>125.80559126549042</v>
      </c>
      <c r="M11">
        <f t="shared" si="11"/>
        <v>192.90190660708529</v>
      </c>
      <c r="N11">
        <f t="shared" si="12"/>
        <v>20.967598544248407</v>
      </c>
      <c r="O11">
        <f t="shared" si="13"/>
        <v>26.593051812217489</v>
      </c>
      <c r="P11">
        <f t="shared" si="14"/>
        <v>2.922313385957966</v>
      </c>
      <c r="R11">
        <f>'factor influence'!S13</f>
        <v>2026</v>
      </c>
      <c r="S11">
        <f>'factor influence'!T13</f>
        <v>1.0660000000000001</v>
      </c>
      <c r="T11">
        <f>'factor influence'!U13</f>
        <v>1.1194999999999999</v>
      </c>
      <c r="V11" s="25">
        <v>2026</v>
      </c>
      <c r="W11" s="25">
        <f t="shared" si="15"/>
        <v>360.63150583291468</v>
      </c>
      <c r="X11" s="25">
        <f t="shared" si="16"/>
        <v>1111.1611885434124</v>
      </c>
      <c r="Y11" s="25">
        <f t="shared" si="17"/>
        <v>214.98882107936475</v>
      </c>
      <c r="Z11" s="25">
        <f t="shared" si="18"/>
        <v>280.9359967650945</v>
      </c>
      <c r="AA11" s="25">
        <f t="shared" si="19"/>
        <v>59.25143599236111</v>
      </c>
      <c r="AB11" s="25">
        <f t="shared" si="20"/>
        <v>88.171948588464005</v>
      </c>
      <c r="AC11" s="25">
        <f t="shared" si="21"/>
        <v>42.580122161735389</v>
      </c>
      <c r="AE11" s="25">
        <f t="shared" si="22"/>
        <v>2157.721018963347</v>
      </c>
    </row>
    <row r="12" spans="1:31">
      <c r="A12">
        <v>2027</v>
      </c>
      <c r="B12">
        <f t="shared" si="1"/>
        <v>286.08676100594431</v>
      </c>
      <c r="C12">
        <f t="shared" si="2"/>
        <v>1041.4484826789974</v>
      </c>
      <c r="D12">
        <f t="shared" si="3"/>
        <v>95.069322981590048</v>
      </c>
      <c r="E12">
        <f t="shared" si="4"/>
        <v>93.844340108437834</v>
      </c>
      <c r="F12">
        <f t="shared" si="5"/>
        <v>40.810570719688144</v>
      </c>
      <c r="G12">
        <f t="shared" si="6"/>
        <v>65.643103963478794</v>
      </c>
      <c r="H12">
        <f t="shared" si="7"/>
        <v>42.275224154978737</v>
      </c>
      <c r="J12">
        <f t="shared" si="8"/>
        <v>103.28219690925879</v>
      </c>
      <c r="K12">
        <f t="shared" si="9"/>
        <v>150.22865004983097</v>
      </c>
      <c r="L12">
        <f t="shared" si="10"/>
        <v>140.83935942171652</v>
      </c>
      <c r="M12">
        <f t="shared" si="11"/>
        <v>215.95368444663197</v>
      </c>
      <c r="N12">
        <f t="shared" si="12"/>
        <v>23.473226570286091</v>
      </c>
      <c r="O12">
        <f t="shared" si="13"/>
        <v>29.770921503777476</v>
      </c>
      <c r="P12">
        <f t="shared" si="14"/>
        <v>3.2715298355799427</v>
      </c>
      <c r="R12">
        <f>'factor influence'!S14</f>
        <v>2027</v>
      </c>
      <c r="S12">
        <f>'factor influence'!T14</f>
        <v>1.0660000000000001</v>
      </c>
      <c r="T12">
        <f>'factor influence'!U14</f>
        <v>1.1194999999999999</v>
      </c>
      <c r="V12" s="25">
        <v>2027</v>
      </c>
      <c r="W12" s="25">
        <f t="shared" si="15"/>
        <v>389.36895791520311</v>
      </c>
      <c r="X12" s="25">
        <f t="shared" si="16"/>
        <v>1191.6771327288284</v>
      </c>
      <c r="Y12" s="25">
        <f t="shared" si="17"/>
        <v>235.90868240330656</v>
      </c>
      <c r="Z12" s="25">
        <f t="shared" si="18"/>
        <v>309.79802455506979</v>
      </c>
      <c r="AA12" s="25">
        <f t="shared" si="19"/>
        <v>64.283797289974231</v>
      </c>
      <c r="AB12" s="25">
        <f t="shared" si="20"/>
        <v>95.414025467256266</v>
      </c>
      <c r="AC12" s="25">
        <f t="shared" si="21"/>
        <v>45.546753990558678</v>
      </c>
      <c r="AE12" s="25">
        <f t="shared" si="22"/>
        <v>2331.9973743501964</v>
      </c>
    </row>
    <row r="13" spans="1:31">
      <c r="A13">
        <v>2028</v>
      </c>
      <c r="B13">
        <f t="shared" si="1"/>
        <v>304.96848723233666</v>
      </c>
      <c r="C13">
        <f t="shared" si="2"/>
        <v>1110.1840825358113</v>
      </c>
      <c r="D13">
        <f t="shared" si="3"/>
        <v>101.343898298375</v>
      </c>
      <c r="E13">
        <f t="shared" si="4"/>
        <v>100.03806655559474</v>
      </c>
      <c r="F13">
        <f t="shared" si="5"/>
        <v>43.504068387187566</v>
      </c>
      <c r="G13">
        <f t="shared" si="6"/>
        <v>69.975548825068401</v>
      </c>
      <c r="H13">
        <f t="shared" si="7"/>
        <v>45.065388949207339</v>
      </c>
      <c r="J13">
        <f t="shared" si="8"/>
        <v>115.6244194399152</v>
      </c>
      <c r="K13">
        <f t="shared" si="9"/>
        <v>168.18097373078578</v>
      </c>
      <c r="L13">
        <f t="shared" si="10"/>
        <v>157.66966287261164</v>
      </c>
      <c r="M13">
        <f t="shared" si="11"/>
        <v>241.76014973800449</v>
      </c>
      <c r="N13">
        <f t="shared" si="12"/>
        <v>26.278277145435275</v>
      </c>
      <c r="O13">
        <f t="shared" si="13"/>
        <v>33.328546623478886</v>
      </c>
      <c r="P13">
        <f t="shared" si="14"/>
        <v>3.6624776509317458</v>
      </c>
      <c r="R13">
        <f>'factor influence'!S15</f>
        <v>2028</v>
      </c>
      <c r="S13">
        <f>'factor influence'!T15</f>
        <v>1.0660000000000001</v>
      </c>
      <c r="T13">
        <f>'factor influence'!U15</f>
        <v>1.1194999999999999</v>
      </c>
      <c r="V13" s="25">
        <v>2028</v>
      </c>
      <c r="W13" s="25">
        <f t="shared" si="15"/>
        <v>420.59290667225184</v>
      </c>
      <c r="X13" s="25">
        <f t="shared" si="16"/>
        <v>1278.3650562665971</v>
      </c>
      <c r="Y13" s="25">
        <f t="shared" si="17"/>
        <v>259.01356117098663</v>
      </c>
      <c r="Z13" s="25">
        <f t="shared" si="18"/>
        <v>341.79821629359924</v>
      </c>
      <c r="AA13" s="25">
        <f t="shared" si="19"/>
        <v>69.782345532622841</v>
      </c>
      <c r="AB13" s="25">
        <f t="shared" si="20"/>
        <v>103.30409544854729</v>
      </c>
      <c r="AC13" s="25">
        <f t="shared" si="21"/>
        <v>48.727866600139087</v>
      </c>
      <c r="AE13" s="25">
        <f t="shared" si="22"/>
        <v>2521.5840479847438</v>
      </c>
    </row>
    <row r="14" spans="1:31">
      <c r="A14">
        <v>2029</v>
      </c>
      <c r="B14">
        <f t="shared" si="1"/>
        <v>325.0964073896709</v>
      </c>
      <c r="C14">
        <f t="shared" si="2"/>
        <v>1183.4562319831748</v>
      </c>
      <c r="D14">
        <f t="shared" si="3"/>
        <v>108.03259558606776</v>
      </c>
      <c r="E14">
        <f t="shared" si="4"/>
        <v>106.64057894826399</v>
      </c>
      <c r="F14">
        <f t="shared" si="5"/>
        <v>46.375336900741949</v>
      </c>
      <c r="G14">
        <f t="shared" si="6"/>
        <v>74.593935047522919</v>
      </c>
      <c r="H14">
        <f t="shared" si="7"/>
        <v>48.039704619855023</v>
      </c>
      <c r="J14">
        <f t="shared" si="8"/>
        <v>129.44153756298505</v>
      </c>
      <c r="K14">
        <f t="shared" si="9"/>
        <v>188.27860009161466</v>
      </c>
      <c r="L14">
        <f t="shared" si="10"/>
        <v>176.51118758588871</v>
      </c>
      <c r="M14">
        <f t="shared" si="11"/>
        <v>270.65048763169602</v>
      </c>
      <c r="N14">
        <f t="shared" si="12"/>
        <v>29.41853126431479</v>
      </c>
      <c r="O14">
        <f t="shared" si="13"/>
        <v>37.311307944984613</v>
      </c>
      <c r="P14">
        <f t="shared" si="14"/>
        <v>4.1001437302180896</v>
      </c>
      <c r="R14">
        <f>'factor influence'!S16</f>
        <v>2029</v>
      </c>
      <c r="S14">
        <f>'factor influence'!T16</f>
        <v>1.0660000000000001</v>
      </c>
      <c r="T14">
        <f>'factor influence'!U16</f>
        <v>1.1194999999999999</v>
      </c>
      <c r="V14" s="25">
        <v>2029</v>
      </c>
      <c r="W14" s="25">
        <f t="shared" si="15"/>
        <v>454.53794495265595</v>
      </c>
      <c r="X14" s="25">
        <f t="shared" si="16"/>
        <v>1371.7348320747894</v>
      </c>
      <c r="Y14" s="25">
        <f t="shared" si="17"/>
        <v>284.54378317195648</v>
      </c>
      <c r="Z14" s="25">
        <f t="shared" si="18"/>
        <v>377.29106657995999</v>
      </c>
      <c r="AA14" s="25">
        <f t="shared" si="19"/>
        <v>75.793868165056736</v>
      </c>
      <c r="AB14" s="25">
        <f t="shared" si="20"/>
        <v>111.90524299250754</v>
      </c>
      <c r="AC14" s="25">
        <f t="shared" si="21"/>
        <v>52.139848350073109</v>
      </c>
      <c r="AE14" s="25">
        <f t="shared" si="22"/>
        <v>2727.9465862869993</v>
      </c>
    </row>
    <row r="15" spans="1:31">
      <c r="A15">
        <v>2030</v>
      </c>
      <c r="B15">
        <f t="shared" si="1"/>
        <v>346.55277027738919</v>
      </c>
      <c r="C15">
        <f t="shared" si="2"/>
        <v>1261.5643432940644</v>
      </c>
      <c r="D15">
        <f t="shared" si="3"/>
        <v>115.16274689474824</v>
      </c>
      <c r="E15">
        <f t="shared" si="4"/>
        <v>113.67885715884942</v>
      </c>
      <c r="F15">
        <f t="shared" si="5"/>
        <v>49.436109136190922</v>
      </c>
      <c r="G15">
        <f t="shared" si="6"/>
        <v>79.517134760659431</v>
      </c>
      <c r="H15">
        <f t="shared" si="7"/>
        <v>51.210325124765454</v>
      </c>
      <c r="J15">
        <f t="shared" si="8"/>
        <v>144.90980130176175</v>
      </c>
      <c r="K15">
        <f t="shared" si="9"/>
        <v>210.7778928025626</v>
      </c>
      <c r="L15">
        <f t="shared" si="10"/>
        <v>197.6042745024024</v>
      </c>
      <c r="M15">
        <f t="shared" si="11"/>
        <v>302.99322090368366</v>
      </c>
      <c r="N15">
        <f t="shared" si="12"/>
        <v>32.934045750400408</v>
      </c>
      <c r="O15">
        <f t="shared" si="13"/>
        <v>41.770009244410268</v>
      </c>
      <c r="P15">
        <f t="shared" si="14"/>
        <v>4.5901109059791514</v>
      </c>
      <c r="R15">
        <f>'factor influence'!S17</f>
        <v>2030</v>
      </c>
      <c r="S15">
        <f>'factor influence'!T17</f>
        <v>1.0660000000000001</v>
      </c>
      <c r="T15">
        <f>'factor influence'!U17</f>
        <v>1.1194999999999999</v>
      </c>
      <c r="V15" s="25">
        <v>2030</v>
      </c>
      <c r="W15" s="25">
        <f t="shared" si="15"/>
        <v>491.4625715791509</v>
      </c>
      <c r="X15" s="25">
        <f t="shared" si="16"/>
        <v>1472.3422360966269</v>
      </c>
      <c r="Y15" s="25">
        <f t="shared" si="17"/>
        <v>312.76702139715064</v>
      </c>
      <c r="Z15" s="25">
        <f t="shared" si="18"/>
        <v>416.6720780625331</v>
      </c>
      <c r="AA15" s="25">
        <f t="shared" si="19"/>
        <v>82.370154886591337</v>
      </c>
      <c r="AB15" s="25">
        <f t="shared" si="20"/>
        <v>121.28714400506971</v>
      </c>
      <c r="AC15" s="25">
        <f t="shared" si="21"/>
        <v>55.800436030744606</v>
      </c>
      <c r="AE15" s="25">
        <f t="shared" si="22"/>
        <v>2952.7016420578675</v>
      </c>
    </row>
    <row r="16" spans="1:31">
      <c r="A16">
        <v>2031</v>
      </c>
      <c r="B16">
        <f t="shared" si="1"/>
        <v>369.42525311569688</v>
      </c>
      <c r="C16">
        <f t="shared" si="2"/>
        <v>1344.8275899514726</v>
      </c>
      <c r="D16">
        <f t="shared" si="3"/>
        <v>122.76348818980163</v>
      </c>
      <c r="E16">
        <f t="shared" si="4"/>
        <v>121.18166173133349</v>
      </c>
      <c r="F16">
        <f t="shared" si="5"/>
        <v>52.698892339179523</v>
      </c>
      <c r="G16">
        <f t="shared" si="6"/>
        <v>84.765265654862958</v>
      </c>
      <c r="H16">
        <f t="shared" si="7"/>
        <v>54.590206582999976</v>
      </c>
      <c r="J16">
        <f t="shared" si="8"/>
        <v>162.22652255732226</v>
      </c>
      <c r="K16">
        <f t="shared" si="9"/>
        <v>235.96585099246883</v>
      </c>
      <c r="L16">
        <f t="shared" si="10"/>
        <v>221.21798530543947</v>
      </c>
      <c r="M16">
        <f t="shared" si="11"/>
        <v>339.20091080167384</v>
      </c>
      <c r="N16">
        <f t="shared" si="12"/>
        <v>36.869664217573252</v>
      </c>
      <c r="O16">
        <f t="shared" si="13"/>
        <v>46.761525349117292</v>
      </c>
      <c r="P16">
        <f t="shared" si="14"/>
        <v>5.1386291592436599</v>
      </c>
      <c r="R16">
        <f>'factor influence'!S18</f>
        <v>2031</v>
      </c>
      <c r="S16">
        <f>'factor influence'!T18</f>
        <v>1.0660000000000001</v>
      </c>
      <c r="T16">
        <f>'factor influence'!U18</f>
        <v>1.1194999999999999</v>
      </c>
      <c r="V16" s="25">
        <v>2031</v>
      </c>
      <c r="W16" s="25">
        <f t="shared" si="15"/>
        <v>531.65177567301907</v>
      </c>
      <c r="X16" s="25">
        <f t="shared" si="16"/>
        <v>1580.7934409439415</v>
      </c>
      <c r="Y16" s="25">
        <f t="shared" si="17"/>
        <v>343.98147349524112</v>
      </c>
      <c r="Z16" s="25">
        <f t="shared" si="18"/>
        <v>460.38257253300731</v>
      </c>
      <c r="AA16" s="25">
        <f t="shared" si="19"/>
        <v>89.568556556752782</v>
      </c>
      <c r="AB16" s="25">
        <f t="shared" si="20"/>
        <v>131.52679100398024</v>
      </c>
      <c r="AC16" s="25">
        <f t="shared" si="21"/>
        <v>59.728835742243632</v>
      </c>
      <c r="AE16" s="25">
        <f t="shared" si="22"/>
        <v>3197.6334459481855</v>
      </c>
    </row>
    <row r="17" spans="1:31">
      <c r="A17">
        <v>2032</v>
      </c>
      <c r="B17">
        <f t="shared" si="1"/>
        <v>393.8073198213329</v>
      </c>
      <c r="C17">
        <f t="shared" si="2"/>
        <v>1433.58621088827</v>
      </c>
      <c r="D17">
        <f t="shared" si="3"/>
        <v>130.86587841032855</v>
      </c>
      <c r="E17">
        <f t="shared" si="4"/>
        <v>129.1796514056015</v>
      </c>
      <c r="F17">
        <f t="shared" si="5"/>
        <v>56.177019233565375</v>
      </c>
      <c r="G17">
        <f t="shared" si="6"/>
        <v>90.359773188083921</v>
      </c>
      <c r="H17">
        <f t="shared" si="7"/>
        <v>58.193160217477974</v>
      </c>
      <c r="J17">
        <f t="shared" si="8"/>
        <v>181.61259200292224</v>
      </c>
      <c r="K17">
        <f t="shared" si="9"/>
        <v>264.16377018606886</v>
      </c>
      <c r="L17">
        <f t="shared" si="10"/>
        <v>247.65353454943948</v>
      </c>
      <c r="M17">
        <f t="shared" si="11"/>
        <v>379.73541964247386</v>
      </c>
      <c r="N17">
        <f t="shared" si="12"/>
        <v>41.275589091573252</v>
      </c>
      <c r="O17">
        <f t="shared" si="13"/>
        <v>52.349527628336809</v>
      </c>
      <c r="P17">
        <f t="shared" si="14"/>
        <v>5.7526953437732766</v>
      </c>
      <c r="R17">
        <f>'factor influence'!S19</f>
        <v>2032</v>
      </c>
      <c r="S17">
        <f>'factor influence'!T19</f>
        <v>1.0660000000000001</v>
      </c>
      <c r="T17">
        <f>'factor influence'!U19</f>
        <v>1.1194999999999999</v>
      </c>
      <c r="V17" s="25">
        <v>2032</v>
      </c>
      <c r="W17" s="25">
        <f t="shared" si="15"/>
        <v>575.41991182425511</v>
      </c>
      <c r="X17" s="25">
        <f t="shared" si="16"/>
        <v>1697.7499810743388</v>
      </c>
      <c r="Y17" s="25">
        <f t="shared" si="17"/>
        <v>378.51941295976803</v>
      </c>
      <c r="Z17" s="25">
        <f t="shared" si="18"/>
        <v>508.91507104807533</v>
      </c>
      <c r="AA17" s="25">
        <f t="shared" si="19"/>
        <v>97.452608325138627</v>
      </c>
      <c r="AB17" s="25">
        <f t="shared" si="20"/>
        <v>142.70930081642072</v>
      </c>
      <c r="AC17" s="25">
        <f t="shared" si="21"/>
        <v>63.94585556125125</v>
      </c>
      <c r="AE17" s="25">
        <f t="shared" si="22"/>
        <v>3464.7121416092477</v>
      </c>
    </row>
    <row r="18" spans="1:31">
      <c r="A18">
        <v>2033</v>
      </c>
      <c r="B18">
        <f t="shared" si="1"/>
        <v>419.79860292954089</v>
      </c>
      <c r="C18">
        <f t="shared" si="2"/>
        <v>1528.202900806896</v>
      </c>
      <c r="D18">
        <f t="shared" si="3"/>
        <v>139.50302638541024</v>
      </c>
      <c r="E18">
        <f t="shared" si="4"/>
        <v>137.70550839837122</v>
      </c>
      <c r="F18">
        <f t="shared" si="5"/>
        <v>59.884702502980694</v>
      </c>
      <c r="G18">
        <f t="shared" si="6"/>
        <v>96.323518218497469</v>
      </c>
      <c r="H18">
        <f t="shared" si="7"/>
        <v>62.033908791831522</v>
      </c>
      <c r="J18">
        <f t="shared" si="8"/>
        <v>203.31529674727145</v>
      </c>
      <c r="K18">
        <f t="shared" si="9"/>
        <v>295.73134072330407</v>
      </c>
      <c r="L18">
        <f t="shared" si="10"/>
        <v>277.24813192809751</v>
      </c>
      <c r="M18">
        <f t="shared" si="11"/>
        <v>425.11380228974946</v>
      </c>
      <c r="N18">
        <f t="shared" si="12"/>
        <v>46.208021988016256</v>
      </c>
      <c r="O18">
        <f t="shared" si="13"/>
        <v>58.605296179923052</v>
      </c>
      <c r="P18">
        <f t="shared" si="14"/>
        <v>6.4401424373541829</v>
      </c>
      <c r="R18">
        <f>'factor influence'!S20</f>
        <v>2033</v>
      </c>
      <c r="S18">
        <f>'factor influence'!T20</f>
        <v>1.0660000000000001</v>
      </c>
      <c r="T18">
        <f>'factor influence'!U20</f>
        <v>1.1194999999999999</v>
      </c>
      <c r="V18" s="25">
        <v>2033</v>
      </c>
      <c r="W18" s="25">
        <f t="shared" si="15"/>
        <v>623.11389967681237</v>
      </c>
      <c r="X18" s="25">
        <f t="shared" si="16"/>
        <v>1823.9342415302001</v>
      </c>
      <c r="Y18" s="25">
        <f t="shared" si="17"/>
        <v>416.75115831350774</v>
      </c>
      <c r="Z18" s="25">
        <f t="shared" si="18"/>
        <v>562.81931068812071</v>
      </c>
      <c r="AA18" s="25">
        <f t="shared" si="19"/>
        <v>106.09272449099694</v>
      </c>
      <c r="AB18" s="25">
        <f t="shared" si="20"/>
        <v>154.92881439842051</v>
      </c>
      <c r="AC18" s="25">
        <f t="shared" si="21"/>
        <v>68.474051229185704</v>
      </c>
      <c r="AE18" s="25">
        <f t="shared" si="22"/>
        <v>3756.1142003272444</v>
      </c>
    </row>
    <row r="19" spans="1:31">
      <c r="A19">
        <v>2034</v>
      </c>
      <c r="B19">
        <f t="shared" si="1"/>
        <v>447.50531072289061</v>
      </c>
      <c r="C19">
        <f t="shared" si="2"/>
        <v>1629.0642922601512</v>
      </c>
      <c r="D19">
        <f t="shared" si="3"/>
        <v>148.71022612684732</v>
      </c>
      <c r="E19">
        <f t="shared" si="4"/>
        <v>146.79407195266373</v>
      </c>
      <c r="F19">
        <f t="shared" si="5"/>
        <v>63.837092868177422</v>
      </c>
      <c r="G19">
        <f t="shared" si="6"/>
        <v>102.68087042091831</v>
      </c>
      <c r="H19">
        <f t="shared" si="7"/>
        <v>66.128146772092407</v>
      </c>
      <c r="J19">
        <f t="shared" si="8"/>
        <v>227.61147470857037</v>
      </c>
      <c r="K19">
        <f t="shared" si="9"/>
        <v>331.07123593973887</v>
      </c>
      <c r="L19">
        <f t="shared" si="10"/>
        <v>310.37928369350516</v>
      </c>
      <c r="M19">
        <f t="shared" si="11"/>
        <v>475.91490166337451</v>
      </c>
      <c r="N19">
        <f t="shared" si="12"/>
        <v>51.729880615584193</v>
      </c>
      <c r="O19">
        <f t="shared" si="13"/>
        <v>65.608629073423856</v>
      </c>
      <c r="P19">
        <f t="shared" si="14"/>
        <v>7.2097394586180075</v>
      </c>
      <c r="R19">
        <f>'factor influence'!S21</f>
        <v>2034</v>
      </c>
      <c r="S19">
        <f>'factor influence'!T21</f>
        <v>1.0660000000000001</v>
      </c>
      <c r="T19">
        <f>'factor influence'!U21</f>
        <v>1.1194999999999999</v>
      </c>
      <c r="V19" s="25">
        <v>2034</v>
      </c>
      <c r="W19" s="25">
        <f t="shared" si="15"/>
        <v>675.11678543146104</v>
      </c>
      <c r="X19" s="25">
        <f t="shared" si="16"/>
        <v>1960.1355281998901</v>
      </c>
      <c r="Y19" s="25">
        <f t="shared" si="17"/>
        <v>459.08950982035248</v>
      </c>
      <c r="Z19" s="25">
        <f t="shared" si="18"/>
        <v>622.70897361603829</v>
      </c>
      <c r="AA19" s="25">
        <f t="shared" si="19"/>
        <v>115.56697348376161</v>
      </c>
      <c r="AB19" s="25">
        <f t="shared" si="20"/>
        <v>168.28949949434218</v>
      </c>
      <c r="AC19" s="25">
        <f t="shared" si="21"/>
        <v>73.33788623071041</v>
      </c>
      <c r="AE19" s="25">
        <f t="shared" si="22"/>
        <v>4074.2451562765559</v>
      </c>
    </row>
    <row r="20" spans="1:31">
      <c r="A20">
        <v>2035</v>
      </c>
      <c r="B20">
        <f t="shared" si="1"/>
        <v>477.04066123060142</v>
      </c>
      <c r="C20">
        <f t="shared" si="2"/>
        <v>1736.5825355493214</v>
      </c>
      <c r="D20">
        <f t="shared" si="3"/>
        <v>158.52510105121925</v>
      </c>
      <c r="E20">
        <f t="shared" si="4"/>
        <v>156.48248070153954</v>
      </c>
      <c r="F20">
        <f t="shared" si="5"/>
        <v>68.050340997477136</v>
      </c>
      <c r="G20">
        <f t="shared" si="6"/>
        <v>109.45780786869892</v>
      </c>
      <c r="H20">
        <f t="shared" si="7"/>
        <v>70.492604459050511</v>
      </c>
      <c r="J20">
        <f t="shared" si="8"/>
        <v>254.81104593624451</v>
      </c>
      <c r="K20">
        <f t="shared" si="9"/>
        <v>370.63424863453764</v>
      </c>
      <c r="L20">
        <f t="shared" si="10"/>
        <v>347.46960809487899</v>
      </c>
      <c r="M20">
        <f t="shared" si="11"/>
        <v>532.78673241214778</v>
      </c>
      <c r="N20">
        <f t="shared" si="12"/>
        <v>57.911601349146501</v>
      </c>
      <c r="O20">
        <f t="shared" si="13"/>
        <v>73.448860247698008</v>
      </c>
      <c r="P20">
        <f t="shared" si="14"/>
        <v>8.0713033239228587</v>
      </c>
      <c r="R20">
        <f>'factor influence'!S22</f>
        <v>2035</v>
      </c>
      <c r="S20">
        <f>'factor influence'!T22</f>
        <v>1.0660000000000001</v>
      </c>
      <c r="T20">
        <f>'factor influence'!U22</f>
        <v>1.1194999999999999</v>
      </c>
      <c r="V20" s="25">
        <v>2035</v>
      </c>
      <c r="W20" s="25">
        <f t="shared" si="15"/>
        <v>731.85170716684593</v>
      </c>
      <c r="X20" s="25">
        <f t="shared" si="16"/>
        <v>2107.2167841838591</v>
      </c>
      <c r="Y20" s="25">
        <f t="shared" si="17"/>
        <v>505.99470914609822</v>
      </c>
      <c r="Z20" s="25">
        <f t="shared" si="18"/>
        <v>689.26921311368733</v>
      </c>
      <c r="AA20" s="25">
        <f t="shared" si="19"/>
        <v>125.96194234662363</v>
      </c>
      <c r="AB20" s="25">
        <f t="shared" si="20"/>
        <v>182.90666811639693</v>
      </c>
      <c r="AC20" s="25">
        <f t="shared" si="21"/>
        <v>78.563907782973374</v>
      </c>
      <c r="AE20" s="25">
        <f t="shared" si="22"/>
        <v>4421.7649318564845</v>
      </c>
    </row>
    <row r="23" spans="1:31">
      <c r="B23" t="s">
        <v>53</v>
      </c>
    </row>
    <row r="24" spans="1:31">
      <c r="A24">
        <f>'factor influence'!A25</f>
        <v>0</v>
      </c>
      <c r="B24" t="s">
        <v>48</v>
      </c>
    </row>
    <row r="25" spans="1:31">
      <c r="B25" t="s">
        <v>111</v>
      </c>
      <c r="J25" t="s">
        <v>119</v>
      </c>
      <c r="R25" t="str">
        <f>'factor influence'!S27</f>
        <v>CAGR</v>
      </c>
      <c r="S25">
        <f>'factor influence'!T27</f>
        <v>0</v>
      </c>
      <c r="T25">
        <f>'factor influence'!U27</f>
        <v>0</v>
      </c>
      <c r="V25" t="s">
        <v>26</v>
      </c>
    </row>
    <row r="26" spans="1:31">
      <c r="B26" s="2" t="s">
        <v>81</v>
      </c>
      <c r="C26" s="2" t="s">
        <v>83</v>
      </c>
      <c r="D26" s="2" t="s">
        <v>85</v>
      </c>
      <c r="E26" s="2" t="s">
        <v>94</v>
      </c>
      <c r="F26" s="2" t="s">
        <v>87</v>
      </c>
      <c r="G26" s="2" t="s">
        <v>89</v>
      </c>
      <c r="H26" s="2" t="s">
        <v>91</v>
      </c>
      <c r="J26" s="2" t="s">
        <v>81</v>
      </c>
      <c r="K26" s="2" t="s">
        <v>83</v>
      </c>
      <c r="L26" s="2" t="s">
        <v>85</v>
      </c>
      <c r="M26" s="2" t="s">
        <v>94</v>
      </c>
      <c r="N26" s="2" t="s">
        <v>87</v>
      </c>
      <c r="O26" s="2" t="s">
        <v>89</v>
      </c>
      <c r="P26" s="2" t="s">
        <v>91</v>
      </c>
      <c r="R26">
        <f>'factor influence'!S29</f>
        <v>0</v>
      </c>
      <c r="S26" t="str">
        <f>'factor influence'!T29</f>
        <v>Electronic</v>
      </c>
      <c r="T26" t="str">
        <f>'factor influence'!U29</f>
        <v>Semiconductor</v>
      </c>
      <c r="W26" s="2" t="s">
        <v>81</v>
      </c>
      <c r="X26" s="2" t="s">
        <v>83</v>
      </c>
      <c r="Y26" s="2" t="s">
        <v>85</v>
      </c>
      <c r="Z26" s="2" t="s">
        <v>94</v>
      </c>
      <c r="AA26" s="2" t="s">
        <v>87</v>
      </c>
      <c r="AB26" s="2" t="s">
        <v>89</v>
      </c>
      <c r="AC26" s="2" t="s">
        <v>91</v>
      </c>
    </row>
    <row r="27" spans="1:31">
      <c r="A27">
        <v>2020</v>
      </c>
      <c r="R27">
        <f>'factor influence'!S30</f>
        <v>2020</v>
      </c>
      <c r="S27">
        <f>'factor influence'!T30</f>
        <v>1.054247532817802</v>
      </c>
      <c r="T27">
        <f>'factor influence'!U30</f>
        <v>1.0928424710244675</v>
      </c>
    </row>
    <row r="28" spans="1:31">
      <c r="A28">
        <v>2021</v>
      </c>
      <c r="R28">
        <f>'factor influence'!S31</f>
        <v>2021</v>
      </c>
      <c r="S28">
        <f>'factor influence'!T31</f>
        <v>1.054247532817802</v>
      </c>
      <c r="T28">
        <f>'factor influence'!U31</f>
        <v>1.0928424710244675</v>
      </c>
    </row>
    <row r="29" spans="1:31">
      <c r="A29" s="2">
        <v>2022</v>
      </c>
      <c r="B29" s="2">
        <f>'Regional production share'!$C$15</f>
        <v>214.86</v>
      </c>
      <c r="C29" s="2">
        <f>'Regional production share'!$C$16</f>
        <v>782.16</v>
      </c>
      <c r="D29" s="2">
        <f>'Regional production share'!$C$17</f>
        <v>71.400000000000034</v>
      </c>
      <c r="E29" s="2">
        <f>'Regional production share'!$C$18</f>
        <v>70.47999999999999</v>
      </c>
      <c r="F29" s="2">
        <f>'Regional production share'!$C$19</f>
        <v>30.65</v>
      </c>
      <c r="G29" s="2">
        <f>'Regional production share'!$C$20</f>
        <v>49.3</v>
      </c>
      <c r="H29" s="2">
        <f>'Regional production share'!$C$21</f>
        <v>31.75</v>
      </c>
      <c r="J29">
        <f>'Regional production share'!$C$26</f>
        <v>63.14</v>
      </c>
      <c r="K29">
        <f>'Regional production share'!$C$27</f>
        <v>91.84</v>
      </c>
      <c r="L29">
        <f>'Regional production share'!$C$28</f>
        <v>86.1</v>
      </c>
      <c r="M29">
        <f>'Regional production share'!$C$29</f>
        <v>132.02000000000001</v>
      </c>
      <c r="N29">
        <f>'Regional production share'!$C$30</f>
        <v>14.350000000000001</v>
      </c>
      <c r="O29">
        <f>'Regional production share'!$C$31</f>
        <v>18.2</v>
      </c>
      <c r="P29">
        <f>'Regional production share'!$C$32</f>
        <v>2</v>
      </c>
      <c r="R29">
        <f>'factor influence'!S32</f>
        <v>2022</v>
      </c>
      <c r="S29">
        <f>'factor influence'!T32</f>
        <v>1.054247532817802</v>
      </c>
      <c r="T29">
        <f>'factor influence'!U32</f>
        <v>1.0928424710244675</v>
      </c>
      <c r="V29" s="2">
        <v>2022</v>
      </c>
      <c r="W29">
        <f>B29+J29</f>
        <v>278</v>
      </c>
      <c r="X29">
        <f t="shared" ref="X29:X42" si="23">C29+K29</f>
        <v>874</v>
      </c>
      <c r="Y29">
        <f t="shared" ref="Y29:Y42" si="24">D29+L29</f>
        <v>157.50000000000003</v>
      </c>
      <c r="Z29">
        <f t="shared" ref="Z29:Z42" si="25">E29+M29</f>
        <v>202.5</v>
      </c>
      <c r="AA29">
        <f t="shared" ref="AA29:AA42" si="26">F29+N29</f>
        <v>45</v>
      </c>
      <c r="AB29">
        <f t="shared" ref="AB29:AB42" si="27">G29+O29</f>
        <v>67.5</v>
      </c>
      <c r="AC29">
        <f t="shared" ref="AC29:AC42" si="28">H29+P29</f>
        <v>33.75</v>
      </c>
      <c r="AE29" t="s">
        <v>132</v>
      </c>
    </row>
    <row r="30" spans="1:31">
      <c r="A30">
        <v>2023</v>
      </c>
      <c r="B30">
        <f t="shared" ref="B30:B42" si="29">B29*$S29</f>
        <v>226.51562490123297</v>
      </c>
      <c r="C30">
        <f t="shared" ref="C30:C42" si="30">C29*$S29</f>
        <v>824.59025026877202</v>
      </c>
      <c r="D30">
        <f t="shared" ref="D30:D42" si="31">D29*$S29</f>
        <v>75.273273843191106</v>
      </c>
      <c r="E30">
        <f t="shared" ref="E30:E42" si="32">E29*$S29</f>
        <v>74.303366112998674</v>
      </c>
      <c r="F30">
        <f t="shared" ref="F30:F42" si="33">F29*$S29</f>
        <v>32.312686880865634</v>
      </c>
      <c r="G30">
        <f t="shared" ref="G30:G42" si="34">G29*$S29</f>
        <v>51.974403367917638</v>
      </c>
      <c r="H30">
        <f t="shared" ref="H30:H42" si="35">H29*$S29</f>
        <v>33.472359166965212</v>
      </c>
      <c r="J30">
        <f t="shared" ref="J30:J42" si="36">J29*$T29</f>
        <v>69.002073620484879</v>
      </c>
      <c r="K30">
        <f t="shared" ref="K30:K42" si="37">K29*$T29</f>
        <v>100.3666525388871</v>
      </c>
      <c r="L30">
        <f t="shared" ref="L30:L42" si="38">L29*$T29</f>
        <v>94.093736755206649</v>
      </c>
      <c r="M30">
        <f t="shared" ref="M30:M42" si="39">M29*$T29</f>
        <v>144.2770630246502</v>
      </c>
      <c r="N30">
        <f t="shared" ref="N30:N42" si="40">N29*$T29</f>
        <v>15.68228945920111</v>
      </c>
      <c r="O30">
        <f t="shared" ref="O30:O42" si="41">O29*$T29</f>
        <v>19.889732972645309</v>
      </c>
      <c r="P30">
        <f t="shared" ref="P30:P42" si="42">P29*$T29</f>
        <v>2.185684942048935</v>
      </c>
      <c r="R30">
        <f>'factor influence'!S33</f>
        <v>2023</v>
      </c>
      <c r="S30">
        <f>'factor influence'!T33</f>
        <v>1.054247532817802</v>
      </c>
      <c r="T30">
        <f>'factor influence'!U33</f>
        <v>1.0928424710244675</v>
      </c>
      <c r="V30">
        <v>2023</v>
      </c>
      <c r="W30">
        <f t="shared" ref="W30:W42" si="43">B30+J30</f>
        <v>295.51769852171788</v>
      </c>
      <c r="X30">
        <f t="shared" si="23"/>
        <v>924.95690280765916</v>
      </c>
      <c r="Y30">
        <f t="shared" si="24"/>
        <v>169.36701059839777</v>
      </c>
      <c r="Z30">
        <f t="shared" si="25"/>
        <v>218.58042913764888</v>
      </c>
      <c r="AA30">
        <f t="shared" si="26"/>
        <v>47.994976340066742</v>
      </c>
      <c r="AB30">
        <f t="shared" si="27"/>
        <v>71.864136340562951</v>
      </c>
      <c r="AC30">
        <f t="shared" si="28"/>
        <v>35.658044109014149</v>
      </c>
    </row>
    <row r="31" spans="1:31">
      <c r="A31">
        <v>2024</v>
      </c>
      <c r="B31">
        <f t="shared" si="29"/>
        <v>238.80353869680755</v>
      </c>
      <c r="C31">
        <f t="shared" si="30"/>
        <v>869.32223693146682</v>
      </c>
      <c r="D31">
        <f t="shared" si="31"/>
        <v>79.356663236303021</v>
      </c>
      <c r="E31">
        <f t="shared" si="32"/>
        <v>78.334140404686735</v>
      </c>
      <c r="F31">
        <f t="shared" si="33"/>
        <v>34.065570422866756</v>
      </c>
      <c r="G31">
        <f t="shared" si="34"/>
        <v>54.793886520304433</v>
      </c>
      <c r="H31">
        <f t="shared" si="35"/>
        <v>35.288152069364415</v>
      </c>
      <c r="J31">
        <f t="shared" si="36"/>
        <v>75.408396641222922</v>
      </c>
      <c r="K31">
        <f t="shared" si="37"/>
        <v>109.68494056905152</v>
      </c>
      <c r="L31">
        <f t="shared" si="38"/>
        <v>102.82963178348579</v>
      </c>
      <c r="M31">
        <f t="shared" si="39"/>
        <v>157.67210206801155</v>
      </c>
      <c r="N31">
        <f t="shared" si="40"/>
        <v>17.138271963914303</v>
      </c>
      <c r="O31">
        <f t="shared" si="41"/>
        <v>21.736344929842527</v>
      </c>
      <c r="P31">
        <f t="shared" si="42"/>
        <v>2.3886093329497284</v>
      </c>
      <c r="R31">
        <f>'factor influence'!S34</f>
        <v>2024</v>
      </c>
      <c r="S31">
        <f>'factor influence'!T34</f>
        <v>1.054247532817802</v>
      </c>
      <c r="T31">
        <f>'factor influence'!U34</f>
        <v>1.0928424710244675</v>
      </c>
      <c r="V31">
        <v>2024</v>
      </c>
      <c r="W31">
        <f t="shared" si="43"/>
        <v>314.21193533803046</v>
      </c>
      <c r="X31">
        <f t="shared" si="23"/>
        <v>979.00717750051831</v>
      </c>
      <c r="Y31">
        <f t="shared" si="24"/>
        <v>182.18629501978882</v>
      </c>
      <c r="Z31">
        <f t="shared" si="25"/>
        <v>236.00624247269829</v>
      </c>
      <c r="AA31">
        <f t="shared" si="26"/>
        <v>51.203842386781062</v>
      </c>
      <c r="AB31">
        <f t="shared" si="27"/>
        <v>76.530231450146957</v>
      </c>
      <c r="AC31">
        <f t="shared" si="28"/>
        <v>37.676761402314142</v>
      </c>
    </row>
    <row r="32" spans="1:31">
      <c r="A32">
        <v>2025</v>
      </c>
      <c r="B32">
        <f t="shared" si="29"/>
        <v>251.75804149926986</v>
      </c>
      <c r="C32">
        <f t="shared" si="30"/>
        <v>916.48082350865161</v>
      </c>
      <c r="D32">
        <f t="shared" si="31"/>
        <v>83.661566429525635</v>
      </c>
      <c r="E32">
        <f t="shared" si="32"/>
        <v>82.58357425704429</v>
      </c>
      <c r="F32">
        <f t="shared" si="33"/>
        <v>35.913543572338369</v>
      </c>
      <c r="G32">
        <f t="shared" si="34"/>
        <v>57.766319677529566</v>
      </c>
      <c r="H32">
        <f t="shared" si="35"/>
        <v>37.202447256826851</v>
      </c>
      <c r="J32">
        <f t="shared" si="36"/>
        <v>82.409498521387221</v>
      </c>
      <c r="K32">
        <f t="shared" si="37"/>
        <v>119.86836148565413</v>
      </c>
      <c r="L32">
        <f t="shared" si="38"/>
        <v>112.37658889280074</v>
      </c>
      <c r="M32">
        <f t="shared" si="39"/>
        <v>172.31076963562779</v>
      </c>
      <c r="N32">
        <f t="shared" si="40"/>
        <v>18.72943148213346</v>
      </c>
      <c r="O32">
        <f t="shared" si="41"/>
        <v>23.754400904169263</v>
      </c>
      <c r="P32">
        <f t="shared" si="42"/>
        <v>2.6103737257328863</v>
      </c>
      <c r="R32">
        <f>'factor influence'!S35</f>
        <v>2025</v>
      </c>
      <c r="S32">
        <f>'factor influence'!T35</f>
        <v>1.0568</v>
      </c>
      <c r="T32">
        <f>'factor influence'!U35</f>
        <v>1.1194999999999999</v>
      </c>
      <c r="V32">
        <v>2025</v>
      </c>
      <c r="W32">
        <f t="shared" si="43"/>
        <v>334.1675400206571</v>
      </c>
      <c r="X32">
        <f t="shared" si="23"/>
        <v>1036.3491849943057</v>
      </c>
      <c r="Y32">
        <f t="shared" si="24"/>
        <v>196.03815532232636</v>
      </c>
      <c r="Z32">
        <f t="shared" si="25"/>
        <v>254.89434389267208</v>
      </c>
      <c r="AA32">
        <f t="shared" si="26"/>
        <v>54.642975054471833</v>
      </c>
      <c r="AB32">
        <f t="shared" si="27"/>
        <v>81.520720581698825</v>
      </c>
      <c r="AC32">
        <f t="shared" si="28"/>
        <v>39.812820982559735</v>
      </c>
    </row>
    <row r="33" spans="1:29">
      <c r="A33">
        <v>2026</v>
      </c>
      <c r="B33">
        <f t="shared" si="29"/>
        <v>266.05789825642836</v>
      </c>
      <c r="C33">
        <f t="shared" si="30"/>
        <v>968.53693428394297</v>
      </c>
      <c r="D33">
        <f t="shared" si="31"/>
        <v>88.413543402722695</v>
      </c>
      <c r="E33">
        <f t="shared" si="32"/>
        <v>87.274321274844397</v>
      </c>
      <c r="F33">
        <f t="shared" si="33"/>
        <v>37.953432847247186</v>
      </c>
      <c r="G33">
        <f t="shared" si="34"/>
        <v>61.047446635213241</v>
      </c>
      <c r="H33">
        <f t="shared" si="35"/>
        <v>39.315546261014617</v>
      </c>
      <c r="J33">
        <f t="shared" si="36"/>
        <v>92.257433594692984</v>
      </c>
      <c r="K33">
        <f t="shared" si="37"/>
        <v>134.1926306831898</v>
      </c>
      <c r="L33">
        <f t="shared" si="38"/>
        <v>125.80559126549042</v>
      </c>
      <c r="M33">
        <f t="shared" si="39"/>
        <v>192.90190660708529</v>
      </c>
      <c r="N33">
        <f t="shared" si="40"/>
        <v>20.967598544248407</v>
      </c>
      <c r="O33">
        <f t="shared" si="41"/>
        <v>26.593051812217489</v>
      </c>
      <c r="P33">
        <f t="shared" si="42"/>
        <v>2.922313385957966</v>
      </c>
      <c r="R33">
        <f>'factor influence'!S36</f>
        <v>2026</v>
      </c>
      <c r="S33">
        <f>'factor influence'!T36</f>
        <v>1.0568</v>
      </c>
      <c r="T33">
        <f>'factor influence'!U36</f>
        <v>1.1194999999999999</v>
      </c>
      <c r="V33">
        <v>2026</v>
      </c>
      <c r="W33">
        <f t="shared" si="43"/>
        <v>358.31533185112136</v>
      </c>
      <c r="X33">
        <f t="shared" si="23"/>
        <v>1102.7295649671328</v>
      </c>
      <c r="Y33">
        <f t="shared" si="24"/>
        <v>214.21913466821312</v>
      </c>
      <c r="Z33">
        <f t="shared" si="25"/>
        <v>280.17622788192966</v>
      </c>
      <c r="AA33">
        <f t="shared" si="26"/>
        <v>58.921031391495589</v>
      </c>
      <c r="AB33">
        <f t="shared" si="27"/>
        <v>87.64049844743073</v>
      </c>
      <c r="AC33">
        <f t="shared" si="28"/>
        <v>42.237859646972581</v>
      </c>
    </row>
    <row r="34" spans="1:29">
      <c r="A34">
        <v>2027</v>
      </c>
      <c r="B34">
        <f t="shared" si="29"/>
        <v>281.16998687739346</v>
      </c>
      <c r="C34">
        <f t="shared" si="30"/>
        <v>1023.5498321512709</v>
      </c>
      <c r="D34">
        <f t="shared" si="31"/>
        <v>93.435432667997347</v>
      </c>
      <c r="E34">
        <f t="shared" si="32"/>
        <v>92.231502723255559</v>
      </c>
      <c r="F34">
        <f t="shared" si="33"/>
        <v>40.109187832970825</v>
      </c>
      <c r="G34">
        <f t="shared" si="34"/>
        <v>64.514941604093352</v>
      </c>
      <c r="H34">
        <f t="shared" si="35"/>
        <v>41.548669288640248</v>
      </c>
      <c r="J34">
        <f t="shared" si="36"/>
        <v>103.28219690925879</v>
      </c>
      <c r="K34">
        <f t="shared" si="37"/>
        <v>150.22865004983097</v>
      </c>
      <c r="L34">
        <f t="shared" si="38"/>
        <v>140.83935942171652</v>
      </c>
      <c r="M34">
        <f t="shared" si="39"/>
        <v>215.95368444663197</v>
      </c>
      <c r="N34">
        <f t="shared" si="40"/>
        <v>23.473226570286091</v>
      </c>
      <c r="O34">
        <f t="shared" si="41"/>
        <v>29.770921503777476</v>
      </c>
      <c r="P34">
        <f t="shared" si="42"/>
        <v>3.2715298355799427</v>
      </c>
      <c r="R34">
        <f>'factor influence'!S37</f>
        <v>2027</v>
      </c>
      <c r="S34">
        <f>'factor influence'!T37</f>
        <v>1.0568</v>
      </c>
      <c r="T34">
        <f>'factor influence'!U37</f>
        <v>1.1194999999999999</v>
      </c>
      <c r="V34">
        <v>2027</v>
      </c>
      <c r="W34">
        <f t="shared" si="43"/>
        <v>384.45218378665226</v>
      </c>
      <c r="X34">
        <f t="shared" si="23"/>
        <v>1173.778482201102</v>
      </c>
      <c r="Y34">
        <f t="shared" si="24"/>
        <v>234.27479208971386</v>
      </c>
      <c r="Z34">
        <f t="shared" si="25"/>
        <v>308.18518716988751</v>
      </c>
      <c r="AA34">
        <f t="shared" si="26"/>
        <v>63.582414403256919</v>
      </c>
      <c r="AB34">
        <f t="shared" si="27"/>
        <v>94.285863107870824</v>
      </c>
      <c r="AC34">
        <f t="shared" si="28"/>
        <v>44.820199124220188</v>
      </c>
    </row>
    <row r="35" spans="1:29">
      <c r="A35">
        <v>2028</v>
      </c>
      <c r="B35">
        <f t="shared" si="29"/>
        <v>297.14044213202942</v>
      </c>
      <c r="C35">
        <f t="shared" si="30"/>
        <v>1081.6874626174631</v>
      </c>
      <c r="D35">
        <f t="shared" si="31"/>
        <v>98.742565243539588</v>
      </c>
      <c r="E35">
        <f t="shared" si="32"/>
        <v>97.470252077936465</v>
      </c>
      <c r="F35">
        <f t="shared" si="33"/>
        <v>42.387389701883563</v>
      </c>
      <c r="G35">
        <f t="shared" si="34"/>
        <v>68.179390287205848</v>
      </c>
      <c r="H35">
        <f t="shared" si="35"/>
        <v>43.908633704235015</v>
      </c>
      <c r="J35">
        <f t="shared" si="36"/>
        <v>115.6244194399152</v>
      </c>
      <c r="K35">
        <f t="shared" si="37"/>
        <v>168.18097373078578</v>
      </c>
      <c r="L35">
        <f t="shared" si="38"/>
        <v>157.66966287261164</v>
      </c>
      <c r="M35">
        <f t="shared" si="39"/>
        <v>241.76014973800449</v>
      </c>
      <c r="N35">
        <f t="shared" si="40"/>
        <v>26.278277145435275</v>
      </c>
      <c r="O35">
        <f t="shared" si="41"/>
        <v>33.328546623478886</v>
      </c>
      <c r="P35">
        <f t="shared" si="42"/>
        <v>3.6624776509317458</v>
      </c>
      <c r="R35">
        <f>'factor influence'!S38</f>
        <v>2028</v>
      </c>
      <c r="S35">
        <f>'factor influence'!T38</f>
        <v>1.0568</v>
      </c>
      <c r="T35">
        <f>'factor influence'!U38</f>
        <v>1.1194999999999999</v>
      </c>
      <c r="V35">
        <v>2028</v>
      </c>
      <c r="W35">
        <f t="shared" si="43"/>
        <v>412.76486157194461</v>
      </c>
      <c r="X35">
        <f t="shared" si="23"/>
        <v>1249.8684363482489</v>
      </c>
      <c r="Y35">
        <f t="shared" si="24"/>
        <v>256.41222811615125</v>
      </c>
      <c r="Z35">
        <f t="shared" si="25"/>
        <v>339.23040181594092</v>
      </c>
      <c r="AA35">
        <f t="shared" si="26"/>
        <v>68.665666847318846</v>
      </c>
      <c r="AB35">
        <f t="shared" si="27"/>
        <v>101.50793691068473</v>
      </c>
      <c r="AC35">
        <f t="shared" si="28"/>
        <v>47.571111355166764</v>
      </c>
    </row>
    <row r="36" spans="1:29">
      <c r="A36">
        <v>2029</v>
      </c>
      <c r="B36">
        <f t="shared" si="29"/>
        <v>314.0180192451287</v>
      </c>
      <c r="C36">
        <f t="shared" si="30"/>
        <v>1143.1273104941349</v>
      </c>
      <c r="D36">
        <f t="shared" si="31"/>
        <v>104.35114294937263</v>
      </c>
      <c r="E36">
        <f t="shared" si="32"/>
        <v>103.00656239596326</v>
      </c>
      <c r="F36">
        <f t="shared" si="33"/>
        <v>44.794993436950548</v>
      </c>
      <c r="G36">
        <f t="shared" si="34"/>
        <v>72.051979655519133</v>
      </c>
      <c r="H36">
        <f t="shared" si="35"/>
        <v>46.402644098635562</v>
      </c>
      <c r="J36">
        <f t="shared" si="36"/>
        <v>129.44153756298505</v>
      </c>
      <c r="K36">
        <f t="shared" si="37"/>
        <v>188.27860009161466</v>
      </c>
      <c r="L36">
        <f t="shared" si="38"/>
        <v>176.51118758588871</v>
      </c>
      <c r="M36">
        <f t="shared" si="39"/>
        <v>270.65048763169602</v>
      </c>
      <c r="N36">
        <f t="shared" si="40"/>
        <v>29.41853126431479</v>
      </c>
      <c r="O36">
        <f t="shared" si="41"/>
        <v>37.311307944984613</v>
      </c>
      <c r="P36">
        <f t="shared" si="42"/>
        <v>4.1001437302180896</v>
      </c>
      <c r="R36">
        <f>'factor influence'!S39</f>
        <v>2029</v>
      </c>
      <c r="S36">
        <f>'factor influence'!T39</f>
        <v>1.0568</v>
      </c>
      <c r="T36">
        <f>'factor influence'!U39</f>
        <v>1.1194999999999999</v>
      </c>
      <c r="V36">
        <v>2029</v>
      </c>
      <c r="W36">
        <f t="shared" si="43"/>
        <v>443.45955680811375</v>
      </c>
      <c r="X36">
        <f t="shared" si="23"/>
        <v>1331.4059105857496</v>
      </c>
      <c r="Y36">
        <f t="shared" si="24"/>
        <v>280.86233053526132</v>
      </c>
      <c r="Z36">
        <f t="shared" si="25"/>
        <v>373.6570500276593</v>
      </c>
      <c r="AA36">
        <f t="shared" si="26"/>
        <v>74.213524701265342</v>
      </c>
      <c r="AB36">
        <f t="shared" si="27"/>
        <v>109.36328760050375</v>
      </c>
      <c r="AC36">
        <f t="shared" si="28"/>
        <v>50.502787828853656</v>
      </c>
    </row>
    <row r="37" spans="1:29">
      <c r="A37">
        <v>2030</v>
      </c>
      <c r="B37">
        <f t="shared" si="29"/>
        <v>331.85424273825197</v>
      </c>
      <c r="C37">
        <f t="shared" si="30"/>
        <v>1208.0569417302017</v>
      </c>
      <c r="D37">
        <f t="shared" si="31"/>
        <v>110.278287868897</v>
      </c>
      <c r="E37">
        <f t="shared" si="32"/>
        <v>108.85733514005396</v>
      </c>
      <c r="F37">
        <f t="shared" si="33"/>
        <v>47.33934906416934</v>
      </c>
      <c r="G37">
        <f t="shared" si="34"/>
        <v>76.144532099952613</v>
      </c>
      <c r="H37">
        <f t="shared" si="35"/>
        <v>49.038314283438062</v>
      </c>
      <c r="J37">
        <f t="shared" si="36"/>
        <v>144.90980130176175</v>
      </c>
      <c r="K37">
        <f t="shared" si="37"/>
        <v>210.7778928025626</v>
      </c>
      <c r="L37">
        <f t="shared" si="38"/>
        <v>197.6042745024024</v>
      </c>
      <c r="M37">
        <f t="shared" si="39"/>
        <v>302.99322090368366</v>
      </c>
      <c r="N37">
        <f t="shared" si="40"/>
        <v>32.934045750400408</v>
      </c>
      <c r="O37">
        <f t="shared" si="41"/>
        <v>41.770009244410268</v>
      </c>
      <c r="P37">
        <f t="shared" si="42"/>
        <v>4.5901109059791514</v>
      </c>
      <c r="R37">
        <f>'factor influence'!S40</f>
        <v>2030</v>
      </c>
      <c r="S37">
        <f>'factor influence'!T40</f>
        <v>1.0568</v>
      </c>
      <c r="T37">
        <f>'factor influence'!U40</f>
        <v>1.1194999999999999</v>
      </c>
      <c r="V37">
        <v>2030</v>
      </c>
      <c r="W37">
        <f t="shared" si="43"/>
        <v>476.76404404001369</v>
      </c>
      <c r="X37">
        <f t="shared" si="23"/>
        <v>1418.8348345327643</v>
      </c>
      <c r="Y37">
        <f t="shared" si="24"/>
        <v>307.8825623712994</v>
      </c>
      <c r="Z37">
        <f t="shared" si="25"/>
        <v>411.85055604373764</v>
      </c>
      <c r="AA37">
        <f t="shared" si="26"/>
        <v>80.273394814569741</v>
      </c>
      <c r="AB37">
        <f t="shared" si="27"/>
        <v>117.91454134436287</v>
      </c>
      <c r="AC37">
        <f t="shared" si="28"/>
        <v>53.628425189417214</v>
      </c>
    </row>
    <row r="38" spans="1:29">
      <c r="A38">
        <v>2031</v>
      </c>
      <c r="B38">
        <f t="shared" si="29"/>
        <v>350.70356372578465</v>
      </c>
      <c r="C38">
        <f t="shared" si="30"/>
        <v>1276.6745760204772</v>
      </c>
      <c r="D38">
        <f t="shared" si="31"/>
        <v>116.54209461985035</v>
      </c>
      <c r="E38">
        <f t="shared" si="32"/>
        <v>115.04043177600903</v>
      </c>
      <c r="F38">
        <f t="shared" si="33"/>
        <v>50.02822409101416</v>
      </c>
      <c r="G38">
        <f t="shared" si="34"/>
        <v>80.469541523229921</v>
      </c>
      <c r="H38">
        <f t="shared" si="35"/>
        <v>51.823690534737345</v>
      </c>
      <c r="J38">
        <f t="shared" si="36"/>
        <v>162.22652255732226</v>
      </c>
      <c r="K38">
        <f t="shared" si="37"/>
        <v>235.96585099246883</v>
      </c>
      <c r="L38">
        <f t="shared" si="38"/>
        <v>221.21798530543947</v>
      </c>
      <c r="M38">
        <f t="shared" si="39"/>
        <v>339.20091080167384</v>
      </c>
      <c r="N38">
        <f t="shared" si="40"/>
        <v>36.869664217573252</v>
      </c>
      <c r="O38">
        <f t="shared" si="41"/>
        <v>46.761525349117292</v>
      </c>
      <c r="P38">
        <f t="shared" si="42"/>
        <v>5.1386291592436599</v>
      </c>
      <c r="R38">
        <f>'factor influence'!S41</f>
        <v>2031</v>
      </c>
      <c r="S38">
        <f>'factor influence'!T41</f>
        <v>1.0568</v>
      </c>
      <c r="T38">
        <f>'factor influence'!U41</f>
        <v>1.1194999999999999</v>
      </c>
      <c r="V38">
        <v>2031</v>
      </c>
      <c r="W38">
        <f t="shared" si="43"/>
        <v>512.9300862831069</v>
      </c>
      <c r="X38">
        <f t="shared" si="23"/>
        <v>1512.640427012946</v>
      </c>
      <c r="Y38">
        <f t="shared" si="24"/>
        <v>337.7600799252898</v>
      </c>
      <c r="Z38">
        <f t="shared" si="25"/>
        <v>454.24134257768287</v>
      </c>
      <c r="AA38">
        <f t="shared" si="26"/>
        <v>86.897888308587412</v>
      </c>
      <c r="AB38">
        <f t="shared" si="27"/>
        <v>127.23106687234721</v>
      </c>
      <c r="AC38">
        <f t="shared" si="28"/>
        <v>56.962319693981001</v>
      </c>
    </row>
    <row r="39" spans="1:29">
      <c r="A39">
        <v>2032</v>
      </c>
      <c r="B39">
        <f t="shared" si="29"/>
        <v>370.62352614540919</v>
      </c>
      <c r="C39">
        <f t="shared" si="30"/>
        <v>1349.1896919384403</v>
      </c>
      <c r="D39">
        <f t="shared" si="31"/>
        <v>123.16168559425785</v>
      </c>
      <c r="E39">
        <f t="shared" si="32"/>
        <v>121.57472830088633</v>
      </c>
      <c r="F39">
        <f t="shared" si="33"/>
        <v>52.869827219383765</v>
      </c>
      <c r="G39">
        <f t="shared" si="34"/>
        <v>85.040211481749381</v>
      </c>
      <c r="H39">
        <f t="shared" si="35"/>
        <v>54.767276157110423</v>
      </c>
      <c r="J39">
        <f t="shared" si="36"/>
        <v>181.61259200292224</v>
      </c>
      <c r="K39">
        <f t="shared" si="37"/>
        <v>264.16377018606886</v>
      </c>
      <c r="L39">
        <f t="shared" si="38"/>
        <v>247.65353454943948</v>
      </c>
      <c r="M39">
        <f t="shared" si="39"/>
        <v>379.73541964247386</v>
      </c>
      <c r="N39">
        <f t="shared" si="40"/>
        <v>41.275589091573252</v>
      </c>
      <c r="O39">
        <f t="shared" si="41"/>
        <v>52.349527628336809</v>
      </c>
      <c r="P39">
        <f t="shared" si="42"/>
        <v>5.7526953437732766</v>
      </c>
      <c r="R39">
        <f>'factor influence'!S42</f>
        <v>2032</v>
      </c>
      <c r="S39">
        <f>'factor influence'!T42</f>
        <v>1.0568</v>
      </c>
      <c r="T39">
        <f>'factor influence'!U42</f>
        <v>1.1194999999999999</v>
      </c>
      <c r="V39">
        <v>2032</v>
      </c>
      <c r="W39">
        <f t="shared" si="43"/>
        <v>552.23611814833146</v>
      </c>
      <c r="X39">
        <f t="shared" si="23"/>
        <v>1613.3534621245092</v>
      </c>
      <c r="Y39">
        <f t="shared" si="24"/>
        <v>370.81522014369733</v>
      </c>
      <c r="Z39">
        <f t="shared" si="25"/>
        <v>501.31014794336022</v>
      </c>
      <c r="AA39">
        <f t="shared" si="26"/>
        <v>94.145416310957017</v>
      </c>
      <c r="AB39">
        <f t="shared" si="27"/>
        <v>137.3897391100862</v>
      </c>
      <c r="AC39">
        <f t="shared" si="28"/>
        <v>60.519971500883699</v>
      </c>
    </row>
    <row r="40" spans="1:29">
      <c r="A40">
        <v>2033</v>
      </c>
      <c r="B40">
        <f t="shared" si="29"/>
        <v>391.67494243046843</v>
      </c>
      <c r="C40">
        <f t="shared" si="30"/>
        <v>1425.8236664405438</v>
      </c>
      <c r="D40">
        <f t="shared" si="31"/>
        <v>130.15726933601169</v>
      </c>
      <c r="E40">
        <f t="shared" si="32"/>
        <v>128.48017286837668</v>
      </c>
      <c r="F40">
        <f t="shared" si="33"/>
        <v>55.872833405444759</v>
      </c>
      <c r="G40">
        <f t="shared" si="34"/>
        <v>89.870495493912742</v>
      </c>
      <c r="H40">
        <f t="shared" si="35"/>
        <v>57.87805744283429</v>
      </c>
      <c r="J40">
        <f t="shared" si="36"/>
        <v>203.31529674727145</v>
      </c>
      <c r="K40">
        <f t="shared" si="37"/>
        <v>295.73134072330407</v>
      </c>
      <c r="L40">
        <f t="shared" si="38"/>
        <v>277.24813192809751</v>
      </c>
      <c r="M40">
        <f t="shared" si="39"/>
        <v>425.11380228974946</v>
      </c>
      <c r="N40">
        <f t="shared" si="40"/>
        <v>46.208021988016256</v>
      </c>
      <c r="O40">
        <f t="shared" si="41"/>
        <v>58.605296179923052</v>
      </c>
      <c r="P40">
        <f t="shared" si="42"/>
        <v>6.4401424373541829</v>
      </c>
      <c r="R40">
        <f>'factor influence'!S43</f>
        <v>2033</v>
      </c>
      <c r="S40">
        <f>'factor influence'!T43</f>
        <v>1.0568</v>
      </c>
      <c r="T40">
        <f>'factor influence'!U43</f>
        <v>1.1194999999999999</v>
      </c>
      <c r="V40">
        <v>2033</v>
      </c>
      <c r="W40">
        <f t="shared" si="43"/>
        <v>594.99023917773991</v>
      </c>
      <c r="X40">
        <f t="shared" si="23"/>
        <v>1721.5550071638479</v>
      </c>
      <c r="Y40">
        <f t="shared" si="24"/>
        <v>407.40540126410917</v>
      </c>
      <c r="Z40">
        <f t="shared" si="25"/>
        <v>553.59397515812611</v>
      </c>
      <c r="AA40">
        <f t="shared" si="26"/>
        <v>102.08085539346101</v>
      </c>
      <c r="AB40">
        <f t="shared" si="27"/>
        <v>148.4757916738358</v>
      </c>
      <c r="AC40">
        <f t="shared" si="28"/>
        <v>64.318199880188473</v>
      </c>
    </row>
    <row r="41" spans="1:29">
      <c r="A41">
        <v>2034</v>
      </c>
      <c r="B41">
        <f t="shared" si="29"/>
        <v>413.92207916051905</v>
      </c>
      <c r="C41">
        <f t="shared" si="30"/>
        <v>1506.8104506943666</v>
      </c>
      <c r="D41">
        <f t="shared" si="31"/>
        <v>137.55020223429716</v>
      </c>
      <c r="E41">
        <f t="shared" si="32"/>
        <v>135.77784668730047</v>
      </c>
      <c r="F41">
        <f t="shared" si="33"/>
        <v>59.046410342874019</v>
      </c>
      <c r="G41">
        <f t="shared" si="34"/>
        <v>94.975139637966976</v>
      </c>
      <c r="H41">
        <f t="shared" si="35"/>
        <v>61.165531105587277</v>
      </c>
      <c r="J41">
        <f t="shared" si="36"/>
        <v>227.61147470857037</v>
      </c>
      <c r="K41">
        <f t="shared" si="37"/>
        <v>331.07123593973887</v>
      </c>
      <c r="L41">
        <f t="shared" si="38"/>
        <v>310.37928369350516</v>
      </c>
      <c r="M41">
        <f t="shared" si="39"/>
        <v>475.91490166337451</v>
      </c>
      <c r="N41">
        <f t="shared" si="40"/>
        <v>51.729880615584193</v>
      </c>
      <c r="O41">
        <f t="shared" si="41"/>
        <v>65.608629073423856</v>
      </c>
      <c r="P41">
        <f t="shared" si="42"/>
        <v>7.2097394586180075</v>
      </c>
      <c r="R41">
        <f>'factor influence'!S44</f>
        <v>2034</v>
      </c>
      <c r="S41">
        <f>'factor influence'!T44</f>
        <v>1.0568</v>
      </c>
      <c r="T41">
        <f>'factor influence'!U44</f>
        <v>1.1194999999999999</v>
      </c>
      <c r="V41">
        <v>2034</v>
      </c>
      <c r="W41">
        <f t="shared" si="43"/>
        <v>641.53355386908947</v>
      </c>
      <c r="X41">
        <f t="shared" si="23"/>
        <v>1837.8816866341056</v>
      </c>
      <c r="Y41">
        <f t="shared" si="24"/>
        <v>447.92948592780232</v>
      </c>
      <c r="Z41">
        <f t="shared" si="25"/>
        <v>611.69274835067495</v>
      </c>
      <c r="AA41">
        <f t="shared" si="26"/>
        <v>110.77629095845822</v>
      </c>
      <c r="AB41">
        <f t="shared" si="27"/>
        <v>160.58376871139083</v>
      </c>
      <c r="AC41">
        <f t="shared" si="28"/>
        <v>68.37527056420528</v>
      </c>
    </row>
    <row r="42" spans="1:29">
      <c r="A42">
        <v>2035</v>
      </c>
      <c r="B42">
        <f t="shared" si="29"/>
        <v>437.43285325683649</v>
      </c>
      <c r="C42">
        <f t="shared" si="30"/>
        <v>1592.3972842938067</v>
      </c>
      <c r="D42">
        <f t="shared" si="31"/>
        <v>145.36305372120523</v>
      </c>
      <c r="E42">
        <f t="shared" si="32"/>
        <v>143.49002837913912</v>
      </c>
      <c r="F42">
        <f t="shared" si="33"/>
        <v>62.400246450349258</v>
      </c>
      <c r="G42">
        <f t="shared" si="34"/>
        <v>100.36972756940349</v>
      </c>
      <c r="H42">
        <f t="shared" si="35"/>
        <v>64.639733272384632</v>
      </c>
      <c r="J42">
        <f t="shared" si="36"/>
        <v>254.81104593624451</v>
      </c>
      <c r="K42">
        <f t="shared" si="37"/>
        <v>370.63424863453764</v>
      </c>
      <c r="L42">
        <f t="shared" si="38"/>
        <v>347.46960809487899</v>
      </c>
      <c r="M42">
        <f t="shared" si="39"/>
        <v>532.78673241214778</v>
      </c>
      <c r="N42">
        <f t="shared" si="40"/>
        <v>57.911601349146501</v>
      </c>
      <c r="O42">
        <f t="shared" si="41"/>
        <v>73.448860247698008</v>
      </c>
      <c r="P42">
        <f t="shared" si="42"/>
        <v>8.0713033239228587</v>
      </c>
      <c r="R42">
        <f>'factor influence'!S45</f>
        <v>2035</v>
      </c>
      <c r="S42">
        <f>'factor influence'!T45</f>
        <v>1.0568</v>
      </c>
      <c r="T42">
        <f>'factor influence'!U45</f>
        <v>1.1194999999999999</v>
      </c>
      <c r="V42">
        <v>2035</v>
      </c>
      <c r="W42">
        <f t="shared" si="43"/>
        <v>692.24389919308101</v>
      </c>
      <c r="X42">
        <f t="shared" si="23"/>
        <v>1963.0315329283444</v>
      </c>
      <c r="Y42">
        <f t="shared" si="24"/>
        <v>492.83266181608423</v>
      </c>
      <c r="Z42">
        <f t="shared" si="25"/>
        <v>676.27676079128696</v>
      </c>
      <c r="AA42">
        <f t="shared" si="26"/>
        <v>120.31184779949575</v>
      </c>
      <c r="AB42">
        <f t="shared" si="27"/>
        <v>173.8185878171015</v>
      </c>
      <c r="AC42">
        <f t="shared" si="28"/>
        <v>72.711036596307494</v>
      </c>
    </row>
    <row r="45" spans="1:29">
      <c r="B45" t="s">
        <v>54</v>
      </c>
    </row>
    <row r="46" spans="1:29">
      <c r="A46">
        <f>'factor influence'!A47</f>
        <v>0</v>
      </c>
      <c r="B46" t="s">
        <v>48</v>
      </c>
    </row>
    <row r="47" spans="1:29">
      <c r="B47" t="s">
        <v>111</v>
      </c>
      <c r="J47" t="s">
        <v>119</v>
      </c>
      <c r="R47">
        <f>'factor influence'!S49</f>
        <v>0</v>
      </c>
      <c r="S47">
        <f>'factor influence'!T49</f>
        <v>0</v>
      </c>
      <c r="T47">
        <f>'factor influence'!U49</f>
        <v>0</v>
      </c>
      <c r="V47" t="s">
        <v>26</v>
      </c>
    </row>
    <row r="48" spans="1:29">
      <c r="B48" s="2" t="s">
        <v>81</v>
      </c>
      <c r="C48" s="2" t="s">
        <v>83</v>
      </c>
      <c r="D48" s="2" t="s">
        <v>85</v>
      </c>
      <c r="E48" s="2" t="s">
        <v>94</v>
      </c>
      <c r="F48" s="2" t="s">
        <v>87</v>
      </c>
      <c r="G48" s="2" t="s">
        <v>89</v>
      </c>
      <c r="H48" s="2" t="s">
        <v>91</v>
      </c>
      <c r="J48" s="2" t="s">
        <v>81</v>
      </c>
      <c r="K48" s="2" t="s">
        <v>83</v>
      </c>
      <c r="L48" s="2" t="s">
        <v>85</v>
      </c>
      <c r="M48" s="2" t="s">
        <v>94</v>
      </c>
      <c r="N48" s="2" t="s">
        <v>87</v>
      </c>
      <c r="O48" s="2" t="s">
        <v>89</v>
      </c>
      <c r="P48" s="2" t="s">
        <v>91</v>
      </c>
      <c r="R48" t="str">
        <f>'factor influence'!S50</f>
        <v>CAGR</v>
      </c>
      <c r="S48">
        <f>'factor influence'!T50</f>
        <v>0</v>
      </c>
      <c r="T48">
        <f>'factor influence'!U50</f>
        <v>0</v>
      </c>
      <c r="V48" s="16"/>
      <c r="W48" s="16" t="s">
        <v>81</v>
      </c>
      <c r="X48" s="16" t="s">
        <v>83</v>
      </c>
      <c r="Y48" s="16" t="s">
        <v>85</v>
      </c>
      <c r="Z48" s="16" t="s">
        <v>94</v>
      </c>
      <c r="AA48" s="16" t="s">
        <v>87</v>
      </c>
      <c r="AB48" s="16" t="s">
        <v>89</v>
      </c>
      <c r="AC48" s="16" t="s">
        <v>91</v>
      </c>
    </row>
    <row r="49" spans="1:31">
      <c r="A49">
        <v>2020</v>
      </c>
      <c r="R49">
        <f>'factor influence'!S53</f>
        <v>2020</v>
      </c>
      <c r="S49">
        <f>'factor influence'!T53</f>
        <v>1.054247532817802</v>
      </c>
      <c r="T49">
        <f>'factor influence'!U53</f>
        <v>1.0928424710244675</v>
      </c>
      <c r="V49" s="16"/>
      <c r="W49" s="16"/>
      <c r="X49" s="16"/>
      <c r="Y49" s="16"/>
      <c r="Z49" s="16"/>
      <c r="AA49" s="16"/>
      <c r="AB49" s="16"/>
      <c r="AC49" s="16"/>
    </row>
    <row r="50" spans="1:31">
      <c r="A50">
        <v>2021</v>
      </c>
      <c r="R50">
        <f>'factor influence'!S54</f>
        <v>2021</v>
      </c>
      <c r="S50">
        <f>'factor influence'!T54</f>
        <v>1.054247532817802</v>
      </c>
      <c r="T50">
        <f>'factor influence'!U54</f>
        <v>1.0928424710244675</v>
      </c>
      <c r="V50" s="16"/>
      <c r="W50" s="16"/>
      <c r="X50" s="16"/>
      <c r="Y50" s="16"/>
      <c r="Z50" s="16"/>
      <c r="AA50" s="16"/>
      <c r="AB50" s="16"/>
      <c r="AC50" s="16"/>
    </row>
    <row r="51" spans="1:31">
      <c r="A51" s="2">
        <v>2022</v>
      </c>
      <c r="B51" s="2">
        <f>'Regional production share'!$C$15</f>
        <v>214.86</v>
      </c>
      <c r="C51" s="2">
        <f>'Regional production share'!$C$16</f>
        <v>782.16</v>
      </c>
      <c r="D51" s="2">
        <f>'Regional production share'!$C$17</f>
        <v>71.400000000000034</v>
      </c>
      <c r="E51" s="2">
        <f>'Regional production share'!$C$18</f>
        <v>70.47999999999999</v>
      </c>
      <c r="F51" s="2">
        <f>'Regional production share'!$C$19</f>
        <v>30.65</v>
      </c>
      <c r="G51" s="2">
        <f>'Regional production share'!$C$20</f>
        <v>49.3</v>
      </c>
      <c r="H51" s="2">
        <f>'Regional production share'!$C$21</f>
        <v>31.75</v>
      </c>
      <c r="J51">
        <f>'Regional production share'!$C$26</f>
        <v>63.14</v>
      </c>
      <c r="K51">
        <f>'Regional production share'!$C$27</f>
        <v>91.84</v>
      </c>
      <c r="L51">
        <f>'Regional production share'!$C$28</f>
        <v>86.1</v>
      </c>
      <c r="M51">
        <f>'Regional production share'!$C$29</f>
        <v>132.02000000000001</v>
      </c>
      <c r="N51">
        <f>'Regional production share'!$C$30</f>
        <v>14.350000000000001</v>
      </c>
      <c r="O51">
        <f>'Regional production share'!$C$31</f>
        <v>18.2</v>
      </c>
      <c r="P51">
        <f>'Regional production share'!$C$32</f>
        <v>2</v>
      </c>
      <c r="R51">
        <f>'factor influence'!S55</f>
        <v>2022</v>
      </c>
      <c r="S51">
        <f>'factor influence'!T55</f>
        <v>1.054247532817802</v>
      </c>
      <c r="T51">
        <f>'factor influence'!U55</f>
        <v>1.0928424710244675</v>
      </c>
      <c r="V51" s="16">
        <v>2022</v>
      </c>
      <c r="W51" s="16">
        <f>B51+J51</f>
        <v>278</v>
      </c>
      <c r="X51" s="16">
        <f t="shared" ref="X51:X64" si="44">C51+K51</f>
        <v>874</v>
      </c>
      <c r="Y51" s="16">
        <f t="shared" ref="Y51:Y64" si="45">D51+L51</f>
        <v>157.50000000000003</v>
      </c>
      <c r="Z51" s="16">
        <f t="shared" ref="Z51:Z64" si="46">E51+M51</f>
        <v>202.5</v>
      </c>
      <c r="AA51" s="16">
        <f t="shared" ref="AA51:AA64" si="47">F51+N51</f>
        <v>45</v>
      </c>
      <c r="AB51" s="16">
        <f t="shared" ref="AB51:AB64" si="48">G51+O51</f>
        <v>67.5</v>
      </c>
      <c r="AC51" s="16">
        <f t="shared" ref="AC51:AC64" si="49">H51+P51</f>
        <v>33.75</v>
      </c>
      <c r="AE51" s="25">
        <f>SUM(W51:AC51)</f>
        <v>1658.25</v>
      </c>
    </row>
    <row r="52" spans="1:31">
      <c r="A52">
        <v>2023</v>
      </c>
      <c r="B52">
        <f t="shared" ref="B52:B64" si="50">B51*$S51</f>
        <v>226.51562490123297</v>
      </c>
      <c r="C52">
        <f t="shared" ref="C52:C64" si="51">C51*$S51</f>
        <v>824.59025026877202</v>
      </c>
      <c r="D52">
        <f t="shared" ref="D52:D64" si="52">D51*$S51</f>
        <v>75.273273843191106</v>
      </c>
      <c r="E52">
        <f t="shared" ref="E52:E64" si="53">E51*$S51</f>
        <v>74.303366112998674</v>
      </c>
      <c r="F52">
        <f t="shared" ref="F52:F64" si="54">F51*$S51</f>
        <v>32.312686880865634</v>
      </c>
      <c r="G52">
        <f t="shared" ref="G52:G64" si="55">G51*$S51</f>
        <v>51.974403367917638</v>
      </c>
      <c r="H52">
        <f t="shared" ref="H52:H64" si="56">H51*$S51</f>
        <v>33.472359166965212</v>
      </c>
      <c r="J52">
        <f t="shared" ref="J52:J64" si="57">J51*$T51</f>
        <v>69.002073620484879</v>
      </c>
      <c r="K52">
        <f t="shared" ref="K52:K64" si="58">K51*$T51</f>
        <v>100.3666525388871</v>
      </c>
      <c r="L52">
        <f t="shared" ref="L52:L64" si="59">L51*$T51</f>
        <v>94.093736755206649</v>
      </c>
      <c r="M52">
        <f t="shared" ref="M52:M64" si="60">M51*$T51</f>
        <v>144.2770630246502</v>
      </c>
      <c r="N52">
        <f t="shared" ref="N52:N64" si="61">N51*$T51</f>
        <v>15.68228945920111</v>
      </c>
      <c r="O52">
        <f t="shared" ref="O52:O64" si="62">O51*$T51</f>
        <v>19.889732972645309</v>
      </c>
      <c r="P52">
        <f t="shared" ref="P52:P64" si="63">P51*$T51</f>
        <v>2.185684942048935</v>
      </c>
      <c r="R52">
        <f>'factor influence'!S56</f>
        <v>2023</v>
      </c>
      <c r="S52">
        <f>'factor influence'!T56</f>
        <v>1.054247532817802</v>
      </c>
      <c r="T52">
        <f>'factor influence'!U56</f>
        <v>1.0928424710244675</v>
      </c>
      <c r="V52" s="16">
        <v>2023</v>
      </c>
      <c r="W52" s="16">
        <f t="shared" ref="W52:W64" si="64">B52+J52</f>
        <v>295.51769852171788</v>
      </c>
      <c r="X52" s="16">
        <f t="shared" si="44"/>
        <v>924.95690280765916</v>
      </c>
      <c r="Y52" s="16">
        <f t="shared" si="45"/>
        <v>169.36701059839777</v>
      </c>
      <c r="Z52" s="16">
        <f t="shared" si="46"/>
        <v>218.58042913764888</v>
      </c>
      <c r="AA52" s="16">
        <f t="shared" si="47"/>
        <v>47.994976340066742</v>
      </c>
      <c r="AB52" s="16">
        <f t="shared" si="48"/>
        <v>71.864136340562951</v>
      </c>
      <c r="AC52" s="16">
        <f t="shared" si="49"/>
        <v>35.658044109014149</v>
      </c>
      <c r="AE52" s="25">
        <f t="shared" ref="AE52:AE64" si="65">SUM(W52:AC52)</f>
        <v>1763.9391978550677</v>
      </c>
    </row>
    <row r="53" spans="1:31">
      <c r="A53">
        <v>2024</v>
      </c>
      <c r="B53">
        <f t="shared" si="50"/>
        <v>238.80353869680755</v>
      </c>
      <c r="C53">
        <f t="shared" si="51"/>
        <v>869.32223693146682</v>
      </c>
      <c r="D53">
        <f t="shared" si="52"/>
        <v>79.356663236303021</v>
      </c>
      <c r="E53">
        <f t="shared" si="53"/>
        <v>78.334140404686735</v>
      </c>
      <c r="F53">
        <f t="shared" si="54"/>
        <v>34.065570422866756</v>
      </c>
      <c r="G53">
        <f t="shared" si="55"/>
        <v>54.793886520304433</v>
      </c>
      <c r="H53">
        <f t="shared" si="56"/>
        <v>35.288152069364415</v>
      </c>
      <c r="J53">
        <f t="shared" si="57"/>
        <v>75.408396641222922</v>
      </c>
      <c r="K53">
        <f t="shared" si="58"/>
        <v>109.68494056905152</v>
      </c>
      <c r="L53">
        <f t="shared" si="59"/>
        <v>102.82963178348579</v>
      </c>
      <c r="M53">
        <f t="shared" si="60"/>
        <v>157.67210206801155</v>
      </c>
      <c r="N53">
        <f t="shared" si="61"/>
        <v>17.138271963914303</v>
      </c>
      <c r="O53">
        <f t="shared" si="62"/>
        <v>21.736344929842527</v>
      </c>
      <c r="P53">
        <f t="shared" si="63"/>
        <v>2.3886093329497284</v>
      </c>
      <c r="R53">
        <f>'factor influence'!S57</f>
        <v>2024</v>
      </c>
      <c r="S53">
        <f>'factor influence'!T57</f>
        <v>1.054247532817802</v>
      </c>
      <c r="T53">
        <f>'factor influence'!U57</f>
        <v>1.0928424710244675</v>
      </c>
      <c r="V53" s="16">
        <v>2024</v>
      </c>
      <c r="W53" s="16">
        <f t="shared" si="64"/>
        <v>314.21193533803046</v>
      </c>
      <c r="X53" s="16">
        <f t="shared" si="44"/>
        <v>979.00717750051831</v>
      </c>
      <c r="Y53" s="16">
        <f t="shared" si="45"/>
        <v>182.18629501978882</v>
      </c>
      <c r="Z53" s="16">
        <f t="shared" si="46"/>
        <v>236.00624247269829</v>
      </c>
      <c r="AA53" s="16">
        <f t="shared" si="47"/>
        <v>51.203842386781062</v>
      </c>
      <c r="AB53" s="16">
        <f t="shared" si="48"/>
        <v>76.530231450146957</v>
      </c>
      <c r="AC53" s="16">
        <f t="shared" si="49"/>
        <v>37.676761402314142</v>
      </c>
      <c r="AE53" s="25">
        <f t="shared" si="65"/>
        <v>1876.8224855702781</v>
      </c>
    </row>
    <row r="54" spans="1:31">
      <c r="A54">
        <v>2025</v>
      </c>
      <c r="B54">
        <f t="shared" si="50"/>
        <v>251.75804149926986</v>
      </c>
      <c r="C54">
        <f t="shared" si="51"/>
        <v>916.48082350865161</v>
      </c>
      <c r="D54">
        <f t="shared" si="52"/>
        <v>83.661566429525635</v>
      </c>
      <c r="E54">
        <f t="shared" si="53"/>
        <v>82.58357425704429</v>
      </c>
      <c r="F54">
        <f t="shared" si="54"/>
        <v>35.913543572338369</v>
      </c>
      <c r="G54">
        <f t="shared" si="55"/>
        <v>57.766319677529566</v>
      </c>
      <c r="H54">
        <f t="shared" si="56"/>
        <v>37.202447256826851</v>
      </c>
      <c r="J54">
        <f t="shared" si="57"/>
        <v>82.409498521387221</v>
      </c>
      <c r="K54">
        <f t="shared" si="58"/>
        <v>119.86836148565413</v>
      </c>
      <c r="L54">
        <f t="shared" si="59"/>
        <v>112.37658889280074</v>
      </c>
      <c r="M54">
        <f t="shared" si="60"/>
        <v>172.31076963562779</v>
      </c>
      <c r="N54">
        <f t="shared" si="61"/>
        <v>18.72943148213346</v>
      </c>
      <c r="O54">
        <f t="shared" si="62"/>
        <v>23.754400904169263</v>
      </c>
      <c r="P54">
        <f t="shared" si="63"/>
        <v>2.6103737257328863</v>
      </c>
      <c r="R54">
        <f>'factor influence'!S58</f>
        <v>2025</v>
      </c>
      <c r="S54">
        <f>'factor influence'!T58</f>
        <v>1.0785</v>
      </c>
      <c r="T54">
        <f>'factor influence'!U58</f>
        <v>1.1194999999999999</v>
      </c>
      <c r="V54" s="16">
        <v>2025</v>
      </c>
      <c r="W54" s="16">
        <f t="shared" si="64"/>
        <v>334.1675400206571</v>
      </c>
      <c r="X54" s="16">
        <f t="shared" si="44"/>
        <v>1036.3491849943057</v>
      </c>
      <c r="Y54" s="16">
        <f t="shared" si="45"/>
        <v>196.03815532232636</v>
      </c>
      <c r="Z54" s="16">
        <f t="shared" si="46"/>
        <v>254.89434389267208</v>
      </c>
      <c r="AA54" s="16">
        <f t="shared" si="47"/>
        <v>54.642975054471833</v>
      </c>
      <c r="AB54" s="16">
        <f t="shared" si="48"/>
        <v>81.520720581698825</v>
      </c>
      <c r="AC54" s="16">
        <f t="shared" si="49"/>
        <v>39.812820982559735</v>
      </c>
      <c r="AE54" s="25">
        <f t="shared" si="65"/>
        <v>1997.4257408486917</v>
      </c>
    </row>
    <row r="55" spans="1:31">
      <c r="A55">
        <v>2026</v>
      </c>
      <c r="B55">
        <f t="shared" si="50"/>
        <v>271.52104775696256</v>
      </c>
      <c r="C55">
        <f t="shared" si="51"/>
        <v>988.42456815408082</v>
      </c>
      <c r="D55">
        <f t="shared" si="52"/>
        <v>90.228999394243402</v>
      </c>
      <c r="E55">
        <f t="shared" si="53"/>
        <v>89.066384836222269</v>
      </c>
      <c r="F55">
        <f t="shared" si="54"/>
        <v>38.732756742766931</v>
      </c>
      <c r="G55">
        <f t="shared" si="55"/>
        <v>62.300975772215637</v>
      </c>
      <c r="H55">
        <f t="shared" si="56"/>
        <v>40.12283936648776</v>
      </c>
      <c r="J55">
        <f t="shared" si="57"/>
        <v>92.257433594692984</v>
      </c>
      <c r="K55">
        <f t="shared" si="58"/>
        <v>134.1926306831898</v>
      </c>
      <c r="L55">
        <f t="shared" si="59"/>
        <v>125.80559126549042</v>
      </c>
      <c r="M55">
        <f t="shared" si="60"/>
        <v>192.90190660708529</v>
      </c>
      <c r="N55">
        <f t="shared" si="61"/>
        <v>20.967598544248407</v>
      </c>
      <c r="O55">
        <f t="shared" si="62"/>
        <v>26.593051812217489</v>
      </c>
      <c r="P55">
        <f t="shared" si="63"/>
        <v>2.922313385957966</v>
      </c>
      <c r="R55">
        <f>'factor influence'!S59</f>
        <v>2026</v>
      </c>
      <c r="S55">
        <f>'factor influence'!T59</f>
        <v>1.0785</v>
      </c>
      <c r="T55">
        <f>'factor influence'!U59</f>
        <v>1.1194999999999999</v>
      </c>
      <c r="V55" s="16">
        <v>2026</v>
      </c>
      <c r="W55" s="16">
        <f t="shared" si="64"/>
        <v>363.77848135165556</v>
      </c>
      <c r="X55" s="16">
        <f t="shared" si="44"/>
        <v>1122.6171988372707</v>
      </c>
      <c r="Y55" s="16">
        <f t="shared" si="45"/>
        <v>216.03459065973382</v>
      </c>
      <c r="Z55" s="16">
        <f t="shared" si="46"/>
        <v>281.96829144330758</v>
      </c>
      <c r="AA55" s="16">
        <f t="shared" si="47"/>
        <v>59.700355287015341</v>
      </c>
      <c r="AB55" s="16">
        <f t="shared" si="48"/>
        <v>88.894027584433132</v>
      </c>
      <c r="AC55" s="16">
        <f t="shared" si="49"/>
        <v>43.045152752445723</v>
      </c>
      <c r="AE55" s="25">
        <f t="shared" si="65"/>
        <v>2176.0380979158617</v>
      </c>
    </row>
    <row r="56" spans="1:31">
      <c r="A56">
        <v>2027</v>
      </c>
      <c r="B56">
        <f t="shared" si="50"/>
        <v>292.83545000588413</v>
      </c>
      <c r="C56">
        <f t="shared" si="51"/>
        <v>1066.0158967541761</v>
      </c>
      <c r="D56">
        <f t="shared" si="52"/>
        <v>97.31197584669151</v>
      </c>
      <c r="E56">
        <f t="shared" si="53"/>
        <v>96.058096045865724</v>
      </c>
      <c r="F56">
        <f t="shared" si="54"/>
        <v>41.773278147074137</v>
      </c>
      <c r="G56">
        <f t="shared" si="55"/>
        <v>67.191602370334564</v>
      </c>
      <c r="H56">
        <f t="shared" si="56"/>
        <v>43.272482256757051</v>
      </c>
      <c r="J56">
        <f t="shared" si="57"/>
        <v>103.28219690925879</v>
      </c>
      <c r="K56">
        <f t="shared" si="58"/>
        <v>150.22865004983097</v>
      </c>
      <c r="L56">
        <f t="shared" si="59"/>
        <v>140.83935942171652</v>
      </c>
      <c r="M56">
        <f t="shared" si="60"/>
        <v>215.95368444663197</v>
      </c>
      <c r="N56">
        <f t="shared" si="61"/>
        <v>23.473226570286091</v>
      </c>
      <c r="O56">
        <f t="shared" si="62"/>
        <v>29.770921503777476</v>
      </c>
      <c r="P56">
        <f t="shared" si="63"/>
        <v>3.2715298355799427</v>
      </c>
      <c r="R56">
        <f>'factor influence'!S60</f>
        <v>2027</v>
      </c>
      <c r="S56">
        <f>'factor influence'!T60</f>
        <v>1.0785</v>
      </c>
      <c r="T56">
        <f>'factor influence'!U60</f>
        <v>1.1194999999999999</v>
      </c>
      <c r="V56" s="16">
        <v>2027</v>
      </c>
      <c r="W56" s="16">
        <f t="shared" si="64"/>
        <v>396.11764691514293</v>
      </c>
      <c r="X56" s="16">
        <f t="shared" si="44"/>
        <v>1216.2445468040071</v>
      </c>
      <c r="Y56" s="16">
        <f t="shared" si="45"/>
        <v>238.15133526840805</v>
      </c>
      <c r="Z56" s="16">
        <f t="shared" si="46"/>
        <v>312.01178049249768</v>
      </c>
      <c r="AA56" s="16">
        <f t="shared" si="47"/>
        <v>65.246504717360224</v>
      </c>
      <c r="AB56" s="16">
        <f t="shared" si="48"/>
        <v>96.962523874112037</v>
      </c>
      <c r="AC56" s="16">
        <f t="shared" si="49"/>
        <v>46.544012092336992</v>
      </c>
      <c r="AE56" s="25">
        <f t="shared" si="65"/>
        <v>2371.2783501638651</v>
      </c>
    </row>
    <row r="57" spans="1:31">
      <c r="A57">
        <v>2028</v>
      </c>
      <c r="B57">
        <f t="shared" si="50"/>
        <v>315.82303283134604</v>
      </c>
      <c r="C57">
        <f t="shared" si="51"/>
        <v>1149.6981446493789</v>
      </c>
      <c r="D57">
        <f t="shared" si="52"/>
        <v>104.95096595065679</v>
      </c>
      <c r="E57">
        <f t="shared" si="53"/>
        <v>103.59865658546619</v>
      </c>
      <c r="F57">
        <f t="shared" si="54"/>
        <v>45.052480481619455</v>
      </c>
      <c r="G57">
        <f t="shared" si="55"/>
        <v>72.466143156405835</v>
      </c>
      <c r="H57">
        <f t="shared" si="56"/>
        <v>46.66937211391248</v>
      </c>
      <c r="J57">
        <f t="shared" si="57"/>
        <v>115.6244194399152</v>
      </c>
      <c r="K57">
        <f t="shared" si="58"/>
        <v>168.18097373078578</v>
      </c>
      <c r="L57">
        <f t="shared" si="59"/>
        <v>157.66966287261164</v>
      </c>
      <c r="M57">
        <f t="shared" si="60"/>
        <v>241.76014973800449</v>
      </c>
      <c r="N57">
        <f t="shared" si="61"/>
        <v>26.278277145435275</v>
      </c>
      <c r="O57">
        <f t="shared" si="62"/>
        <v>33.328546623478886</v>
      </c>
      <c r="P57">
        <f t="shared" si="63"/>
        <v>3.6624776509317458</v>
      </c>
      <c r="R57">
        <f>'factor influence'!S61</f>
        <v>2028</v>
      </c>
      <c r="S57">
        <f>'factor influence'!T61</f>
        <v>1.0785</v>
      </c>
      <c r="T57">
        <f>'factor influence'!U61</f>
        <v>1.1194999999999999</v>
      </c>
      <c r="V57" s="16">
        <v>2028</v>
      </c>
      <c r="W57" s="16">
        <f t="shared" si="64"/>
        <v>431.44745227126123</v>
      </c>
      <c r="X57" s="16">
        <f t="shared" si="44"/>
        <v>1317.8791183801648</v>
      </c>
      <c r="Y57" s="16">
        <f t="shared" si="45"/>
        <v>262.62062882326842</v>
      </c>
      <c r="Z57" s="16">
        <f t="shared" si="46"/>
        <v>345.35880632347067</v>
      </c>
      <c r="AA57" s="16">
        <f t="shared" si="47"/>
        <v>71.330757627054737</v>
      </c>
      <c r="AB57" s="16">
        <f t="shared" si="48"/>
        <v>105.79468977988472</v>
      </c>
      <c r="AC57" s="16">
        <f t="shared" si="49"/>
        <v>50.331849764844229</v>
      </c>
      <c r="AE57" s="25">
        <f t="shared" si="65"/>
        <v>2584.7633029699491</v>
      </c>
    </row>
    <row r="58" spans="1:31">
      <c r="A58">
        <v>2029</v>
      </c>
      <c r="B58">
        <f t="shared" si="50"/>
        <v>340.61514090860669</v>
      </c>
      <c r="C58">
        <f t="shared" si="51"/>
        <v>1239.9494490043553</v>
      </c>
      <c r="D58">
        <f t="shared" si="52"/>
        <v>113.18961677778336</v>
      </c>
      <c r="E58">
        <f t="shared" si="53"/>
        <v>111.73115112742528</v>
      </c>
      <c r="F58">
        <f t="shared" si="54"/>
        <v>48.589100199426582</v>
      </c>
      <c r="G58">
        <f t="shared" si="55"/>
        <v>78.154735394183689</v>
      </c>
      <c r="H58">
        <f t="shared" si="56"/>
        <v>50.332917824854611</v>
      </c>
      <c r="J58">
        <f t="shared" si="57"/>
        <v>129.44153756298505</v>
      </c>
      <c r="K58">
        <f t="shared" si="58"/>
        <v>188.27860009161466</v>
      </c>
      <c r="L58">
        <f t="shared" si="59"/>
        <v>176.51118758588871</v>
      </c>
      <c r="M58">
        <f t="shared" si="60"/>
        <v>270.65048763169602</v>
      </c>
      <c r="N58">
        <f t="shared" si="61"/>
        <v>29.41853126431479</v>
      </c>
      <c r="O58">
        <f t="shared" si="62"/>
        <v>37.311307944984613</v>
      </c>
      <c r="P58">
        <f t="shared" si="63"/>
        <v>4.1001437302180896</v>
      </c>
      <c r="R58">
        <f>'factor influence'!S62</f>
        <v>2029</v>
      </c>
      <c r="S58">
        <f>'factor influence'!T62</f>
        <v>1.0785</v>
      </c>
      <c r="T58">
        <f>'factor influence'!U62</f>
        <v>1.1194999999999999</v>
      </c>
      <c r="V58" s="16">
        <v>2029</v>
      </c>
      <c r="W58" s="16">
        <f t="shared" si="64"/>
        <v>470.05667847159174</v>
      </c>
      <c r="X58" s="16">
        <f t="shared" si="44"/>
        <v>1428.2280490959699</v>
      </c>
      <c r="Y58" s="16">
        <f t="shared" si="45"/>
        <v>289.70080436367209</v>
      </c>
      <c r="Z58" s="16">
        <f t="shared" si="46"/>
        <v>382.3816387591213</v>
      </c>
      <c r="AA58" s="16">
        <f t="shared" si="47"/>
        <v>78.007631463741376</v>
      </c>
      <c r="AB58" s="16">
        <f t="shared" si="48"/>
        <v>115.46604333916829</v>
      </c>
      <c r="AC58" s="16">
        <f t="shared" si="49"/>
        <v>54.433061555072698</v>
      </c>
      <c r="AE58" s="25">
        <f t="shared" si="65"/>
        <v>2818.2739070483372</v>
      </c>
    </row>
    <row r="59" spans="1:31">
      <c r="A59">
        <v>2030</v>
      </c>
      <c r="B59">
        <f t="shared" si="50"/>
        <v>367.35342946993234</v>
      </c>
      <c r="C59">
        <f t="shared" si="51"/>
        <v>1337.2854807511972</v>
      </c>
      <c r="D59">
        <f t="shared" si="52"/>
        <v>122.07500169483936</v>
      </c>
      <c r="E59">
        <f t="shared" si="53"/>
        <v>120.50204649092817</v>
      </c>
      <c r="F59">
        <f t="shared" si="54"/>
        <v>52.403344565081568</v>
      </c>
      <c r="G59">
        <f t="shared" si="55"/>
        <v>84.289882122627105</v>
      </c>
      <c r="H59">
        <f t="shared" si="56"/>
        <v>54.2840518741057</v>
      </c>
      <c r="J59">
        <f t="shared" si="57"/>
        <v>144.90980130176175</v>
      </c>
      <c r="K59">
        <f t="shared" si="58"/>
        <v>210.7778928025626</v>
      </c>
      <c r="L59">
        <f t="shared" si="59"/>
        <v>197.6042745024024</v>
      </c>
      <c r="M59">
        <f t="shared" si="60"/>
        <v>302.99322090368366</v>
      </c>
      <c r="N59">
        <f t="shared" si="61"/>
        <v>32.934045750400408</v>
      </c>
      <c r="O59">
        <f t="shared" si="62"/>
        <v>41.770009244410268</v>
      </c>
      <c r="P59">
        <f t="shared" si="63"/>
        <v>4.5901109059791514</v>
      </c>
      <c r="R59">
        <f>'factor influence'!S63</f>
        <v>2030</v>
      </c>
      <c r="S59">
        <f>'factor influence'!T63</f>
        <v>1.0785</v>
      </c>
      <c r="T59">
        <f>'factor influence'!U63</f>
        <v>1.1194999999999999</v>
      </c>
      <c r="V59" s="16">
        <v>2030</v>
      </c>
      <c r="W59" s="16">
        <f t="shared" si="64"/>
        <v>512.26323077169411</v>
      </c>
      <c r="X59" s="16">
        <f t="shared" si="44"/>
        <v>1548.0633735537597</v>
      </c>
      <c r="Y59" s="16">
        <f t="shared" si="45"/>
        <v>319.67927619724173</v>
      </c>
      <c r="Z59" s="16">
        <f t="shared" si="46"/>
        <v>423.4952673946118</v>
      </c>
      <c r="AA59" s="16">
        <f t="shared" si="47"/>
        <v>85.337390315481969</v>
      </c>
      <c r="AB59" s="16">
        <f t="shared" si="48"/>
        <v>126.05989136703738</v>
      </c>
      <c r="AC59" s="16">
        <f t="shared" si="49"/>
        <v>58.874162780084852</v>
      </c>
      <c r="AE59" s="25">
        <f t="shared" si="65"/>
        <v>3073.7725923799117</v>
      </c>
    </row>
    <row r="60" spans="1:31">
      <c r="A60">
        <v>2031</v>
      </c>
      <c r="B60">
        <f t="shared" si="50"/>
        <v>396.19067368332202</v>
      </c>
      <c r="C60">
        <f t="shared" si="51"/>
        <v>1442.2623909901661</v>
      </c>
      <c r="D60">
        <f t="shared" si="52"/>
        <v>131.65788932788425</v>
      </c>
      <c r="E60">
        <f t="shared" si="53"/>
        <v>129.96145714046602</v>
      </c>
      <c r="F60">
        <f t="shared" si="54"/>
        <v>56.517007113440471</v>
      </c>
      <c r="G60">
        <f t="shared" si="55"/>
        <v>90.906637869253331</v>
      </c>
      <c r="H60">
        <f t="shared" si="56"/>
        <v>58.545349946222998</v>
      </c>
      <c r="J60">
        <f t="shared" si="57"/>
        <v>162.22652255732226</v>
      </c>
      <c r="K60">
        <f t="shared" si="58"/>
        <v>235.96585099246883</v>
      </c>
      <c r="L60">
        <f t="shared" si="59"/>
        <v>221.21798530543947</v>
      </c>
      <c r="M60">
        <f t="shared" si="60"/>
        <v>339.20091080167384</v>
      </c>
      <c r="N60">
        <f t="shared" si="61"/>
        <v>36.869664217573252</v>
      </c>
      <c r="O60">
        <f t="shared" si="62"/>
        <v>46.761525349117292</v>
      </c>
      <c r="P60">
        <f t="shared" si="63"/>
        <v>5.1386291592436599</v>
      </c>
      <c r="R60">
        <f>'factor influence'!S64</f>
        <v>2031</v>
      </c>
      <c r="S60">
        <f>'factor influence'!T64</f>
        <v>1.0785</v>
      </c>
      <c r="T60">
        <f>'factor influence'!U64</f>
        <v>1.1194999999999999</v>
      </c>
      <c r="V60" s="16">
        <v>2031</v>
      </c>
      <c r="W60" s="16">
        <f t="shared" si="64"/>
        <v>558.41719624064422</v>
      </c>
      <c r="X60" s="16">
        <f t="shared" si="44"/>
        <v>1678.2282419826349</v>
      </c>
      <c r="Y60" s="16">
        <f t="shared" si="45"/>
        <v>352.87587463332375</v>
      </c>
      <c r="Z60" s="16">
        <f t="shared" si="46"/>
        <v>469.16236794213989</v>
      </c>
      <c r="AA60" s="16">
        <f t="shared" si="47"/>
        <v>93.38667133101373</v>
      </c>
      <c r="AB60" s="16">
        <f t="shared" si="48"/>
        <v>137.66816321837064</v>
      </c>
      <c r="AC60" s="16">
        <f t="shared" si="49"/>
        <v>63.683979105466662</v>
      </c>
      <c r="AE60" s="25">
        <f t="shared" si="65"/>
        <v>3353.422494453594</v>
      </c>
    </row>
    <row r="61" spans="1:31">
      <c r="A61">
        <v>2032</v>
      </c>
      <c r="B61">
        <f t="shared" si="50"/>
        <v>427.29164156746282</v>
      </c>
      <c r="C61">
        <f t="shared" si="51"/>
        <v>1555.4799886828941</v>
      </c>
      <c r="D61">
        <f t="shared" si="52"/>
        <v>141.99303364012317</v>
      </c>
      <c r="E61">
        <f t="shared" si="53"/>
        <v>140.16343152599262</v>
      </c>
      <c r="F61">
        <f t="shared" si="54"/>
        <v>60.95359217184555</v>
      </c>
      <c r="G61">
        <f t="shared" si="55"/>
        <v>98.042808941989719</v>
      </c>
      <c r="H61">
        <f t="shared" si="56"/>
        <v>63.141159917001502</v>
      </c>
      <c r="J61">
        <f t="shared" si="57"/>
        <v>181.61259200292224</v>
      </c>
      <c r="K61">
        <f t="shared" si="58"/>
        <v>264.16377018606886</v>
      </c>
      <c r="L61">
        <f t="shared" si="59"/>
        <v>247.65353454943948</v>
      </c>
      <c r="M61">
        <f t="shared" si="60"/>
        <v>379.73541964247386</v>
      </c>
      <c r="N61">
        <f t="shared" si="61"/>
        <v>41.275589091573252</v>
      </c>
      <c r="O61">
        <f t="shared" si="62"/>
        <v>52.349527628336809</v>
      </c>
      <c r="P61">
        <f t="shared" si="63"/>
        <v>5.7526953437732766</v>
      </c>
      <c r="R61">
        <f>'factor influence'!S65</f>
        <v>2032</v>
      </c>
      <c r="S61">
        <f>'factor influence'!T65</f>
        <v>1.0785</v>
      </c>
      <c r="T61">
        <f>'factor influence'!U65</f>
        <v>1.1194999999999999</v>
      </c>
      <c r="V61" s="16">
        <v>2032</v>
      </c>
      <c r="W61" s="16">
        <f t="shared" si="64"/>
        <v>608.90423357038503</v>
      </c>
      <c r="X61" s="16">
        <f t="shared" si="44"/>
        <v>1819.643758868963</v>
      </c>
      <c r="Y61" s="16">
        <f t="shared" si="45"/>
        <v>389.64656818956269</v>
      </c>
      <c r="Z61" s="16">
        <f t="shared" si="46"/>
        <v>519.89885116846654</v>
      </c>
      <c r="AA61" s="16">
        <f t="shared" si="47"/>
        <v>102.22918126341881</v>
      </c>
      <c r="AB61" s="16">
        <f t="shared" si="48"/>
        <v>150.39233657032653</v>
      </c>
      <c r="AC61" s="16">
        <f t="shared" si="49"/>
        <v>68.893855260774785</v>
      </c>
      <c r="AE61" s="25">
        <f t="shared" si="65"/>
        <v>3659.6087848918978</v>
      </c>
    </row>
    <row r="62" spans="1:31">
      <c r="A62">
        <v>2033</v>
      </c>
      <c r="B62">
        <f t="shared" si="50"/>
        <v>460.83403543050866</v>
      </c>
      <c r="C62">
        <f t="shared" si="51"/>
        <v>1677.5851677945013</v>
      </c>
      <c r="D62">
        <f t="shared" si="52"/>
        <v>153.13948678087286</v>
      </c>
      <c r="E62">
        <f t="shared" si="53"/>
        <v>151.16626090078304</v>
      </c>
      <c r="F62">
        <f t="shared" si="54"/>
        <v>65.738449157335424</v>
      </c>
      <c r="G62">
        <f t="shared" si="55"/>
        <v>105.73916944393591</v>
      </c>
      <c r="H62">
        <f t="shared" si="56"/>
        <v>68.097740970486115</v>
      </c>
      <c r="J62">
        <f t="shared" si="57"/>
        <v>203.31529674727145</v>
      </c>
      <c r="K62">
        <f t="shared" si="58"/>
        <v>295.73134072330407</v>
      </c>
      <c r="L62">
        <f t="shared" si="59"/>
        <v>277.24813192809751</v>
      </c>
      <c r="M62">
        <f t="shared" si="60"/>
        <v>425.11380228974946</v>
      </c>
      <c r="N62">
        <f t="shared" si="61"/>
        <v>46.208021988016256</v>
      </c>
      <c r="O62">
        <f t="shared" si="62"/>
        <v>58.605296179923052</v>
      </c>
      <c r="P62">
        <f t="shared" si="63"/>
        <v>6.4401424373541829</v>
      </c>
      <c r="R62">
        <f>'factor influence'!S66</f>
        <v>2033</v>
      </c>
      <c r="S62">
        <f>'factor influence'!T66</f>
        <v>1.0785</v>
      </c>
      <c r="T62">
        <f>'factor influence'!U66</f>
        <v>1.1194999999999999</v>
      </c>
      <c r="V62" s="16">
        <v>2033</v>
      </c>
      <c r="W62" s="16">
        <f t="shared" si="64"/>
        <v>664.14933217778014</v>
      </c>
      <c r="X62" s="16">
        <f t="shared" si="44"/>
        <v>1973.3165085178055</v>
      </c>
      <c r="Y62" s="16">
        <f t="shared" si="45"/>
        <v>430.38761870897036</v>
      </c>
      <c r="Z62" s="16">
        <f t="shared" si="46"/>
        <v>576.28006319053247</v>
      </c>
      <c r="AA62" s="16">
        <f t="shared" si="47"/>
        <v>111.94647114535168</v>
      </c>
      <c r="AB62" s="16">
        <f t="shared" si="48"/>
        <v>164.34446562385895</v>
      </c>
      <c r="AC62" s="16">
        <f t="shared" si="49"/>
        <v>74.537883407840297</v>
      </c>
      <c r="AE62" s="25">
        <f t="shared" si="65"/>
        <v>3994.962342772139</v>
      </c>
    </row>
    <row r="63" spans="1:31">
      <c r="A63">
        <v>2034</v>
      </c>
      <c r="B63">
        <f t="shared" si="50"/>
        <v>497.00950721180362</v>
      </c>
      <c r="C63">
        <f t="shared" si="51"/>
        <v>1809.2756034663696</v>
      </c>
      <c r="D63">
        <f t="shared" si="52"/>
        <v>165.16093649317139</v>
      </c>
      <c r="E63">
        <f t="shared" si="53"/>
        <v>163.03281238149452</v>
      </c>
      <c r="F63">
        <f t="shared" si="54"/>
        <v>70.898917416186251</v>
      </c>
      <c r="G63">
        <f t="shared" si="55"/>
        <v>114.03969424528488</v>
      </c>
      <c r="H63">
        <f t="shared" si="56"/>
        <v>73.443413636669277</v>
      </c>
      <c r="J63">
        <f t="shared" si="57"/>
        <v>227.61147470857037</v>
      </c>
      <c r="K63">
        <f t="shared" si="58"/>
        <v>331.07123593973887</v>
      </c>
      <c r="L63">
        <f t="shared" si="59"/>
        <v>310.37928369350516</v>
      </c>
      <c r="M63">
        <f t="shared" si="60"/>
        <v>475.91490166337451</v>
      </c>
      <c r="N63">
        <f t="shared" si="61"/>
        <v>51.729880615584193</v>
      </c>
      <c r="O63">
        <f t="shared" si="62"/>
        <v>65.608629073423856</v>
      </c>
      <c r="P63">
        <f t="shared" si="63"/>
        <v>7.2097394586180075</v>
      </c>
      <c r="R63">
        <f>'factor influence'!S67</f>
        <v>2034</v>
      </c>
      <c r="S63">
        <f>'factor influence'!T67</f>
        <v>1.0785</v>
      </c>
      <c r="T63">
        <f>'factor influence'!U67</f>
        <v>1.1194999999999999</v>
      </c>
      <c r="V63" s="16">
        <v>2034</v>
      </c>
      <c r="W63" s="16">
        <f t="shared" si="64"/>
        <v>724.62098192037399</v>
      </c>
      <c r="X63" s="16">
        <f t="shared" si="44"/>
        <v>2140.3468394061083</v>
      </c>
      <c r="Y63" s="16">
        <f t="shared" si="45"/>
        <v>475.54022018667655</v>
      </c>
      <c r="Z63" s="16">
        <f t="shared" si="46"/>
        <v>638.94771404486903</v>
      </c>
      <c r="AA63" s="16">
        <f t="shared" si="47"/>
        <v>122.62879803177044</v>
      </c>
      <c r="AB63" s="16">
        <f t="shared" si="48"/>
        <v>179.64832331870872</v>
      </c>
      <c r="AC63" s="16">
        <f t="shared" si="49"/>
        <v>80.65315309528728</v>
      </c>
      <c r="AE63" s="25">
        <f t="shared" si="65"/>
        <v>4362.3860300037941</v>
      </c>
    </row>
    <row r="64" spans="1:31">
      <c r="A64">
        <v>2035</v>
      </c>
      <c r="B64">
        <f t="shared" si="50"/>
        <v>536.02475352793022</v>
      </c>
      <c r="C64">
        <f t="shared" si="51"/>
        <v>1951.3037383384797</v>
      </c>
      <c r="D64">
        <f t="shared" si="52"/>
        <v>178.12607000788535</v>
      </c>
      <c r="E64">
        <f t="shared" si="53"/>
        <v>175.83088815344183</v>
      </c>
      <c r="F64">
        <f t="shared" si="54"/>
        <v>76.464482433356878</v>
      </c>
      <c r="G64">
        <f t="shared" si="55"/>
        <v>122.99181024353975</v>
      </c>
      <c r="H64">
        <f t="shared" si="56"/>
        <v>79.208721607147822</v>
      </c>
      <c r="J64">
        <f t="shared" si="57"/>
        <v>254.81104593624451</v>
      </c>
      <c r="K64">
        <f t="shared" si="58"/>
        <v>370.63424863453764</v>
      </c>
      <c r="L64">
        <f t="shared" si="59"/>
        <v>347.46960809487899</v>
      </c>
      <c r="M64">
        <f t="shared" si="60"/>
        <v>532.78673241214778</v>
      </c>
      <c r="N64">
        <f t="shared" si="61"/>
        <v>57.911601349146501</v>
      </c>
      <c r="O64">
        <f t="shared" si="62"/>
        <v>73.448860247698008</v>
      </c>
      <c r="P64">
        <f t="shared" si="63"/>
        <v>8.0713033239228587</v>
      </c>
      <c r="R64">
        <f>'factor influence'!S68</f>
        <v>2035</v>
      </c>
      <c r="S64">
        <f>'factor influence'!T68</f>
        <v>1.0785</v>
      </c>
      <c r="T64">
        <f>'factor influence'!U68</f>
        <v>1.1194999999999999</v>
      </c>
      <c r="V64" s="16">
        <v>2035</v>
      </c>
      <c r="W64" s="16">
        <f t="shared" si="64"/>
        <v>790.83579946417467</v>
      </c>
      <c r="X64" s="16">
        <f t="shared" si="44"/>
        <v>2321.9379869730174</v>
      </c>
      <c r="Y64" s="16">
        <f t="shared" si="45"/>
        <v>525.5956781027644</v>
      </c>
      <c r="Z64" s="16">
        <f t="shared" si="46"/>
        <v>708.61762056558962</v>
      </c>
      <c r="AA64" s="16">
        <f t="shared" si="47"/>
        <v>134.37608378250337</v>
      </c>
      <c r="AB64" s="16">
        <f t="shared" si="48"/>
        <v>196.44067049123777</v>
      </c>
      <c r="AC64" s="16">
        <f t="shared" si="49"/>
        <v>87.280024931070685</v>
      </c>
      <c r="AE64" s="25">
        <f t="shared" si="65"/>
        <v>4765.0838643103571</v>
      </c>
    </row>
    <row r="67" spans="1:29">
      <c r="B67" t="s">
        <v>57</v>
      </c>
    </row>
    <row r="68" spans="1:29">
      <c r="A68">
        <f>'factor influence'!A69</f>
        <v>0</v>
      </c>
      <c r="B68" t="s">
        <v>48</v>
      </c>
    </row>
    <row r="69" spans="1:29">
      <c r="B69" t="s">
        <v>111</v>
      </c>
      <c r="J69" t="s">
        <v>119</v>
      </c>
      <c r="R69">
        <f>'factor influence'!S71</f>
        <v>0</v>
      </c>
      <c r="S69">
        <f>'factor influence'!T71</f>
        <v>0</v>
      </c>
      <c r="T69">
        <f>'factor influence'!U71</f>
        <v>0</v>
      </c>
      <c r="V69" t="s">
        <v>26</v>
      </c>
    </row>
    <row r="70" spans="1:29">
      <c r="B70" s="2" t="s">
        <v>81</v>
      </c>
      <c r="C70" s="2" t="s">
        <v>83</v>
      </c>
      <c r="D70" s="2" t="s">
        <v>85</v>
      </c>
      <c r="E70" s="2" t="s">
        <v>94</v>
      </c>
      <c r="F70" s="2" t="s">
        <v>87</v>
      </c>
      <c r="G70" s="2" t="s">
        <v>89</v>
      </c>
      <c r="H70" s="2" t="s">
        <v>91</v>
      </c>
      <c r="J70" s="2" t="s">
        <v>81</v>
      </c>
      <c r="K70" s="2" t="s">
        <v>83</v>
      </c>
      <c r="L70" s="2" t="s">
        <v>85</v>
      </c>
      <c r="M70" s="2" t="s">
        <v>94</v>
      </c>
      <c r="N70" s="2" t="s">
        <v>87</v>
      </c>
      <c r="O70" s="2" t="s">
        <v>89</v>
      </c>
      <c r="P70" s="2" t="s">
        <v>91</v>
      </c>
      <c r="R70">
        <f>'factor influence'!S72</f>
        <v>0</v>
      </c>
      <c r="S70">
        <f>'factor influence'!T72</f>
        <v>0</v>
      </c>
      <c r="T70">
        <f>'factor influence'!U72</f>
        <v>0</v>
      </c>
      <c r="W70" s="2" t="s">
        <v>81</v>
      </c>
      <c r="X70" s="2" t="s">
        <v>83</v>
      </c>
      <c r="Y70" s="2" t="s">
        <v>85</v>
      </c>
      <c r="Z70" s="2" t="s">
        <v>94</v>
      </c>
      <c r="AA70" s="2" t="s">
        <v>87</v>
      </c>
      <c r="AB70" s="2" t="s">
        <v>89</v>
      </c>
      <c r="AC70" s="2" t="s">
        <v>91</v>
      </c>
    </row>
    <row r="71" spans="1:29">
      <c r="A71">
        <v>2020</v>
      </c>
      <c r="R71">
        <f>'factor influence'!S76</f>
        <v>2020</v>
      </c>
      <c r="S71">
        <f>'factor influence'!T76</f>
        <v>1.054247532817802</v>
      </c>
      <c r="T71">
        <f>'factor influence'!U76</f>
        <v>1.0928424710244675</v>
      </c>
    </row>
    <row r="72" spans="1:29">
      <c r="A72">
        <v>2021</v>
      </c>
      <c r="R72">
        <f>'factor influence'!S77</f>
        <v>2021</v>
      </c>
      <c r="S72">
        <f>'factor influence'!T77</f>
        <v>1.054247532817802</v>
      </c>
      <c r="T72">
        <f>'factor influence'!U77</f>
        <v>1.0928424710244675</v>
      </c>
    </row>
    <row r="73" spans="1:29">
      <c r="A73" s="2">
        <v>2022</v>
      </c>
      <c r="B73" s="2">
        <f>'Regional production share'!$C$15</f>
        <v>214.86</v>
      </c>
      <c r="C73" s="2">
        <f>'Regional production share'!$C$16</f>
        <v>782.16</v>
      </c>
      <c r="D73" s="2">
        <f>'Regional production share'!$C$17</f>
        <v>71.400000000000034</v>
      </c>
      <c r="E73" s="2">
        <f>'Regional production share'!$C$18</f>
        <v>70.47999999999999</v>
      </c>
      <c r="F73" s="2">
        <f>'Regional production share'!$C$19</f>
        <v>30.65</v>
      </c>
      <c r="G73" s="2">
        <f>'Regional production share'!$C$20</f>
        <v>49.3</v>
      </c>
      <c r="H73" s="2">
        <f>'Regional production share'!$C$21</f>
        <v>31.75</v>
      </c>
      <c r="J73">
        <f>'Regional production share'!$C$26</f>
        <v>63.14</v>
      </c>
      <c r="K73">
        <f>'Regional production share'!$C$27</f>
        <v>91.84</v>
      </c>
      <c r="L73">
        <f>'Regional production share'!$C$28</f>
        <v>86.1</v>
      </c>
      <c r="M73">
        <f>'Regional production share'!$C$29</f>
        <v>132.02000000000001</v>
      </c>
      <c r="N73">
        <f>'Regional production share'!$C$30</f>
        <v>14.350000000000001</v>
      </c>
      <c r="O73">
        <f>'Regional production share'!$C$31</f>
        <v>18.2</v>
      </c>
      <c r="P73">
        <f>'Regional production share'!$C$32</f>
        <v>2</v>
      </c>
      <c r="R73">
        <f>'factor influence'!S78</f>
        <v>2022</v>
      </c>
      <c r="S73">
        <f>'factor influence'!T78</f>
        <v>1.054247532817802</v>
      </c>
      <c r="T73">
        <f>'factor influence'!U78</f>
        <v>1.0928424710244675</v>
      </c>
      <c r="V73" s="2">
        <v>2022</v>
      </c>
      <c r="W73">
        <f>B73+J73</f>
        <v>278</v>
      </c>
      <c r="X73">
        <f t="shared" ref="X73:X86" si="66">C73+K73</f>
        <v>874</v>
      </c>
      <c r="Y73">
        <f t="shared" ref="Y73:Y86" si="67">D73+L73</f>
        <v>157.50000000000003</v>
      </c>
      <c r="Z73">
        <f t="shared" ref="Z73:Z86" si="68">E73+M73</f>
        <v>202.5</v>
      </c>
      <c r="AA73">
        <f t="shared" ref="AA73:AA86" si="69">F73+N73</f>
        <v>45</v>
      </c>
      <c r="AB73">
        <f t="shared" ref="AB73:AB86" si="70">G73+O73</f>
        <v>67.5</v>
      </c>
      <c r="AC73">
        <f t="shared" ref="AC73:AC86" si="71">H73+P73</f>
        <v>33.75</v>
      </c>
    </row>
    <row r="74" spans="1:29">
      <c r="A74">
        <v>2023</v>
      </c>
      <c r="B74">
        <f t="shared" ref="B74:B86" si="72">B73*$S73</f>
        <v>226.51562490123297</v>
      </c>
      <c r="C74">
        <f t="shared" ref="C74:C86" si="73">C73*$S73</f>
        <v>824.59025026877202</v>
      </c>
      <c r="D74">
        <f t="shared" ref="D74:D86" si="74">D73*$S73</f>
        <v>75.273273843191106</v>
      </c>
      <c r="E74">
        <f t="shared" ref="E74:E86" si="75">E73*$S73</f>
        <v>74.303366112998674</v>
      </c>
      <c r="F74">
        <f t="shared" ref="F74:F86" si="76">F73*$S73</f>
        <v>32.312686880865634</v>
      </c>
      <c r="G74">
        <f t="shared" ref="G74:G86" si="77">G73*$S73</f>
        <v>51.974403367917638</v>
      </c>
      <c r="H74">
        <f t="shared" ref="H74:H86" si="78">H73*$S73</f>
        <v>33.472359166965212</v>
      </c>
      <c r="J74">
        <f t="shared" ref="J74:J86" si="79">J73*$T73</f>
        <v>69.002073620484879</v>
      </c>
      <c r="K74">
        <f t="shared" ref="K74:K86" si="80">K73*$T73</f>
        <v>100.3666525388871</v>
      </c>
      <c r="L74">
        <f t="shared" ref="L74:L86" si="81">L73*$T73</f>
        <v>94.093736755206649</v>
      </c>
      <c r="M74">
        <f t="shared" ref="M74:M86" si="82">M73*$T73</f>
        <v>144.2770630246502</v>
      </c>
      <c r="N74">
        <f t="shared" ref="N74:N86" si="83">N73*$T73</f>
        <v>15.68228945920111</v>
      </c>
      <c r="O74">
        <f t="shared" ref="O74:O86" si="84">O73*$T73</f>
        <v>19.889732972645309</v>
      </c>
      <c r="P74">
        <f t="shared" ref="P74:P86" si="85">P73*$T73</f>
        <v>2.185684942048935</v>
      </c>
      <c r="R74">
        <f>'factor influence'!S79</f>
        <v>2023</v>
      </c>
      <c r="S74">
        <f>'factor influence'!T79</f>
        <v>1.054247532817802</v>
      </c>
      <c r="T74">
        <f>'factor influence'!U79</f>
        <v>1.0928424710244675</v>
      </c>
      <c r="V74">
        <v>2023</v>
      </c>
      <c r="W74">
        <f t="shared" ref="W74:W86" si="86">B74+J74</f>
        <v>295.51769852171788</v>
      </c>
      <c r="X74">
        <f t="shared" si="66"/>
        <v>924.95690280765916</v>
      </c>
      <c r="Y74">
        <f t="shared" si="67"/>
        <v>169.36701059839777</v>
      </c>
      <c r="Z74">
        <f t="shared" si="68"/>
        <v>218.58042913764888</v>
      </c>
      <c r="AA74">
        <f t="shared" si="69"/>
        <v>47.994976340066742</v>
      </c>
      <c r="AB74">
        <f t="shared" si="70"/>
        <v>71.864136340562951</v>
      </c>
      <c r="AC74">
        <f t="shared" si="71"/>
        <v>35.658044109014149</v>
      </c>
    </row>
    <row r="75" spans="1:29">
      <c r="A75">
        <v>2024</v>
      </c>
      <c r="B75">
        <f t="shared" si="72"/>
        <v>238.80353869680755</v>
      </c>
      <c r="C75">
        <f t="shared" si="73"/>
        <v>869.32223693146682</v>
      </c>
      <c r="D75">
        <f t="shared" si="74"/>
        <v>79.356663236303021</v>
      </c>
      <c r="E75">
        <f t="shared" si="75"/>
        <v>78.334140404686735</v>
      </c>
      <c r="F75">
        <f t="shared" si="76"/>
        <v>34.065570422866756</v>
      </c>
      <c r="G75">
        <f t="shared" si="77"/>
        <v>54.793886520304433</v>
      </c>
      <c r="H75">
        <f t="shared" si="78"/>
        <v>35.288152069364415</v>
      </c>
      <c r="J75">
        <f t="shared" si="79"/>
        <v>75.408396641222922</v>
      </c>
      <c r="K75">
        <f t="shared" si="80"/>
        <v>109.68494056905152</v>
      </c>
      <c r="L75">
        <f t="shared" si="81"/>
        <v>102.82963178348579</v>
      </c>
      <c r="M75">
        <f t="shared" si="82"/>
        <v>157.67210206801155</v>
      </c>
      <c r="N75">
        <f t="shared" si="83"/>
        <v>17.138271963914303</v>
      </c>
      <c r="O75">
        <f t="shared" si="84"/>
        <v>21.736344929842527</v>
      </c>
      <c r="P75">
        <f t="shared" si="85"/>
        <v>2.3886093329497284</v>
      </c>
      <c r="R75">
        <f>'factor influence'!S80</f>
        <v>2024</v>
      </c>
      <c r="S75">
        <f>'factor influence'!T80</f>
        <v>1.054247532817802</v>
      </c>
      <c r="T75">
        <f>'factor influence'!U80</f>
        <v>1.0928424710244675</v>
      </c>
      <c r="V75">
        <v>2024</v>
      </c>
      <c r="W75">
        <f t="shared" si="86"/>
        <v>314.21193533803046</v>
      </c>
      <c r="X75">
        <f t="shared" si="66"/>
        <v>979.00717750051831</v>
      </c>
      <c r="Y75">
        <f t="shared" si="67"/>
        <v>182.18629501978882</v>
      </c>
      <c r="Z75">
        <f t="shared" si="68"/>
        <v>236.00624247269829</v>
      </c>
      <c r="AA75">
        <f t="shared" si="69"/>
        <v>51.203842386781062</v>
      </c>
      <c r="AB75">
        <f t="shared" si="70"/>
        <v>76.530231450146957</v>
      </c>
      <c r="AC75">
        <f t="shared" si="71"/>
        <v>37.676761402314142</v>
      </c>
    </row>
    <row r="76" spans="1:29">
      <c r="A76">
        <v>2025</v>
      </c>
      <c r="B76">
        <f t="shared" si="72"/>
        <v>251.75804149926986</v>
      </c>
      <c r="C76">
        <f t="shared" si="73"/>
        <v>916.48082350865161</v>
      </c>
      <c r="D76">
        <f t="shared" si="74"/>
        <v>83.661566429525635</v>
      </c>
      <c r="E76">
        <f t="shared" si="75"/>
        <v>82.58357425704429</v>
      </c>
      <c r="F76">
        <f t="shared" si="76"/>
        <v>35.913543572338369</v>
      </c>
      <c r="G76">
        <f t="shared" si="77"/>
        <v>57.766319677529566</v>
      </c>
      <c r="H76">
        <f t="shared" si="78"/>
        <v>37.202447256826851</v>
      </c>
      <c r="J76">
        <f t="shared" si="79"/>
        <v>82.409498521387221</v>
      </c>
      <c r="K76">
        <f t="shared" si="80"/>
        <v>119.86836148565413</v>
      </c>
      <c r="L76">
        <f t="shared" si="81"/>
        <v>112.37658889280074</v>
      </c>
      <c r="M76">
        <f t="shared" si="82"/>
        <v>172.31076963562779</v>
      </c>
      <c r="N76">
        <f t="shared" si="83"/>
        <v>18.72943148213346</v>
      </c>
      <c r="O76">
        <f t="shared" si="84"/>
        <v>23.754400904169263</v>
      </c>
      <c r="P76">
        <f t="shared" si="85"/>
        <v>2.6103737257328863</v>
      </c>
      <c r="R76">
        <f>'factor influence'!S81</f>
        <v>2025</v>
      </c>
      <c r="S76">
        <f>'factor influence'!T81</f>
        <v>1.0660000000000001</v>
      </c>
      <c r="T76">
        <f>'factor influence'!U81</f>
        <v>1.0900000000000001</v>
      </c>
      <c r="V76">
        <v>2025</v>
      </c>
      <c r="W76">
        <f t="shared" si="86"/>
        <v>334.1675400206571</v>
      </c>
      <c r="X76">
        <f t="shared" si="66"/>
        <v>1036.3491849943057</v>
      </c>
      <c r="Y76">
        <f t="shared" si="67"/>
        <v>196.03815532232636</v>
      </c>
      <c r="Z76">
        <f t="shared" si="68"/>
        <v>254.89434389267208</v>
      </c>
      <c r="AA76">
        <f t="shared" si="69"/>
        <v>54.642975054471833</v>
      </c>
      <c r="AB76">
        <f t="shared" si="70"/>
        <v>81.520720581698825</v>
      </c>
      <c r="AC76">
        <f t="shared" si="71"/>
        <v>39.812820982559735</v>
      </c>
    </row>
    <row r="77" spans="1:29">
      <c r="A77">
        <v>2026</v>
      </c>
      <c r="B77">
        <f t="shared" si="72"/>
        <v>268.37407223822169</v>
      </c>
      <c r="C77">
        <f t="shared" si="73"/>
        <v>976.96855786022263</v>
      </c>
      <c r="D77">
        <f t="shared" si="74"/>
        <v>89.183229813874334</v>
      </c>
      <c r="E77">
        <f t="shared" si="75"/>
        <v>88.034090158009221</v>
      </c>
      <c r="F77">
        <f t="shared" si="76"/>
        <v>38.283837448112706</v>
      </c>
      <c r="G77">
        <f t="shared" si="77"/>
        <v>61.578896776246523</v>
      </c>
      <c r="H77">
        <f t="shared" si="78"/>
        <v>39.657808775777426</v>
      </c>
      <c r="J77">
        <f t="shared" si="79"/>
        <v>89.826353388312072</v>
      </c>
      <c r="K77">
        <f t="shared" si="80"/>
        <v>130.65651401936302</v>
      </c>
      <c r="L77">
        <f t="shared" si="81"/>
        <v>122.49048189315282</v>
      </c>
      <c r="M77">
        <f t="shared" si="82"/>
        <v>187.8187389028343</v>
      </c>
      <c r="N77">
        <f t="shared" si="83"/>
        <v>20.415080315525472</v>
      </c>
      <c r="O77">
        <f t="shared" si="84"/>
        <v>25.892296985544498</v>
      </c>
      <c r="P77">
        <f t="shared" si="85"/>
        <v>2.8453073610488464</v>
      </c>
      <c r="R77">
        <f>'factor influence'!S82</f>
        <v>2026</v>
      </c>
      <c r="S77">
        <f>'factor influence'!T82</f>
        <v>1.0660000000000001</v>
      </c>
      <c r="T77">
        <f>'factor influence'!U82</f>
        <v>1.0900000000000001</v>
      </c>
      <c r="V77">
        <v>2026</v>
      </c>
      <c r="W77">
        <f t="shared" si="86"/>
        <v>358.20042562653373</v>
      </c>
      <c r="X77">
        <f t="shared" si="66"/>
        <v>1107.6250718795857</v>
      </c>
      <c r="Y77">
        <f t="shared" si="67"/>
        <v>211.67371170702717</v>
      </c>
      <c r="Z77">
        <f t="shared" si="68"/>
        <v>275.85282906084353</v>
      </c>
      <c r="AA77">
        <f t="shared" si="69"/>
        <v>58.698917763638178</v>
      </c>
      <c r="AB77">
        <f t="shared" si="70"/>
        <v>87.471193761791028</v>
      </c>
      <c r="AC77">
        <f t="shared" si="71"/>
        <v>42.503116136826272</v>
      </c>
    </row>
    <row r="78" spans="1:29">
      <c r="A78">
        <v>2027</v>
      </c>
      <c r="B78">
        <f t="shared" si="72"/>
        <v>286.08676100594431</v>
      </c>
      <c r="C78">
        <f t="shared" si="73"/>
        <v>1041.4484826789974</v>
      </c>
      <c r="D78">
        <f t="shared" si="74"/>
        <v>95.069322981590048</v>
      </c>
      <c r="E78">
        <f t="shared" si="75"/>
        <v>93.844340108437834</v>
      </c>
      <c r="F78">
        <f t="shared" si="76"/>
        <v>40.810570719688144</v>
      </c>
      <c r="G78">
        <f t="shared" si="77"/>
        <v>65.643103963478794</v>
      </c>
      <c r="H78">
        <f t="shared" si="78"/>
        <v>42.275224154978737</v>
      </c>
      <c r="J78">
        <f t="shared" si="79"/>
        <v>97.910725193260163</v>
      </c>
      <c r="K78">
        <f t="shared" si="80"/>
        <v>142.4156002811057</v>
      </c>
      <c r="L78">
        <f t="shared" si="81"/>
        <v>133.51462526353657</v>
      </c>
      <c r="M78">
        <f t="shared" si="82"/>
        <v>204.72242540408939</v>
      </c>
      <c r="N78">
        <f t="shared" si="83"/>
        <v>22.252437543922767</v>
      </c>
      <c r="O78">
        <f t="shared" si="84"/>
        <v>28.222603714243505</v>
      </c>
      <c r="P78">
        <f t="shared" si="85"/>
        <v>3.101385023543243</v>
      </c>
      <c r="R78">
        <f>'factor influence'!S83</f>
        <v>2027</v>
      </c>
      <c r="S78">
        <f>'factor influence'!T83</f>
        <v>1.0660000000000001</v>
      </c>
      <c r="T78">
        <f>'factor influence'!U83</f>
        <v>1.0900000000000001</v>
      </c>
      <c r="V78">
        <v>2027</v>
      </c>
      <c r="W78">
        <f t="shared" si="86"/>
        <v>383.99748619920445</v>
      </c>
      <c r="X78">
        <f t="shared" si="66"/>
        <v>1183.8640829601031</v>
      </c>
      <c r="Y78">
        <f t="shared" si="67"/>
        <v>228.58394824512663</v>
      </c>
      <c r="Z78">
        <f t="shared" si="68"/>
        <v>298.56676551252724</v>
      </c>
      <c r="AA78">
        <f t="shared" si="69"/>
        <v>63.063008263610911</v>
      </c>
      <c r="AB78">
        <f t="shared" si="70"/>
        <v>93.865707677722298</v>
      </c>
      <c r="AC78">
        <f t="shared" si="71"/>
        <v>45.376609178521981</v>
      </c>
    </row>
    <row r="79" spans="1:29">
      <c r="A79">
        <v>2028</v>
      </c>
      <c r="B79">
        <f t="shared" si="72"/>
        <v>304.96848723233666</v>
      </c>
      <c r="C79">
        <f t="shared" si="73"/>
        <v>1110.1840825358113</v>
      </c>
      <c r="D79">
        <f t="shared" si="74"/>
        <v>101.343898298375</v>
      </c>
      <c r="E79">
        <f t="shared" si="75"/>
        <v>100.03806655559474</v>
      </c>
      <c r="F79">
        <f t="shared" si="76"/>
        <v>43.504068387187566</v>
      </c>
      <c r="G79">
        <f t="shared" si="77"/>
        <v>69.975548825068401</v>
      </c>
      <c r="H79">
        <f t="shared" si="78"/>
        <v>45.065388949207339</v>
      </c>
      <c r="J79">
        <f t="shared" si="79"/>
        <v>106.72269046065358</v>
      </c>
      <c r="K79">
        <f t="shared" si="80"/>
        <v>155.23300430640523</v>
      </c>
      <c r="L79">
        <f t="shared" si="81"/>
        <v>145.53094153725488</v>
      </c>
      <c r="M79">
        <f t="shared" si="82"/>
        <v>223.14744369045746</v>
      </c>
      <c r="N79">
        <f t="shared" si="83"/>
        <v>24.255156922875816</v>
      </c>
      <c r="O79">
        <f t="shared" si="84"/>
        <v>30.762638048525421</v>
      </c>
      <c r="P79">
        <f t="shared" si="85"/>
        <v>3.3805096756621351</v>
      </c>
      <c r="R79">
        <f>'factor influence'!S84</f>
        <v>2028</v>
      </c>
      <c r="S79">
        <f>'factor influence'!T84</f>
        <v>1.0660000000000001</v>
      </c>
      <c r="T79">
        <f>'factor influence'!U84</f>
        <v>1.0900000000000001</v>
      </c>
      <c r="V79">
        <v>2028</v>
      </c>
      <c r="W79">
        <f t="shared" si="86"/>
        <v>411.69117769299021</v>
      </c>
      <c r="X79">
        <f t="shared" si="66"/>
        <v>1265.4170868422166</v>
      </c>
      <c r="Y79">
        <f t="shared" si="67"/>
        <v>246.87483983562987</v>
      </c>
      <c r="Z79">
        <f t="shared" si="68"/>
        <v>323.18551024605222</v>
      </c>
      <c r="AA79">
        <f t="shared" si="69"/>
        <v>67.759225310063385</v>
      </c>
      <c r="AB79">
        <f t="shared" si="70"/>
        <v>100.73818687359382</v>
      </c>
      <c r="AC79">
        <f t="shared" si="71"/>
        <v>48.445898624869471</v>
      </c>
    </row>
    <row r="80" spans="1:29">
      <c r="A80">
        <v>2029</v>
      </c>
      <c r="B80">
        <f t="shared" si="72"/>
        <v>325.0964073896709</v>
      </c>
      <c r="C80">
        <f t="shared" si="73"/>
        <v>1183.4562319831748</v>
      </c>
      <c r="D80">
        <f t="shared" si="74"/>
        <v>108.03259558606776</v>
      </c>
      <c r="E80">
        <f t="shared" si="75"/>
        <v>106.64057894826399</v>
      </c>
      <c r="F80">
        <f t="shared" si="76"/>
        <v>46.375336900741949</v>
      </c>
      <c r="G80">
        <f t="shared" si="77"/>
        <v>74.593935047522919</v>
      </c>
      <c r="H80">
        <f t="shared" si="78"/>
        <v>48.039704619855023</v>
      </c>
      <c r="J80">
        <f t="shared" si="79"/>
        <v>116.32773260211241</v>
      </c>
      <c r="K80">
        <f t="shared" si="80"/>
        <v>169.20397469398171</v>
      </c>
      <c r="L80">
        <f t="shared" si="81"/>
        <v>158.62872627560782</v>
      </c>
      <c r="M80">
        <f t="shared" si="82"/>
        <v>243.23071362259864</v>
      </c>
      <c r="N80">
        <f t="shared" si="83"/>
        <v>26.43812104593464</v>
      </c>
      <c r="O80">
        <f t="shared" si="84"/>
        <v>33.531275472892709</v>
      </c>
      <c r="P80">
        <f t="shared" si="85"/>
        <v>3.6847555464717274</v>
      </c>
      <c r="R80">
        <f>'factor influence'!S85</f>
        <v>2029</v>
      </c>
      <c r="S80">
        <f>'factor influence'!T85</f>
        <v>1.0660000000000001</v>
      </c>
      <c r="T80">
        <f>'factor influence'!U85</f>
        <v>1.0900000000000001</v>
      </c>
      <c r="V80">
        <v>2029</v>
      </c>
      <c r="W80">
        <f t="shared" si="86"/>
        <v>441.42413999178331</v>
      </c>
      <c r="X80">
        <f t="shared" si="66"/>
        <v>1352.6602066771566</v>
      </c>
      <c r="Y80">
        <f t="shared" si="67"/>
        <v>266.66132186167556</v>
      </c>
      <c r="Z80">
        <f t="shared" si="68"/>
        <v>349.87129257086264</v>
      </c>
      <c r="AA80">
        <f t="shared" si="69"/>
        <v>72.813457946676593</v>
      </c>
      <c r="AB80">
        <f t="shared" si="70"/>
        <v>108.12521052041564</v>
      </c>
      <c r="AC80">
        <f t="shared" si="71"/>
        <v>51.72446016632675</v>
      </c>
    </row>
    <row r="81" spans="1:31">
      <c r="A81">
        <v>2030</v>
      </c>
      <c r="B81">
        <f t="shared" si="72"/>
        <v>346.55277027738919</v>
      </c>
      <c r="C81">
        <f t="shared" si="73"/>
        <v>1261.5643432940644</v>
      </c>
      <c r="D81">
        <f t="shared" si="74"/>
        <v>115.16274689474824</v>
      </c>
      <c r="E81">
        <f t="shared" si="75"/>
        <v>113.67885715884942</v>
      </c>
      <c r="F81">
        <f t="shared" si="76"/>
        <v>49.436109136190922</v>
      </c>
      <c r="G81">
        <f t="shared" si="77"/>
        <v>79.517134760659431</v>
      </c>
      <c r="H81">
        <f t="shared" si="78"/>
        <v>51.210325124765454</v>
      </c>
      <c r="J81">
        <f t="shared" si="79"/>
        <v>126.79722853630253</v>
      </c>
      <c r="K81">
        <f t="shared" si="80"/>
        <v>184.43233241644006</v>
      </c>
      <c r="L81">
        <f t="shared" si="81"/>
        <v>172.90531164041252</v>
      </c>
      <c r="M81">
        <f t="shared" si="82"/>
        <v>265.12147784863254</v>
      </c>
      <c r="N81">
        <f t="shared" si="83"/>
        <v>28.817551940068761</v>
      </c>
      <c r="O81">
        <f t="shared" si="84"/>
        <v>36.549090265453053</v>
      </c>
      <c r="P81">
        <f t="shared" si="85"/>
        <v>4.0163835456541834</v>
      </c>
      <c r="R81">
        <f>'factor influence'!S86</f>
        <v>2030</v>
      </c>
      <c r="S81">
        <f>'factor influence'!T86</f>
        <v>1.0660000000000001</v>
      </c>
      <c r="T81">
        <f>'factor influence'!U86</f>
        <v>1.0900000000000001</v>
      </c>
      <c r="V81">
        <v>2030</v>
      </c>
      <c r="W81">
        <f t="shared" si="86"/>
        <v>473.34999881369174</v>
      </c>
      <c r="X81">
        <f t="shared" si="66"/>
        <v>1445.9966757105044</v>
      </c>
      <c r="Y81">
        <f t="shared" si="67"/>
        <v>288.06805853516073</v>
      </c>
      <c r="Z81">
        <f t="shared" si="68"/>
        <v>378.80033500748198</v>
      </c>
      <c r="AA81">
        <f t="shared" si="69"/>
        <v>78.253661076259675</v>
      </c>
      <c r="AB81">
        <f t="shared" si="70"/>
        <v>116.06622502611248</v>
      </c>
      <c r="AC81">
        <f t="shared" si="71"/>
        <v>55.22670867041964</v>
      </c>
    </row>
    <row r="82" spans="1:31">
      <c r="A82">
        <v>2031</v>
      </c>
      <c r="B82">
        <f t="shared" si="72"/>
        <v>369.42525311569688</v>
      </c>
      <c r="C82">
        <f t="shared" si="73"/>
        <v>1344.8275899514726</v>
      </c>
      <c r="D82">
        <f t="shared" si="74"/>
        <v>122.76348818980163</v>
      </c>
      <c r="E82">
        <f t="shared" si="75"/>
        <v>121.18166173133349</v>
      </c>
      <c r="F82">
        <f t="shared" si="76"/>
        <v>52.698892339179523</v>
      </c>
      <c r="G82">
        <f t="shared" si="77"/>
        <v>84.765265654862958</v>
      </c>
      <c r="H82">
        <f t="shared" si="78"/>
        <v>54.590206582999976</v>
      </c>
      <c r="J82">
        <f t="shared" si="79"/>
        <v>138.20897910456978</v>
      </c>
      <c r="K82">
        <f t="shared" si="80"/>
        <v>201.03124233391969</v>
      </c>
      <c r="L82">
        <f t="shared" si="81"/>
        <v>188.46678968804966</v>
      </c>
      <c r="M82">
        <f t="shared" si="82"/>
        <v>288.9824108550095</v>
      </c>
      <c r="N82">
        <f t="shared" si="83"/>
        <v>31.41113161467495</v>
      </c>
      <c r="O82">
        <f t="shared" si="84"/>
        <v>39.838508389343829</v>
      </c>
      <c r="P82">
        <f t="shared" si="85"/>
        <v>4.3778580647630605</v>
      </c>
      <c r="R82">
        <f>'factor influence'!S87</f>
        <v>2031</v>
      </c>
      <c r="S82">
        <f>'factor influence'!T87</f>
        <v>1.0660000000000001</v>
      </c>
      <c r="T82">
        <f>'factor influence'!U87</f>
        <v>1.0900000000000001</v>
      </c>
      <c r="V82">
        <v>2031</v>
      </c>
      <c r="W82">
        <f t="shared" si="86"/>
        <v>507.63423222026665</v>
      </c>
      <c r="X82">
        <f t="shared" si="66"/>
        <v>1545.8588322853923</v>
      </c>
      <c r="Y82">
        <f t="shared" si="67"/>
        <v>311.23027787785128</v>
      </c>
      <c r="Z82">
        <f t="shared" si="68"/>
        <v>410.16407258634297</v>
      </c>
      <c r="AA82">
        <f t="shared" si="69"/>
        <v>84.110023953854466</v>
      </c>
      <c r="AB82">
        <f t="shared" si="70"/>
        <v>124.60377404420679</v>
      </c>
      <c r="AC82">
        <f t="shared" si="71"/>
        <v>58.968064647763036</v>
      </c>
    </row>
    <row r="83" spans="1:31">
      <c r="A83">
        <v>2032</v>
      </c>
      <c r="B83">
        <f t="shared" si="72"/>
        <v>393.8073198213329</v>
      </c>
      <c r="C83">
        <f t="shared" si="73"/>
        <v>1433.58621088827</v>
      </c>
      <c r="D83">
        <f t="shared" si="74"/>
        <v>130.86587841032855</v>
      </c>
      <c r="E83">
        <f t="shared" si="75"/>
        <v>129.1796514056015</v>
      </c>
      <c r="F83">
        <f t="shared" si="76"/>
        <v>56.177019233565375</v>
      </c>
      <c r="G83">
        <f t="shared" si="77"/>
        <v>90.359773188083921</v>
      </c>
      <c r="H83">
        <f t="shared" si="78"/>
        <v>58.193160217477974</v>
      </c>
      <c r="J83">
        <f t="shared" si="79"/>
        <v>150.64778722398106</v>
      </c>
      <c r="K83">
        <f t="shared" si="80"/>
        <v>219.12405414397247</v>
      </c>
      <c r="L83">
        <f t="shared" si="81"/>
        <v>205.42880075997414</v>
      </c>
      <c r="M83">
        <f t="shared" si="82"/>
        <v>314.99082783196036</v>
      </c>
      <c r="N83">
        <f t="shared" si="83"/>
        <v>34.238133459995701</v>
      </c>
      <c r="O83">
        <f t="shared" si="84"/>
        <v>43.423974144384779</v>
      </c>
      <c r="P83">
        <f t="shared" si="85"/>
        <v>4.7718652905917365</v>
      </c>
      <c r="R83">
        <f>'factor influence'!S88</f>
        <v>2032</v>
      </c>
      <c r="S83">
        <f>'factor influence'!T88</f>
        <v>1.0660000000000001</v>
      </c>
      <c r="T83">
        <f>'factor influence'!U88</f>
        <v>1.0900000000000001</v>
      </c>
      <c r="V83">
        <v>2032</v>
      </c>
      <c r="W83">
        <f t="shared" si="86"/>
        <v>544.45510704531398</v>
      </c>
      <c r="X83">
        <f t="shared" si="66"/>
        <v>1652.7102650322424</v>
      </c>
      <c r="Y83">
        <f t="shared" si="67"/>
        <v>336.29467917030269</v>
      </c>
      <c r="Z83">
        <f t="shared" si="68"/>
        <v>444.17047923756184</v>
      </c>
      <c r="AA83">
        <f t="shared" si="69"/>
        <v>90.415152693561083</v>
      </c>
      <c r="AB83">
        <f t="shared" si="70"/>
        <v>133.78374733246869</v>
      </c>
      <c r="AC83">
        <f t="shared" si="71"/>
        <v>62.965025508069708</v>
      </c>
    </row>
    <row r="84" spans="1:31">
      <c r="A84">
        <v>2033</v>
      </c>
      <c r="B84">
        <f t="shared" si="72"/>
        <v>419.79860292954089</v>
      </c>
      <c r="C84">
        <f t="shared" si="73"/>
        <v>1528.202900806896</v>
      </c>
      <c r="D84">
        <f t="shared" si="74"/>
        <v>139.50302638541024</v>
      </c>
      <c r="E84">
        <f t="shared" si="75"/>
        <v>137.70550839837122</v>
      </c>
      <c r="F84">
        <f t="shared" si="76"/>
        <v>59.884702502980694</v>
      </c>
      <c r="G84">
        <f t="shared" si="77"/>
        <v>96.323518218497469</v>
      </c>
      <c r="H84">
        <f t="shared" si="78"/>
        <v>62.033908791831522</v>
      </c>
      <c r="J84">
        <f t="shared" si="79"/>
        <v>164.20608807413936</v>
      </c>
      <c r="K84">
        <f t="shared" si="80"/>
        <v>238.84521901693</v>
      </c>
      <c r="L84">
        <f t="shared" si="81"/>
        <v>223.91739282837182</v>
      </c>
      <c r="M84">
        <f t="shared" si="82"/>
        <v>343.34000233683679</v>
      </c>
      <c r="N84">
        <f t="shared" si="83"/>
        <v>37.319565471395315</v>
      </c>
      <c r="O84">
        <f t="shared" si="84"/>
        <v>47.332131817379413</v>
      </c>
      <c r="P84">
        <f t="shared" si="85"/>
        <v>5.2013331667449929</v>
      </c>
      <c r="R84">
        <f>'factor influence'!S89</f>
        <v>2033</v>
      </c>
      <c r="S84">
        <f>'factor influence'!T89</f>
        <v>1.0660000000000001</v>
      </c>
      <c r="T84">
        <f>'factor influence'!U89</f>
        <v>1.0900000000000001</v>
      </c>
      <c r="V84">
        <v>2033</v>
      </c>
      <c r="W84">
        <f t="shared" si="86"/>
        <v>584.00469100368025</v>
      </c>
      <c r="X84">
        <f t="shared" si="66"/>
        <v>1767.048119823826</v>
      </c>
      <c r="Y84">
        <f t="shared" si="67"/>
        <v>363.42041921378205</v>
      </c>
      <c r="Z84">
        <f t="shared" si="68"/>
        <v>481.04551073520804</v>
      </c>
      <c r="AA84">
        <f t="shared" si="69"/>
        <v>97.204267974376009</v>
      </c>
      <c r="AB84">
        <f t="shared" si="70"/>
        <v>143.65565003587687</v>
      </c>
      <c r="AC84">
        <f t="shared" si="71"/>
        <v>67.235241958576509</v>
      </c>
    </row>
    <row r="85" spans="1:31">
      <c r="A85">
        <v>2034</v>
      </c>
      <c r="B85">
        <f t="shared" si="72"/>
        <v>447.50531072289061</v>
      </c>
      <c r="C85">
        <f t="shared" si="73"/>
        <v>1629.0642922601512</v>
      </c>
      <c r="D85">
        <f t="shared" si="74"/>
        <v>148.71022612684732</v>
      </c>
      <c r="E85">
        <f t="shared" si="75"/>
        <v>146.79407195266373</v>
      </c>
      <c r="F85">
        <f t="shared" si="76"/>
        <v>63.837092868177422</v>
      </c>
      <c r="G85">
        <f t="shared" si="77"/>
        <v>102.68087042091831</v>
      </c>
      <c r="H85">
        <f t="shared" si="78"/>
        <v>66.128146772092407</v>
      </c>
      <c r="J85">
        <f t="shared" si="79"/>
        <v>178.98463600081192</v>
      </c>
      <c r="K85">
        <f t="shared" si="80"/>
        <v>260.34128872845372</v>
      </c>
      <c r="L85">
        <f t="shared" si="81"/>
        <v>244.06995818292529</v>
      </c>
      <c r="M85">
        <f t="shared" si="82"/>
        <v>374.24060254715215</v>
      </c>
      <c r="N85">
        <f t="shared" si="83"/>
        <v>40.678326363820894</v>
      </c>
      <c r="O85">
        <f t="shared" si="84"/>
        <v>51.592023680943562</v>
      </c>
      <c r="P85">
        <f t="shared" si="85"/>
        <v>5.6694531517520428</v>
      </c>
      <c r="R85">
        <f>'factor influence'!S90</f>
        <v>2034</v>
      </c>
      <c r="S85">
        <f>'factor influence'!T90</f>
        <v>1.0660000000000001</v>
      </c>
      <c r="T85">
        <f>'factor influence'!U90</f>
        <v>1.0900000000000001</v>
      </c>
      <c r="V85">
        <v>2034</v>
      </c>
      <c r="W85">
        <f t="shared" si="86"/>
        <v>626.48994672370259</v>
      </c>
      <c r="X85">
        <f t="shared" si="66"/>
        <v>1889.4055809886049</v>
      </c>
      <c r="Y85">
        <f t="shared" si="67"/>
        <v>392.78018430977261</v>
      </c>
      <c r="Z85">
        <f t="shared" si="68"/>
        <v>521.03467449981588</v>
      </c>
      <c r="AA85">
        <f t="shared" si="69"/>
        <v>104.51541923199832</v>
      </c>
      <c r="AB85">
        <f t="shared" si="70"/>
        <v>154.27289410186188</v>
      </c>
      <c r="AC85">
        <f t="shared" si="71"/>
        <v>71.797599923844444</v>
      </c>
    </row>
    <row r="86" spans="1:31">
      <c r="A86">
        <v>2035</v>
      </c>
      <c r="B86">
        <f t="shared" si="72"/>
        <v>477.04066123060142</v>
      </c>
      <c r="C86">
        <f t="shared" si="73"/>
        <v>1736.5825355493214</v>
      </c>
      <c r="D86">
        <f t="shared" si="74"/>
        <v>158.52510105121925</v>
      </c>
      <c r="E86">
        <f t="shared" si="75"/>
        <v>156.48248070153954</v>
      </c>
      <c r="F86">
        <f t="shared" si="76"/>
        <v>68.050340997477136</v>
      </c>
      <c r="G86">
        <f t="shared" si="77"/>
        <v>109.45780786869892</v>
      </c>
      <c r="H86">
        <f t="shared" si="78"/>
        <v>70.492604459050511</v>
      </c>
      <c r="J86">
        <f t="shared" si="79"/>
        <v>195.09325324088499</v>
      </c>
      <c r="K86">
        <f t="shared" si="80"/>
        <v>283.7720047140146</v>
      </c>
      <c r="L86">
        <f t="shared" si="81"/>
        <v>266.03625441938857</v>
      </c>
      <c r="M86">
        <f t="shared" si="82"/>
        <v>407.9222567763959</v>
      </c>
      <c r="N86">
        <f t="shared" si="83"/>
        <v>44.339375736564776</v>
      </c>
      <c r="O86">
        <f t="shared" si="84"/>
        <v>56.235305812228489</v>
      </c>
      <c r="P86">
        <f t="shared" si="85"/>
        <v>6.1797039354097274</v>
      </c>
      <c r="R86">
        <f>'factor influence'!S91</f>
        <v>2035</v>
      </c>
      <c r="S86">
        <f>'factor influence'!T91</f>
        <v>1.0660000000000001</v>
      </c>
      <c r="T86">
        <f>'factor influence'!U91</f>
        <v>1.0900000000000001</v>
      </c>
      <c r="V86">
        <v>2035</v>
      </c>
      <c r="W86">
        <f t="shared" si="86"/>
        <v>672.13391447148638</v>
      </c>
      <c r="X86">
        <f t="shared" si="66"/>
        <v>2020.354540263336</v>
      </c>
      <c r="Y86">
        <f t="shared" si="67"/>
        <v>424.56135547060785</v>
      </c>
      <c r="Z86">
        <f t="shared" si="68"/>
        <v>564.40473747793544</v>
      </c>
      <c r="AA86">
        <f t="shared" si="69"/>
        <v>112.38971673404191</v>
      </c>
      <c r="AB86">
        <f t="shared" si="70"/>
        <v>165.69311368092741</v>
      </c>
      <c r="AC86">
        <f t="shared" si="71"/>
        <v>76.672308394460245</v>
      </c>
    </row>
    <row r="89" spans="1:31">
      <c r="B89" t="s">
        <v>58</v>
      </c>
    </row>
    <row r="90" spans="1:31">
      <c r="A90">
        <f>'factor influence'!A91</f>
        <v>0</v>
      </c>
      <c r="B90" t="s">
        <v>48</v>
      </c>
    </row>
    <row r="91" spans="1:31">
      <c r="B91" t="s">
        <v>111</v>
      </c>
      <c r="J91" t="s">
        <v>119</v>
      </c>
      <c r="R91">
        <f>'factor influence'!S93</f>
        <v>0</v>
      </c>
      <c r="S91">
        <f>'factor influence'!T93</f>
        <v>0</v>
      </c>
      <c r="T91">
        <f>'factor influence'!U93</f>
        <v>0</v>
      </c>
      <c r="V91" t="s">
        <v>26</v>
      </c>
    </row>
    <row r="92" spans="1:31">
      <c r="B92" s="2" t="s">
        <v>81</v>
      </c>
      <c r="C92" s="2" t="s">
        <v>83</v>
      </c>
      <c r="D92" s="2" t="s">
        <v>85</v>
      </c>
      <c r="E92" s="2" t="s">
        <v>94</v>
      </c>
      <c r="F92" s="2" t="s">
        <v>87</v>
      </c>
      <c r="G92" s="2" t="s">
        <v>89</v>
      </c>
      <c r="H92" s="2" t="s">
        <v>91</v>
      </c>
      <c r="J92" s="2" t="s">
        <v>81</v>
      </c>
      <c r="K92" s="2" t="s">
        <v>83</v>
      </c>
      <c r="L92" s="2" t="s">
        <v>85</v>
      </c>
      <c r="M92" s="2" t="s">
        <v>94</v>
      </c>
      <c r="N92" s="2" t="s">
        <v>87</v>
      </c>
      <c r="O92" s="2" t="s">
        <v>89</v>
      </c>
      <c r="P92" s="2" t="s">
        <v>91</v>
      </c>
      <c r="R92">
        <f>'factor influence'!S94</f>
        <v>0</v>
      </c>
      <c r="S92">
        <f>'factor influence'!T94</f>
        <v>0</v>
      </c>
      <c r="T92">
        <f>'factor influence'!U94</f>
        <v>0</v>
      </c>
      <c r="V92" s="18"/>
      <c r="W92" s="18" t="s">
        <v>81</v>
      </c>
      <c r="X92" s="18" t="s">
        <v>83</v>
      </c>
      <c r="Y92" s="18" t="s">
        <v>85</v>
      </c>
      <c r="Z92" s="18" t="s">
        <v>94</v>
      </c>
      <c r="AA92" s="18" t="s">
        <v>87</v>
      </c>
      <c r="AB92" s="18" t="s">
        <v>89</v>
      </c>
      <c r="AC92" s="18" t="s">
        <v>91</v>
      </c>
    </row>
    <row r="93" spans="1:31">
      <c r="A93">
        <v>2020</v>
      </c>
      <c r="R93">
        <f>'factor influence'!S99</f>
        <v>2020</v>
      </c>
      <c r="S93">
        <f>'factor influence'!T99</f>
        <v>1.054247532817802</v>
      </c>
      <c r="T93">
        <f>'factor influence'!U99</f>
        <v>1.0928424710244675</v>
      </c>
      <c r="V93" s="18"/>
      <c r="W93" s="18"/>
      <c r="X93" s="18"/>
      <c r="Y93" s="18"/>
      <c r="Z93" s="18"/>
      <c r="AA93" s="18"/>
      <c r="AB93" s="18"/>
      <c r="AC93" s="18"/>
    </row>
    <row r="94" spans="1:31">
      <c r="A94">
        <v>2021</v>
      </c>
      <c r="R94">
        <f>'factor influence'!S100</f>
        <v>2021</v>
      </c>
      <c r="S94">
        <f>'factor influence'!T100</f>
        <v>1.054247532817802</v>
      </c>
      <c r="T94">
        <f>'factor influence'!U100</f>
        <v>1.0928424710244675</v>
      </c>
      <c r="V94" s="18"/>
      <c r="W94" s="18"/>
      <c r="X94" s="18"/>
      <c r="Y94" s="18"/>
      <c r="Z94" s="18"/>
      <c r="AA94" s="18"/>
      <c r="AB94" s="18"/>
      <c r="AC94" s="18"/>
    </row>
    <row r="95" spans="1:31">
      <c r="A95" s="2">
        <v>2022</v>
      </c>
      <c r="B95" s="2">
        <f>'Regional production share'!$C$15</f>
        <v>214.86</v>
      </c>
      <c r="C95" s="2">
        <f>'Regional production share'!$C$16</f>
        <v>782.16</v>
      </c>
      <c r="D95" s="2">
        <f>'Regional production share'!$C$17</f>
        <v>71.400000000000034</v>
      </c>
      <c r="E95" s="2">
        <f>'Regional production share'!$C$18</f>
        <v>70.47999999999999</v>
      </c>
      <c r="F95" s="2">
        <f>'Regional production share'!$C$19</f>
        <v>30.65</v>
      </c>
      <c r="G95" s="2">
        <f>'Regional production share'!$C$20</f>
        <v>49.3</v>
      </c>
      <c r="H95" s="2">
        <f>'Regional production share'!$C$21</f>
        <v>31.75</v>
      </c>
      <c r="J95">
        <f>'Regional production share'!$C$26</f>
        <v>63.14</v>
      </c>
      <c r="K95">
        <f>'Regional production share'!$C$27</f>
        <v>91.84</v>
      </c>
      <c r="L95">
        <f>'Regional production share'!$C$28</f>
        <v>86.1</v>
      </c>
      <c r="M95">
        <f>'Regional production share'!$C$29</f>
        <v>132.02000000000001</v>
      </c>
      <c r="N95">
        <f>'Regional production share'!$C$30</f>
        <v>14.350000000000001</v>
      </c>
      <c r="O95">
        <f>'Regional production share'!$C$31</f>
        <v>18.2</v>
      </c>
      <c r="P95">
        <f>'Regional production share'!$C$32</f>
        <v>2</v>
      </c>
      <c r="R95">
        <f>'factor influence'!S101</f>
        <v>2022</v>
      </c>
      <c r="S95">
        <f>'factor influence'!T101</f>
        <v>1.054247532817802</v>
      </c>
      <c r="T95">
        <f>'factor influence'!U101</f>
        <v>1.0928424710244675</v>
      </c>
      <c r="V95" s="18">
        <v>2022</v>
      </c>
      <c r="W95" s="18">
        <f>B95+J95</f>
        <v>278</v>
      </c>
      <c r="X95" s="18">
        <f t="shared" ref="X95:X108" si="87">C95+K95</f>
        <v>874</v>
      </c>
      <c r="Y95" s="18">
        <f t="shared" ref="Y95:Y108" si="88">D95+L95</f>
        <v>157.50000000000003</v>
      </c>
      <c r="Z95" s="18">
        <f t="shared" ref="Z95:Z108" si="89">E95+M95</f>
        <v>202.5</v>
      </c>
      <c r="AA95" s="18">
        <f t="shared" ref="AA95:AA108" si="90">F95+N95</f>
        <v>45</v>
      </c>
      <c r="AB95" s="18">
        <f t="shared" ref="AB95:AB108" si="91">G95+O95</f>
        <v>67.5</v>
      </c>
      <c r="AC95" s="18">
        <f t="shared" ref="AC95:AC108" si="92">H95+P95</f>
        <v>33.75</v>
      </c>
      <c r="AE95" s="25">
        <f t="shared" ref="AE95:AE108" si="93">SUM(W95:AC95)</f>
        <v>1658.25</v>
      </c>
    </row>
    <row r="96" spans="1:31">
      <c r="A96">
        <v>2023</v>
      </c>
      <c r="B96">
        <f t="shared" ref="B96:B108" si="94">B95*$S95</f>
        <v>226.51562490123297</v>
      </c>
      <c r="C96">
        <f t="shared" ref="C96:C108" si="95">C95*$S95</f>
        <v>824.59025026877202</v>
      </c>
      <c r="D96">
        <f t="shared" ref="D96:D108" si="96">D95*$S95</f>
        <v>75.273273843191106</v>
      </c>
      <c r="E96">
        <f t="shared" ref="E96:E108" si="97">E95*$S95</f>
        <v>74.303366112998674</v>
      </c>
      <c r="F96">
        <f t="shared" ref="F96:F108" si="98">F95*$S95</f>
        <v>32.312686880865634</v>
      </c>
      <c r="G96">
        <f t="shared" ref="G96:G108" si="99">G95*$S95</f>
        <v>51.974403367917638</v>
      </c>
      <c r="H96">
        <f t="shared" ref="H96:H108" si="100">H95*$S95</f>
        <v>33.472359166965212</v>
      </c>
      <c r="J96">
        <f t="shared" ref="J96:J108" si="101">J95*$T95</f>
        <v>69.002073620484879</v>
      </c>
      <c r="K96">
        <f t="shared" ref="K96:K108" si="102">K95*$T95</f>
        <v>100.3666525388871</v>
      </c>
      <c r="L96">
        <f t="shared" ref="L96:L108" si="103">L95*$T95</f>
        <v>94.093736755206649</v>
      </c>
      <c r="M96">
        <f t="shared" ref="M96:M108" si="104">M95*$T95</f>
        <v>144.2770630246502</v>
      </c>
      <c r="N96">
        <f t="shared" ref="N96:N108" si="105">N95*$T95</f>
        <v>15.68228945920111</v>
      </c>
      <c r="O96">
        <f t="shared" ref="O96:O108" si="106">O95*$T95</f>
        <v>19.889732972645309</v>
      </c>
      <c r="P96">
        <f t="shared" ref="P96:P108" si="107">P95*$T95</f>
        <v>2.185684942048935</v>
      </c>
      <c r="R96">
        <f>'factor influence'!S102</f>
        <v>2023</v>
      </c>
      <c r="S96">
        <f>'factor influence'!T102</f>
        <v>1.054247532817802</v>
      </c>
      <c r="T96">
        <f>'factor influence'!U102</f>
        <v>1.0928424710244675</v>
      </c>
      <c r="V96" s="18">
        <v>2023</v>
      </c>
      <c r="W96" s="18">
        <f t="shared" ref="W96:W108" si="108">B96+J96</f>
        <v>295.51769852171788</v>
      </c>
      <c r="X96" s="18">
        <f t="shared" si="87"/>
        <v>924.95690280765916</v>
      </c>
      <c r="Y96" s="18">
        <f t="shared" si="88"/>
        <v>169.36701059839777</v>
      </c>
      <c r="Z96" s="18">
        <f t="shared" si="89"/>
        <v>218.58042913764888</v>
      </c>
      <c r="AA96" s="18">
        <f t="shared" si="90"/>
        <v>47.994976340066742</v>
      </c>
      <c r="AB96" s="18">
        <f t="shared" si="91"/>
        <v>71.864136340562951</v>
      </c>
      <c r="AC96" s="18">
        <f t="shared" si="92"/>
        <v>35.658044109014149</v>
      </c>
      <c r="AE96" s="25">
        <f t="shared" si="93"/>
        <v>1763.9391978550677</v>
      </c>
    </row>
    <row r="97" spans="1:31">
      <c r="A97">
        <v>2024</v>
      </c>
      <c r="B97">
        <f t="shared" si="94"/>
        <v>238.80353869680755</v>
      </c>
      <c r="C97">
        <f t="shared" si="95"/>
        <v>869.32223693146682</v>
      </c>
      <c r="D97">
        <f t="shared" si="96"/>
        <v>79.356663236303021</v>
      </c>
      <c r="E97">
        <f t="shared" si="97"/>
        <v>78.334140404686735</v>
      </c>
      <c r="F97">
        <f t="shared" si="98"/>
        <v>34.065570422866756</v>
      </c>
      <c r="G97">
        <f t="shared" si="99"/>
        <v>54.793886520304433</v>
      </c>
      <c r="H97">
        <f t="shared" si="100"/>
        <v>35.288152069364415</v>
      </c>
      <c r="J97">
        <f t="shared" si="101"/>
        <v>75.408396641222922</v>
      </c>
      <c r="K97">
        <f t="shared" si="102"/>
        <v>109.68494056905152</v>
      </c>
      <c r="L97">
        <f t="shared" si="103"/>
        <v>102.82963178348579</v>
      </c>
      <c r="M97">
        <f t="shared" si="104"/>
        <v>157.67210206801155</v>
      </c>
      <c r="N97">
        <f t="shared" si="105"/>
        <v>17.138271963914303</v>
      </c>
      <c r="O97">
        <f t="shared" si="106"/>
        <v>21.736344929842527</v>
      </c>
      <c r="P97">
        <f t="shared" si="107"/>
        <v>2.3886093329497284</v>
      </c>
      <c r="R97">
        <f>'factor influence'!S103</f>
        <v>2024</v>
      </c>
      <c r="S97">
        <f>'factor influence'!T103</f>
        <v>1.054247532817802</v>
      </c>
      <c r="T97">
        <f>'factor influence'!U103</f>
        <v>1.0928424710244675</v>
      </c>
      <c r="V97" s="18">
        <v>2024</v>
      </c>
      <c r="W97" s="18">
        <f t="shared" si="108"/>
        <v>314.21193533803046</v>
      </c>
      <c r="X97" s="18">
        <f t="shared" si="87"/>
        <v>979.00717750051831</v>
      </c>
      <c r="Y97" s="18">
        <f t="shared" si="88"/>
        <v>182.18629501978882</v>
      </c>
      <c r="Z97" s="18">
        <f t="shared" si="89"/>
        <v>236.00624247269829</v>
      </c>
      <c r="AA97" s="18">
        <f t="shared" si="90"/>
        <v>51.203842386781062</v>
      </c>
      <c r="AB97" s="18">
        <f t="shared" si="91"/>
        <v>76.530231450146957</v>
      </c>
      <c r="AC97" s="18">
        <f t="shared" si="92"/>
        <v>37.676761402314142</v>
      </c>
      <c r="AE97" s="25">
        <f t="shared" si="93"/>
        <v>1876.8224855702781</v>
      </c>
    </row>
    <row r="98" spans="1:31">
      <c r="A98">
        <v>2025</v>
      </c>
      <c r="B98">
        <f t="shared" si="94"/>
        <v>251.75804149926986</v>
      </c>
      <c r="C98">
        <f t="shared" si="95"/>
        <v>916.48082350865161</v>
      </c>
      <c r="D98">
        <f t="shared" si="96"/>
        <v>83.661566429525635</v>
      </c>
      <c r="E98">
        <f t="shared" si="97"/>
        <v>82.58357425704429</v>
      </c>
      <c r="F98">
        <f t="shared" si="98"/>
        <v>35.913543572338369</v>
      </c>
      <c r="G98">
        <f t="shared" si="99"/>
        <v>57.766319677529566</v>
      </c>
      <c r="H98">
        <f t="shared" si="100"/>
        <v>37.202447256826851</v>
      </c>
      <c r="J98">
        <f t="shared" si="101"/>
        <v>82.409498521387221</v>
      </c>
      <c r="K98">
        <f t="shared" si="102"/>
        <v>119.86836148565413</v>
      </c>
      <c r="L98">
        <f t="shared" si="103"/>
        <v>112.37658889280074</v>
      </c>
      <c r="M98">
        <f t="shared" si="104"/>
        <v>172.31076963562779</v>
      </c>
      <c r="N98">
        <f t="shared" si="105"/>
        <v>18.72943148213346</v>
      </c>
      <c r="O98">
        <f t="shared" si="106"/>
        <v>23.754400904169263</v>
      </c>
      <c r="P98">
        <f t="shared" si="107"/>
        <v>2.6103737257328863</v>
      </c>
      <c r="R98">
        <f>'factor influence'!S104</f>
        <v>2025</v>
      </c>
      <c r="S98">
        <f>'factor influence'!T104</f>
        <v>1.0568</v>
      </c>
      <c r="T98">
        <f>'factor influence'!U104</f>
        <v>1.0900000000000001</v>
      </c>
      <c r="V98" s="18">
        <v>2025</v>
      </c>
      <c r="W98" s="18">
        <f t="shared" si="108"/>
        <v>334.1675400206571</v>
      </c>
      <c r="X98" s="18">
        <f t="shared" si="87"/>
        <v>1036.3491849943057</v>
      </c>
      <c r="Y98" s="18">
        <f t="shared" si="88"/>
        <v>196.03815532232636</v>
      </c>
      <c r="Z98" s="18">
        <f t="shared" si="89"/>
        <v>254.89434389267208</v>
      </c>
      <c r="AA98" s="18">
        <f t="shared" si="90"/>
        <v>54.642975054471833</v>
      </c>
      <c r="AB98" s="18">
        <f t="shared" si="91"/>
        <v>81.520720581698825</v>
      </c>
      <c r="AC98" s="18">
        <f t="shared" si="92"/>
        <v>39.812820982559735</v>
      </c>
      <c r="AE98" s="25">
        <f t="shared" si="93"/>
        <v>1997.4257408486917</v>
      </c>
    </row>
    <row r="99" spans="1:31">
      <c r="A99">
        <v>2026</v>
      </c>
      <c r="B99">
        <f t="shared" si="94"/>
        <v>266.05789825642836</v>
      </c>
      <c r="C99">
        <f t="shared" si="95"/>
        <v>968.53693428394297</v>
      </c>
      <c r="D99">
        <f t="shared" si="96"/>
        <v>88.413543402722695</v>
      </c>
      <c r="E99">
        <f t="shared" si="97"/>
        <v>87.274321274844397</v>
      </c>
      <c r="F99">
        <f t="shared" si="98"/>
        <v>37.953432847247186</v>
      </c>
      <c r="G99">
        <f t="shared" si="99"/>
        <v>61.047446635213241</v>
      </c>
      <c r="H99">
        <f t="shared" si="100"/>
        <v>39.315546261014617</v>
      </c>
      <c r="J99">
        <f t="shared" si="101"/>
        <v>89.826353388312072</v>
      </c>
      <c r="K99">
        <f t="shared" si="102"/>
        <v>130.65651401936302</v>
      </c>
      <c r="L99">
        <f t="shared" si="103"/>
        <v>122.49048189315282</v>
      </c>
      <c r="M99">
        <f t="shared" si="104"/>
        <v>187.8187389028343</v>
      </c>
      <c r="N99">
        <f t="shared" si="105"/>
        <v>20.415080315525472</v>
      </c>
      <c r="O99">
        <f t="shared" si="106"/>
        <v>25.892296985544498</v>
      </c>
      <c r="P99">
        <f t="shared" si="107"/>
        <v>2.8453073610488464</v>
      </c>
      <c r="R99">
        <f>'factor influence'!S105</f>
        <v>2026</v>
      </c>
      <c r="S99">
        <f>'factor influence'!T105</f>
        <v>1.0568</v>
      </c>
      <c r="T99">
        <f>'factor influence'!U105</f>
        <v>1.0900000000000001</v>
      </c>
      <c r="V99" s="18">
        <v>2026</v>
      </c>
      <c r="W99" s="18">
        <f t="shared" si="108"/>
        <v>355.8842516447404</v>
      </c>
      <c r="X99" s="18">
        <f t="shared" si="87"/>
        <v>1099.193448303306</v>
      </c>
      <c r="Y99" s="18">
        <f t="shared" si="88"/>
        <v>210.9040252958755</v>
      </c>
      <c r="Z99" s="18">
        <f t="shared" si="89"/>
        <v>275.09306017767869</v>
      </c>
      <c r="AA99" s="18">
        <f t="shared" si="90"/>
        <v>58.368513162772658</v>
      </c>
      <c r="AB99" s="18">
        <f t="shared" si="91"/>
        <v>86.939743620757739</v>
      </c>
      <c r="AC99" s="18">
        <f t="shared" si="92"/>
        <v>42.160853622063463</v>
      </c>
      <c r="AE99" s="25">
        <f t="shared" si="93"/>
        <v>2128.5438958271943</v>
      </c>
    </row>
    <row r="100" spans="1:31">
      <c r="A100">
        <v>2027</v>
      </c>
      <c r="B100">
        <f t="shared" si="94"/>
        <v>281.16998687739346</v>
      </c>
      <c r="C100">
        <f t="shared" si="95"/>
        <v>1023.5498321512709</v>
      </c>
      <c r="D100">
        <f t="shared" si="96"/>
        <v>93.435432667997347</v>
      </c>
      <c r="E100">
        <f t="shared" si="97"/>
        <v>92.231502723255559</v>
      </c>
      <c r="F100">
        <f t="shared" si="98"/>
        <v>40.109187832970825</v>
      </c>
      <c r="G100">
        <f t="shared" si="99"/>
        <v>64.514941604093352</v>
      </c>
      <c r="H100">
        <f t="shared" si="100"/>
        <v>41.548669288640248</v>
      </c>
      <c r="J100">
        <f t="shared" si="101"/>
        <v>97.910725193260163</v>
      </c>
      <c r="K100">
        <f t="shared" si="102"/>
        <v>142.4156002811057</v>
      </c>
      <c r="L100">
        <f t="shared" si="103"/>
        <v>133.51462526353657</v>
      </c>
      <c r="M100">
        <f t="shared" si="104"/>
        <v>204.72242540408939</v>
      </c>
      <c r="N100">
        <f t="shared" si="105"/>
        <v>22.252437543922767</v>
      </c>
      <c r="O100">
        <f t="shared" si="106"/>
        <v>28.222603714243505</v>
      </c>
      <c r="P100">
        <f t="shared" si="107"/>
        <v>3.101385023543243</v>
      </c>
      <c r="R100">
        <f>'factor influence'!S106</f>
        <v>2027</v>
      </c>
      <c r="S100">
        <f>'factor influence'!T106</f>
        <v>1.0568</v>
      </c>
      <c r="T100">
        <f>'factor influence'!U106</f>
        <v>1.0900000000000001</v>
      </c>
      <c r="V100" s="18">
        <v>2027</v>
      </c>
      <c r="W100" s="18">
        <f t="shared" si="108"/>
        <v>379.08071207065359</v>
      </c>
      <c r="X100" s="18">
        <f t="shared" si="87"/>
        <v>1165.9654324323767</v>
      </c>
      <c r="Y100" s="18">
        <f t="shared" si="88"/>
        <v>226.95005793153393</v>
      </c>
      <c r="Z100" s="18">
        <f t="shared" si="89"/>
        <v>296.95392812734497</v>
      </c>
      <c r="AA100" s="18">
        <f t="shared" si="90"/>
        <v>62.361625376893592</v>
      </c>
      <c r="AB100" s="18">
        <f t="shared" si="91"/>
        <v>92.737545318336856</v>
      </c>
      <c r="AC100" s="18">
        <f t="shared" si="92"/>
        <v>44.650054312183492</v>
      </c>
      <c r="AE100" s="25">
        <f t="shared" si="93"/>
        <v>2268.699355569323</v>
      </c>
    </row>
    <row r="101" spans="1:31">
      <c r="A101">
        <v>2028</v>
      </c>
      <c r="B101">
        <f t="shared" si="94"/>
        <v>297.14044213202942</v>
      </c>
      <c r="C101">
        <f t="shared" si="95"/>
        <v>1081.6874626174631</v>
      </c>
      <c r="D101">
        <f t="shared" si="96"/>
        <v>98.742565243539588</v>
      </c>
      <c r="E101">
        <f t="shared" si="97"/>
        <v>97.470252077936465</v>
      </c>
      <c r="F101">
        <f t="shared" si="98"/>
        <v>42.387389701883563</v>
      </c>
      <c r="G101">
        <f t="shared" si="99"/>
        <v>68.179390287205848</v>
      </c>
      <c r="H101">
        <f t="shared" si="100"/>
        <v>43.908633704235015</v>
      </c>
      <c r="J101">
        <f t="shared" si="101"/>
        <v>106.72269046065358</v>
      </c>
      <c r="K101">
        <f t="shared" si="102"/>
        <v>155.23300430640523</v>
      </c>
      <c r="L101">
        <f t="shared" si="103"/>
        <v>145.53094153725488</v>
      </c>
      <c r="M101">
        <f t="shared" si="104"/>
        <v>223.14744369045746</v>
      </c>
      <c r="N101">
        <f t="shared" si="105"/>
        <v>24.255156922875816</v>
      </c>
      <c r="O101">
        <f t="shared" si="106"/>
        <v>30.762638048525421</v>
      </c>
      <c r="P101">
        <f t="shared" si="107"/>
        <v>3.3805096756621351</v>
      </c>
      <c r="R101">
        <f>'factor influence'!S107</f>
        <v>2028</v>
      </c>
      <c r="S101">
        <f>'factor influence'!T107</f>
        <v>1.0568</v>
      </c>
      <c r="T101">
        <f>'factor influence'!U107</f>
        <v>1.0900000000000001</v>
      </c>
      <c r="V101" s="18">
        <v>2028</v>
      </c>
      <c r="W101" s="18">
        <f t="shared" si="108"/>
        <v>403.86313259268297</v>
      </c>
      <c r="X101" s="18">
        <f t="shared" si="87"/>
        <v>1236.9204669238684</v>
      </c>
      <c r="Y101" s="18">
        <f t="shared" si="88"/>
        <v>244.27350678079446</v>
      </c>
      <c r="Z101" s="18">
        <f t="shared" si="89"/>
        <v>320.6176957683939</v>
      </c>
      <c r="AA101" s="18">
        <f t="shared" si="90"/>
        <v>66.642546624759376</v>
      </c>
      <c r="AB101" s="18">
        <f t="shared" si="91"/>
        <v>98.942028335731266</v>
      </c>
      <c r="AC101" s="18">
        <f t="shared" si="92"/>
        <v>47.289143379897148</v>
      </c>
      <c r="AE101" s="25">
        <f t="shared" si="93"/>
        <v>2418.5485204061274</v>
      </c>
    </row>
    <row r="102" spans="1:31">
      <c r="A102">
        <v>2029</v>
      </c>
      <c r="B102">
        <f t="shared" si="94"/>
        <v>314.0180192451287</v>
      </c>
      <c r="C102">
        <f t="shared" si="95"/>
        <v>1143.1273104941349</v>
      </c>
      <c r="D102">
        <f t="shared" si="96"/>
        <v>104.35114294937263</v>
      </c>
      <c r="E102">
        <f t="shared" si="97"/>
        <v>103.00656239596326</v>
      </c>
      <c r="F102">
        <f t="shared" si="98"/>
        <v>44.794993436950548</v>
      </c>
      <c r="G102">
        <f t="shared" si="99"/>
        <v>72.051979655519133</v>
      </c>
      <c r="H102">
        <f t="shared" si="100"/>
        <v>46.402644098635562</v>
      </c>
      <c r="J102">
        <f t="shared" si="101"/>
        <v>116.32773260211241</v>
      </c>
      <c r="K102">
        <f t="shared" si="102"/>
        <v>169.20397469398171</v>
      </c>
      <c r="L102">
        <f t="shared" si="103"/>
        <v>158.62872627560782</v>
      </c>
      <c r="M102">
        <f t="shared" si="104"/>
        <v>243.23071362259864</v>
      </c>
      <c r="N102">
        <f t="shared" si="105"/>
        <v>26.43812104593464</v>
      </c>
      <c r="O102">
        <f t="shared" si="106"/>
        <v>33.531275472892709</v>
      </c>
      <c r="P102">
        <f t="shared" si="107"/>
        <v>3.6847555464717274</v>
      </c>
      <c r="R102">
        <f>'factor influence'!S108</f>
        <v>2029</v>
      </c>
      <c r="S102">
        <f>'factor influence'!T108</f>
        <v>1.0568</v>
      </c>
      <c r="T102">
        <f>'factor influence'!U108</f>
        <v>1.0900000000000001</v>
      </c>
      <c r="V102" s="18">
        <v>2029</v>
      </c>
      <c r="W102" s="18">
        <f t="shared" si="108"/>
        <v>430.3457518472411</v>
      </c>
      <c r="X102" s="18">
        <f t="shared" si="87"/>
        <v>1312.3312851881167</v>
      </c>
      <c r="Y102" s="18">
        <f t="shared" si="88"/>
        <v>262.97986922498046</v>
      </c>
      <c r="Z102" s="18">
        <f t="shared" si="89"/>
        <v>346.23727601856189</v>
      </c>
      <c r="AA102" s="18">
        <f t="shared" si="90"/>
        <v>71.233114482885185</v>
      </c>
      <c r="AB102" s="18">
        <f t="shared" si="91"/>
        <v>105.58325512841185</v>
      </c>
      <c r="AC102" s="18">
        <f t="shared" si="92"/>
        <v>50.08739964510729</v>
      </c>
      <c r="AE102" s="25">
        <f t="shared" si="93"/>
        <v>2578.7979515353045</v>
      </c>
    </row>
    <row r="103" spans="1:31">
      <c r="A103">
        <v>2030</v>
      </c>
      <c r="B103">
        <f t="shared" si="94"/>
        <v>331.85424273825197</v>
      </c>
      <c r="C103">
        <f t="shared" si="95"/>
        <v>1208.0569417302017</v>
      </c>
      <c r="D103">
        <f t="shared" si="96"/>
        <v>110.278287868897</v>
      </c>
      <c r="E103">
        <f t="shared" si="97"/>
        <v>108.85733514005396</v>
      </c>
      <c r="F103">
        <f t="shared" si="98"/>
        <v>47.33934906416934</v>
      </c>
      <c r="G103">
        <f t="shared" si="99"/>
        <v>76.144532099952613</v>
      </c>
      <c r="H103">
        <f t="shared" si="100"/>
        <v>49.038314283438062</v>
      </c>
      <c r="J103">
        <f t="shared" si="101"/>
        <v>126.79722853630253</v>
      </c>
      <c r="K103">
        <f t="shared" si="102"/>
        <v>184.43233241644006</v>
      </c>
      <c r="L103">
        <f t="shared" si="103"/>
        <v>172.90531164041252</v>
      </c>
      <c r="M103">
        <f t="shared" si="104"/>
        <v>265.12147784863254</v>
      </c>
      <c r="N103">
        <f t="shared" si="105"/>
        <v>28.817551940068761</v>
      </c>
      <c r="O103">
        <f t="shared" si="106"/>
        <v>36.549090265453053</v>
      </c>
      <c r="P103">
        <f t="shared" si="107"/>
        <v>4.0163835456541834</v>
      </c>
      <c r="R103">
        <f>'factor influence'!S109</f>
        <v>2030</v>
      </c>
      <c r="S103">
        <f>'factor influence'!T109</f>
        <v>1.0568</v>
      </c>
      <c r="T103">
        <f>'factor influence'!U109</f>
        <v>1.0900000000000001</v>
      </c>
      <c r="V103" s="18">
        <v>2030</v>
      </c>
      <c r="W103" s="18">
        <f t="shared" si="108"/>
        <v>458.65147127455452</v>
      </c>
      <c r="X103" s="18">
        <f t="shared" si="87"/>
        <v>1392.4892741466417</v>
      </c>
      <c r="Y103" s="18">
        <f t="shared" si="88"/>
        <v>283.18359950930949</v>
      </c>
      <c r="Z103" s="18">
        <f t="shared" si="89"/>
        <v>373.97881298868651</v>
      </c>
      <c r="AA103" s="18">
        <f t="shared" si="90"/>
        <v>76.156901004238108</v>
      </c>
      <c r="AB103" s="18">
        <f t="shared" si="91"/>
        <v>112.69362236540567</v>
      </c>
      <c r="AC103" s="18">
        <f t="shared" si="92"/>
        <v>53.054697829092248</v>
      </c>
      <c r="AE103" s="25">
        <f t="shared" si="93"/>
        <v>2750.208379117928</v>
      </c>
    </row>
    <row r="104" spans="1:31">
      <c r="A104">
        <v>2031</v>
      </c>
      <c r="B104">
        <f t="shared" si="94"/>
        <v>350.70356372578465</v>
      </c>
      <c r="C104">
        <f t="shared" si="95"/>
        <v>1276.6745760204772</v>
      </c>
      <c r="D104">
        <f t="shared" si="96"/>
        <v>116.54209461985035</v>
      </c>
      <c r="E104">
        <f t="shared" si="97"/>
        <v>115.04043177600903</v>
      </c>
      <c r="F104">
        <f t="shared" si="98"/>
        <v>50.02822409101416</v>
      </c>
      <c r="G104">
        <f t="shared" si="99"/>
        <v>80.469541523229921</v>
      </c>
      <c r="H104">
        <f t="shared" si="100"/>
        <v>51.823690534737345</v>
      </c>
      <c r="J104">
        <f t="shared" si="101"/>
        <v>138.20897910456978</v>
      </c>
      <c r="K104">
        <f t="shared" si="102"/>
        <v>201.03124233391969</v>
      </c>
      <c r="L104">
        <f t="shared" si="103"/>
        <v>188.46678968804966</v>
      </c>
      <c r="M104">
        <f t="shared" si="104"/>
        <v>288.9824108550095</v>
      </c>
      <c r="N104">
        <f t="shared" si="105"/>
        <v>31.41113161467495</v>
      </c>
      <c r="O104">
        <f t="shared" si="106"/>
        <v>39.838508389343829</v>
      </c>
      <c r="P104">
        <f t="shared" si="107"/>
        <v>4.3778580647630605</v>
      </c>
      <c r="R104">
        <f>'factor influence'!S110</f>
        <v>2031</v>
      </c>
      <c r="S104">
        <f>'factor influence'!T110</f>
        <v>1.0568</v>
      </c>
      <c r="T104">
        <f>'factor influence'!U110</f>
        <v>1.0900000000000001</v>
      </c>
      <c r="V104" s="18">
        <v>2031</v>
      </c>
      <c r="W104" s="18">
        <f t="shared" si="108"/>
        <v>488.91254283035443</v>
      </c>
      <c r="X104" s="18">
        <f t="shared" si="87"/>
        <v>1477.7058183543968</v>
      </c>
      <c r="Y104" s="18">
        <f t="shared" si="88"/>
        <v>305.00888430790002</v>
      </c>
      <c r="Z104" s="18">
        <f t="shared" si="89"/>
        <v>404.02284263101853</v>
      </c>
      <c r="AA104" s="18">
        <f t="shared" si="90"/>
        <v>81.43935570568911</v>
      </c>
      <c r="AB104" s="18">
        <f t="shared" si="91"/>
        <v>120.30804991257375</v>
      </c>
      <c r="AC104" s="18">
        <f t="shared" si="92"/>
        <v>56.201548599500406</v>
      </c>
      <c r="AE104" s="25">
        <f t="shared" si="93"/>
        <v>2933.5990423414328</v>
      </c>
    </row>
    <row r="105" spans="1:31">
      <c r="A105">
        <v>2032</v>
      </c>
      <c r="B105">
        <f t="shared" si="94"/>
        <v>370.62352614540919</v>
      </c>
      <c r="C105">
        <f t="shared" si="95"/>
        <v>1349.1896919384403</v>
      </c>
      <c r="D105">
        <f t="shared" si="96"/>
        <v>123.16168559425785</v>
      </c>
      <c r="E105">
        <f t="shared" si="97"/>
        <v>121.57472830088633</v>
      </c>
      <c r="F105">
        <f t="shared" si="98"/>
        <v>52.869827219383765</v>
      </c>
      <c r="G105">
        <f t="shared" si="99"/>
        <v>85.040211481749381</v>
      </c>
      <c r="H105">
        <f t="shared" si="100"/>
        <v>54.767276157110423</v>
      </c>
      <c r="J105">
        <f t="shared" si="101"/>
        <v>150.64778722398106</v>
      </c>
      <c r="K105">
        <f t="shared" si="102"/>
        <v>219.12405414397247</v>
      </c>
      <c r="L105">
        <f t="shared" si="103"/>
        <v>205.42880075997414</v>
      </c>
      <c r="M105">
        <f t="shared" si="104"/>
        <v>314.99082783196036</v>
      </c>
      <c r="N105">
        <f t="shared" si="105"/>
        <v>34.238133459995701</v>
      </c>
      <c r="O105">
        <f t="shared" si="106"/>
        <v>43.423974144384779</v>
      </c>
      <c r="P105">
        <f t="shared" si="107"/>
        <v>4.7718652905917365</v>
      </c>
      <c r="R105">
        <f>'factor influence'!S111</f>
        <v>2032</v>
      </c>
      <c r="S105">
        <f>'factor influence'!T111</f>
        <v>1.0568</v>
      </c>
      <c r="T105">
        <f>'factor influence'!U111</f>
        <v>1.0900000000000001</v>
      </c>
      <c r="V105" s="18">
        <v>2032</v>
      </c>
      <c r="W105" s="18">
        <f t="shared" si="108"/>
        <v>521.27131336939021</v>
      </c>
      <c r="X105" s="18">
        <f t="shared" si="87"/>
        <v>1568.3137460824128</v>
      </c>
      <c r="Y105" s="18">
        <f t="shared" si="88"/>
        <v>328.59048635423198</v>
      </c>
      <c r="Z105" s="18">
        <f t="shared" si="89"/>
        <v>436.56555613284672</v>
      </c>
      <c r="AA105" s="18">
        <f t="shared" si="90"/>
        <v>87.10796067937946</v>
      </c>
      <c r="AB105" s="18">
        <f t="shared" si="91"/>
        <v>128.46418562613417</v>
      </c>
      <c r="AC105" s="18">
        <f t="shared" si="92"/>
        <v>59.539141447702157</v>
      </c>
      <c r="AE105" s="25">
        <f t="shared" si="93"/>
        <v>3129.8523896920974</v>
      </c>
    </row>
    <row r="106" spans="1:31">
      <c r="A106">
        <v>2033</v>
      </c>
      <c r="B106">
        <f t="shared" si="94"/>
        <v>391.67494243046843</v>
      </c>
      <c r="C106">
        <f t="shared" si="95"/>
        <v>1425.8236664405438</v>
      </c>
      <c r="D106">
        <f t="shared" si="96"/>
        <v>130.15726933601169</v>
      </c>
      <c r="E106">
        <f t="shared" si="97"/>
        <v>128.48017286837668</v>
      </c>
      <c r="F106">
        <f t="shared" si="98"/>
        <v>55.872833405444759</v>
      </c>
      <c r="G106">
        <f t="shared" si="99"/>
        <v>89.870495493912742</v>
      </c>
      <c r="H106">
        <f t="shared" si="100"/>
        <v>57.87805744283429</v>
      </c>
      <c r="J106">
        <f t="shared" si="101"/>
        <v>164.20608807413936</v>
      </c>
      <c r="K106">
        <f t="shared" si="102"/>
        <v>238.84521901693</v>
      </c>
      <c r="L106">
        <f t="shared" si="103"/>
        <v>223.91739282837182</v>
      </c>
      <c r="M106">
        <f t="shared" si="104"/>
        <v>343.34000233683679</v>
      </c>
      <c r="N106">
        <f t="shared" si="105"/>
        <v>37.319565471395315</v>
      </c>
      <c r="O106">
        <f t="shared" si="106"/>
        <v>47.332131817379413</v>
      </c>
      <c r="P106">
        <f t="shared" si="107"/>
        <v>5.2013331667449929</v>
      </c>
      <c r="R106">
        <f>'factor influence'!S112</f>
        <v>2033</v>
      </c>
      <c r="S106">
        <f>'factor influence'!T112</f>
        <v>1.0568</v>
      </c>
      <c r="T106">
        <f>'factor influence'!U112</f>
        <v>1.0900000000000001</v>
      </c>
      <c r="V106" s="18">
        <v>2033</v>
      </c>
      <c r="W106" s="18">
        <f t="shared" si="108"/>
        <v>555.88103050460779</v>
      </c>
      <c r="X106" s="18">
        <f t="shared" si="87"/>
        <v>1664.6688854574738</v>
      </c>
      <c r="Y106" s="18">
        <f t="shared" si="88"/>
        <v>354.07466216438354</v>
      </c>
      <c r="Z106" s="18">
        <f t="shared" si="89"/>
        <v>471.82017520521345</v>
      </c>
      <c r="AA106" s="18">
        <f t="shared" si="90"/>
        <v>93.192398876840073</v>
      </c>
      <c r="AB106" s="18">
        <f t="shared" si="91"/>
        <v>137.20262731129216</v>
      </c>
      <c r="AC106" s="18">
        <f t="shared" si="92"/>
        <v>63.079390609579285</v>
      </c>
      <c r="AE106" s="25">
        <f t="shared" si="93"/>
        <v>3339.9191701293898</v>
      </c>
    </row>
    <row r="107" spans="1:31">
      <c r="A107">
        <v>2034</v>
      </c>
      <c r="B107">
        <f t="shared" si="94"/>
        <v>413.92207916051905</v>
      </c>
      <c r="C107">
        <f t="shared" si="95"/>
        <v>1506.8104506943666</v>
      </c>
      <c r="D107">
        <f t="shared" si="96"/>
        <v>137.55020223429716</v>
      </c>
      <c r="E107">
        <f t="shared" si="97"/>
        <v>135.77784668730047</v>
      </c>
      <c r="F107">
        <f t="shared" si="98"/>
        <v>59.046410342874019</v>
      </c>
      <c r="G107">
        <f t="shared" si="99"/>
        <v>94.975139637966976</v>
      </c>
      <c r="H107">
        <f t="shared" si="100"/>
        <v>61.165531105587277</v>
      </c>
      <c r="J107">
        <f t="shared" si="101"/>
        <v>178.98463600081192</v>
      </c>
      <c r="K107">
        <f t="shared" si="102"/>
        <v>260.34128872845372</v>
      </c>
      <c r="L107">
        <f t="shared" si="103"/>
        <v>244.06995818292529</v>
      </c>
      <c r="M107">
        <f t="shared" si="104"/>
        <v>374.24060254715215</v>
      </c>
      <c r="N107">
        <f t="shared" si="105"/>
        <v>40.678326363820894</v>
      </c>
      <c r="O107">
        <f t="shared" si="106"/>
        <v>51.592023680943562</v>
      </c>
      <c r="P107">
        <f t="shared" si="107"/>
        <v>5.6694531517520428</v>
      </c>
      <c r="R107">
        <f>'factor influence'!S113</f>
        <v>2034</v>
      </c>
      <c r="S107">
        <f>'factor influence'!T113</f>
        <v>1.0568</v>
      </c>
      <c r="T107">
        <f>'factor influence'!U113</f>
        <v>1.0900000000000001</v>
      </c>
      <c r="V107" s="18">
        <v>2034</v>
      </c>
      <c r="W107" s="18">
        <f t="shared" si="108"/>
        <v>592.90671516133102</v>
      </c>
      <c r="X107" s="18">
        <f t="shared" si="87"/>
        <v>1767.1517394228204</v>
      </c>
      <c r="Y107" s="18">
        <f t="shared" si="88"/>
        <v>381.62016041722245</v>
      </c>
      <c r="Z107" s="18">
        <f t="shared" si="89"/>
        <v>510.01844923445265</v>
      </c>
      <c r="AA107" s="18">
        <f t="shared" si="90"/>
        <v>99.724736706694912</v>
      </c>
      <c r="AB107" s="18">
        <f t="shared" si="91"/>
        <v>146.56716331891053</v>
      </c>
      <c r="AC107" s="18">
        <f t="shared" si="92"/>
        <v>66.834984257339315</v>
      </c>
      <c r="AE107" s="25">
        <f t="shared" si="93"/>
        <v>3564.823948518771</v>
      </c>
    </row>
    <row r="108" spans="1:31">
      <c r="A108">
        <v>2035</v>
      </c>
      <c r="B108">
        <f t="shared" si="94"/>
        <v>437.43285325683649</v>
      </c>
      <c r="C108">
        <f t="shared" si="95"/>
        <v>1592.3972842938067</v>
      </c>
      <c r="D108">
        <f t="shared" si="96"/>
        <v>145.36305372120523</v>
      </c>
      <c r="E108">
        <f t="shared" si="97"/>
        <v>143.49002837913912</v>
      </c>
      <c r="F108">
        <f t="shared" si="98"/>
        <v>62.400246450349258</v>
      </c>
      <c r="G108">
        <f t="shared" si="99"/>
        <v>100.36972756940349</v>
      </c>
      <c r="H108">
        <f t="shared" si="100"/>
        <v>64.639733272384632</v>
      </c>
      <c r="J108">
        <f t="shared" si="101"/>
        <v>195.09325324088499</v>
      </c>
      <c r="K108">
        <f t="shared" si="102"/>
        <v>283.7720047140146</v>
      </c>
      <c r="L108">
        <f t="shared" si="103"/>
        <v>266.03625441938857</v>
      </c>
      <c r="M108">
        <f t="shared" si="104"/>
        <v>407.9222567763959</v>
      </c>
      <c r="N108">
        <f t="shared" si="105"/>
        <v>44.339375736564776</v>
      </c>
      <c r="O108">
        <f t="shared" si="106"/>
        <v>56.235305812228489</v>
      </c>
      <c r="P108">
        <f t="shared" si="107"/>
        <v>6.1797039354097274</v>
      </c>
      <c r="R108">
        <f>'factor influence'!S114</f>
        <v>2035</v>
      </c>
      <c r="S108">
        <f>'factor influence'!T114</f>
        <v>1.0568</v>
      </c>
      <c r="T108">
        <f>'factor influence'!U114</f>
        <v>1.0900000000000001</v>
      </c>
      <c r="V108" s="18">
        <v>2035</v>
      </c>
      <c r="W108" s="18">
        <f t="shared" si="108"/>
        <v>632.52610649772146</v>
      </c>
      <c r="X108" s="18">
        <f t="shared" si="87"/>
        <v>1876.1692890078214</v>
      </c>
      <c r="Y108" s="18">
        <f t="shared" si="88"/>
        <v>411.3993081405938</v>
      </c>
      <c r="Z108" s="18">
        <f t="shared" si="89"/>
        <v>551.41228515553507</v>
      </c>
      <c r="AA108" s="18">
        <f t="shared" si="90"/>
        <v>106.73962218691403</v>
      </c>
      <c r="AB108" s="18">
        <f t="shared" si="91"/>
        <v>156.60503338163198</v>
      </c>
      <c r="AC108" s="18">
        <f t="shared" si="92"/>
        <v>70.819437207794365</v>
      </c>
      <c r="AE108" s="25">
        <f t="shared" si="93"/>
        <v>3805.6710815780116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workbookViewId="0">
      <selection activeCell="M31" sqref="M31"/>
    </sheetView>
  </sheetViews>
  <sheetFormatPr baseColWidth="10" defaultColWidth="8.83203125" defaultRowHeight="15"/>
  <cols>
    <col min="2" max="2" width="13.5" customWidth="1"/>
    <col min="3" max="3" width="16.83203125" customWidth="1"/>
    <col min="4" max="4" width="9.5" bestFit="1" customWidth="1"/>
    <col min="6" max="6" width="12.83203125" customWidth="1"/>
    <col min="7" max="7" width="17.83203125" customWidth="1"/>
    <col min="10" max="10" width="10.6640625" customWidth="1"/>
    <col min="11" max="11" width="16.5" customWidth="1"/>
    <col min="12" max="12" width="10.1640625" bestFit="1" customWidth="1"/>
    <col min="14" max="14" width="10.1640625" bestFit="1" customWidth="1"/>
    <col min="15" max="15" width="12.1640625" customWidth="1"/>
    <col min="16" max="16" width="10.1640625" bestFit="1" customWidth="1"/>
  </cols>
  <sheetData>
    <row r="1" spans="1:31">
      <c r="A1" t="s">
        <v>48</v>
      </c>
      <c r="J1" t="s">
        <v>50</v>
      </c>
      <c r="N1" t="s">
        <v>51</v>
      </c>
      <c r="T1" t="s">
        <v>49</v>
      </c>
    </row>
    <row r="2" spans="1:31">
      <c r="B2" t="s">
        <v>43</v>
      </c>
      <c r="F2" t="s">
        <v>44</v>
      </c>
      <c r="J2" t="s">
        <v>45</v>
      </c>
      <c r="N2" t="s">
        <v>45</v>
      </c>
      <c r="U2" t="s">
        <v>43</v>
      </c>
      <c r="Y2" t="s">
        <v>44</v>
      </c>
      <c r="AC2" t="s">
        <v>45</v>
      </c>
    </row>
    <row r="3" spans="1:31">
      <c r="B3" t="s">
        <v>46</v>
      </c>
      <c r="C3" t="s">
        <v>47</v>
      </c>
      <c r="D3" t="s">
        <v>26</v>
      </c>
      <c r="F3" t="s">
        <v>46</v>
      </c>
      <c r="G3" t="s">
        <v>47</v>
      </c>
      <c r="H3" t="s">
        <v>26</v>
      </c>
      <c r="J3" t="s">
        <v>46</v>
      </c>
      <c r="K3" t="s">
        <v>47</v>
      </c>
      <c r="L3" t="s">
        <v>26</v>
      </c>
      <c r="N3" t="s">
        <v>46</v>
      </c>
      <c r="O3" t="s">
        <v>47</v>
      </c>
      <c r="P3" t="s">
        <v>26</v>
      </c>
      <c r="U3" t="s">
        <v>46</v>
      </c>
      <c r="V3" t="s">
        <v>47</v>
      </c>
      <c r="W3" t="s">
        <v>26</v>
      </c>
      <c r="Y3" t="s">
        <v>46</v>
      </c>
      <c r="Z3" t="s">
        <v>47</v>
      </c>
      <c r="AA3" t="s">
        <v>26</v>
      </c>
      <c r="AC3" t="s">
        <v>46</v>
      </c>
      <c r="AD3" t="s">
        <v>47</v>
      </c>
      <c r="AE3" t="s">
        <v>26</v>
      </c>
    </row>
    <row r="4" spans="1:31">
      <c r="A4">
        <v>2020</v>
      </c>
      <c r="B4">
        <f>'semicondutcor&amp;electronic'!B17</f>
        <v>28051.176610539682</v>
      </c>
      <c r="C4">
        <f>'semicondutcor&amp;electronic'!B11</f>
        <v>31.363071999999999</v>
      </c>
      <c r="D4">
        <f>B4+C4</f>
        <v>28082.539682539682</v>
      </c>
      <c r="F4">
        <f>B4*'semicondutcor&amp;electronic'!$D$16*'semicondutcor&amp;electronic'!$E$16</f>
        <v>2796.9172162787099</v>
      </c>
      <c r="G4">
        <f>C4*'semicondutcor&amp;electronic'!$E$16</f>
        <v>14.891136000000001</v>
      </c>
      <c r="H4">
        <f>F4+G4</f>
        <v>2811.8083522787101</v>
      </c>
      <c r="J4" s="1">
        <f>F4/'PFAS toxicity'!$L$4*'PFAS toxicity'!$H$3</f>
        <v>28009128.123019651</v>
      </c>
      <c r="K4" s="1">
        <f>G4/'PFAS toxicity'!$L$4*'PFAS toxicity'!$H$3</f>
        <v>149124.09051428572</v>
      </c>
      <c r="L4" s="1">
        <f>J4+K4</f>
        <v>28158252.213533938</v>
      </c>
      <c r="N4" s="1">
        <f>F4/'PFAS toxicity'!$L$4*'PFAS toxicity'!$I$3</f>
        <v>21128711.770974029</v>
      </c>
      <c r="O4" s="1">
        <f>G4/'PFAS toxicity'!$L$4*'PFAS toxicity'!$I$3</f>
        <v>112491.89595428575</v>
      </c>
      <c r="P4" s="1">
        <f>N4+O4</f>
        <v>21241203.666928314</v>
      </c>
      <c r="T4">
        <v>2020</v>
      </c>
      <c r="U4">
        <f>'semicondutcor&amp;electronic'!$A$36^(1/4)</f>
        <v>1.054247532817802</v>
      </c>
      <c r="V4">
        <f>'semicondutcor&amp;electronic'!$A$35^(1/4)</f>
        <v>1.0928424710244675</v>
      </c>
    </row>
    <row r="5" spans="1:31">
      <c r="A5">
        <v>2021</v>
      </c>
      <c r="B5">
        <f t="shared" ref="B5:B19" si="0">B4*U4</f>
        <v>29572.883734297895</v>
      </c>
      <c r="C5">
        <f t="shared" ref="C5:C19" si="1">C4*V4</f>
        <v>34.274897103398288</v>
      </c>
      <c r="D5">
        <f t="shared" ref="D5:D19" si="2">B5+C5</f>
        <v>29607.158631401293</v>
      </c>
      <c r="F5">
        <f>B5*'semicondutcor&amp;electronic'!$D$16*'semicondutcor&amp;electronic'!$E$16</f>
        <v>2948.6430747574645</v>
      </c>
      <c r="G5">
        <f>C5*'semicondutcor&amp;electronic'!$E$16</f>
        <v>16.273665862601408</v>
      </c>
      <c r="H5">
        <f t="shared" ref="H5:H19" si="3">F5+G5</f>
        <v>2964.9167406200659</v>
      </c>
      <c r="J5" s="1">
        <f>F5/'PFAS toxicity'!$L$4*'PFAS toxicity'!$H$3</f>
        <v>29528554.220071178</v>
      </c>
      <c r="K5" s="1">
        <f>G5/'PFAS toxicity'!$L$4*'PFAS toxicity'!$H$3</f>
        <v>162969.13956690836</v>
      </c>
      <c r="L5" s="1">
        <f t="shared" ref="L5:L19" si="4">J5+K5</f>
        <v>29691523.359638087</v>
      </c>
      <c r="N5" s="1">
        <f>F5/'PFAS toxicity'!$L$4*'PFAS toxicity'!$I$3</f>
        <v>22274892.256167822</v>
      </c>
      <c r="O5" s="1">
        <f>G5/'PFAS toxicity'!$L$4*'PFAS toxicity'!$I$3</f>
        <v>122935.92154490894</v>
      </c>
      <c r="P5" s="1">
        <f t="shared" ref="P5:P19" si="5">N5+O5</f>
        <v>22397828.177712731</v>
      </c>
      <c r="T5">
        <v>2021</v>
      </c>
      <c r="U5">
        <f>'semicondutcor&amp;electronic'!$A$36^(1/4)</f>
        <v>1.054247532817802</v>
      </c>
      <c r="V5">
        <f>'semicondutcor&amp;electronic'!$A$35^(1/4)</f>
        <v>1.0928424710244675</v>
      </c>
    </row>
    <row r="6" spans="1:31">
      <c r="A6">
        <v>2022</v>
      </c>
      <c r="B6">
        <f t="shared" si="0"/>
        <v>31177.139715191264</v>
      </c>
      <c r="C6">
        <f t="shared" si="1"/>
        <v>37.457063244587147</v>
      </c>
      <c r="D6">
        <f t="shared" si="2"/>
        <v>31214.596778435851</v>
      </c>
      <c r="F6">
        <f>B6*'semicondutcor&amp;electronic'!$D$16*'semicondutcor&amp;electronic'!$E$16</f>
        <v>3108.5996867233553</v>
      </c>
      <c r="G6">
        <f>C6*'semicondutcor&amp;electronic'!$E$16</f>
        <v>17.784553213911842</v>
      </c>
      <c r="H6">
        <f t="shared" si="3"/>
        <v>3126.384239937267</v>
      </c>
      <c r="J6" s="1">
        <f>F6/'PFAS toxicity'!$L$4*'PFAS toxicity'!$H$3</f>
        <v>31130405.434186742</v>
      </c>
      <c r="K6" s="1">
        <f>G6/'PFAS toxicity'!$L$4*'PFAS toxicity'!$H$3</f>
        <v>178099.59718503142</v>
      </c>
      <c r="L6" s="1">
        <f t="shared" si="4"/>
        <v>31308505.031371772</v>
      </c>
      <c r="N6" s="1">
        <f>F6/'PFAS toxicity'!$L$4*'PFAS toxicity'!$I$3</f>
        <v>23483250.204847295</v>
      </c>
      <c r="O6" s="1">
        <f>G6/'PFAS toxicity'!$L$4*'PFAS toxicity'!$I$3</f>
        <v>134349.59627880834</v>
      </c>
      <c r="P6" s="1">
        <f t="shared" si="5"/>
        <v>23617599.801126104</v>
      </c>
      <c r="T6">
        <v>2022</v>
      </c>
      <c r="U6">
        <f>'semicondutcor&amp;electronic'!$A$36^(1/4)</f>
        <v>1.054247532817802</v>
      </c>
      <c r="V6">
        <f>'semicondutcor&amp;electronic'!$A$35^(1/4)</f>
        <v>1.0928424710244675</v>
      </c>
    </row>
    <row r="7" spans="1:31">
      <c r="A7">
        <v>2023</v>
      </c>
      <c r="B7">
        <f t="shared" si="0"/>
        <v>32868.422625056301</v>
      </c>
      <c r="C7">
        <f t="shared" si="1"/>
        <v>40.934669553534377</v>
      </c>
      <c r="D7">
        <f t="shared" si="2"/>
        <v>32909.357294609836</v>
      </c>
      <c r="F7">
        <f>B7*'semicondutcor&amp;electronic'!$D$16*'semicondutcor&amp;electronic'!$E$16</f>
        <v>3277.2335502462893</v>
      </c>
      <c r="G7">
        <f>C7*'semicondutcor&amp;electronic'!$E$16</f>
        <v>19.435715080357554</v>
      </c>
      <c r="H7">
        <f t="shared" si="3"/>
        <v>3296.6692653266468</v>
      </c>
      <c r="J7" s="1">
        <f>F7/'PFAS toxicity'!$L$4*'PFAS toxicity'!$H$3</f>
        <v>32819153.124609265</v>
      </c>
      <c r="K7" s="1">
        <f>G7/'PFAS toxicity'!$L$4*'PFAS toxicity'!$H$3</f>
        <v>194634.80387615206</v>
      </c>
      <c r="L7" s="1">
        <f t="shared" si="4"/>
        <v>33013787.928485416</v>
      </c>
      <c r="N7" s="1">
        <f>F7/'PFAS toxicity'!$L$4*'PFAS toxicity'!$I$3</f>
        <v>24757158.591003399</v>
      </c>
      <c r="O7" s="1">
        <f>G7/'PFAS toxicity'!$L$4*'PFAS toxicity'!$I$3</f>
        <v>146822.94477847251</v>
      </c>
      <c r="P7" s="1">
        <f t="shared" si="5"/>
        <v>24903981.535781872</v>
      </c>
      <c r="T7">
        <v>2023</v>
      </c>
      <c r="U7">
        <f>'semicondutcor&amp;electronic'!$A$36^(1/4)</f>
        <v>1.054247532817802</v>
      </c>
      <c r="V7">
        <f>'semicondutcor&amp;electronic'!$A$35^(1/4)</f>
        <v>1.0928424710244675</v>
      </c>
    </row>
    <row r="8" spans="1:31">
      <c r="A8">
        <v>2024</v>
      </c>
      <c r="B8">
        <f t="shared" si="0"/>
        <v>34651.453460078432</v>
      </c>
      <c r="C8">
        <f t="shared" si="1"/>
        <v>44.735145425454547</v>
      </c>
      <c r="D8">
        <f t="shared" si="2"/>
        <v>34696.188605503885</v>
      </c>
      <c r="F8">
        <f>B8*'semicondutcor&amp;electronic'!$D$16*'semicondutcor&amp;electronic'!$E$16</f>
        <v>3455.0153848148771</v>
      </c>
      <c r="G8">
        <f>C8*'semicondutcor&amp;electronic'!$E$16</f>
        <v>21.240174894545458</v>
      </c>
      <c r="H8">
        <f t="shared" si="3"/>
        <v>3476.2555597094224</v>
      </c>
      <c r="J8" s="1">
        <f>F8/'PFAS toxicity'!$L$4*'PFAS toxicity'!$H$3</f>
        <v>34599511.21078898</v>
      </c>
      <c r="K8" s="1">
        <f>G8/'PFAS toxicity'!$L$4*'PFAS toxicity'!$H$3</f>
        <v>212705.18001537665</v>
      </c>
      <c r="L8" s="1">
        <f t="shared" si="4"/>
        <v>34812216.390804358</v>
      </c>
      <c r="N8" s="1">
        <f>F8/'PFAS toxicity'!$L$4*'PFAS toxicity'!$I$3</f>
        <v>26100173.364144389</v>
      </c>
      <c r="O8" s="1">
        <f>G8/'PFAS toxicity'!$L$4*'PFAS toxicity'!$I$3</f>
        <v>160454.34977479486</v>
      </c>
      <c r="P8" s="1">
        <f t="shared" si="5"/>
        <v>26260627.713919185</v>
      </c>
      <c r="T8">
        <v>2024</v>
      </c>
      <c r="U8">
        <f>'semicondutcor&amp;electronic'!$A$36^(1/4)</f>
        <v>1.054247532817802</v>
      </c>
      <c r="V8">
        <f>'semicondutcor&amp;electronic'!$A$35^(1/4)</f>
        <v>1.0928424710244675</v>
      </c>
    </row>
    <row r="9" spans="1:31">
      <c r="A9">
        <v>2025</v>
      </c>
      <c r="B9">
        <f t="shared" si="0"/>
        <v>36531.209318838577</v>
      </c>
      <c r="C9">
        <f t="shared" si="1"/>
        <v>48.888466868392655</v>
      </c>
      <c r="D9">
        <f t="shared" si="2"/>
        <v>36580.097785706967</v>
      </c>
      <c r="F9">
        <f>B9*'semicondutcor&amp;electronic'!$D$16*'semicondutcor&amp;electronic'!$E$16</f>
        <v>3642.4414452886326</v>
      </c>
      <c r="G9">
        <f>C9*'semicondutcor&amp;electronic'!$E$16</f>
        <v>23.212165216746918</v>
      </c>
      <c r="H9">
        <f t="shared" si="3"/>
        <v>3665.6536105053797</v>
      </c>
      <c r="J9" s="1">
        <f>F9/'PFAS toxicity'!$L$4*'PFAS toxicity'!$H$3</f>
        <v>36476449.330676161</v>
      </c>
      <c r="K9" s="1">
        <f>G9/'PFAS toxicity'!$L$4*'PFAS toxicity'!$H$3</f>
        <v>232453.25452770843</v>
      </c>
      <c r="L9" s="1">
        <f t="shared" si="4"/>
        <v>36708902.585203871</v>
      </c>
      <c r="N9" s="1">
        <f>F9/'PFAS toxicity'!$L$4*'PFAS toxicity'!$I$3</f>
        <v>27516043.375266131</v>
      </c>
      <c r="O9" s="1">
        <f>G9/'PFAS toxicity'!$L$4*'PFAS toxicity'!$I$3</f>
        <v>175351.32809451103</v>
      </c>
      <c r="P9" s="1">
        <f t="shared" si="5"/>
        <v>27691394.703360643</v>
      </c>
      <c r="T9">
        <v>2025</v>
      </c>
      <c r="U9" s="5">
        <f>1+'semicondutcor&amp;electronic'!$A$27</f>
        <v>1.0660000000000001</v>
      </c>
      <c r="V9" s="5">
        <f>1+'semicondutcor&amp;electronic'!$A$29</f>
        <v>1.1194999999999999</v>
      </c>
    </row>
    <row r="10" spans="1:31">
      <c r="A10">
        <v>2026</v>
      </c>
      <c r="B10">
        <f t="shared" si="0"/>
        <v>38942.269133881928</v>
      </c>
      <c r="C10">
        <f t="shared" si="1"/>
        <v>54.730638659165571</v>
      </c>
      <c r="D10">
        <f t="shared" si="2"/>
        <v>38996.999772541094</v>
      </c>
      <c r="F10">
        <f>B10*'semicondutcor&amp;electronic'!$D$16*'semicondutcor&amp;electronic'!$E$16</f>
        <v>3882.8425806776831</v>
      </c>
      <c r="G10">
        <f>C10*'semicondutcor&amp;electronic'!$E$16</f>
        <v>25.986018960148172</v>
      </c>
      <c r="H10">
        <f t="shared" si="3"/>
        <v>3908.8285996378313</v>
      </c>
      <c r="J10" s="1">
        <f>F10/'PFAS toxicity'!$L$4*'PFAS toxicity'!$H$3</f>
        <v>38883894.986500792</v>
      </c>
      <c r="K10" s="1">
        <f>G10/'PFAS toxicity'!$L$4*'PFAS toxicity'!$H$3</f>
        <v>260231.41844376954</v>
      </c>
      <c r="L10" s="1">
        <f t="shared" si="4"/>
        <v>39144126.404944561</v>
      </c>
      <c r="N10" s="1">
        <f>F10/'PFAS toxicity'!$L$4*'PFAS toxicity'!$I$3</f>
        <v>29332102.238033701</v>
      </c>
      <c r="O10" s="1">
        <f>G10/'PFAS toxicity'!$L$4*'PFAS toxicity'!$I$3</f>
        <v>196305.81180180507</v>
      </c>
      <c r="P10" s="1">
        <f t="shared" si="5"/>
        <v>29528408.049835507</v>
      </c>
      <c r="T10">
        <v>2026</v>
      </c>
      <c r="U10" s="5">
        <f>1+'semicondutcor&amp;electronic'!$A$27</f>
        <v>1.0660000000000001</v>
      </c>
      <c r="V10" s="5">
        <f>1+'semicondutcor&amp;electronic'!$A$29</f>
        <v>1.1194999999999999</v>
      </c>
    </row>
    <row r="11" spans="1:31">
      <c r="A11">
        <v>2027</v>
      </c>
      <c r="B11">
        <f t="shared" si="0"/>
        <v>41512.458896718141</v>
      </c>
      <c r="C11">
        <f t="shared" si="1"/>
        <v>61.270949978935853</v>
      </c>
      <c r="D11">
        <f t="shared" si="2"/>
        <v>41573.729846697075</v>
      </c>
      <c r="F11">
        <f>B11*'semicondutcor&amp;electronic'!$D$16*'semicondutcor&amp;electronic'!$E$16</f>
        <v>4139.1101910024108</v>
      </c>
      <c r="G11">
        <f>C11*'semicondutcor&amp;electronic'!$E$16</f>
        <v>29.091348225885877</v>
      </c>
      <c r="H11">
        <f t="shared" si="3"/>
        <v>4168.2015392282965</v>
      </c>
      <c r="J11" s="1">
        <f>F11/'PFAS toxicity'!$L$4*'PFAS toxicity'!$H$3</f>
        <v>41450232.055609852</v>
      </c>
      <c r="K11" s="1">
        <f>G11/'PFAS toxicity'!$L$4*'PFAS toxicity'!$H$3</f>
        <v>291329.07294779998</v>
      </c>
      <c r="L11" s="1">
        <f t="shared" si="4"/>
        <v>41741561.128557652</v>
      </c>
      <c r="N11" s="1">
        <f>F11/'PFAS toxicity'!$L$4*'PFAS toxicity'!$I$3</f>
        <v>31268020.985743929</v>
      </c>
      <c r="O11" s="1">
        <f>G11/'PFAS toxicity'!$L$4*'PFAS toxicity'!$I$3</f>
        <v>219764.35631212077</v>
      </c>
      <c r="P11" s="1">
        <f t="shared" si="5"/>
        <v>31487785.342056051</v>
      </c>
      <c r="T11">
        <v>2027</v>
      </c>
      <c r="U11" s="5">
        <f>1+'semicondutcor&amp;electronic'!$A$27</f>
        <v>1.0660000000000001</v>
      </c>
      <c r="V11" s="5">
        <f>1+'semicondutcor&amp;electronic'!$A$29</f>
        <v>1.1194999999999999</v>
      </c>
    </row>
    <row r="12" spans="1:31">
      <c r="A12">
        <v>2028</v>
      </c>
      <c r="B12">
        <f t="shared" si="0"/>
        <v>44252.281183901541</v>
      </c>
      <c r="C12">
        <f t="shared" si="1"/>
        <v>68.59282850141868</v>
      </c>
      <c r="D12">
        <f t="shared" si="2"/>
        <v>44320.874012402957</v>
      </c>
      <c r="F12">
        <f>B12*'semicondutcor&amp;electronic'!$D$16*'semicondutcor&amp;electronic'!$E$16</f>
        <v>4412.2914636085707</v>
      </c>
      <c r="G12">
        <f>C12*'semicondutcor&amp;electronic'!$E$16</f>
        <v>32.567764338879236</v>
      </c>
      <c r="H12">
        <f t="shared" si="3"/>
        <v>4444.8592279474497</v>
      </c>
      <c r="J12" s="1">
        <f>F12/'PFAS toxicity'!$L$4*'PFAS toxicity'!$H$3</f>
        <v>44185947.371280111</v>
      </c>
      <c r="K12" s="1">
        <f>G12/'PFAS toxicity'!$L$4*'PFAS toxicity'!$H$3</f>
        <v>326142.89716506208</v>
      </c>
      <c r="L12" s="1">
        <f t="shared" si="4"/>
        <v>44512090.268445171</v>
      </c>
      <c r="N12" s="1">
        <f>F12/'PFAS toxicity'!$L$4*'PFAS toxicity'!$I$3</f>
        <v>33331710.370803036</v>
      </c>
      <c r="O12" s="1">
        <f>G12/'PFAS toxicity'!$L$4*'PFAS toxicity'!$I$3</f>
        <v>246026.19689141918</v>
      </c>
      <c r="P12" s="1">
        <f t="shared" si="5"/>
        <v>33577736.567694455</v>
      </c>
      <c r="T12">
        <v>2028</v>
      </c>
      <c r="U12" s="5">
        <f>1+'semicondutcor&amp;electronic'!$A$27</f>
        <v>1.0660000000000001</v>
      </c>
      <c r="V12" s="5">
        <f>1+'semicondutcor&amp;electronic'!$A$29</f>
        <v>1.1194999999999999</v>
      </c>
    </row>
    <row r="13" spans="1:31">
      <c r="A13">
        <v>2029</v>
      </c>
      <c r="B13">
        <f t="shared" si="0"/>
        <v>47172.931742039043</v>
      </c>
      <c r="C13">
        <f t="shared" si="1"/>
        <v>76.789671507338213</v>
      </c>
      <c r="D13">
        <f t="shared" si="2"/>
        <v>47249.72141354638</v>
      </c>
      <c r="F13">
        <f>B13*'semicondutcor&amp;electronic'!$D$16*'semicondutcor&amp;electronic'!$E$16</f>
        <v>4703.5027002067363</v>
      </c>
      <c r="G13">
        <f>C13*'semicondutcor&amp;electronic'!$E$16</f>
        <v>36.459612177375305</v>
      </c>
      <c r="H13">
        <f t="shared" si="3"/>
        <v>4739.962312384112</v>
      </c>
      <c r="J13" s="1">
        <f>F13/'PFAS toxicity'!$L$4*'PFAS toxicity'!$H$3</f>
        <v>47102219.897784598</v>
      </c>
      <c r="K13" s="1">
        <f>G13/'PFAS toxicity'!$L$4*'PFAS toxicity'!$H$3</f>
        <v>365116.97337628691</v>
      </c>
      <c r="L13" s="1">
        <f t="shared" si="4"/>
        <v>47467336.871160887</v>
      </c>
      <c r="N13" s="1">
        <f>F13/'PFAS toxicity'!$L$4*'PFAS toxicity'!$I$3</f>
        <v>35531603.255276039</v>
      </c>
      <c r="O13" s="1">
        <f>G13/'PFAS toxicity'!$L$4*'PFAS toxicity'!$I$3</f>
        <v>275426.32741994376</v>
      </c>
      <c r="P13" s="1">
        <f t="shared" si="5"/>
        <v>35807029.582695983</v>
      </c>
      <c r="T13">
        <v>2029</v>
      </c>
      <c r="U13" s="5">
        <f>1+'semicondutcor&amp;electronic'!$A$27</f>
        <v>1.0660000000000001</v>
      </c>
      <c r="V13" s="5">
        <f>1+'semicondutcor&amp;electronic'!$A$29</f>
        <v>1.1194999999999999</v>
      </c>
    </row>
    <row r="14" spans="1:31">
      <c r="A14">
        <v>2030</v>
      </c>
      <c r="B14">
        <f t="shared" si="0"/>
        <v>50286.345237013622</v>
      </c>
      <c r="C14">
        <f t="shared" si="1"/>
        <v>85.966037252465128</v>
      </c>
      <c r="D14">
        <f t="shared" si="2"/>
        <v>50372.311274266089</v>
      </c>
      <c r="F14">
        <f>B14*'semicondutcor&amp;electronic'!$D$16*'semicondutcor&amp;electronic'!$E$16</f>
        <v>5013.933878420381</v>
      </c>
      <c r="G14">
        <f>C14*'semicondutcor&amp;electronic'!$E$16</f>
        <v>40.816535832571653</v>
      </c>
      <c r="H14">
        <f t="shared" si="3"/>
        <v>5054.7504142529524</v>
      </c>
      <c r="J14" s="1">
        <f>F14/'PFAS toxicity'!$L$4*'PFAS toxicity'!$H$3</f>
        <v>50210966.411038384</v>
      </c>
      <c r="K14" s="1">
        <f>G14/'PFAS toxicity'!$L$4*'PFAS toxicity'!$H$3</f>
        <v>408748.45169475325</v>
      </c>
      <c r="L14" s="1">
        <f t="shared" si="4"/>
        <v>50619714.862733141</v>
      </c>
      <c r="N14" s="1">
        <f>F14/'PFAS toxicity'!$L$4*'PFAS toxicity'!$I$3</f>
        <v>37876689.070124254</v>
      </c>
      <c r="O14" s="1">
        <f>G14/'PFAS toxicity'!$L$4*'PFAS toxicity'!$I$3</f>
        <v>308339.77354662702</v>
      </c>
      <c r="P14" s="1">
        <f t="shared" si="5"/>
        <v>38185028.843670882</v>
      </c>
      <c r="T14">
        <v>2030</v>
      </c>
      <c r="U14" s="5">
        <f>1+'semicondutcor&amp;electronic'!$A$27</f>
        <v>1.0660000000000001</v>
      </c>
      <c r="V14" s="5">
        <f>1+'semicondutcor&amp;electronic'!$A$29</f>
        <v>1.1194999999999999</v>
      </c>
    </row>
    <row r="15" spans="1:31">
      <c r="A15">
        <v>2031</v>
      </c>
      <c r="B15">
        <f t="shared" si="0"/>
        <v>53605.244022656523</v>
      </c>
      <c r="C15">
        <f t="shared" si="1"/>
        <v>96.238978704134709</v>
      </c>
      <c r="D15">
        <f t="shared" si="2"/>
        <v>53701.483001360655</v>
      </c>
      <c r="F15">
        <f>B15*'semicondutcor&amp;electronic'!$D$16*'semicondutcor&amp;electronic'!$E$16</f>
        <v>5344.8535143961253</v>
      </c>
      <c r="G15">
        <f>C15*'semicondutcor&amp;electronic'!$E$16</f>
        <v>45.694111864563965</v>
      </c>
      <c r="H15">
        <f t="shared" si="3"/>
        <v>5390.547626260689</v>
      </c>
      <c r="J15" s="1">
        <f>F15/'PFAS toxicity'!$L$4*'PFAS toxicity'!$H$3</f>
        <v>53524890.194166914</v>
      </c>
      <c r="K15" s="1">
        <f>G15/'PFAS toxicity'!$L$4*'PFAS toxicity'!$H$3</f>
        <v>457593.89167227625</v>
      </c>
      <c r="L15" s="1">
        <f t="shared" si="4"/>
        <v>53982484.08583919</v>
      </c>
      <c r="N15" s="1">
        <f>F15/'PFAS toxicity'!$L$4*'PFAS toxicity'!$I$3</f>
        <v>40376550.548752449</v>
      </c>
      <c r="O15" s="1">
        <f>G15/'PFAS toxicity'!$L$4*'PFAS toxicity'!$I$3</f>
        <v>345186.37648544897</v>
      </c>
      <c r="P15" s="1">
        <f t="shared" si="5"/>
        <v>40721736.925237902</v>
      </c>
      <c r="T15">
        <v>2031</v>
      </c>
      <c r="U15" s="5">
        <f>1+'semicondutcor&amp;electronic'!$A$27</f>
        <v>1.0660000000000001</v>
      </c>
      <c r="V15" s="5">
        <f>1+'semicondutcor&amp;electronic'!$A$29</f>
        <v>1.1194999999999999</v>
      </c>
    </row>
    <row r="16" spans="1:31">
      <c r="A16">
        <v>2032</v>
      </c>
      <c r="B16">
        <f t="shared" si="0"/>
        <v>57143.190128151859</v>
      </c>
      <c r="C16">
        <f t="shared" si="1"/>
        <v>107.7395366592788</v>
      </c>
      <c r="D16">
        <f t="shared" si="2"/>
        <v>57250.929664811134</v>
      </c>
      <c r="F16">
        <f>B16*'semicondutcor&amp;electronic'!$D$16*'semicondutcor&amp;electronic'!$E$16</f>
        <v>5697.6138463462712</v>
      </c>
      <c r="G16">
        <f>C16*'semicondutcor&amp;electronic'!$E$16</f>
        <v>51.154558232379351</v>
      </c>
      <c r="H16">
        <f t="shared" si="3"/>
        <v>5748.7684045786509</v>
      </c>
      <c r="J16" s="1">
        <f>F16/'PFAS toxicity'!$L$4*'PFAS toxicity'!$H$3</f>
        <v>57057532.946981937</v>
      </c>
      <c r="K16" s="1">
        <f>G16/'PFAS toxicity'!$L$4*'PFAS toxicity'!$H$3</f>
        <v>512276.3617271132</v>
      </c>
      <c r="L16" s="1">
        <f t="shared" si="4"/>
        <v>57569809.308709048</v>
      </c>
      <c r="N16" s="1">
        <f>F16/'PFAS toxicity'!$L$4*'PFAS toxicity'!$I$3</f>
        <v>43041402.884970121</v>
      </c>
      <c r="O16" s="1">
        <f>G16/'PFAS toxicity'!$L$4*'PFAS toxicity'!$I$3</f>
        <v>386436.14847546007</v>
      </c>
      <c r="P16" s="1">
        <f t="shared" si="5"/>
        <v>43427839.033445582</v>
      </c>
      <c r="T16">
        <v>2032</v>
      </c>
      <c r="U16" s="5">
        <f>1+'semicondutcor&amp;electronic'!$A$27</f>
        <v>1.0660000000000001</v>
      </c>
      <c r="V16" s="5">
        <f>1+'semicondutcor&amp;electronic'!$A$29</f>
        <v>1.1194999999999999</v>
      </c>
    </row>
    <row r="17" spans="1:22">
      <c r="A17">
        <v>2033</v>
      </c>
      <c r="B17">
        <f t="shared" si="0"/>
        <v>60914.640676609888</v>
      </c>
      <c r="C17">
        <f t="shared" si="1"/>
        <v>120.61441129006261</v>
      </c>
      <c r="D17">
        <f t="shared" si="2"/>
        <v>61035.255087899954</v>
      </c>
      <c r="F17">
        <f>B17*'semicondutcor&amp;electronic'!$D$16*'semicondutcor&amp;electronic'!$E$16</f>
        <v>6073.6563602051256</v>
      </c>
      <c r="G17">
        <f>C17*'semicondutcor&amp;electronic'!$E$16</f>
        <v>57.267527941148685</v>
      </c>
      <c r="H17">
        <f t="shared" si="3"/>
        <v>6130.9238881462743</v>
      </c>
      <c r="J17" s="1">
        <f>F17/'PFAS toxicity'!$L$4*'PFAS toxicity'!$H$3</f>
        <v>60823330.121482752</v>
      </c>
      <c r="K17" s="1">
        <f>G17/'PFAS toxicity'!$L$4*'PFAS toxicity'!$H$3</f>
        <v>573493.38695350324</v>
      </c>
      <c r="L17" s="1">
        <f t="shared" si="4"/>
        <v>61396823.508436255</v>
      </c>
      <c r="N17" s="1">
        <f>F17/'PFAS toxicity'!$L$4*'PFAS toxicity'!$I$3</f>
        <v>45882135.475378156</v>
      </c>
      <c r="O17" s="1">
        <f>G17/'PFAS toxicity'!$L$4*'PFAS toxicity'!$I$3</f>
        <v>432615.26821827755</v>
      </c>
      <c r="P17" s="1">
        <f t="shared" si="5"/>
        <v>46314750.743596435</v>
      </c>
      <c r="T17">
        <v>2033</v>
      </c>
      <c r="U17" s="5">
        <f>1+'semicondutcor&amp;electronic'!$A$27</f>
        <v>1.0660000000000001</v>
      </c>
      <c r="V17" s="5">
        <f>1+'semicondutcor&amp;electronic'!$A$29</f>
        <v>1.1194999999999999</v>
      </c>
    </row>
    <row r="18" spans="1:22">
      <c r="A18">
        <v>2034</v>
      </c>
      <c r="B18">
        <f t="shared" si="0"/>
        <v>64935.006961266146</v>
      </c>
      <c r="C18">
        <f t="shared" si="1"/>
        <v>135.02783343922508</v>
      </c>
      <c r="D18">
        <f t="shared" si="2"/>
        <v>65070.034794705374</v>
      </c>
      <c r="F18">
        <f>B18*'semicondutcor&amp;electronic'!$D$16*'semicondutcor&amp;electronic'!$E$16</f>
        <v>6474.5176799786641</v>
      </c>
      <c r="G18">
        <f>C18*'semicondutcor&amp;electronic'!$E$16</f>
        <v>64.110997530115952</v>
      </c>
      <c r="H18">
        <f t="shared" si="3"/>
        <v>6538.6286775087801</v>
      </c>
      <c r="J18" s="1">
        <f>F18/'PFAS toxicity'!$L$4*'PFAS toxicity'!$H$3</f>
        <v>64837669.909500614</v>
      </c>
      <c r="K18" s="1">
        <f>G18/'PFAS toxicity'!$L$4*'PFAS toxicity'!$H$3</f>
        <v>642025.84669444675</v>
      </c>
      <c r="L18" s="1">
        <f t="shared" si="4"/>
        <v>65479695.756195061</v>
      </c>
      <c r="N18" s="1">
        <f>F18/'PFAS toxicity'!$L$4*'PFAS toxicity'!$I$3</f>
        <v>48910356.416753113</v>
      </c>
      <c r="O18" s="1">
        <f>G18/'PFAS toxicity'!$L$4*'PFAS toxicity'!$I$3</f>
        <v>484312.7927703617</v>
      </c>
      <c r="P18" s="1">
        <f t="shared" si="5"/>
        <v>49394669.209523477</v>
      </c>
      <c r="T18">
        <v>2034</v>
      </c>
      <c r="U18" s="5">
        <f>1+'semicondutcor&amp;electronic'!$A$27</f>
        <v>1.0660000000000001</v>
      </c>
      <c r="V18" s="5">
        <f>1+'semicondutcor&amp;electronic'!$A$29</f>
        <v>1.1194999999999999</v>
      </c>
    </row>
    <row r="19" spans="1:22">
      <c r="A19">
        <v>2035</v>
      </c>
      <c r="B19">
        <f t="shared" si="0"/>
        <v>69220.717420709712</v>
      </c>
      <c r="C19">
        <f t="shared" si="1"/>
        <v>151.16365953521247</v>
      </c>
      <c r="D19">
        <f t="shared" si="2"/>
        <v>69371.88108024493</v>
      </c>
      <c r="F19">
        <f>B19*'semicondutcor&amp;electronic'!$D$16*'semicondutcor&amp;electronic'!$E$16</f>
        <v>6901.8358468572569</v>
      </c>
      <c r="G19">
        <f>C19*'semicondutcor&amp;electronic'!$E$16</f>
        <v>71.7722617349648</v>
      </c>
      <c r="H19">
        <f t="shared" si="3"/>
        <v>6973.6081085922215</v>
      </c>
      <c r="J19" s="1">
        <f>F19/'PFAS toxicity'!$L$4*'PFAS toxicity'!$H$3</f>
        <v>69116956.123527661</v>
      </c>
      <c r="K19" s="1">
        <f>G19/'PFAS toxicity'!$L$4*'PFAS toxicity'!$H$3</f>
        <v>718747.93537443317</v>
      </c>
      <c r="L19" s="1">
        <f t="shared" si="4"/>
        <v>69835704.0589021</v>
      </c>
      <c r="N19" s="1">
        <f>F19/'PFAS toxicity'!$L$4*'PFAS toxicity'!$I$3</f>
        <v>52138439.940258823</v>
      </c>
      <c r="O19" s="1">
        <f>G19/'PFAS toxicity'!$L$4*'PFAS toxicity'!$I$3</f>
        <v>542188.17150641989</v>
      </c>
      <c r="P19" s="1">
        <f t="shared" si="5"/>
        <v>52680628.111765243</v>
      </c>
      <c r="T19">
        <v>2035</v>
      </c>
      <c r="U19" s="5">
        <f>1+'semicondutcor&amp;electronic'!$A$27</f>
        <v>1.0660000000000001</v>
      </c>
      <c r="V19" s="5">
        <f>1+'semicondutcor&amp;electronic'!$A$29</f>
        <v>1.1194999999999999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D1DD-9128-4AA6-9026-1285810232B1}">
  <dimension ref="A1:J5"/>
  <sheetViews>
    <sheetView workbookViewId="0">
      <selection activeCell="F19" sqref="F19"/>
    </sheetView>
  </sheetViews>
  <sheetFormatPr baseColWidth="10" defaultColWidth="8.83203125" defaultRowHeight="15"/>
  <cols>
    <col min="4" max="4" width="32" customWidth="1"/>
  </cols>
  <sheetData>
    <row r="1" spans="1:10">
      <c r="A1" t="s">
        <v>0</v>
      </c>
    </row>
    <row r="2" spans="1:10">
      <c r="A2" t="s">
        <v>1</v>
      </c>
      <c r="D2" t="s">
        <v>2</v>
      </c>
      <c r="F2" t="s">
        <v>8</v>
      </c>
      <c r="J2" t="s">
        <v>3</v>
      </c>
    </row>
    <row r="3" spans="1:10">
      <c r="D3" t="s">
        <v>12</v>
      </c>
      <c r="E3" s="3" t="s">
        <v>11</v>
      </c>
      <c r="F3">
        <v>50</v>
      </c>
      <c r="G3" t="s">
        <v>9</v>
      </c>
    </row>
    <row r="4" spans="1:10">
      <c r="D4" s="2"/>
    </row>
    <row r="5" spans="1:10">
      <c r="D5">
        <v>50000</v>
      </c>
      <c r="E5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76E1-E52E-4BC3-A791-668F4F1CE2B8}">
  <dimension ref="A1:M4"/>
  <sheetViews>
    <sheetView workbookViewId="0">
      <selection activeCell="K6" sqref="K6"/>
    </sheetView>
  </sheetViews>
  <sheetFormatPr baseColWidth="10" defaultColWidth="8.83203125" defaultRowHeight="15"/>
  <cols>
    <col min="1" max="1" width="27" customWidth="1"/>
    <col min="2" max="3" width="19.1640625" customWidth="1"/>
  </cols>
  <sheetData>
    <row r="1" spans="1:13">
      <c r="B1">
        <v>70</v>
      </c>
      <c r="C1" t="s">
        <v>7</v>
      </c>
      <c r="E1">
        <v>700</v>
      </c>
      <c r="H1">
        <v>50000</v>
      </c>
      <c r="I1" t="s">
        <v>10</v>
      </c>
      <c r="L1" t="s">
        <v>174</v>
      </c>
    </row>
    <row r="2" spans="1:13">
      <c r="B2" t="s">
        <v>5</v>
      </c>
      <c r="C2" t="s">
        <v>6</v>
      </c>
      <c r="E2" t="s">
        <v>5</v>
      </c>
      <c r="F2" t="s">
        <v>6</v>
      </c>
      <c r="H2" t="s">
        <v>5</v>
      </c>
      <c r="I2" t="s">
        <v>6</v>
      </c>
    </row>
    <row r="3" spans="1:13">
      <c r="A3" t="s">
        <v>4</v>
      </c>
      <c r="B3" s="1">
        <v>7.0100000000000004E-7</v>
      </c>
      <c r="C3" s="1">
        <v>5.2880000000000002E-7</v>
      </c>
      <c r="E3" s="1">
        <v>7.0099999999999998E-6</v>
      </c>
      <c r="F3" s="1">
        <v>5.288E-6</v>
      </c>
      <c r="H3" s="1">
        <f>E3*$H$1/$E$1</f>
        <v>5.0071428571428565E-4</v>
      </c>
      <c r="I3" s="1">
        <f>F3*$H$1/$E$1</f>
        <v>3.7771428571428575E-4</v>
      </c>
    </row>
    <row r="4" spans="1:13">
      <c r="L4" s="1">
        <v>4.9999999999999998E-8</v>
      </c>
      <c r="M4" t="s"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29E3-7866-49EA-83F2-487D8555A688}">
  <dimension ref="A1:AA39"/>
  <sheetViews>
    <sheetView zoomScale="75" workbookViewId="0">
      <selection activeCell="O32" sqref="O32"/>
    </sheetView>
  </sheetViews>
  <sheetFormatPr baseColWidth="10" defaultColWidth="8.83203125" defaultRowHeight="15"/>
  <cols>
    <col min="1" max="1" width="49.6640625" customWidth="1"/>
    <col min="2" max="2" width="13.1640625" customWidth="1"/>
    <col min="4" max="4" width="16.6640625" customWidth="1"/>
    <col min="5" max="5" width="34" customWidth="1"/>
  </cols>
  <sheetData>
    <row r="1" spans="1:25">
      <c r="B1" t="s">
        <v>14</v>
      </c>
      <c r="D1" t="s">
        <v>20</v>
      </c>
      <c r="G1" t="s">
        <v>24</v>
      </c>
      <c r="O1" t="s">
        <v>175</v>
      </c>
      <c r="Y1" t="s">
        <v>16</v>
      </c>
    </row>
    <row r="2" spans="1:25">
      <c r="B2">
        <v>3.8</v>
      </c>
      <c r="C2" t="s">
        <v>15</v>
      </c>
      <c r="D2">
        <f>100/10*100/10*3.14</f>
        <v>314</v>
      </c>
      <c r="E2" t="s">
        <v>21</v>
      </c>
      <c r="G2">
        <f>'PFAS Amount'!F3</f>
        <v>50</v>
      </c>
      <c r="H2" t="str">
        <f>'PFAS Amount'!G3</f>
        <v>ug/L</v>
      </c>
    </row>
    <row r="3" spans="1:25">
      <c r="G3">
        <v>40</v>
      </c>
      <c r="H3" t="s">
        <v>9</v>
      </c>
    </row>
    <row r="4" spans="1:25">
      <c r="A4" t="s">
        <v>18</v>
      </c>
      <c r="B4" s="1">
        <v>20800000</v>
      </c>
      <c r="G4">
        <v>60</v>
      </c>
      <c r="H4" t="s">
        <v>9</v>
      </c>
    </row>
    <row r="5" spans="1:25">
      <c r="A5" t="s">
        <v>19</v>
      </c>
      <c r="B5" s="1">
        <f>B4*D2</f>
        <v>6531200000</v>
      </c>
      <c r="C5" t="s">
        <v>21</v>
      </c>
    </row>
    <row r="6" spans="1:25">
      <c r="A6" t="s">
        <v>22</v>
      </c>
      <c r="B6" s="1">
        <f>B5*12*B2</f>
        <v>297822720000</v>
      </c>
      <c r="C6" t="s">
        <v>25</v>
      </c>
    </row>
    <row r="7" spans="1:25">
      <c r="A7" s="2" t="s">
        <v>33</v>
      </c>
      <c r="B7" s="29">
        <f>G2*0.000000000001*$B$6</f>
        <v>14.891136000000001</v>
      </c>
      <c r="C7" s="2" t="s">
        <v>23</v>
      </c>
    </row>
    <row r="8" spans="1:25">
      <c r="A8" t="s">
        <v>63</v>
      </c>
      <c r="B8">
        <f t="shared" ref="B8:B9" si="0">G3*0.000000000001*$B$6</f>
        <v>11.912908799999999</v>
      </c>
      <c r="C8" t="s">
        <v>23</v>
      </c>
    </row>
    <row r="9" spans="1:25">
      <c r="A9" t="s">
        <v>64</v>
      </c>
      <c r="B9">
        <f t="shared" si="0"/>
        <v>17.869363199999999</v>
      </c>
      <c r="C9" t="s">
        <v>23</v>
      </c>
    </row>
    <row r="11" spans="1:25">
      <c r="A11" t="s">
        <v>31</v>
      </c>
      <c r="B11">
        <f>B7/$E$16</f>
        <v>31.363071999999999</v>
      </c>
      <c r="C11" t="s">
        <v>23</v>
      </c>
    </row>
    <row r="12" spans="1:25">
      <c r="A12" t="s">
        <v>66</v>
      </c>
      <c r="B12">
        <f t="shared" ref="B12:B13" si="1">B8/$E$16</f>
        <v>25.090457599999993</v>
      </c>
      <c r="C12" t="s">
        <v>23</v>
      </c>
    </row>
    <row r="13" spans="1:25">
      <c r="A13" t="s">
        <v>65</v>
      </c>
      <c r="B13">
        <f t="shared" si="1"/>
        <v>37.63568639999999</v>
      </c>
      <c r="C13" t="s">
        <v>23</v>
      </c>
    </row>
    <row r="15" spans="1:25">
      <c r="B15" t="s">
        <v>26</v>
      </c>
      <c r="D15" t="s">
        <v>27</v>
      </c>
      <c r="E15" t="s">
        <v>30</v>
      </c>
      <c r="F15" t="s">
        <v>28</v>
      </c>
    </row>
    <row r="16" spans="1:25">
      <c r="A16">
        <v>2020</v>
      </c>
      <c r="B16">
        <v>4423</v>
      </c>
      <c r="C16" t="s">
        <v>23</v>
      </c>
      <c r="D16" s="4">
        <v>0.21</v>
      </c>
      <c r="E16">
        <f>47.1%/99.2%</f>
        <v>0.47479838709677424</v>
      </c>
      <c r="F16" s="5">
        <v>0.1575</v>
      </c>
      <c r="G16" s="6" t="s">
        <v>60</v>
      </c>
      <c r="H16" s="4">
        <v>0.21</v>
      </c>
    </row>
    <row r="17" spans="1:8">
      <c r="A17" t="s">
        <v>29</v>
      </c>
      <c r="B17">
        <f>B16/F16-B11</f>
        <v>28051.176610539682</v>
      </c>
      <c r="C17" t="s">
        <v>23</v>
      </c>
      <c r="D17">
        <f>D16*0.85</f>
        <v>0.17849999999999999</v>
      </c>
      <c r="E17">
        <f>E16*0.85</f>
        <v>0.40357862903225811</v>
      </c>
      <c r="F17" s="4">
        <v>0.15</v>
      </c>
      <c r="H17" t="s">
        <v>176</v>
      </c>
    </row>
    <row r="18" spans="1:8">
      <c r="A18" t="s">
        <v>67</v>
      </c>
      <c r="B18">
        <f>B16/F17-B12</f>
        <v>29461.576209066669</v>
      </c>
      <c r="D18">
        <f>D16*1.15</f>
        <v>0.24149999999999996</v>
      </c>
      <c r="E18">
        <f>E16*1.15</f>
        <v>0.54601814516129032</v>
      </c>
      <c r="F18" s="5">
        <v>0.16500000000000001</v>
      </c>
      <c r="G18" s="6" t="s">
        <v>59</v>
      </c>
    </row>
    <row r="19" spans="1:8">
      <c r="A19" t="s">
        <v>68</v>
      </c>
      <c r="B19">
        <f>B16/F18-B13</f>
        <v>26768.424919660603</v>
      </c>
      <c r="F19" s="5"/>
      <c r="G19" s="6"/>
    </row>
    <row r="20" spans="1:8">
      <c r="F20" s="5"/>
      <c r="G20" s="6"/>
    </row>
    <row r="21" spans="1:8">
      <c r="A21" s="2" t="s">
        <v>32</v>
      </c>
      <c r="B21" s="2">
        <f>B17*D16*E16</f>
        <v>2796.9172162787099</v>
      </c>
      <c r="C21" s="2" t="s">
        <v>23</v>
      </c>
    </row>
    <row r="22" spans="1:8">
      <c r="A22" s="2" t="s">
        <v>61</v>
      </c>
      <c r="C22" t="s">
        <v>23</v>
      </c>
    </row>
    <row r="23" spans="1:8">
      <c r="A23" s="2" t="s">
        <v>62</v>
      </c>
      <c r="C23" t="s">
        <v>23</v>
      </c>
    </row>
    <row r="25" spans="1:8">
      <c r="A25" t="s">
        <v>34</v>
      </c>
    </row>
    <row r="26" spans="1:8">
      <c r="A26" s="7">
        <v>5.6800000000000003E-2</v>
      </c>
      <c r="B26" s="6" t="s">
        <v>40</v>
      </c>
    </row>
    <row r="27" spans="1:8">
      <c r="A27" s="12">
        <v>6.6000000000000003E-2</v>
      </c>
      <c r="B27" s="9" t="s">
        <v>41</v>
      </c>
    </row>
    <row r="28" spans="1:8">
      <c r="A28" s="5">
        <v>7.85E-2</v>
      </c>
      <c r="B28" s="6" t="s">
        <v>35</v>
      </c>
    </row>
    <row r="29" spans="1:8">
      <c r="A29" s="10">
        <v>0.1195</v>
      </c>
      <c r="B29" s="9" t="s">
        <v>55</v>
      </c>
      <c r="C29" s="11"/>
    </row>
    <row r="30" spans="1:8">
      <c r="A30" s="5">
        <v>7.6999999999999999E-2</v>
      </c>
      <c r="B30" s="6" t="s">
        <v>155</v>
      </c>
    </row>
    <row r="31" spans="1:8">
      <c r="A31" s="4">
        <v>0.09</v>
      </c>
      <c r="B31" t="s">
        <v>56</v>
      </c>
    </row>
    <row r="32" spans="1:8">
      <c r="A32" s="5">
        <v>0.14899999999999999</v>
      </c>
      <c r="B32" s="6" t="s">
        <v>55</v>
      </c>
    </row>
    <row r="33" spans="1:27">
      <c r="A33" t="s">
        <v>37</v>
      </c>
      <c r="B33" s="6" t="s">
        <v>36</v>
      </c>
    </row>
    <row r="34" spans="1:27">
      <c r="A34" t="s">
        <v>39</v>
      </c>
      <c r="B34" s="6" t="s">
        <v>38</v>
      </c>
      <c r="AA34" t="s">
        <v>17</v>
      </c>
    </row>
    <row r="35" spans="1:27">
      <c r="A35">
        <f>627.6/440</f>
        <v>1.4263636363636365</v>
      </c>
    </row>
    <row r="36" spans="1:27">
      <c r="A36">
        <f>0.63/0.51</f>
        <v>1.2352941176470589</v>
      </c>
      <c r="B36" t="s">
        <v>42</v>
      </c>
    </row>
    <row r="39" spans="1:27">
      <c r="A39" s="8"/>
    </row>
  </sheetData>
  <phoneticPr fontId="1" type="noConversion"/>
  <hyperlinks>
    <hyperlink ref="B28" r:id="rId1" xr:uid="{B7EFDAB9-6CF6-4CE2-9309-6E4722D7B7BE}"/>
    <hyperlink ref="B29" r:id="rId2" display="https://www.fortunebusinessinsights.com/semiconductor-market-102365" xr:uid="{48006814-0DFE-4242-9FEA-734E0D0A3003}"/>
    <hyperlink ref="B33" r:id="rId3" display="https://www.semiconductors.org/global-semiconductor-sales-increase-19-1-in-2024-double-digit-growth-projected-in-2025/?utm_source=chatgpt.com" xr:uid="{D166A7A1-16AA-485C-B852-A3A341701D8F}"/>
    <hyperlink ref="B34" r:id="rId4" display="https://www.statista.com/statistics/266973/global-semiconductor-sales-since-1988/" xr:uid="{0D087848-7A2C-4FBD-9EE0-DC9DC7DB7447}"/>
    <hyperlink ref="B26" r:id="rId5" display="https://www.precedenceresearch.com/consumer-electronics-market" xr:uid="{A9DB3BC2-90D3-472A-BAEF-F2E667DE8B2D}"/>
    <hyperlink ref="B27" r:id="rId6" display="https://www.grandviewresearch.com/industry-analysis/personal-consumer-electronics-market" xr:uid="{EA3B1A97-FCAD-4D02-BE5F-802AD0CFE673}"/>
    <hyperlink ref="G16" r:id="rId7" xr:uid="{F2AAC0E9-E9C0-4EDF-BABF-FA1A82284C4F}"/>
    <hyperlink ref="G18" r:id="rId8" xr:uid="{F2AAC0E9-E9C0-4EDF-BABF-FA1A82284C4F}"/>
    <hyperlink ref="B32" r:id="rId9" display="https://www.fortunebusinessinsights.com/semiconductor-market-102365" xr:uid="{3CBE4935-28BB-41DF-A3E0-A6FE28E067AB}"/>
    <hyperlink ref="B30" r:id="rId10" xr:uid="{E5505E60-93CB-B344-8F33-EEC76E5687B3}"/>
  </hyperlinks>
  <pageMargins left="0.7" right="0.7" top="0.75" bottom="0.75" header="0.3" footer="0.3"/>
  <pageSetup orientation="portrait" r:id="rId11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4FB0-4DC7-CB4D-90C3-F5A7424CE68A}">
  <dimension ref="A3:H44"/>
  <sheetViews>
    <sheetView workbookViewId="0">
      <selection activeCell="I35" sqref="I35"/>
    </sheetView>
  </sheetViews>
  <sheetFormatPr baseColWidth="10" defaultRowHeight="15"/>
  <sheetData>
    <row r="3" spans="1:5">
      <c r="A3">
        <v>2021</v>
      </c>
      <c r="B3" t="s">
        <v>97</v>
      </c>
    </row>
    <row r="4" spans="1:5">
      <c r="A4" t="s">
        <v>81</v>
      </c>
      <c r="B4" s="5">
        <v>7.9000000000000001E-2</v>
      </c>
      <c r="C4">
        <v>192.5</v>
      </c>
      <c r="E4" s="6" t="s">
        <v>152</v>
      </c>
    </row>
    <row r="5" spans="1:5">
      <c r="A5" t="s">
        <v>83</v>
      </c>
      <c r="B5" s="5">
        <v>0.27400000000000002</v>
      </c>
      <c r="C5">
        <v>671.5</v>
      </c>
      <c r="D5" t="s">
        <v>92</v>
      </c>
    </row>
    <row r="6" spans="1:5">
      <c r="A6" t="s">
        <v>85</v>
      </c>
      <c r="B6" s="5">
        <v>6.3E-2</v>
      </c>
    </row>
    <row r="7" spans="1:5">
      <c r="A7" t="s">
        <v>94</v>
      </c>
      <c r="B7" s="5">
        <v>5.2999999999999999E-2</v>
      </c>
    </row>
    <row r="8" spans="1:5">
      <c r="A8" t="s">
        <v>87</v>
      </c>
      <c r="B8" s="5">
        <v>4.2000000000000003E-2</v>
      </c>
    </row>
    <row r="9" spans="1:5">
      <c r="A9" t="s">
        <v>89</v>
      </c>
      <c r="B9" s="5">
        <f>B5*C9/C5</f>
        <v>4.6516753536857788E-2</v>
      </c>
      <c r="C9">
        <v>114</v>
      </c>
      <c r="D9" t="s">
        <v>92</v>
      </c>
      <c r="E9" t="s">
        <v>95</v>
      </c>
    </row>
    <row r="10" spans="1:5">
      <c r="A10" t="s">
        <v>91</v>
      </c>
      <c r="C10">
        <v>250</v>
      </c>
      <c r="E10" t="s">
        <v>96</v>
      </c>
    </row>
    <row r="13" spans="1:5">
      <c r="A13" t="s">
        <v>117</v>
      </c>
    </row>
    <row r="14" spans="1:5">
      <c r="A14" t="s">
        <v>101</v>
      </c>
      <c r="C14" t="s">
        <v>112</v>
      </c>
      <c r="D14">
        <f>D37-D25</f>
        <v>1676</v>
      </c>
    </row>
    <row r="15" spans="1:5">
      <c r="A15" s="2" t="s">
        <v>81</v>
      </c>
      <c r="B15" s="31">
        <f>C15/$D$14</f>
        <v>0.12819809069212412</v>
      </c>
      <c r="C15" s="32">
        <v>214.86</v>
      </c>
      <c r="D15" t="s">
        <v>110</v>
      </c>
      <c r="E15" s="6" t="s">
        <v>99</v>
      </c>
    </row>
    <row r="16" spans="1:5">
      <c r="A16" s="2" t="s">
        <v>83</v>
      </c>
      <c r="B16" s="31">
        <f t="shared" ref="B16:B21" si="0">C16/$D$14</f>
        <v>0.46668257756563242</v>
      </c>
      <c r="C16" s="32">
        <v>782.16</v>
      </c>
      <c r="E16" s="6" t="s">
        <v>99</v>
      </c>
    </row>
    <row r="17" spans="1:6">
      <c r="A17" s="2" t="s">
        <v>85</v>
      </c>
      <c r="B17" s="31">
        <f t="shared" si="0"/>
        <v>4.2601431980906941E-2</v>
      </c>
      <c r="C17" s="32">
        <v>71.400000000000034</v>
      </c>
      <c r="E17" s="6" t="s">
        <v>167</v>
      </c>
    </row>
    <row r="18" spans="1:6">
      <c r="A18" s="2" t="s">
        <v>94</v>
      </c>
      <c r="B18" s="31">
        <f t="shared" si="0"/>
        <v>4.2052505966587106E-2</v>
      </c>
      <c r="C18" s="32">
        <v>70.47999999999999</v>
      </c>
      <c r="E18" s="6" t="s">
        <v>99</v>
      </c>
    </row>
    <row r="19" spans="1:6">
      <c r="A19" s="2" t="s">
        <v>87</v>
      </c>
      <c r="B19" s="31">
        <f t="shared" si="0"/>
        <v>1.8287589498806683E-2</v>
      </c>
      <c r="C19" s="32">
        <v>30.65</v>
      </c>
      <c r="E19" s="6" t="s">
        <v>99</v>
      </c>
    </row>
    <row r="20" spans="1:6">
      <c r="A20" s="2" t="s">
        <v>89</v>
      </c>
      <c r="B20" s="31">
        <f t="shared" si="0"/>
        <v>2.9415274463007159E-2</v>
      </c>
      <c r="C20" s="32">
        <v>49.3</v>
      </c>
      <c r="E20" s="6" t="s">
        <v>99</v>
      </c>
    </row>
    <row r="21" spans="1:6">
      <c r="A21" s="2" t="s">
        <v>91</v>
      </c>
      <c r="B21" s="31">
        <f t="shared" si="0"/>
        <v>1.8943914081145586E-2</v>
      </c>
      <c r="C21" s="32">
        <v>31.75</v>
      </c>
      <c r="E21" s="6" t="s">
        <v>99</v>
      </c>
    </row>
    <row r="22" spans="1:6">
      <c r="C22" s="32"/>
    </row>
    <row r="23" spans="1:6">
      <c r="C23" s="32"/>
    </row>
    <row r="24" spans="1:6">
      <c r="C24" s="32"/>
    </row>
    <row r="25" spans="1:6">
      <c r="C25" s="32" t="s">
        <v>113</v>
      </c>
      <c r="D25">
        <v>574</v>
      </c>
      <c r="E25" t="s">
        <v>114</v>
      </c>
      <c r="F25" s="6" t="s">
        <v>153</v>
      </c>
    </row>
    <row r="26" spans="1:6">
      <c r="A26" s="2" t="s">
        <v>81</v>
      </c>
      <c r="B26" s="30">
        <v>0.11</v>
      </c>
      <c r="C26" s="32">
        <f>$D$25*B26</f>
        <v>63.14</v>
      </c>
    </row>
    <row r="27" spans="1:6">
      <c r="A27" s="2" t="s">
        <v>83</v>
      </c>
      <c r="B27" s="30">
        <v>0.16</v>
      </c>
      <c r="C27" s="32">
        <f t="shared" ref="C27:C30" si="1">$D$25*B27</f>
        <v>91.84</v>
      </c>
    </row>
    <row r="28" spans="1:6">
      <c r="A28" s="2" t="s">
        <v>85</v>
      </c>
      <c r="B28" s="30">
        <v>0.15</v>
      </c>
      <c r="C28" s="32">
        <f t="shared" si="1"/>
        <v>86.1</v>
      </c>
    </row>
    <row r="29" spans="1:6">
      <c r="A29" s="2" t="s">
        <v>94</v>
      </c>
      <c r="B29" s="30">
        <v>0.23</v>
      </c>
      <c r="C29" s="32">
        <f t="shared" si="1"/>
        <v>132.02000000000001</v>
      </c>
    </row>
    <row r="30" spans="1:6">
      <c r="A30" s="2" t="s">
        <v>87</v>
      </c>
      <c r="B30" s="30">
        <v>2.5000000000000001E-2</v>
      </c>
      <c r="C30" s="32">
        <f t="shared" si="1"/>
        <v>14.350000000000001</v>
      </c>
    </row>
    <row r="31" spans="1:6">
      <c r="A31" s="2" t="s">
        <v>89</v>
      </c>
      <c r="B31" s="30">
        <f>C31/$D$25</f>
        <v>3.1707317073170732E-2</v>
      </c>
      <c r="C31" s="32">
        <v>18.2</v>
      </c>
      <c r="D31" t="s">
        <v>115</v>
      </c>
      <c r="E31" s="6" t="s">
        <v>168</v>
      </c>
    </row>
    <row r="32" spans="1:6">
      <c r="A32" s="2" t="s">
        <v>91</v>
      </c>
      <c r="B32" s="30">
        <f>C32/$D$25</f>
        <v>3.4843205574912892E-3</v>
      </c>
      <c r="C32" s="32">
        <v>2</v>
      </c>
      <c r="D32" t="s">
        <v>116</v>
      </c>
      <c r="E32" s="6" t="s">
        <v>169</v>
      </c>
    </row>
    <row r="33" spans="1:8">
      <c r="C33" s="32"/>
    </row>
    <row r="34" spans="1:8">
      <c r="C34" s="32"/>
    </row>
    <row r="35" spans="1:8">
      <c r="A35" s="2" t="s">
        <v>26</v>
      </c>
      <c r="C35" s="32"/>
      <c r="G35">
        <f>278/2250</f>
        <v>0.12355555555555556</v>
      </c>
      <c r="H35">
        <f>354*0.785</f>
        <v>277.89</v>
      </c>
    </row>
    <row r="36" spans="1:8">
      <c r="A36" t="s">
        <v>98</v>
      </c>
      <c r="C36" s="32"/>
      <c r="G36">
        <f>874/2250</f>
        <v>0.38844444444444443</v>
      </c>
    </row>
    <row r="37" spans="1:8">
      <c r="A37" t="s">
        <v>101</v>
      </c>
      <c r="C37" s="32" t="s">
        <v>112</v>
      </c>
      <c r="D37">
        <v>2250</v>
      </c>
      <c r="E37" t="s">
        <v>118</v>
      </c>
      <c r="F37" t="s">
        <v>154</v>
      </c>
    </row>
    <row r="38" spans="1:8">
      <c r="A38" s="2" t="s">
        <v>81</v>
      </c>
      <c r="B38" s="31">
        <v>0.12</v>
      </c>
      <c r="C38" s="32">
        <v>278</v>
      </c>
      <c r="D38" t="s">
        <v>110</v>
      </c>
      <c r="E38" s="6" t="s">
        <v>99</v>
      </c>
    </row>
    <row r="39" spans="1:8">
      <c r="A39" s="2" t="s">
        <v>83</v>
      </c>
      <c r="B39" s="31">
        <v>0.38</v>
      </c>
      <c r="C39" s="32">
        <v>874</v>
      </c>
      <c r="E39" s="6" t="s">
        <v>99</v>
      </c>
    </row>
    <row r="40" spans="1:8">
      <c r="A40" s="2" t="s">
        <v>85</v>
      </c>
      <c r="B40" s="31">
        <v>7.0000000000000007E-2</v>
      </c>
      <c r="C40" s="32">
        <f>$D$37*B40</f>
        <v>157.50000000000003</v>
      </c>
      <c r="E40" t="s">
        <v>100</v>
      </c>
    </row>
    <row r="41" spans="1:8">
      <c r="A41" s="2" t="s">
        <v>94</v>
      </c>
      <c r="B41" s="31">
        <v>0.09</v>
      </c>
      <c r="C41" s="32">
        <f>$D$37*B41</f>
        <v>202.5</v>
      </c>
      <c r="E41" s="6" t="s">
        <v>99</v>
      </c>
    </row>
    <row r="42" spans="1:8">
      <c r="A42" s="2" t="s">
        <v>87</v>
      </c>
      <c r="B42" s="31">
        <v>0.02</v>
      </c>
      <c r="C42" s="32">
        <f t="shared" ref="C42:C44" si="2">$D$37*B42</f>
        <v>45</v>
      </c>
      <c r="E42" s="6" t="s">
        <v>99</v>
      </c>
    </row>
    <row r="43" spans="1:8">
      <c r="A43" s="2" t="s">
        <v>89</v>
      </c>
      <c r="B43" s="31">
        <v>0.03</v>
      </c>
      <c r="C43" s="32">
        <f t="shared" si="2"/>
        <v>67.5</v>
      </c>
      <c r="E43" s="6" t="s">
        <v>99</v>
      </c>
    </row>
    <row r="44" spans="1:8">
      <c r="A44" s="2" t="s">
        <v>91</v>
      </c>
      <c r="B44" s="31">
        <v>1.4999999999999999E-2</v>
      </c>
      <c r="C44" s="32">
        <f t="shared" si="2"/>
        <v>33.75</v>
      </c>
      <c r="E44" s="6" t="s">
        <v>99</v>
      </c>
    </row>
  </sheetData>
  <phoneticPr fontId="1" type="noConversion"/>
  <hyperlinks>
    <hyperlink ref="E16" r:id="rId1" location=":~:text=China%20dominates%20electronics%20production%20in,of%20mobile%20phones%20with%20overall " xr:uid="{E13DD2AA-5608-6545-99F5-5391954B1108}"/>
    <hyperlink ref="E15" r:id="rId2" location=":~:text=China%20dominates%20electronics%20production%20in,of%20mobile%20phones%20with%20overall " xr:uid="{1425CB84-CA00-3143-89F4-C3D08D57C233}"/>
    <hyperlink ref="E19" r:id="rId3" location=":~:text=China%20dominates%20electronics%20production%20in,of%20mobile%20phones%20with%20overall " xr:uid="{8A1127FF-C95E-B542-8285-6B5C8D113350}"/>
    <hyperlink ref="E21" r:id="rId4" location=":~:text=China%20dominates%20electronics%20production%20in,of%20mobile%20phones%20with%20overall " xr:uid="{14DB2EB3-7F53-8A4F-94F7-5809EE8EC3B6}"/>
    <hyperlink ref="E20" r:id="rId5" location=":~:text=China%20dominates%20electronics%20production%20in,of%20mobile%20phones%20with%20overall " xr:uid="{D5708790-6823-E942-9F91-0C8FEC56871A}"/>
    <hyperlink ref="E18" r:id="rId6" location=":~:text=China%20dominates%20electronics%20production%20in,of%20mobile%20phones%20with%20overall " xr:uid="{3558BB55-04D1-D948-8E39-EB59D839DF46}"/>
    <hyperlink ref="E39" r:id="rId7" location=":~:text=China%20dominates%20electronics%20production%20in,of%20mobile%20phones%20with%20overall " xr:uid="{D93F48F9-52E0-8A44-9CF3-07680D395733}"/>
    <hyperlink ref="E38" r:id="rId8" location=":~:text=China%20dominates%20electronics%20production%20in,of%20mobile%20phones%20with%20overall " xr:uid="{E394E395-0893-7645-BF42-E0E832423222}"/>
    <hyperlink ref="E42" r:id="rId9" location=":~:text=China%20dominates%20electronics%20production%20in,of%20mobile%20phones%20with%20overall " xr:uid="{1AE342C1-4718-7F4E-8E64-7670C17F6A66}"/>
    <hyperlink ref="E44" r:id="rId10" location=":~:text=China%20dominates%20electronics%20production%20in,of%20mobile%20phones%20with%20overall " xr:uid="{9E84229F-2ED6-454A-A757-0849E526BC3B}"/>
    <hyperlink ref="E43" r:id="rId11" location=":~:text=China%20dominates%20electronics%20production%20in,of%20mobile%20phones%20with%20overall " xr:uid="{D3ADEBD5-C083-894A-A346-753916100085}"/>
    <hyperlink ref="E41" r:id="rId12" location=":~:text=China%20dominates%20electronics%20production%20in,of%20mobile%20phones%20with%20overall " xr:uid="{1C037BFC-9A0B-8B49-ADFB-18F1B5B5F7B4}"/>
    <hyperlink ref="E4" r:id="rId13" xr:uid="{0FEC6637-5862-9644-8DFA-8247122CEFCF}"/>
    <hyperlink ref="F25" r:id="rId14" location=":~:text=21,RoW%209 " xr:uid="{6211A830-CDAC-A24F-ABF6-FC724B109463}"/>
    <hyperlink ref="E17" r:id="rId15" location=":~:text=of%20the%202012%20level,growth " xr:uid="{5221A275-D89F-E040-BADD-DBB05B9192D1}"/>
    <hyperlink ref="E31" r:id="rId16" location=":~:text=%E2%80%A6To%202023%2C%20after%20A%20Decade,of%20Progress " xr:uid="{981FA1DA-4591-AA4F-A2DE-7E12C54341ED}"/>
    <hyperlink ref="E32" r:id="rId17" xr:uid="{3895DCBF-C4BF-6441-8FED-84B3043FA594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FF53-D436-A446-B7FF-BABEE7FA762B}">
  <dimension ref="A3:X51"/>
  <sheetViews>
    <sheetView tabSelected="1" workbookViewId="0">
      <selection activeCell="D14" sqref="D14"/>
    </sheetView>
  </sheetViews>
  <sheetFormatPr baseColWidth="10" defaultRowHeight="15"/>
  <cols>
    <col min="1" max="1" width="22.6640625" customWidth="1"/>
  </cols>
  <sheetData>
    <row r="3" spans="1:24">
      <c r="B3" t="s">
        <v>102</v>
      </c>
      <c r="C3" t="s">
        <v>77</v>
      </c>
      <c r="J3" t="s">
        <v>103</v>
      </c>
      <c r="R3" t="s">
        <v>104</v>
      </c>
    </row>
    <row r="4" spans="1:24">
      <c r="B4" s="2" t="s">
        <v>81</v>
      </c>
      <c r="C4" s="2" t="s">
        <v>83</v>
      </c>
      <c r="D4" s="2" t="s">
        <v>85</v>
      </c>
      <c r="E4" s="2" t="s">
        <v>94</v>
      </c>
      <c r="F4" s="2" t="s">
        <v>87</v>
      </c>
      <c r="G4" s="2" t="s">
        <v>89</v>
      </c>
      <c r="H4" s="2" t="s">
        <v>91</v>
      </c>
      <c r="J4" s="2" t="s">
        <v>81</v>
      </c>
      <c r="K4" s="2" t="s">
        <v>83</v>
      </c>
      <c r="L4" s="2" t="s">
        <v>85</v>
      </c>
      <c r="M4" s="2" t="s">
        <v>94</v>
      </c>
      <c r="N4" s="2" t="s">
        <v>87</v>
      </c>
      <c r="O4" s="2" t="s">
        <v>89</v>
      </c>
      <c r="P4" s="2" t="s">
        <v>91</v>
      </c>
      <c r="R4" s="27" t="s">
        <v>80</v>
      </c>
      <c r="S4" s="27" t="s">
        <v>82</v>
      </c>
      <c r="T4" s="27" t="s">
        <v>84</v>
      </c>
      <c r="U4" s="27" t="s">
        <v>93</v>
      </c>
      <c r="V4" s="27" t="s">
        <v>86</v>
      </c>
      <c r="W4" s="27" t="s">
        <v>88</v>
      </c>
      <c r="X4" s="27" t="s">
        <v>90</v>
      </c>
    </row>
    <row r="5" spans="1:24">
      <c r="A5" s="25" t="s">
        <v>157</v>
      </c>
      <c r="B5">
        <f>'Data for figure'!$F64*'Regional production share'!$B$15</f>
        <v>0.88480217783755988</v>
      </c>
      <c r="C5">
        <f>'Data for figure'!$F64*'Regional production share'!$B$16</f>
        <v>3.2209665429462238</v>
      </c>
      <c r="D5">
        <f>'Data for figure'!$F64*'Regional production share'!$B$17</f>
        <v>0.29402809037327465</v>
      </c>
      <c r="E5">
        <f>'Data for figure'!$F64*'Regional production share'!$B$18</f>
        <v>0.29023949313036956</v>
      </c>
      <c r="F5">
        <f>'Data for figure'!$F64*'Regional production share'!$B$19</f>
        <v>0.12621794075547429</v>
      </c>
      <c r="G5">
        <f>'Data for figure'!$F64*'Regional production share'!$B$20</f>
        <v>0.20301939573392763</v>
      </c>
      <c r="H5">
        <f>'Data for figure'!$F64*'Regional production share'!$B$21</f>
        <v>0.13074778528503456</v>
      </c>
      <c r="J5">
        <f>'Data for figure'!$F22*'Regional production share'!$B$15</f>
        <v>1.3809444428069113</v>
      </c>
      <c r="K5">
        <f>'Data for figure'!$F22*'Regional production share'!$B$16</f>
        <v>5.0270851037226736</v>
      </c>
      <c r="L5">
        <f>'Data for figure'!$F22*'Regional production share'!$B$17</f>
        <v>0.45890083410785398</v>
      </c>
      <c r="M5">
        <f>'Data for figure'!$F22*'Regional production share'!$B$18</f>
        <v>0.45298782616136596</v>
      </c>
      <c r="N5">
        <f>'Data for figure'!$F22*'Regional production share'!$B$19</f>
        <v>0.19699314517374955</v>
      </c>
      <c r="O5">
        <f>'Data for figure'!$F22*'Regional production share'!$B$20</f>
        <v>0.3168600997411371</v>
      </c>
      <c r="P5">
        <f>'Data for figure'!$F22*'Regional production share'!$B$21</f>
        <v>0.20406304597933275</v>
      </c>
      <c r="R5">
        <f>'Data for figure'!$F43*'Regional production share'!$B$15</f>
        <v>0.55938622634848911</v>
      </c>
      <c r="S5">
        <f>'Data for figure'!$F43*'Regional production share'!$B$16</f>
        <v>2.0363470669307184</v>
      </c>
      <c r="T5">
        <f>'Data for figure'!$F43*'Regional production share'!$B$17</f>
        <v>0.18588930727581746</v>
      </c>
      <c r="U5">
        <f>'Data for figure'!$F43*'Regional production share'!$B$18</f>
        <v>0.18349409491315977</v>
      </c>
      <c r="V5">
        <f>'Data for figure'!$F43*'Regional production share'!$B$19</f>
        <v>7.9797020560277349E-2</v>
      </c>
      <c r="W5">
        <f>'Data for figure'!$F43*'Regional production share'!$B$20</f>
        <v>0.12835214073806436</v>
      </c>
      <c r="X5">
        <f>'Data for figure'!$F43*'Regional production share'!$B$21</f>
        <v>8.2660861428672294E-2</v>
      </c>
    </row>
    <row r="6" spans="1:24">
      <c r="A6" t="s">
        <v>159</v>
      </c>
      <c r="B6">
        <f>'market economic scale'!B15-'Regional results for Figure 1'!B5</f>
        <v>7.8949487908461791E-3</v>
      </c>
      <c r="C6">
        <f>'market economic scale'!C15-'Regional results for Figure 1'!C5</f>
        <v>1.1483561877594362E-2</v>
      </c>
      <c r="D6">
        <f>'market economic scale'!D15-'Regional results for Figure 1'!D5</f>
        <v>1.0765839260244714E-2</v>
      </c>
      <c r="E6">
        <f>'market economic scale'!E15-'Regional results for Figure 1'!E5</f>
        <v>1.6507620199041895E-2</v>
      </c>
      <c r="F6">
        <f>'market economic scale'!F15-'Regional results for Figure 1'!F5</f>
        <v>1.794306543374119E-3</v>
      </c>
      <c r="G6">
        <f>'market economic scale'!G15-'Regional results for Figure 1'!G5</f>
        <v>2.2757058598891211E-3</v>
      </c>
      <c r="H6">
        <f>'market economic scale'!H15-'Regional results for Figure 1'!H5</f>
        <v>2.5007756702077888E-4</v>
      </c>
      <c r="J6">
        <f>'market economic scale'!J15-'Regional results for Figure 1'!J5</f>
        <v>1.4131482060126377E-2</v>
      </c>
      <c r="K6">
        <f>'market economic scale'!K15-'Regional results for Figure 1'!K5</f>
        <v>2.0554882996547619E-2</v>
      </c>
      <c r="L6">
        <f>'market economic scale'!L15-'Regional results for Figure 1'!L5</f>
        <v>1.9270202809263171E-2</v>
      </c>
      <c r="M6">
        <f>'market economic scale'!M15-'Regional results for Figure 1'!M5</f>
        <v>2.9547644307536869E-2</v>
      </c>
      <c r="N6">
        <f>'market economic scale'!N15-'Regional results for Figure 1'!N5</f>
        <v>3.2117004682105377E-3</v>
      </c>
      <c r="O6">
        <f>'market economic scale'!O15-'Regional results for Figure 1'!O5</f>
        <v>4.0733762035841115E-3</v>
      </c>
      <c r="P6">
        <f>'market economic scale'!P15-'Regional results for Figure 1'!P5</f>
        <v>4.4762375863560688E-4</v>
      </c>
      <c r="R6">
        <f>'market economic scale'!R15-'Regional results for Figure 1'!R5</f>
        <v>4.1103824283582613E-3</v>
      </c>
      <c r="S6">
        <f>'market economic scale'!S15-'Regional results for Figure 1'!S5</f>
        <v>5.9787380776121779E-3</v>
      </c>
      <c r="T6">
        <f>'market economic scale'!T15-'Regional results for Figure 1'!T5</f>
        <v>5.6050669477612503E-3</v>
      </c>
      <c r="U6">
        <f>'market economic scale'!U15-'Regional results for Figure 1'!U5</f>
        <v>8.5944359865672559E-3</v>
      </c>
      <c r="V6">
        <f>'market economic scale'!V15-'Regional results for Figure 1'!V5</f>
        <v>9.3417782462687504E-4</v>
      </c>
      <c r="W6">
        <f>'market economic scale'!W15-'Regional results for Figure 1'!W5</f>
        <v>1.184810899526767E-3</v>
      </c>
      <c r="X6">
        <f>'market economic scale'!X15-'Regional results for Figure 1'!X5</f>
        <v>1.3019899994799744E-4</v>
      </c>
    </row>
    <row r="7" spans="1:24">
      <c r="A7" t="s">
        <v>26</v>
      </c>
      <c r="B7">
        <f>B5+B6</f>
        <v>0.89269712662840606</v>
      </c>
      <c r="C7">
        <f t="shared" ref="C7:X7" si="0">C5+C6</f>
        <v>3.2324501048238181</v>
      </c>
      <c r="D7">
        <f t="shared" si="0"/>
        <v>0.30479392963351937</v>
      </c>
      <c r="E7">
        <f t="shared" si="0"/>
        <v>0.30674711332941146</v>
      </c>
      <c r="F7">
        <f t="shared" si="0"/>
        <v>0.12801224729884841</v>
      </c>
      <c r="G7">
        <f t="shared" si="0"/>
        <v>0.20529510159381675</v>
      </c>
      <c r="H7">
        <f t="shared" si="0"/>
        <v>0.13099786285205534</v>
      </c>
      <c r="J7">
        <f t="shared" si="0"/>
        <v>1.3950759248670377</v>
      </c>
      <c r="K7">
        <f t="shared" si="0"/>
        <v>5.0476399867192212</v>
      </c>
      <c r="L7">
        <f t="shared" si="0"/>
        <v>0.47817103691711715</v>
      </c>
      <c r="M7">
        <f t="shared" si="0"/>
        <v>0.48253547046890283</v>
      </c>
      <c r="N7">
        <f t="shared" si="0"/>
        <v>0.20020484564196009</v>
      </c>
      <c r="O7">
        <f t="shared" si="0"/>
        <v>0.32093347594472121</v>
      </c>
      <c r="P7">
        <f t="shared" si="0"/>
        <v>0.20451066973796836</v>
      </c>
      <c r="R7">
        <f t="shared" si="0"/>
        <v>0.56349660877684737</v>
      </c>
      <c r="S7">
        <f t="shared" si="0"/>
        <v>2.0423258050083306</v>
      </c>
      <c r="T7">
        <f t="shared" si="0"/>
        <v>0.19149437422357871</v>
      </c>
      <c r="U7">
        <f t="shared" si="0"/>
        <v>0.19208853089972702</v>
      </c>
      <c r="V7">
        <f t="shared" si="0"/>
        <v>8.0731198384904224E-2</v>
      </c>
      <c r="W7">
        <f t="shared" si="0"/>
        <v>0.12953695163759113</v>
      </c>
      <c r="X7">
        <f t="shared" si="0"/>
        <v>8.2791060428620292E-2</v>
      </c>
    </row>
    <row r="10" spans="1:24">
      <c r="B10" t="s">
        <v>160</v>
      </c>
      <c r="J10" t="s">
        <v>103</v>
      </c>
      <c r="R10" t="s">
        <v>104</v>
      </c>
    </row>
    <row r="11" spans="1:24">
      <c r="B11" s="2" t="s">
        <v>81</v>
      </c>
      <c r="C11" s="2" t="s">
        <v>83</v>
      </c>
      <c r="D11" s="2" t="s">
        <v>85</v>
      </c>
      <c r="E11" s="2" t="s">
        <v>94</v>
      </c>
      <c r="F11" s="2" t="s">
        <v>87</v>
      </c>
      <c r="G11" s="2" t="s">
        <v>89</v>
      </c>
      <c r="H11" s="2" t="s">
        <v>91</v>
      </c>
      <c r="J11" s="2" t="s">
        <v>81</v>
      </c>
      <c r="K11" s="2" t="s">
        <v>83</v>
      </c>
      <c r="L11" s="2" t="s">
        <v>85</v>
      </c>
      <c r="M11" s="2" t="s">
        <v>94</v>
      </c>
      <c r="N11" s="2" t="s">
        <v>87</v>
      </c>
      <c r="O11" s="2" t="s">
        <v>89</v>
      </c>
      <c r="P11" s="2" t="s">
        <v>91</v>
      </c>
      <c r="R11" s="27" t="s">
        <v>80</v>
      </c>
      <c r="S11" s="27" t="s">
        <v>82</v>
      </c>
      <c r="T11" s="27" t="s">
        <v>84</v>
      </c>
      <c r="U11" s="27" t="s">
        <v>93</v>
      </c>
      <c r="V11" s="27" t="s">
        <v>86</v>
      </c>
      <c r="W11" s="27" t="s">
        <v>88</v>
      </c>
      <c r="X11" s="27" t="s">
        <v>90</v>
      </c>
    </row>
    <row r="12" spans="1:24">
      <c r="A12" t="s">
        <v>6</v>
      </c>
      <c r="B12" s="1">
        <f>B7*1000/'PFAS toxicity'!$L$4*'PFAS toxicity'!$I$3/1000000</f>
        <v>6.743689150872874</v>
      </c>
      <c r="C12">
        <f>C7*1000/'PFAS toxicity'!$L$4*'PFAS toxicity'!$I$3/1000000</f>
        <v>24.418851649011934</v>
      </c>
      <c r="D12">
        <f>D7*1000/'PFAS toxicity'!$L$4*'PFAS toxicity'!$I$3/1000000</f>
        <v>2.3025004284315012</v>
      </c>
      <c r="E12">
        <f>E7*1000/'PFAS toxicity'!$L$4*'PFAS toxicity'!$I$3/1000000</f>
        <v>2.3172553361227539</v>
      </c>
      <c r="F12">
        <f>F7*1000/'PFAS toxicity'!$L$4*'PFAS toxicity'!$I$3/1000000</f>
        <v>0.96704109102330094</v>
      </c>
      <c r="G12">
        <f>G7*1000/'PFAS toxicity'!$L$4*'PFAS toxicity'!$I$3/1000000</f>
        <v>1.5508578531830046</v>
      </c>
      <c r="H12">
        <f>H7*1000/'PFAS toxicity'!$L$4*'PFAS toxicity'!$I$3/1000000</f>
        <v>0.98959528394524099</v>
      </c>
      <c r="J12">
        <f>J7*1000/'PFAS toxicity'!$L$4*'PFAS toxicity'!$I$3/1000000</f>
        <v>10.538802129566996</v>
      </c>
      <c r="K12">
        <f>K7*1000/'PFAS toxicity'!$L$4*'PFAS toxicity'!$I$3/1000000</f>
        <v>38.131314642530349</v>
      </c>
      <c r="L12">
        <f>L7*1000/'PFAS toxicity'!$L$4*'PFAS toxicity'!$I$3/1000000</f>
        <v>3.6122406331681649</v>
      </c>
      <c r="M12">
        <f>M7*1000/'PFAS toxicity'!$L$4*'PFAS toxicity'!$I$3/1000000</f>
        <v>3.6452108111993695</v>
      </c>
      <c r="N12">
        <f>N7*1000/'PFAS toxicity'!$L$4*'PFAS toxicity'!$I$3/1000000</f>
        <v>1.5124046053638358</v>
      </c>
      <c r="O12">
        <f>O7*1000/'PFAS toxicity'!$L$4*'PFAS toxicity'!$I$3/1000000</f>
        <v>2.4244231725652661</v>
      </c>
      <c r="P12">
        <f>P7*1000/'PFAS toxicity'!$L$4*'PFAS toxicity'!$I$3/1000000</f>
        <v>1.5449320308205383</v>
      </c>
      <c r="R12">
        <f>R7*1000/'PFAS toxicity'!$L$4*'PFAS toxicity'!$I$3/1000000</f>
        <v>4.2568143817313846</v>
      </c>
      <c r="S12">
        <f>S7*1000/'PFAS toxicity'!$L$4*'PFAS toxicity'!$I$3/1000000</f>
        <v>15.428312652691508</v>
      </c>
      <c r="T12">
        <f>T7*1000/'PFAS toxicity'!$L$4*'PFAS toxicity'!$I$3/1000000</f>
        <v>1.4466032155632633</v>
      </c>
      <c r="U12">
        <f>U7*1000/'PFAS toxicity'!$L$4*'PFAS toxicity'!$I$3/1000000</f>
        <v>1.4510916448539382</v>
      </c>
      <c r="V12">
        <f>V7*1000/'PFAS toxicity'!$L$4*'PFAS toxicity'!$I$3/1000000</f>
        <v>0.60986653865624785</v>
      </c>
      <c r="W12">
        <f>W7*1000/'PFAS toxicity'!$L$4*'PFAS toxicity'!$I$3/1000000</f>
        <v>0.97855914322797433</v>
      </c>
      <c r="X12">
        <f>X7*1000/'PFAS toxicity'!$L$4*'PFAS toxicity'!$I$3/1000000</f>
        <v>0.62542732506649168</v>
      </c>
    </row>
    <row r="13" spans="1:24">
      <c r="A13" t="s">
        <v>5</v>
      </c>
      <c r="B13">
        <f>B7*1000/'PFAS toxicity'!$L$4*'PFAS toxicity'!$H$3/1000000</f>
        <v>8.9397240823787527</v>
      </c>
      <c r="C13">
        <f>C7*1000/'PFAS toxicity'!$L$4*'PFAS toxicity'!$H$3/1000000</f>
        <v>32.370678906878517</v>
      </c>
      <c r="D13">
        <f>D7*1000/'PFAS toxicity'!$L$4*'PFAS toxicity'!$H$3/1000000</f>
        <v>3.0522934953299585</v>
      </c>
      <c r="E13">
        <f>E7*1000/'PFAS toxicity'!$L$4*'PFAS toxicity'!$H$3/1000000</f>
        <v>3.0718532349131058</v>
      </c>
      <c r="F13">
        <f>F7*1000/'PFAS toxicity'!$L$4*'PFAS toxicity'!$H$3/1000000</f>
        <v>1.2819512193784677</v>
      </c>
      <c r="G13">
        <f>G7*1000/'PFAS toxicity'!$L$4*'PFAS toxicity'!$H$3/1000000</f>
        <v>2.0558838031037934</v>
      </c>
      <c r="H13">
        <f>H7*1000/'PFAS toxicity'!$L$4*'PFAS toxicity'!$H$3/1000000</f>
        <v>1.3118500265612967</v>
      </c>
      <c r="J13">
        <f>J7*1000/'PFAS toxicity'!$L$4*'PFAS toxicity'!$H$3/1000000</f>
        <v>13.970688904739905</v>
      </c>
      <c r="K13">
        <f>K7*1000/'PFAS toxicity'!$L$4*'PFAS toxicity'!$H$3/1000000</f>
        <v>50.548509009859629</v>
      </c>
      <c r="L13">
        <f>L7*1000/'PFAS toxicity'!$L$4*'PFAS toxicity'!$H$3/1000000</f>
        <v>4.7885413839842723</v>
      </c>
      <c r="M13">
        <f>M7*1000/'PFAS toxicity'!$L$4*'PFAS toxicity'!$H$3/1000000</f>
        <v>4.832248068552869</v>
      </c>
      <c r="N13">
        <f>N7*1000/'PFAS toxicity'!$L$4*'PFAS toxicity'!$H$3/1000000</f>
        <v>2.004908525643057</v>
      </c>
      <c r="O13">
        <f>O7*1000/'PFAS toxicity'!$L$4*'PFAS toxicity'!$H$3/1000000</f>
        <v>3.2139195233892797</v>
      </c>
      <c r="P13">
        <f>P7*1000/'PFAS toxicity'!$L$4*'PFAS toxicity'!$H$3/1000000</f>
        <v>2.04802827837594</v>
      </c>
      <c r="R13">
        <f>R7*1000/'PFAS toxicity'!$L$4*'PFAS toxicity'!$H$3/1000000</f>
        <v>5.6430160393224273</v>
      </c>
      <c r="S13">
        <f>S7*1000/'PFAS toxicity'!$L$4*'PFAS toxicity'!$H$3/1000000</f>
        <v>20.452434133011998</v>
      </c>
      <c r="T13">
        <f>T7*1000/'PFAS toxicity'!$L$4*'PFAS toxicity'!$H$3/1000000</f>
        <v>1.9176793761532664</v>
      </c>
      <c r="U13">
        <f>U7*1000/'PFAS toxicity'!$L$4*'PFAS toxicity'!$H$3/1000000</f>
        <v>1.9236294308672661</v>
      </c>
      <c r="V13">
        <f>V7*1000/'PFAS toxicity'!$L$4*'PFAS toxicity'!$H$3/1000000</f>
        <v>0.80846528668311213</v>
      </c>
      <c r="W13">
        <f>W7*1000/'PFAS toxicity'!$L$4*'PFAS toxicity'!$H$3/1000000</f>
        <v>1.2972200442564483</v>
      </c>
      <c r="X13">
        <f>X7*1000/'PFAS toxicity'!$L$4*'PFAS toxicity'!$H$3/1000000</f>
        <v>0.82909333372089744</v>
      </c>
    </row>
    <row r="17" spans="1:24">
      <c r="J17" t="s">
        <v>163</v>
      </c>
    </row>
    <row r="18" spans="1:24">
      <c r="B18" t="s">
        <v>164</v>
      </c>
      <c r="J18" t="s">
        <v>103</v>
      </c>
    </row>
    <row r="19" spans="1:24">
      <c r="B19" t="str">
        <f>B4</f>
        <v>US</v>
      </c>
      <c r="C19" t="str">
        <f t="shared" ref="C19:H19" si="1">C4</f>
        <v>CHINA</v>
      </c>
      <c r="D19" t="str">
        <f t="shared" si="1"/>
        <v>JP</v>
      </c>
      <c r="E19" t="str">
        <f t="shared" si="1"/>
        <v>KR</v>
      </c>
      <c r="F19" t="str">
        <f t="shared" si="1"/>
        <v>GERMANY</v>
      </c>
      <c r="G19" t="str">
        <f t="shared" si="1"/>
        <v>VN</v>
      </c>
      <c r="H19" t="str">
        <f t="shared" si="1"/>
        <v>IN</v>
      </c>
      <c r="J19" s="2" t="s">
        <v>81</v>
      </c>
      <c r="K19" s="2" t="s">
        <v>83</v>
      </c>
      <c r="L19" s="2" t="s">
        <v>85</v>
      </c>
      <c r="M19" s="2" t="s">
        <v>94</v>
      </c>
      <c r="N19" s="2" t="s">
        <v>87</v>
      </c>
      <c r="O19" s="2" t="s">
        <v>89</v>
      </c>
      <c r="P19" s="2" t="s">
        <v>91</v>
      </c>
      <c r="R19" s="27" t="s">
        <v>80</v>
      </c>
      <c r="S19" s="27" t="s">
        <v>82</v>
      </c>
      <c r="T19" s="27" t="s">
        <v>84</v>
      </c>
      <c r="U19" s="27" t="s">
        <v>93</v>
      </c>
      <c r="V19" s="27" t="s">
        <v>86</v>
      </c>
      <c r="W19" s="27" t="s">
        <v>88</v>
      </c>
      <c r="X19" s="27" t="s">
        <v>90</v>
      </c>
    </row>
    <row r="20" spans="1:24">
      <c r="A20" s="25" t="s">
        <v>157</v>
      </c>
      <c r="B20">
        <f t="shared" ref="B20:H22" si="2">B5</f>
        <v>0.88480217783755988</v>
      </c>
      <c r="C20">
        <f t="shared" si="2"/>
        <v>3.2209665429462238</v>
      </c>
      <c r="D20">
        <f t="shared" si="2"/>
        <v>0.29402809037327465</v>
      </c>
      <c r="E20">
        <f t="shared" si="2"/>
        <v>0.29023949313036956</v>
      </c>
      <c r="F20">
        <f t="shared" si="2"/>
        <v>0.12621794075547429</v>
      </c>
      <c r="G20">
        <f t="shared" si="2"/>
        <v>0.20301939573392763</v>
      </c>
      <c r="H20">
        <f t="shared" si="2"/>
        <v>0.13074778528503456</v>
      </c>
      <c r="J20">
        <f>J5-B5</f>
        <v>0.49614226496935143</v>
      </c>
      <c r="K20">
        <f t="shared" ref="K20:P20" si="3">K5-C5</f>
        <v>1.8061185607764498</v>
      </c>
      <c r="L20">
        <f t="shared" si="3"/>
        <v>0.16487274373457933</v>
      </c>
      <c r="M20">
        <f t="shared" si="3"/>
        <v>0.16274833303099639</v>
      </c>
      <c r="N20">
        <f t="shared" si="3"/>
        <v>7.0775204418275256E-2</v>
      </c>
      <c r="O20">
        <f t="shared" si="3"/>
        <v>0.11384070400720947</v>
      </c>
      <c r="P20">
        <f t="shared" si="3"/>
        <v>7.3315260694298195E-2</v>
      </c>
      <c r="R20">
        <f>R5-B5</f>
        <v>-0.32541595148907076</v>
      </c>
      <c r="S20">
        <f t="shared" ref="S20:X20" si="4">S5-C5</f>
        <v>-1.1846194760155053</v>
      </c>
      <c r="T20">
        <f t="shared" si="4"/>
        <v>-0.1081387830974572</v>
      </c>
      <c r="U20">
        <f t="shared" si="4"/>
        <v>-0.1067453982172098</v>
      </c>
      <c r="V20">
        <f t="shared" si="4"/>
        <v>-4.6420920195196946E-2</v>
      </c>
      <c r="W20">
        <f t="shared" si="4"/>
        <v>-7.4667254995863269E-2</v>
      </c>
      <c r="X20">
        <f t="shared" si="4"/>
        <v>-4.8086923856362263E-2</v>
      </c>
    </row>
    <row r="21" spans="1:24">
      <c r="A21" t="s">
        <v>159</v>
      </c>
      <c r="B21">
        <f t="shared" si="2"/>
        <v>7.8949487908461791E-3</v>
      </c>
      <c r="C21">
        <f t="shared" si="2"/>
        <v>1.1483561877594362E-2</v>
      </c>
      <c r="D21">
        <f t="shared" si="2"/>
        <v>1.0765839260244714E-2</v>
      </c>
      <c r="E21">
        <f t="shared" si="2"/>
        <v>1.6507620199041895E-2</v>
      </c>
      <c r="F21">
        <f t="shared" si="2"/>
        <v>1.794306543374119E-3</v>
      </c>
      <c r="G21">
        <f t="shared" si="2"/>
        <v>2.2757058598891211E-3</v>
      </c>
      <c r="H21">
        <f t="shared" si="2"/>
        <v>2.5007756702077888E-4</v>
      </c>
      <c r="J21">
        <f t="shared" ref="J21:J22" si="5">J6-B6</f>
        <v>6.2365332692801978E-3</v>
      </c>
      <c r="K21">
        <f t="shared" ref="K21:K22" si="6">K6-C6</f>
        <v>9.0713211189532572E-3</v>
      </c>
      <c r="L21">
        <f t="shared" ref="L21:L22" si="7">L6-D6</f>
        <v>8.5043635490184566E-3</v>
      </c>
      <c r="M21">
        <f t="shared" ref="M21:M22" si="8">M6-E6</f>
        <v>1.3040024108494974E-2</v>
      </c>
      <c r="N21">
        <f t="shared" ref="N21:N22" si="9">N6-F6</f>
        <v>1.4173939248364187E-3</v>
      </c>
      <c r="O21">
        <f t="shared" ref="O21:O22" si="10">O6-G6</f>
        <v>1.7976703436949903E-3</v>
      </c>
      <c r="P21">
        <f t="shared" ref="P21:P22" si="11">P6-H6</f>
        <v>1.97546191614828E-4</v>
      </c>
      <c r="R21">
        <f t="shared" ref="R21:R22" si="12">R6-B6</f>
        <v>-3.7845663624879178E-3</v>
      </c>
      <c r="S21">
        <f t="shared" ref="S21:S22" si="13">S6-C6</f>
        <v>-5.5048237999821836E-3</v>
      </c>
      <c r="T21">
        <f t="shared" ref="T21:T22" si="14">T6-D6</f>
        <v>-5.1607723124834637E-3</v>
      </c>
      <c r="U21">
        <f t="shared" ref="U21:U22" si="15">U6-E6</f>
        <v>-7.9131842124746388E-3</v>
      </c>
      <c r="V21">
        <f t="shared" ref="V21:V22" si="16">V6-F6</f>
        <v>-8.6012871874724395E-4</v>
      </c>
      <c r="W21">
        <f t="shared" ref="W21:W22" si="17">W6-G6</f>
        <v>-1.0908949603623541E-3</v>
      </c>
      <c r="X21">
        <f t="shared" ref="X21:X22" si="18">X6-H6</f>
        <v>-1.1987856707278144E-4</v>
      </c>
    </row>
    <row r="22" spans="1:24">
      <c r="A22" t="s">
        <v>26</v>
      </c>
      <c r="B22">
        <f t="shared" si="2"/>
        <v>0.89269712662840606</v>
      </c>
      <c r="C22">
        <f t="shared" si="2"/>
        <v>3.2324501048238181</v>
      </c>
      <c r="D22">
        <f t="shared" si="2"/>
        <v>0.30479392963351937</v>
      </c>
      <c r="E22">
        <f t="shared" si="2"/>
        <v>0.30674711332941146</v>
      </c>
      <c r="F22">
        <f t="shared" si="2"/>
        <v>0.12801224729884841</v>
      </c>
      <c r="G22">
        <f t="shared" si="2"/>
        <v>0.20529510159381675</v>
      </c>
      <c r="H22">
        <f t="shared" si="2"/>
        <v>0.13099786285205534</v>
      </c>
      <c r="J22">
        <f t="shared" si="5"/>
        <v>0.50237879823863163</v>
      </c>
      <c r="K22">
        <f t="shared" si="6"/>
        <v>1.8151898818954031</v>
      </c>
      <c r="L22">
        <f t="shared" si="7"/>
        <v>0.17337710728359779</v>
      </c>
      <c r="M22">
        <f t="shared" si="8"/>
        <v>0.17578835713949137</v>
      </c>
      <c r="N22">
        <f t="shared" si="9"/>
        <v>7.2192598343111675E-2</v>
      </c>
      <c r="O22">
        <f t="shared" si="10"/>
        <v>0.11563837435090446</v>
      </c>
      <c r="P22">
        <f t="shared" si="11"/>
        <v>7.3512806885913023E-2</v>
      </c>
      <c r="R22">
        <f t="shared" si="12"/>
        <v>-0.32920051785155868</v>
      </c>
      <c r="S22">
        <f t="shared" si="13"/>
        <v>-1.1901242998154875</v>
      </c>
      <c r="T22">
        <f t="shared" si="14"/>
        <v>-0.11329955540994066</v>
      </c>
      <c r="U22">
        <f t="shared" si="15"/>
        <v>-0.11465858242968444</v>
      </c>
      <c r="V22">
        <f t="shared" si="16"/>
        <v>-4.728104891394419E-2</v>
      </c>
      <c r="W22">
        <f t="shared" si="17"/>
        <v>-7.5758149956225623E-2</v>
      </c>
      <c r="X22">
        <f t="shared" si="18"/>
        <v>-4.8206802423435044E-2</v>
      </c>
    </row>
    <row r="25" spans="1:24">
      <c r="B25" t="s">
        <v>160</v>
      </c>
      <c r="J25" t="s">
        <v>103</v>
      </c>
      <c r="R25" t="s">
        <v>104</v>
      </c>
    </row>
    <row r="26" spans="1:24">
      <c r="B26" s="2" t="s">
        <v>81</v>
      </c>
      <c r="C26" s="2" t="s">
        <v>83</v>
      </c>
      <c r="D26" s="2" t="s">
        <v>85</v>
      </c>
      <c r="E26" s="2" t="s">
        <v>94</v>
      </c>
      <c r="F26" s="2" t="s">
        <v>87</v>
      </c>
      <c r="G26" s="2" t="s">
        <v>89</v>
      </c>
      <c r="H26" s="2" t="s">
        <v>91</v>
      </c>
      <c r="J26" s="2" t="s">
        <v>81</v>
      </c>
      <c r="K26" s="2" t="s">
        <v>83</v>
      </c>
      <c r="L26" s="2" t="s">
        <v>85</v>
      </c>
      <c r="M26" s="2" t="s">
        <v>94</v>
      </c>
      <c r="N26" s="2" t="s">
        <v>87</v>
      </c>
      <c r="O26" s="2" t="s">
        <v>89</v>
      </c>
      <c r="P26" s="2" t="s">
        <v>91</v>
      </c>
      <c r="R26" s="27" t="s">
        <v>80</v>
      </c>
      <c r="S26" s="27" t="s">
        <v>82</v>
      </c>
      <c r="T26" s="27" t="s">
        <v>84</v>
      </c>
      <c r="U26" s="27" t="s">
        <v>93</v>
      </c>
      <c r="V26" s="27" t="s">
        <v>86</v>
      </c>
      <c r="W26" s="27" t="s">
        <v>88</v>
      </c>
      <c r="X26" s="27" t="s">
        <v>90</v>
      </c>
    </row>
    <row r="27" spans="1:24">
      <c r="A27" t="s">
        <v>6</v>
      </c>
      <c r="B27">
        <f>B12</f>
        <v>6.743689150872874</v>
      </c>
      <c r="C27">
        <f t="shared" ref="C27:H27" si="19">C12</f>
        <v>24.418851649011934</v>
      </c>
      <c r="D27">
        <f t="shared" si="19"/>
        <v>2.3025004284315012</v>
      </c>
      <c r="E27">
        <f t="shared" si="19"/>
        <v>2.3172553361227539</v>
      </c>
      <c r="F27">
        <f t="shared" si="19"/>
        <v>0.96704109102330094</v>
      </c>
      <c r="G27">
        <f t="shared" si="19"/>
        <v>1.5508578531830046</v>
      </c>
      <c r="H27">
        <f t="shared" si="19"/>
        <v>0.98959528394524099</v>
      </c>
      <c r="J27">
        <f t="shared" ref="J27:J28" si="20">J12-B12</f>
        <v>3.7951129786941218</v>
      </c>
      <c r="K27">
        <f t="shared" ref="K27:K28" si="21">K12-C12</f>
        <v>13.712462993518415</v>
      </c>
      <c r="L27">
        <f t="shared" ref="L27:L28" si="22">L12-D12</f>
        <v>1.3097402047366637</v>
      </c>
      <c r="M27">
        <f t="shared" ref="M27:M28" si="23">M12-E12</f>
        <v>1.3279554750766156</v>
      </c>
      <c r="N27">
        <f t="shared" ref="N27:N28" si="24">N12-F12</f>
        <v>0.54536351434053487</v>
      </c>
      <c r="O27">
        <f t="shared" ref="O27:O28" si="25">O12-G12</f>
        <v>0.87356531938226145</v>
      </c>
      <c r="P27">
        <f t="shared" ref="P27:P28" si="26">P12-H12</f>
        <v>0.55533674687529733</v>
      </c>
      <c r="R27">
        <f>R12-B12</f>
        <v>-2.4868747691414894</v>
      </c>
      <c r="S27">
        <f t="shared" ref="S27:X27" si="27">S12-C12</f>
        <v>-8.9905389963204261</v>
      </c>
      <c r="T27">
        <f t="shared" si="27"/>
        <v>-0.85589721286823783</v>
      </c>
      <c r="U27">
        <f t="shared" si="27"/>
        <v>-0.86616369126881576</v>
      </c>
      <c r="V27">
        <f t="shared" si="27"/>
        <v>-0.35717455236705309</v>
      </c>
      <c r="W27">
        <f t="shared" si="27"/>
        <v>-0.57229870995503029</v>
      </c>
      <c r="X27">
        <f t="shared" si="27"/>
        <v>-0.36416795887874931</v>
      </c>
    </row>
    <row r="28" spans="1:24">
      <c r="A28" t="s">
        <v>5</v>
      </c>
      <c r="B28">
        <f>B13</f>
        <v>8.9397240823787527</v>
      </c>
      <c r="C28">
        <f t="shared" ref="C28:H28" si="28">C13</f>
        <v>32.370678906878517</v>
      </c>
      <c r="D28">
        <f t="shared" si="28"/>
        <v>3.0522934953299585</v>
      </c>
      <c r="E28">
        <f t="shared" si="28"/>
        <v>3.0718532349131058</v>
      </c>
      <c r="F28">
        <f t="shared" si="28"/>
        <v>1.2819512193784677</v>
      </c>
      <c r="G28">
        <f t="shared" si="28"/>
        <v>2.0558838031037934</v>
      </c>
      <c r="H28">
        <f t="shared" si="28"/>
        <v>1.3118500265612967</v>
      </c>
      <c r="J28">
        <f t="shared" si="20"/>
        <v>5.0309648223611525</v>
      </c>
      <c r="K28">
        <f t="shared" si="21"/>
        <v>18.177830102981112</v>
      </c>
      <c r="L28">
        <f t="shared" si="22"/>
        <v>1.7362478886543138</v>
      </c>
      <c r="M28">
        <f t="shared" si="23"/>
        <v>1.7603948336397632</v>
      </c>
      <c r="N28">
        <f t="shared" si="24"/>
        <v>0.72295730626458932</v>
      </c>
      <c r="O28">
        <f t="shared" si="25"/>
        <v>1.1580357202854863</v>
      </c>
      <c r="P28">
        <f t="shared" si="26"/>
        <v>0.73617825181464336</v>
      </c>
      <c r="R28">
        <f>R13-B13</f>
        <v>-3.2967080430563254</v>
      </c>
      <c r="S28">
        <f t="shared" ref="S28" si="29">S13-C13</f>
        <v>-11.918244773866519</v>
      </c>
      <c r="T28">
        <f t="shared" ref="T28" si="30">T13-D13</f>
        <v>-1.1346141191766921</v>
      </c>
      <c r="U28">
        <f t="shared" ref="U28" si="31">U13-E13</f>
        <v>-1.1482238040458397</v>
      </c>
      <c r="V28">
        <f t="shared" ref="V28" si="32">V13-F13</f>
        <v>-0.47348593269535555</v>
      </c>
      <c r="W28">
        <f t="shared" ref="W28" si="33">W13-G13</f>
        <v>-0.75866375884734505</v>
      </c>
      <c r="X28">
        <f t="shared" ref="X28" si="34">X13-H13</f>
        <v>-0.48275669284039924</v>
      </c>
    </row>
    <row r="31" spans="1:24">
      <c r="K31" t="s">
        <v>166</v>
      </c>
    </row>
    <row r="32" spans="1:24">
      <c r="K32" s="18"/>
      <c r="L32" s="18" t="s">
        <v>165</v>
      </c>
      <c r="M32" s="18"/>
      <c r="N32" s="18"/>
      <c r="O32" s="18"/>
      <c r="P32" s="18" t="s">
        <v>14</v>
      </c>
      <c r="Q32" s="18"/>
      <c r="R32" s="18"/>
      <c r="S32" s="18"/>
    </row>
    <row r="33" spans="1:19">
      <c r="B33" t="s">
        <v>156</v>
      </c>
      <c r="C33" t="s">
        <v>158</v>
      </c>
      <c r="E33" t="s">
        <v>103</v>
      </c>
      <c r="H33" t="s">
        <v>104</v>
      </c>
      <c r="K33" s="18"/>
      <c r="L33" s="18"/>
      <c r="M33" s="18"/>
      <c r="N33" s="18"/>
      <c r="O33" s="18"/>
      <c r="P33" s="18"/>
      <c r="Q33" s="18"/>
      <c r="R33" s="18"/>
      <c r="S33" s="18"/>
    </row>
    <row r="34" spans="1:19">
      <c r="A34" t="s">
        <v>148</v>
      </c>
      <c r="B34">
        <v>0.88480217783755988</v>
      </c>
      <c r="C34">
        <v>7.8949487908461791E-3</v>
      </c>
      <c r="E34">
        <v>0.49614226496935143</v>
      </c>
      <c r="F34">
        <v>6.2365332692801978E-3</v>
      </c>
      <c r="H34">
        <v>-0.32541595148907076</v>
      </c>
      <c r="I34">
        <v>-3.7845663624879178E-3</v>
      </c>
      <c r="K34" s="18" t="s">
        <v>148</v>
      </c>
      <c r="L34" s="18">
        <v>0.88480217783755988</v>
      </c>
      <c r="M34" s="18">
        <v>0.49614226496935143</v>
      </c>
      <c r="N34" s="18">
        <v>-0.32541595148907076</v>
      </c>
      <c r="O34" s="18"/>
      <c r="P34" s="18" t="s">
        <v>148</v>
      </c>
      <c r="Q34" s="18">
        <v>7.8949487908461791E-3</v>
      </c>
      <c r="R34" s="18">
        <v>6.2365332692801978E-3</v>
      </c>
      <c r="S34" s="18">
        <v>-3.7845663624879178E-3</v>
      </c>
    </row>
    <row r="35" spans="1:19">
      <c r="A35" t="s">
        <v>146</v>
      </c>
      <c r="B35">
        <v>3.2209665429462238</v>
      </c>
      <c r="C35">
        <v>1.1483561877594362E-2</v>
      </c>
      <c r="E35">
        <v>1.8061185607764498</v>
      </c>
      <c r="F35">
        <v>9.0713211189532572E-3</v>
      </c>
      <c r="H35">
        <v>-1.1846194760155053</v>
      </c>
      <c r="I35">
        <v>-5.5048237999821836E-3</v>
      </c>
      <c r="K35" s="18" t="s">
        <v>146</v>
      </c>
      <c r="L35" s="18">
        <v>3.2209665429462238</v>
      </c>
      <c r="M35" s="18">
        <v>1.8061185607764498</v>
      </c>
      <c r="N35" s="18">
        <v>-1.1846194760155053</v>
      </c>
      <c r="O35" s="18"/>
      <c r="P35" s="18" t="s">
        <v>146</v>
      </c>
      <c r="Q35" s="18">
        <v>1.1483561877594362E-2</v>
      </c>
      <c r="R35" s="18">
        <v>9.0713211189532572E-3</v>
      </c>
      <c r="S35" s="18">
        <v>-5.5048237999821836E-3</v>
      </c>
    </row>
    <row r="36" spans="1:19">
      <c r="A36" t="s">
        <v>150</v>
      </c>
      <c r="B36">
        <v>0.29402809037327465</v>
      </c>
      <c r="C36">
        <v>1.0765839260244714E-2</v>
      </c>
      <c r="E36">
        <v>0.16487274373457933</v>
      </c>
      <c r="F36">
        <v>8.5043635490184566E-3</v>
      </c>
      <c r="H36">
        <v>-0.1081387830974572</v>
      </c>
      <c r="I36">
        <v>-5.1607723124834637E-3</v>
      </c>
      <c r="K36" s="18" t="s">
        <v>150</v>
      </c>
      <c r="L36" s="18">
        <v>0.29402809037327465</v>
      </c>
      <c r="M36" s="18">
        <v>0.16487274373457933</v>
      </c>
      <c r="N36" s="18">
        <v>-0.1081387830974572</v>
      </c>
      <c r="O36" s="18"/>
      <c r="P36" s="18" t="s">
        <v>150</v>
      </c>
      <c r="Q36" s="18">
        <v>1.0765839260244714E-2</v>
      </c>
      <c r="R36" s="18">
        <v>8.5043635490184566E-3</v>
      </c>
      <c r="S36" s="18">
        <v>-5.1607723124834637E-3</v>
      </c>
    </row>
    <row r="37" spans="1:19">
      <c r="A37" t="s">
        <v>149</v>
      </c>
      <c r="B37">
        <v>0.29023949313036956</v>
      </c>
      <c r="C37">
        <v>1.6507620199041895E-2</v>
      </c>
      <c r="E37">
        <v>0.16274833303099639</v>
      </c>
      <c r="F37">
        <v>1.3040024108494974E-2</v>
      </c>
      <c r="H37">
        <v>-0.1067453982172098</v>
      </c>
      <c r="I37">
        <v>-7.9131842124746388E-3</v>
      </c>
      <c r="K37" s="18" t="s">
        <v>149</v>
      </c>
      <c r="L37" s="18">
        <v>0.29023949313036956</v>
      </c>
      <c r="M37" s="18">
        <v>0.16274833303099639</v>
      </c>
      <c r="N37" s="18">
        <v>-0.1067453982172098</v>
      </c>
      <c r="O37" s="18"/>
      <c r="P37" s="18" t="s">
        <v>149</v>
      </c>
      <c r="Q37" s="18">
        <v>1.6507620199041895E-2</v>
      </c>
      <c r="R37" s="18">
        <v>1.3040024108494974E-2</v>
      </c>
      <c r="S37" s="18">
        <v>-7.9131842124746388E-3</v>
      </c>
    </row>
    <row r="38" spans="1:19">
      <c r="A38" t="s">
        <v>151</v>
      </c>
      <c r="B38">
        <v>0.12621794075547429</v>
      </c>
      <c r="C38">
        <v>1.794306543374119E-3</v>
      </c>
      <c r="E38">
        <v>7.0775204418275256E-2</v>
      </c>
      <c r="F38">
        <v>1.4173939248364187E-3</v>
      </c>
      <c r="H38">
        <v>-4.6420920195196946E-2</v>
      </c>
      <c r="I38">
        <v>-8.6012871874724395E-4</v>
      </c>
      <c r="K38" s="18" t="s">
        <v>151</v>
      </c>
      <c r="L38" s="18">
        <v>0.12621794075547429</v>
      </c>
      <c r="M38" s="18">
        <v>7.0775204418275256E-2</v>
      </c>
      <c r="N38" s="18">
        <v>-4.6420920195196946E-2</v>
      </c>
      <c r="O38" s="18"/>
      <c r="P38" s="18" t="s">
        <v>151</v>
      </c>
      <c r="Q38" s="18">
        <v>1.794306543374119E-3</v>
      </c>
      <c r="R38" s="18">
        <v>1.4173939248364187E-3</v>
      </c>
      <c r="S38" s="18">
        <v>-8.6012871874724395E-4</v>
      </c>
    </row>
    <row r="39" spans="1:19">
      <c r="A39" t="s">
        <v>145</v>
      </c>
      <c r="B39">
        <v>0.20301939573392763</v>
      </c>
      <c r="C39">
        <v>2.2757058598891211E-3</v>
      </c>
      <c r="E39">
        <v>0.11384070400720947</v>
      </c>
      <c r="F39">
        <v>1.7976703436949903E-3</v>
      </c>
      <c r="H39">
        <v>-7.4667254995863269E-2</v>
      </c>
      <c r="I39">
        <v>-1.0908949603623541E-3</v>
      </c>
      <c r="K39" s="18" t="s">
        <v>145</v>
      </c>
      <c r="L39" s="18">
        <v>0.20301939573392763</v>
      </c>
      <c r="M39" s="18">
        <v>0.11384070400720947</v>
      </c>
      <c r="N39" s="18">
        <v>-7.4667254995863269E-2</v>
      </c>
      <c r="O39" s="18"/>
      <c r="P39" s="18" t="s">
        <v>145</v>
      </c>
      <c r="Q39" s="18">
        <v>2.2757058598891211E-3</v>
      </c>
      <c r="R39" s="18">
        <v>1.7976703436949903E-3</v>
      </c>
      <c r="S39" s="18">
        <v>-1.0908949603623541E-3</v>
      </c>
    </row>
    <row r="40" spans="1:19">
      <c r="A40" t="s">
        <v>147</v>
      </c>
      <c r="B40">
        <v>0.13074778528503456</v>
      </c>
      <c r="C40">
        <v>2.5007756702077888E-4</v>
      </c>
      <c r="E40">
        <v>7.3315260694298195E-2</v>
      </c>
      <c r="F40">
        <v>1.97546191614828E-4</v>
      </c>
      <c r="H40">
        <v>-4.8086923856362263E-2</v>
      </c>
      <c r="I40">
        <v>-1.1987856707278144E-4</v>
      </c>
      <c r="K40" s="18" t="s">
        <v>147</v>
      </c>
      <c r="L40" s="18">
        <v>0.13074778528503456</v>
      </c>
      <c r="M40" s="18">
        <v>7.3315260694298195E-2</v>
      </c>
      <c r="N40" s="18">
        <v>-4.8086923856362263E-2</v>
      </c>
      <c r="O40" s="18"/>
      <c r="P40" s="18" t="s">
        <v>147</v>
      </c>
      <c r="Q40" s="18">
        <v>2.5007756702077888E-4</v>
      </c>
      <c r="R40" s="18">
        <v>1.97546191614828E-4</v>
      </c>
      <c r="S40" s="18">
        <v>-1.1987856707278144E-4</v>
      </c>
    </row>
    <row r="41" spans="1:19">
      <c r="K41" s="18"/>
      <c r="L41" s="18"/>
      <c r="M41" s="18"/>
      <c r="N41" s="18"/>
      <c r="O41" s="18"/>
      <c r="P41" s="18"/>
      <c r="Q41" s="18"/>
      <c r="R41" s="18"/>
      <c r="S41" s="18"/>
    </row>
    <row r="42" spans="1:19">
      <c r="K42" s="18"/>
      <c r="L42" s="18" t="s">
        <v>161</v>
      </c>
      <c r="M42" s="18"/>
      <c r="N42" s="18"/>
      <c r="O42" s="18"/>
      <c r="P42" s="18"/>
      <c r="Q42" s="18" t="s">
        <v>162</v>
      </c>
      <c r="R42" s="18"/>
      <c r="S42" s="18"/>
    </row>
    <row r="43" spans="1:19">
      <c r="B43" t="s">
        <v>161</v>
      </c>
      <c r="C43" t="s">
        <v>162</v>
      </c>
      <c r="E43" t="s">
        <v>103</v>
      </c>
      <c r="H43" t="s">
        <v>104</v>
      </c>
      <c r="K43" s="18"/>
      <c r="L43" s="18"/>
      <c r="M43" s="18" t="s">
        <v>103</v>
      </c>
      <c r="N43" s="18" t="s">
        <v>104</v>
      </c>
      <c r="O43" s="18"/>
      <c r="P43" s="18"/>
      <c r="Q43" s="18"/>
      <c r="R43" s="18"/>
      <c r="S43" s="18"/>
    </row>
    <row r="44" spans="1:19">
      <c r="A44" t="s">
        <v>80</v>
      </c>
      <c r="B44">
        <v>6.743689150872874</v>
      </c>
      <c r="C44">
        <v>8.9397240823787527</v>
      </c>
      <c r="E44">
        <v>3.7951129786941218</v>
      </c>
      <c r="F44">
        <v>5.0309648223611525</v>
      </c>
      <c r="H44">
        <v>-2.4868747691414894</v>
      </c>
      <c r="I44">
        <v>-3.2967080430563254</v>
      </c>
      <c r="K44" s="18" t="s">
        <v>148</v>
      </c>
      <c r="L44" s="18">
        <v>6.743689150872874</v>
      </c>
      <c r="M44" s="18">
        <v>3.7951129786941218</v>
      </c>
      <c r="N44" s="18">
        <v>-2.4868747691414894</v>
      </c>
      <c r="O44" s="18"/>
      <c r="P44" s="18" t="s">
        <v>148</v>
      </c>
      <c r="Q44" s="18">
        <v>8.9397240823787527</v>
      </c>
      <c r="R44" s="18">
        <v>5.0309648223611525</v>
      </c>
      <c r="S44" s="18">
        <v>-3.2967080430563254</v>
      </c>
    </row>
    <row r="45" spans="1:19">
      <c r="A45" t="s">
        <v>82</v>
      </c>
      <c r="B45">
        <v>24.418851649011934</v>
      </c>
      <c r="C45">
        <v>32.370678906878517</v>
      </c>
      <c r="E45">
        <v>13.712462993518415</v>
      </c>
      <c r="F45">
        <v>18.177830102981112</v>
      </c>
      <c r="H45">
        <v>-8.9905389963204261</v>
      </c>
      <c r="I45">
        <v>-11.918244773866519</v>
      </c>
      <c r="K45" s="18" t="s">
        <v>146</v>
      </c>
      <c r="L45" s="18">
        <v>24.418851649011934</v>
      </c>
      <c r="M45" s="18">
        <v>13.712462993518415</v>
      </c>
      <c r="N45" s="18">
        <v>-8.9905389963204261</v>
      </c>
      <c r="O45" s="18"/>
      <c r="P45" s="18" t="s">
        <v>146</v>
      </c>
      <c r="Q45" s="18">
        <v>32.370678906878517</v>
      </c>
      <c r="R45" s="18">
        <v>18.177830102981112</v>
      </c>
      <c r="S45" s="18">
        <v>-11.918244773866519</v>
      </c>
    </row>
    <row r="46" spans="1:19">
      <c r="A46" t="s">
        <v>84</v>
      </c>
      <c r="B46">
        <v>2.3025004284315012</v>
      </c>
      <c r="C46">
        <v>3.0522934953299585</v>
      </c>
      <c r="E46">
        <v>1.3097402047366637</v>
      </c>
      <c r="F46">
        <v>1.7362478886543138</v>
      </c>
      <c r="H46">
        <v>-0.85589721286823783</v>
      </c>
      <c r="I46">
        <v>-1.1346141191766921</v>
      </c>
      <c r="K46" s="18" t="s">
        <v>150</v>
      </c>
      <c r="L46" s="18">
        <v>2.3025004284315012</v>
      </c>
      <c r="M46" s="18">
        <v>1.3097402047366637</v>
      </c>
      <c r="N46" s="18">
        <v>-0.85589721286823783</v>
      </c>
      <c r="O46" s="18"/>
      <c r="P46" s="18" t="s">
        <v>150</v>
      </c>
      <c r="Q46" s="18">
        <v>3.0522934953299585</v>
      </c>
      <c r="R46" s="18">
        <v>1.7362478886543138</v>
      </c>
      <c r="S46" s="18">
        <v>-1.1346141191766921</v>
      </c>
    </row>
    <row r="47" spans="1:19">
      <c r="A47" t="s">
        <v>93</v>
      </c>
      <c r="B47">
        <v>2.3172553361227539</v>
      </c>
      <c r="C47">
        <v>3.0718532349131058</v>
      </c>
      <c r="E47">
        <v>1.3279554750766156</v>
      </c>
      <c r="F47">
        <v>1.7603948336397632</v>
      </c>
      <c r="H47">
        <v>-0.86616369126881576</v>
      </c>
      <c r="I47">
        <v>-1.1482238040458397</v>
      </c>
      <c r="K47" s="18" t="s">
        <v>149</v>
      </c>
      <c r="L47" s="18">
        <v>2.3172553361227539</v>
      </c>
      <c r="M47" s="18">
        <v>1.3279554750766156</v>
      </c>
      <c r="N47" s="18">
        <v>-0.86616369126881576</v>
      </c>
      <c r="O47" s="18"/>
      <c r="P47" s="18" t="s">
        <v>149</v>
      </c>
      <c r="Q47" s="18">
        <v>3.0718532349131058</v>
      </c>
      <c r="R47" s="18">
        <v>1.7603948336397632</v>
      </c>
      <c r="S47" s="18">
        <v>-1.1482238040458397</v>
      </c>
    </row>
    <row r="48" spans="1:19">
      <c r="A48" t="s">
        <v>86</v>
      </c>
      <c r="B48">
        <v>0.96704109102330094</v>
      </c>
      <c r="C48">
        <v>1.2819512193784677</v>
      </c>
      <c r="E48">
        <v>0.54536351434053487</v>
      </c>
      <c r="F48">
        <v>0.72295730626458932</v>
      </c>
      <c r="H48">
        <v>-0.35717455236705309</v>
      </c>
      <c r="I48">
        <v>-0.47348593269535555</v>
      </c>
      <c r="K48" s="18" t="s">
        <v>151</v>
      </c>
      <c r="L48" s="18">
        <v>0.96704109102330094</v>
      </c>
      <c r="M48" s="18">
        <v>0.54536351434053487</v>
      </c>
      <c r="N48" s="18">
        <v>-0.35717455236705309</v>
      </c>
      <c r="O48" s="18"/>
      <c r="P48" s="18" t="s">
        <v>151</v>
      </c>
      <c r="Q48" s="18">
        <v>1.2819512193784677</v>
      </c>
      <c r="R48" s="18">
        <v>0.72295730626458932</v>
      </c>
      <c r="S48" s="18">
        <v>-0.47348593269535555</v>
      </c>
    </row>
    <row r="49" spans="1:19">
      <c r="A49" t="s">
        <v>88</v>
      </c>
      <c r="B49">
        <v>1.5508578531830046</v>
      </c>
      <c r="C49">
        <v>2.0558838031037934</v>
      </c>
      <c r="E49">
        <v>0.87356531938226145</v>
      </c>
      <c r="F49">
        <v>1.1580357202854863</v>
      </c>
      <c r="H49">
        <v>-0.57229870995503029</v>
      </c>
      <c r="I49">
        <v>-0.75866375884734505</v>
      </c>
      <c r="K49" s="18" t="s">
        <v>145</v>
      </c>
      <c r="L49" s="18">
        <v>1.5508578531830046</v>
      </c>
      <c r="M49" s="18">
        <v>0.87356531938226145</v>
      </c>
      <c r="N49" s="18">
        <v>-0.57229870995503029</v>
      </c>
      <c r="O49" s="18"/>
      <c r="P49" s="18" t="s">
        <v>145</v>
      </c>
      <c r="Q49" s="18">
        <v>2.0558838031037934</v>
      </c>
      <c r="R49" s="18">
        <v>1.1580357202854863</v>
      </c>
      <c r="S49" s="18">
        <v>-0.75866375884734505</v>
      </c>
    </row>
    <row r="50" spans="1:19">
      <c r="A50" t="s">
        <v>90</v>
      </c>
      <c r="B50">
        <v>0.98959528394524099</v>
      </c>
      <c r="C50">
        <v>1.3118500265612967</v>
      </c>
      <c r="E50">
        <v>0.55533674687529733</v>
      </c>
      <c r="F50">
        <v>0.73617825181464336</v>
      </c>
      <c r="H50">
        <v>-0.36416795887874931</v>
      </c>
      <c r="I50">
        <v>-0.48275669284039924</v>
      </c>
      <c r="K50" s="18" t="s">
        <v>147</v>
      </c>
      <c r="L50" s="18">
        <v>0.98959528394524099</v>
      </c>
      <c r="M50" s="18">
        <v>0.55533674687529733</v>
      </c>
      <c r="N50" s="18">
        <v>-0.36416795887874931</v>
      </c>
      <c r="O50" s="18"/>
      <c r="P50" s="18" t="s">
        <v>147</v>
      </c>
      <c r="Q50" s="18">
        <v>1.3118500265612967</v>
      </c>
      <c r="R50" s="18">
        <v>0.73617825181464336</v>
      </c>
      <c r="S50" s="18">
        <v>-0.48275669284039924</v>
      </c>
    </row>
    <row r="51" spans="1:19">
      <c r="L51">
        <f>SUM(L44:L50)</f>
        <v>39.289790792590615</v>
      </c>
      <c r="Q51">
        <f>SUM(Q44:Q50)</f>
        <v>52.084234768543894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7D99-3594-B74C-98D9-43A0D66A9233}">
  <dimension ref="A3:AB195"/>
  <sheetViews>
    <sheetView workbookViewId="0">
      <selection activeCell="C94" sqref="C94"/>
    </sheetView>
  </sheetViews>
  <sheetFormatPr baseColWidth="10" defaultRowHeight="15"/>
  <cols>
    <col min="1" max="1" width="18.83203125" customWidth="1"/>
    <col min="2" max="2" width="19" customWidth="1"/>
  </cols>
  <sheetData>
    <row r="3" spans="1:24">
      <c r="B3" t="s">
        <v>102</v>
      </c>
      <c r="C3" t="s">
        <v>77</v>
      </c>
      <c r="J3" t="s">
        <v>103</v>
      </c>
      <c r="R3" t="s">
        <v>104</v>
      </c>
    </row>
    <row r="4" spans="1:24">
      <c r="B4" s="2" t="s">
        <v>81</v>
      </c>
      <c r="C4" s="2" t="s">
        <v>83</v>
      </c>
      <c r="D4" s="2" t="s">
        <v>85</v>
      </c>
      <c r="E4" s="2" t="s">
        <v>94</v>
      </c>
      <c r="F4" s="2" t="s">
        <v>87</v>
      </c>
      <c r="G4" s="2" t="s">
        <v>89</v>
      </c>
      <c r="H4" s="2" t="s">
        <v>91</v>
      </c>
      <c r="J4" s="2" t="s">
        <v>81</v>
      </c>
      <c r="K4" s="2" t="s">
        <v>83</v>
      </c>
      <c r="L4" s="2" t="s">
        <v>85</v>
      </c>
      <c r="M4" s="2" t="s">
        <v>94</v>
      </c>
      <c r="N4" s="2" t="s">
        <v>87</v>
      </c>
      <c r="O4" s="2" t="s">
        <v>89</v>
      </c>
      <c r="P4" s="2" t="s">
        <v>91</v>
      </c>
      <c r="R4" s="27" t="s">
        <v>80</v>
      </c>
      <c r="S4" s="27" t="s">
        <v>82</v>
      </c>
      <c r="T4" s="27" t="s">
        <v>84</v>
      </c>
      <c r="U4" s="27" t="s">
        <v>93</v>
      </c>
      <c r="V4" s="27" t="s">
        <v>86</v>
      </c>
      <c r="W4" s="27" t="s">
        <v>88</v>
      </c>
      <c r="X4" s="27" t="s">
        <v>90</v>
      </c>
    </row>
    <row r="5" spans="1:24">
      <c r="A5" s="25">
        <v>2025</v>
      </c>
      <c r="B5">
        <f>'Data for figure'!$F54*'Regional production share'!$B$15+'Data for figure'!$G54*'Regional production share'!$B$26</f>
        <v>0.46950737691770594</v>
      </c>
      <c r="C5">
        <f>'Data for figure'!$F54*'Regional production share'!$B$16+'Data for figure'!$G54*'Regional production share'!$B$27</f>
        <v>1.7035779087538661</v>
      </c>
      <c r="D5">
        <f>'Data for figure'!$F54*'Regional production share'!$B$17+'Data for figure'!$G54*'Regional production share'!$B$28</f>
        <v>0.15865504625841209</v>
      </c>
      <c r="E5">
        <f>'Data for figure'!$F54*'Regional production share'!$B$18+'Data for figure'!$G54*'Regional production share'!$B$29</f>
        <v>0.15851258861079617</v>
      </c>
      <c r="F5">
        <f>'Data for figure'!$F54*'Regional production share'!$B$19+'Data for figure'!$G54*'Regional production share'!$B$30</f>
        <v>6.7191778055297316E-2</v>
      </c>
      <c r="G5">
        <f>'Data for figure'!$F54*'Regional production share'!$B$20+'Data for figure'!$G54*'Regional production share'!$B$31</f>
        <v>0.10787941031107982</v>
      </c>
      <c r="H5">
        <f>'Data for figure'!$F54*'Regional production share'!$B$21+'Data for figure'!$G54*'Regional production share'!$B$32</f>
        <v>6.9082976409600205E-2</v>
      </c>
      <c r="J5">
        <f>'Data for figure'!$F12*'Regional production share'!$B$15+'Data for figure'!$G12*'Regional production share'!$B$26</f>
        <v>0.6521202732557736</v>
      </c>
      <c r="K5">
        <f>'Data for figure'!$F12*'Regional production share'!$B$16+'Data for figure'!$G12*'Regional production share'!$B$27</f>
        <v>2.3662272135423148</v>
      </c>
      <c r="L5">
        <f>'Data for figure'!$F12*'Regional production share'!$B$17+'Data for figure'!$G12*'Regional production share'!$B$28</f>
        <v>0.22033969430299066</v>
      </c>
      <c r="M5">
        <f>'Data for figure'!$F12*'Regional production share'!$B$18+'Data for figure'!$G12*'Regional production share'!$B$29</f>
        <v>0.22012511854719286</v>
      </c>
      <c r="N5">
        <f>'Data for figure'!$F12*'Regional production share'!$B$19+'Data for figure'!$G12*'Regional production share'!$B$30</f>
        <v>9.332380131847566E-2</v>
      </c>
      <c r="O5">
        <f>'Data for figure'!$F12*'Regional production share'!$B$20+'Data for figure'!$G12*'Regional production share'!$B$31</f>
        <v>0.14983730488464914</v>
      </c>
      <c r="P5">
        <f>'Data for figure'!$F12*'Regional production share'!$B$21+'Data for figure'!$G12*'Regional production share'!$B$32</f>
        <v>9.5955157897736065E-2</v>
      </c>
      <c r="R5">
        <f>'Data for figure'!$F33*'Regional production share'!$B$15+'Data for figure'!$G33*'Regional production share'!$B$26</f>
        <v>0.32368278069382778</v>
      </c>
      <c r="S5">
        <f>'Data for figure'!$F33*'Regional production share'!$B$16+'Data for figure'!$G33*'Regional production share'!$B$27</f>
        <v>1.1745150713861037</v>
      </c>
      <c r="T5">
        <f>'Data for figure'!$F33*'Regional production share'!$B$17+'Data for figure'!$G33*'Regional production share'!$B$28</f>
        <v>0.10935349613705152</v>
      </c>
      <c r="U5">
        <f>'Data for figure'!$F33*'Regional production share'!$B$18+'Data for figure'!$G33*'Regional production share'!$B$29</f>
        <v>0.10923770869708131</v>
      </c>
      <c r="V5">
        <f>'Data for figure'!$F33*'Regional production share'!$B$19+'Data for figure'!$G33*'Regional production share'!$B$30</f>
        <v>4.6320607711815114E-2</v>
      </c>
      <c r="W5">
        <f>'Data for figure'!$F33*'Regional production share'!$B$20+'Data for figure'!$G33*'Regional production share'!$B$31</f>
        <v>7.4371662720072562E-2</v>
      </c>
      <c r="X5">
        <f>'Data for figure'!$F33*'Regional production share'!$B$21+'Data for figure'!$G33*'Regional production share'!$B$32</f>
        <v>4.7629239835730787E-2</v>
      </c>
    </row>
    <row r="6" spans="1:24">
      <c r="A6" s="25">
        <v>2026</v>
      </c>
      <c r="B6">
        <f>'Data for figure'!$F55*'Regional production share'!$B$15+'Data for figure'!$G55*'Regional production share'!$B$26</f>
        <v>0.50063146738657516</v>
      </c>
      <c r="C6">
        <f>'Data for figure'!$F55*'Regional production share'!$B$16+'Data for figure'!$G55*'Regional production share'!$B$27</f>
        <v>1.8162127468658769</v>
      </c>
      <c r="D6">
        <f>'Data for figure'!$F55*'Regional production share'!$B$17+'Data for figure'!$G55*'Regional production share'!$B$28</f>
        <v>0.16931255693733172</v>
      </c>
      <c r="E6">
        <f>'Data for figure'!$F55*'Regional production share'!$B$18+'Data for figure'!$G55*'Regional production share'!$B$29</f>
        <v>0.1692600451521008</v>
      </c>
      <c r="F6">
        <f>'Data for figure'!$F55*'Regional production share'!$B$19+'Data for figure'!$G55*'Regional production share'!$B$30</f>
        <v>7.1657481677924337E-2</v>
      </c>
      <c r="G6">
        <f>'Data for figure'!$F55*'Regional production share'!$B$20+'Data for figure'!$G55*'Regional production share'!$B$31</f>
        <v>0.1150388271499239</v>
      </c>
      <c r="H6">
        <f>'Data for figure'!$F55*'Regional production share'!$B$21+'Data for figure'!$G55*'Regional production share'!$B$32</f>
        <v>7.3646779859041819E-2</v>
      </c>
      <c r="J6">
        <f>'Data for figure'!$F13*'Regional production share'!$B$15+'Data for figure'!$G13*'Regional production share'!$B$26</f>
        <v>0.70356012897728482</v>
      </c>
      <c r="K6">
        <f>'Data for figure'!$F13*'Regional production share'!$B$16+'Data for figure'!$G13*'Regional production share'!$B$27</f>
        <v>2.5523373796540159</v>
      </c>
      <c r="L6">
        <f>'Data for figure'!$F13*'Regional production share'!$B$17+'Data for figure'!$G13*'Regional production share'!$B$28</f>
        <v>0.23797510703886599</v>
      </c>
      <c r="M6">
        <f>'Data for figure'!$F13*'Regional production share'!$B$18+'Data for figure'!$G13*'Regional production share'!$B$29</f>
        <v>0.23792435201055304</v>
      </c>
      <c r="N6">
        <f>'Data for figure'!$F13*'Regional production share'!$B$19+'Data for figure'!$G13*'Regional production share'!$B$30</f>
        <v>0.10070617751082442</v>
      </c>
      <c r="O6">
        <f>'Data for figure'!$F13*'Regional production share'!$B$20+'Data for figure'!$G13*'Regional production share'!$B$31</f>
        <v>0.16167113831858479</v>
      </c>
      <c r="P6">
        <f>'Data for figure'!$F13*'Regional production share'!$B$21+'Data for figure'!$G13*'Regional production share'!$B$32</f>
        <v>0.10349550647408094</v>
      </c>
      <c r="R6">
        <f>'Data for figure'!$F34*'Regional production share'!$B$15+'Data for figure'!$G34*'Regional production share'!$B$26</f>
        <v>0.34212560679984982</v>
      </c>
      <c r="S6">
        <f>'Data for figure'!$F34*'Regional production share'!$B$16+'Data for figure'!$G34*'Regional production share'!$B$27</f>
        <v>1.2413113734955437</v>
      </c>
      <c r="T6">
        <f>'Data for figure'!$F34*'Regional production share'!$B$17+'Data for figure'!$G34*'Regional production share'!$B$28</f>
        <v>0.11564338039392605</v>
      </c>
      <c r="U6">
        <f>'Data for figure'!$F34*'Regional production share'!$B$18+'Data for figure'!$G34*'Regional production share'!$B$29</f>
        <v>0.11556293925472019</v>
      </c>
      <c r="V6">
        <f>'Data for figure'!$F34*'Regional production share'!$B$19+'Data for figure'!$G34*'Regional production share'!$B$30</f>
        <v>4.8964719175894546E-2</v>
      </c>
      <c r="W6">
        <f>'Data for figure'!$F34*'Regional production share'!$B$20+'Data for figure'!$G34*'Regional production share'!$B$31</f>
        <v>7.8612588996585187E-2</v>
      </c>
      <c r="X6">
        <f>'Data for figure'!$F34*'Regional production share'!$B$21+'Data for figure'!$G34*'Regional production share'!$B$32</f>
        <v>5.0336406574225848E-2</v>
      </c>
    </row>
    <row r="7" spans="1:24">
      <c r="A7" s="25">
        <v>2027</v>
      </c>
      <c r="B7">
        <f>'Data for figure'!$F56*'Regional production share'!$B$15+'Data for figure'!$G56*'Regional production share'!$B$26</f>
        <v>0.53382607195566967</v>
      </c>
      <c r="C7">
        <f>'Data for figure'!$F56*'Regional production share'!$B$16+'Data for figure'!$G56*'Regional production share'!$B$27</f>
        <v>1.936305228481324</v>
      </c>
      <c r="D7">
        <f>'Data for figure'!$F56*'Regional production share'!$B$17+'Data for figure'!$G56*'Regional production share'!$B$28</f>
        <v>0.18069572349735083</v>
      </c>
      <c r="E7">
        <f>'Data for figure'!$F56*'Regional production share'!$B$18+'Data for figure'!$G56*'Regional production share'!$B$29</f>
        <v>0.18075096609544414</v>
      </c>
      <c r="F7">
        <f>'Data for figure'!$F56*'Regional production share'!$B$19+'Data for figure'!$G56*'Regional production share'!$B$30</f>
        <v>7.6421631769026555E-2</v>
      </c>
      <c r="G7">
        <f>'Data for figure'!$F56*'Regional production share'!$B$20+'Data for figure'!$G56*'Regional production share'!$B$31</f>
        <v>0.12267547090325008</v>
      </c>
      <c r="H7">
        <f>'Data for figure'!$F56*'Regional production share'!$B$21+'Data for figure'!$G56*'Regional production share'!$B$32</f>
        <v>7.8512311413412347E-2</v>
      </c>
      <c r="J7">
        <f>'Data for figure'!$F14*'Regional production share'!$B$15+'Data for figure'!$G14*'Regional production share'!$B$26</f>
        <v>0.75907502709930386</v>
      </c>
      <c r="K7">
        <f>'Data for figure'!$F14*'Regional production share'!$B$16+'Data for figure'!$G14*'Regional production share'!$B$27</f>
        <v>2.7531110319529319</v>
      </c>
      <c r="L7">
        <f>'Data for figure'!$F14*'Regional production share'!$B$17+'Data for figure'!$G14*'Regional production share'!$B$28</f>
        <v>0.25704537293773805</v>
      </c>
      <c r="M7">
        <f>'Data for figure'!$F14*'Regional production share'!$B$18+'Data for figure'!$G14*'Regional production share'!$B$29</f>
        <v>0.25719821763774048</v>
      </c>
      <c r="N7">
        <f>'Data for figure'!$F14*'Regional production share'!$B$19+'Data for figure'!$G14*'Regional production share'!$B$30</f>
        <v>0.10867648244481098</v>
      </c>
      <c r="O7">
        <f>'Data for figure'!$F14*'Regional production share'!$B$20+'Data for figure'!$G14*'Regional production share'!$B$31</f>
        <v>0.17444459682215749</v>
      </c>
      <c r="P7">
        <f>'Data for figure'!$F14*'Regional production share'!$B$21+'Data for figure'!$G14*'Regional production share'!$B$32</f>
        <v>0.11162894484719341</v>
      </c>
      <c r="R7">
        <f>'Data for figure'!$F35*'Regional production share'!$B$15+'Data for figure'!$G35*'Regional production share'!$B$26</f>
        <v>0.36162117340332911</v>
      </c>
      <c r="S7">
        <f>'Data for figure'!$F35*'Regional production share'!$B$16+'Data for figure'!$G35*'Regional production share'!$B$27</f>
        <v>1.3119092517097237</v>
      </c>
      <c r="T7">
        <f>'Data for figure'!$F35*'Regional production share'!$B$17+'Data for figure'!$G35*'Regional production share'!$B$28</f>
        <v>0.12229760458745713</v>
      </c>
      <c r="U7">
        <f>'Data for figure'!$F35*'Regional production share'!$B$18+'Data for figure'!$G35*'Regional production share'!$B$29</f>
        <v>0.12225829049136097</v>
      </c>
      <c r="V7">
        <f>'Data for figure'!$F35*'Regional production share'!$B$19+'Data for figure'!$G35*'Regional production share'!$B$30</f>
        <v>5.1760195256278042E-2</v>
      </c>
      <c r="W7">
        <f>'Data for figure'!$F35*'Regional production share'!$B$20+'Data for figure'!$G35*'Regional production share'!$B$31</f>
        <v>8.3095895310664886E-2</v>
      </c>
      <c r="X7">
        <f>'Data for figure'!$F35*'Regional production share'!$B$21+'Data for figure'!$G35*'Regional production share'!$B$32</f>
        <v>5.3197504715891727E-2</v>
      </c>
    </row>
    <row r="8" spans="1:24">
      <c r="A8" s="25">
        <v>2028</v>
      </c>
      <c r="B8">
        <f>'Data for figure'!$F57*'Regional production share'!$B$15+'Data for figure'!$G57*'Regional production share'!$B$26</f>
        <v>0.56922979528905338</v>
      </c>
      <c r="C8">
        <f>'Data for figure'!$F57*'Regional production share'!$B$16+'Data for figure'!$G57*'Regional production share'!$B$27</f>
        <v>2.0643503955019051</v>
      </c>
      <c r="D8">
        <f>'Data for figure'!$F57*'Regional production share'!$B$17+'Data for figure'!$G57*'Regional production share'!$B$28</f>
        <v>0.19285509931768874</v>
      </c>
      <c r="E8">
        <f>'Data for figure'!$F57*'Regional production share'!$B$18+'Data for figure'!$G57*'Regional production share'!$B$29</f>
        <v>0.193038498897663</v>
      </c>
      <c r="F8">
        <f>'Data for figure'!$F57*'Regional production share'!$B$19+'Data for figure'!$G57*'Regional production share'!$B$30</f>
        <v>8.1504369144034458E-2</v>
      </c>
      <c r="G8">
        <f>'Data for figure'!$F57*'Regional production share'!$B$20+'Data for figure'!$G57*'Regional production share'!$B$31</f>
        <v>0.1308214008430868</v>
      </c>
      <c r="H8">
        <f>'Data for figure'!$F57*'Regional production share'!$B$21+'Data for figure'!$G57*'Regional production share'!$B$32</f>
        <v>8.3699546918370366E-2</v>
      </c>
      <c r="J8">
        <f>'Data for figure'!$F15*'Regional production share'!$B$15+'Data for figure'!$G15*'Regional production share'!$B$26</f>
        <v>0.81899037349549941</v>
      </c>
      <c r="K8">
        <f>'Data for figure'!$F15*'Regional production share'!$B$16+'Data for figure'!$G15*'Regional production share'!$B$27</f>
        <v>2.9697072759887289</v>
      </c>
      <c r="L8">
        <f>'Data for figure'!$F15*'Regional production share'!$B$17+'Data for figure'!$G15*'Regional production share'!$B$28</f>
        <v>0.27767064848912348</v>
      </c>
      <c r="M8">
        <f>'Data for figure'!$F15*'Regional production share'!$B$18+'Data for figure'!$G15*'Regional production share'!$B$29</f>
        <v>0.27807400551182165</v>
      </c>
      <c r="N8">
        <f>'Data for figure'!$F15*'Regional production share'!$B$19+'Data for figure'!$G15*'Regional production share'!$B$30</f>
        <v>0.11728212194602415</v>
      </c>
      <c r="O8">
        <f>'Data for figure'!$F15*'Regional production share'!$B$20+'Data for figure'!$G15*'Regional production share'!$B$31</f>
        <v>0.18823303066594971</v>
      </c>
      <c r="P8">
        <f>'Data for figure'!$F15*'Regional production share'!$B$21+'Data for figure'!$G15*'Regional production share'!$B$32</f>
        <v>0.12040220525871491</v>
      </c>
      <c r="R8">
        <f>'Data for figure'!$F36*'Regional production share'!$B$15+'Data for figure'!$G36*'Regional production share'!$B$26</f>
        <v>0.38222974308223834</v>
      </c>
      <c r="S8">
        <f>'Data for figure'!$F36*'Regional production share'!$B$16+'Data for figure'!$G36*'Regional production share'!$B$27</f>
        <v>1.3865253147044361</v>
      </c>
      <c r="T8">
        <f>'Data for figure'!$F36*'Regional production share'!$B$17+'Data for figure'!$G36*'Regional production share'!$B$28</f>
        <v>0.12933749993202484</v>
      </c>
      <c r="U8">
        <f>'Data for figure'!$F36*'Regional production share'!$B$18+'Data for figure'!$G36*'Regional production share'!$B$29</f>
        <v>0.12934576154407049</v>
      </c>
      <c r="V8">
        <f>'Data for figure'!$F36*'Regional production share'!$B$19+'Data for figure'!$G36*'Regional production share'!$B$30</f>
        <v>5.4715739580834657E-2</v>
      </c>
      <c r="W8">
        <f>'Data for figure'!$F36*'Regional production share'!$B$20+'Data for figure'!$G36*'Regional production share'!$B$31</f>
        <v>8.7835483436700931E-2</v>
      </c>
      <c r="X8">
        <f>'Data for figure'!$F36*'Regional production share'!$B$21+'Data for figure'!$G36*'Regional production share'!$B$32</f>
        <v>5.6221292354346718E-2</v>
      </c>
    </row>
    <row r="9" spans="1:24">
      <c r="A9" s="25">
        <v>2029</v>
      </c>
      <c r="B9">
        <f>'Data for figure'!$F58*'Regional production share'!$B$15+'Data for figure'!$G58*'Regional production share'!$B$26</f>
        <v>0.60699062307126517</v>
      </c>
      <c r="C9">
        <f>'Data for figure'!$F58*'Regional production share'!$B$16+'Data for figure'!$G58*'Regional production share'!$B$27</f>
        <v>2.2008763016677717</v>
      </c>
      <c r="D9">
        <f>'Data for figure'!$F58*'Regional production share'!$B$17+'Data for figure'!$G58*'Regional production share'!$B$28</f>
        <v>0.2058448921814757</v>
      </c>
      <c r="E9">
        <f>'Data for figure'!$F58*'Regional production share'!$B$18+'Data for figure'!$G58*'Regional production share'!$B$29</f>
        <v>0.20617978616509866</v>
      </c>
      <c r="F9">
        <f>'Data for figure'!$F58*'Regional production share'!$B$19+'Data for figure'!$G58*'Regional production share'!$B$30</f>
        <v>8.6927216892343978E-2</v>
      </c>
      <c r="G9">
        <f>'Data for figure'!$F58*'Regional production share'!$B$20+'Data for figure'!$G58*'Regional production share'!$B$31</f>
        <v>0.13951085934774932</v>
      </c>
      <c r="H9">
        <f>'Data for figure'!$F58*'Regional production share'!$B$21+'Data for figure'!$G58*'Regional production share'!$B$32</f>
        <v>8.9229788009380473E-2</v>
      </c>
      <c r="J9">
        <f>'Data for figure'!$F16*'Regional production share'!$B$15+'Data for figure'!$G16*'Regional production share'!$B$26</f>
        <v>0.88365794014236254</v>
      </c>
      <c r="K9">
        <f>'Data for figure'!$F16*'Regional production share'!$B$16+'Data for figure'!$G16*'Regional production share'!$B$27</f>
        <v>3.2033774023574311</v>
      </c>
      <c r="L9">
        <f>'Data for figure'!$F16*'Regional production share'!$B$17+'Data for figure'!$G16*'Regional production share'!$B$28</f>
        <v>0.2999816430238828</v>
      </c>
      <c r="M9">
        <f>'Data for figure'!$F16*'Regional production share'!$B$18+'Data for figure'!$G16*'Regional production share'!$B$29</f>
        <v>0.30069071617465642</v>
      </c>
      <c r="N9">
        <f>'Data for figure'!$F16*'Regional production share'!$B$19+'Data for figure'!$G16*'Regional production share'!$B$30</f>
        <v>0.12657440995684757</v>
      </c>
      <c r="O9">
        <f>'Data for figure'!$F16*'Regional production share'!$B$20+'Data for figure'!$G16*'Regional production share'!$B$31</f>
        <v>0.20311794198247424</v>
      </c>
      <c r="P9">
        <f>'Data for figure'!$F16*'Regional production share'!$B$21+'Data for figure'!$G16*'Regional production share'!$B$32</f>
        <v>0.12986571446045234</v>
      </c>
      <c r="R9">
        <f>'Data for figure'!$F37*'Regional production share'!$B$15+'Data for figure'!$G37*'Regional production share'!$B$26</f>
        <v>0.40401504335157357</v>
      </c>
      <c r="S9">
        <f>'Data for figure'!$F37*'Regional production share'!$B$16+'Data for figure'!$G37*'Regional production share'!$B$27</f>
        <v>1.465388535652032</v>
      </c>
      <c r="T9">
        <f>'Data for figure'!$F37*'Regional production share'!$B$17+'Data for figure'!$G37*'Regional production share'!$B$28</f>
        <v>0.13678566655852401</v>
      </c>
      <c r="U9">
        <f>'Data for figure'!$F37*'Regional production share'!$B$18+'Data for figure'!$G37*'Regional production share'!$B$29</f>
        <v>0.1368486889663259</v>
      </c>
      <c r="V9">
        <f>'Data for figure'!$F37*'Regional production share'!$B$19+'Data for figure'!$G37*'Regional production share'!$B$30</f>
        <v>5.7840559694086087E-2</v>
      </c>
      <c r="W9">
        <f>'Data for figure'!$F37*'Regional production share'!$B$20+'Data for figure'!$G37*'Regional production share'!$B$31</f>
        <v>9.2846056882810932E-2</v>
      </c>
      <c r="X9">
        <f>'Data for figure'!$F37*'Regional production share'!$B$21+'Data for figure'!$G37*'Regional production share'!$B$32</f>
        <v>5.9417026374019251E-2</v>
      </c>
    </row>
    <row r="10" spans="1:24">
      <c r="A10" s="25">
        <v>2030</v>
      </c>
      <c r="B10">
        <f>'Data for figure'!$F59*'Regional production share'!$B$15+'Data for figure'!$G59*'Regional production share'!$B$26</f>
        <v>0.64726656901163249</v>
      </c>
      <c r="C10">
        <f>'Data for figure'!$F59*'Regional production share'!$B$16+'Data for figure'!$G59*'Regional production share'!$B$27</f>
        <v>2.3464462318580828</v>
      </c>
      <c r="D10">
        <f>'Data for figure'!$F59*'Regional production share'!$B$17+'Data for figure'!$G59*'Regional production share'!$B$28</f>
        <v>0.21972324345317654</v>
      </c>
      <c r="E10">
        <f>'Data for figure'!$F59*'Regional production share'!$B$18+'Data for figure'!$G59*'Regional production share'!$B$29</f>
        <v>0.22023628757983776</v>
      </c>
      <c r="F10">
        <f>'Data for figure'!$F59*'Regional production share'!$B$19+'Data for figure'!$G59*'Regional production share'!$B$30</f>
        <v>9.2713177938525917E-2</v>
      </c>
      <c r="G10">
        <f>'Data for figure'!$F59*'Regional production share'!$B$20+'Data for figure'!$G59*'Regional production share'!$B$31</f>
        <v>0.14878042401657726</v>
      </c>
      <c r="H10">
        <f>'Data for figure'!$F59*'Regional production share'!$B$21+'Data for figure'!$G59*'Regional production share'!$B$32</f>
        <v>9.5125750496227762E-2</v>
      </c>
      <c r="J10">
        <f>'Data for figure'!$F17*'Regional production share'!$B$15+'Data for figure'!$G17*'Regional production share'!$B$26</f>
        <v>0.95345805729779665</v>
      </c>
      <c r="K10">
        <f>'Data for figure'!$F17*'Regional production share'!$B$16+'Data for figure'!$G17*'Regional production share'!$B$27</f>
        <v>3.4554723013214113</v>
      </c>
      <c r="L10">
        <f>'Data for figure'!$F17*'Regional production share'!$B$17+'Data for figure'!$G17*'Regional production share'!$B$28</f>
        <v>0.32412061407524678</v>
      </c>
      <c r="M10">
        <f>'Data for figure'!$F17*'Regional production share'!$B$18+'Data for figure'!$G17*'Regional production share'!$B$29</f>
        <v>0.3252002359078171</v>
      </c>
      <c r="N10">
        <f>'Data for figure'!$F17*'Regional production share'!$B$19+'Data for figure'!$G17*'Regional production share'!$B$30</f>
        <v>0.13660890315079163</v>
      </c>
      <c r="O10">
        <f>'Data for figure'!$F17*'Regional production share'!$B$20+'Data for figure'!$G17*'Regional production share'!$B$31</f>
        <v>0.2191875029803238</v>
      </c>
      <c r="P10">
        <f>'Data for figure'!$F17*'Regional production share'!$B$21+'Data for figure'!$G17*'Regional production share'!$B$32</f>
        <v>0.14007388761177644</v>
      </c>
      <c r="R10">
        <f>'Data for figure'!$F38*'Regional production share'!$B$15+'Data for figure'!$G38*'Regional production share'!$B$26</f>
        <v>0.42704446725381079</v>
      </c>
      <c r="S10">
        <f>'Data for figure'!$F38*'Regional production share'!$B$16+'Data for figure'!$G38*'Regional production share'!$B$27</f>
        <v>1.5487409600259663</v>
      </c>
      <c r="T10">
        <f>'Data for figure'!$F38*'Regional production share'!$B$17+'Data for figure'!$G38*'Regional production share'!$B$28</f>
        <v>0.14466605074614072</v>
      </c>
      <c r="U10">
        <f>'Data for figure'!$F38*'Regional production share'!$B$18+'Data for figure'!$G38*'Regional production share'!$B$29</f>
        <v>0.14479183060115516</v>
      </c>
      <c r="V10">
        <f>'Data for figure'!$F38*'Regional production share'!$B$19+'Data for figure'!$G38*'Regional production share'!$B$30</f>
        <v>6.1144396539225605E-2</v>
      </c>
      <c r="W10">
        <f>'Data for figure'!$F38*'Regional production share'!$B$20+'Data for figure'!$G38*'Regional production share'!$B$31</f>
        <v>9.8143167519481475E-2</v>
      </c>
      <c r="X10">
        <f>'Data for figure'!$F38*'Regional production share'!$B$21+'Data for figure'!$G38*'Regional production share'!$B$32</f>
        <v>6.2794490901264294E-2</v>
      </c>
    </row>
    <row r="11" spans="1:24">
      <c r="A11" s="25">
        <v>2031</v>
      </c>
      <c r="B11">
        <f>'Data for figure'!$F60*'Regional production share'!$B$15+'Data for figure'!$G60*'Regional production share'!$B$26</f>
        <v>0.69022636787977487</v>
      </c>
      <c r="C11">
        <f>'Data for figure'!$F60*'Regional production share'!$B$16+'Data for figure'!$G60*'Regional production share'!$B$27</f>
        <v>2.5016610727074431</v>
      </c>
      <c r="D11">
        <f>'Data for figure'!$F60*'Regional production share'!$B$17+'Data for figure'!$G60*'Regional production share'!$B$28</f>
        <v>0.23455253022114253</v>
      </c>
      <c r="E11">
        <f>'Data for figure'!$F60*'Regional production share'!$B$18+'Data for figure'!$G60*'Regional production share'!$B$29</f>
        <v>0.23527413003352685</v>
      </c>
      <c r="F11">
        <f>'Data for figure'!$F60*'Regional production share'!$B$19+'Data for figure'!$G60*'Regional production share'!$B$30</f>
        <v>9.8886839799144671E-2</v>
      </c>
      <c r="G11">
        <f>'Data for figure'!$F60*'Regional production share'!$B$20+'Data for figure'!$G60*'Regional production share'!$B$31</f>
        <v>0.15866917078379708</v>
      </c>
      <c r="H11">
        <f>'Data for figure'!$F60*'Regional production share'!$B$21+'Data for figure'!$G60*'Regional production share'!$B$32</f>
        <v>0.10141165868635524</v>
      </c>
      <c r="J11">
        <f>'Data for figure'!$F18*'Regional production share'!$B$15+'Data for figure'!$G18*'Regional production share'!$B$26</f>
        <v>1.0288019960092172</v>
      </c>
      <c r="K11">
        <f>'Data for figure'!$F18*'Regional production share'!$B$16+'Data for figure'!$G18*'Regional production share'!$B$27</f>
        <v>3.7274504860130238</v>
      </c>
      <c r="L11">
        <f>'Data for figure'!$F18*'Regional production share'!$B$17+'Data for figure'!$G18*'Regional production share'!$B$28</f>
        <v>0.35024246575316731</v>
      </c>
      <c r="M11">
        <f>'Data for figure'!$F18*'Regional production share'!$B$18+'Data for figure'!$G18*'Regional production share'!$B$29</f>
        <v>0.35176864241853495</v>
      </c>
      <c r="N11">
        <f>'Data for figure'!$F18*'Regional production share'!$B$19+'Data for figure'!$G18*'Regional production share'!$B$30</f>
        <v>0.14744576596029771</v>
      </c>
      <c r="O11">
        <f>'Data for figure'!$F18*'Regional production share'!$B$20+'Data for figure'!$G18*'Regional production share'!$B$31</f>
        <v>0.23653712009678618</v>
      </c>
      <c r="P11">
        <f>'Data for figure'!$F18*'Regional production share'!$B$21+'Data for figure'!$G18*'Regional production share'!$B$32</f>
        <v>0.1510854458258401</v>
      </c>
      <c r="R11">
        <f>'Data for figure'!$F39*'Regional production share'!$B$15+'Data for figure'!$G39*'Regional production share'!$B$26</f>
        <v>0.45138928568328318</v>
      </c>
      <c r="S11">
        <f>'Data for figure'!$F39*'Regional production share'!$B$16+'Data for figure'!$G39*'Regional production share'!$B$27</f>
        <v>1.6368384541037404</v>
      </c>
      <c r="T11">
        <f>'Data for figure'!$F39*'Regional production share'!$B$17+'Data for figure'!$G39*'Regional production share'!$B$28</f>
        <v>0.15300402700505239</v>
      </c>
      <c r="U11">
        <f>'Data for figure'!$F39*'Regional production share'!$B$18+'Data for figure'!$G39*'Regional production share'!$B$29</f>
        <v>0.15320145492998147</v>
      </c>
      <c r="V11">
        <f>'Data for figure'!$F39*'Regional production share'!$B$19+'Data for figure'!$G39*'Regional production share'!$B$30</f>
        <v>6.4637555692075424E-2</v>
      </c>
      <c r="W11">
        <f>'Data for figure'!$F39*'Regional production share'!$B$20+'Data for figure'!$G39*'Regional production share'!$B$31</f>
        <v>0.10374326495483031</v>
      </c>
      <c r="X11">
        <f>'Data for figure'!$F39*'Regional production share'!$B$21+'Data for figure'!$G39*'Regional production share'!$B$32</f>
        <v>6.6364027382284918E-2</v>
      </c>
    </row>
    <row r="12" spans="1:24">
      <c r="A12" s="25">
        <v>2032</v>
      </c>
      <c r="B12">
        <f>'Data for figure'!$F61*'Regional production share'!$B$15+'Data for figure'!$G61*'Regional production share'!$B$26</f>
        <v>0.73605021800816306</v>
      </c>
      <c r="C12">
        <f>'Data for figure'!$F61*'Regional production share'!$B$16+'Data for figure'!$G61*'Regional production share'!$B$27</f>
        <v>2.6671618451036956</v>
      </c>
      <c r="D12">
        <f>'Data for figure'!$F61*'Regional production share'!$B$17+'Data for figure'!$G61*'Regional production share'!$B$28</f>
        <v>0.25039969246345112</v>
      </c>
      <c r="E12">
        <f>'Data for figure'!$F61*'Regional production share'!$B$18+'Data for figure'!$G61*'Regional production share'!$B$29</f>
        <v>0.2513644886622331</v>
      </c>
      <c r="F12">
        <f>'Data for figure'!$F61*'Regional production share'!$B$19+'Data for figure'!$G61*'Regional production share'!$B$30</f>
        <v>0.10547448710050709</v>
      </c>
      <c r="G12">
        <f>'Data for figure'!$F61*'Regional production share'!$B$20+'Data for figure'!$G61*'Regional production share'!$B$31</f>
        <v>0.16921884887211749</v>
      </c>
      <c r="H12">
        <f>'Data for figure'!$F61*'Regional production share'!$B$21+'Data for figure'!$G61*'Regional production share'!$B$32</f>
        <v>0.10811334605158765</v>
      </c>
      <c r="J12">
        <f>'Data for figure'!$F19*'Regional production share'!$B$15+'Data for figure'!$G19*'Regional production share'!$B$26</f>
        <v>1.1101345586103015</v>
      </c>
      <c r="K12">
        <f>'Data for figure'!$F19*'Regional production share'!$B$16+'Data for figure'!$G19*'Regional production share'!$B$27</f>
        <v>4.0208867759495712</v>
      </c>
      <c r="L12">
        <f>'Data for figure'!$F19*'Regional production share'!$B$17+'Data for figure'!$G19*'Regional production share'!$B$28</f>
        <v>0.37851596192528347</v>
      </c>
      <c r="M12">
        <f>'Data for figure'!$F19*'Regional production share'!$B$18+'Data for figure'!$G19*'Regional production share'!$B$29</f>
        <v>0.3805776568511452</v>
      </c>
      <c r="N12">
        <f>'Data for figure'!$F19*'Regional production share'!$B$19+'Data for figure'!$G19*'Regional production share'!$B$30</f>
        <v>0.15915016902326315</v>
      </c>
      <c r="O12">
        <f>'Data for figure'!$F19*'Regional production share'!$B$20+'Data for figure'!$G19*'Regional production share'!$B$31</f>
        <v>0.25527004847863433</v>
      </c>
      <c r="P12">
        <f>'Data for figure'!$F19*'Regional production share'!$B$21+'Data for figure'!$G19*'Regional production share'!$B$32</f>
        <v>0.16296375930715212</v>
      </c>
      <c r="R12">
        <f>'Data for figure'!$F40*'Regional production share'!$B$15+'Data for figure'!$G40*'Regional production share'!$B$26</f>
        <v>0.47712487214160071</v>
      </c>
      <c r="S12">
        <f>'Data for figure'!$F40*'Regional production share'!$B$16+'Data for figure'!$G40*'Regional production share'!$B$27</f>
        <v>1.7299514965244795</v>
      </c>
      <c r="T12">
        <f>'Data for figure'!$F40*'Regional production share'!$B$17+'Data for figure'!$G40*'Regional production share'!$B$28</f>
        <v>0.16182648532735805</v>
      </c>
      <c r="U12">
        <f>'Data for figure'!$F40*'Regional production share'!$B$18+'Data for figure'!$G40*'Regional production share'!$B$29</f>
        <v>0.16210543627224638</v>
      </c>
      <c r="V12">
        <f>'Data for figure'!$F40*'Regional production share'!$B$19+'Data for figure'!$G40*'Regional production share'!$B$30</f>
        <v>6.8330940453455086E-2</v>
      </c>
      <c r="W12">
        <f>'Data for figure'!$F40*'Regional production share'!$B$20+'Data for figure'!$G40*'Regional production share'!$B$31</f>
        <v>0.10966374882132877</v>
      </c>
      <c r="X12">
        <f>'Data for figure'!$F40*'Regional production share'!$B$21+'Data for figure'!$G40*'Regional production share'!$B$32</f>
        <v>7.0136566381232127E-2</v>
      </c>
    </row>
    <row r="13" spans="1:24">
      <c r="A13" s="25">
        <v>2033</v>
      </c>
      <c r="B13">
        <f>'Data for figure'!$F62*'Regional production share'!$B$15+'Data for figure'!$G62*'Regional production share'!$B$26</f>
        <v>0.78493057697189961</v>
      </c>
      <c r="C13">
        <f>'Data for figure'!$F62*'Regional production share'!$B$16+'Data for figure'!$G62*'Regional production share'!$B$27</f>
        <v>2.8436324098990093</v>
      </c>
      <c r="D13">
        <f>'Data for figure'!$F62*'Regional production share'!$B$17+'Data for figure'!$G62*'Regional production share'!$B$28</f>
        <v>0.26733658749585382</v>
      </c>
      <c r="E13">
        <f>'Data for figure'!$F62*'Regional production share'!$B$18+'Data for figure'!$G62*'Regional production share'!$B$29</f>
        <v>0.26858400175299002</v>
      </c>
      <c r="F13">
        <f>'Data for figure'!$F62*'Regional production share'!$B$19+'Data for figure'!$G62*'Regional production share'!$B$30</f>
        <v>0.1125042224707764</v>
      </c>
      <c r="G13">
        <f>'Data for figure'!$F62*'Regional production share'!$B$20+'Data for figure'!$G62*'Regional production share'!$B$31</f>
        <v>0.18047406849584952</v>
      </c>
      <c r="H13">
        <f>'Data for figure'!$F62*'Regional production share'!$B$21+'Data for figure'!$G62*'Regional production share'!$B$32</f>
        <v>0.11525836267101137</v>
      </c>
      <c r="J13">
        <f>'Data for figure'!$F20*'Regional production share'!$B$15+'Data for figure'!$G20*'Regional production share'!$B$26</f>
        <v>1.1979368966568114</v>
      </c>
      <c r="K13">
        <f>'Data for figure'!$F20*'Regional production share'!$B$16+'Data for figure'!$G20*'Regional production share'!$B$27</f>
        <v>4.3374816972370311</v>
      </c>
      <c r="L13">
        <f>'Data for figure'!$F20*'Regional production share'!$B$17+'Data for figure'!$G20*'Regional production share'!$B$28</f>
        <v>0.40912506747587429</v>
      </c>
      <c r="M13">
        <f>'Data for figure'!$F20*'Regional production share'!$B$18+'Data for figure'!$G20*'Regional production share'!$B$29</f>
        <v>0.411826260141126</v>
      </c>
      <c r="N13">
        <f>'Data for figure'!$F20*'Regional production share'!$B$19+'Data for figure'!$G20*'Regional production share'!$B$30</f>
        <v>0.17179272438149867</v>
      </c>
      <c r="O13">
        <f>'Data for figure'!$F20*'Regional production share'!$B$20+'Data for figure'!$G20*'Regional production share'!$B$31</f>
        <v>0.27549806164214097</v>
      </c>
      <c r="P13">
        <f>'Data for figure'!$F20*'Regional production share'!$B$21+'Data for figure'!$G20*'Regional production share'!$B$32</f>
        <v>0.17577721818836067</v>
      </c>
      <c r="R13">
        <f>'Data for figure'!$F41*'Regional production share'!$B$15+'Data for figure'!$G41*'Regional production share'!$B$26</f>
        <v>0.50433094066358619</v>
      </c>
      <c r="S13">
        <f>'Data for figure'!$F41*'Regional production share'!$B$16+'Data for figure'!$G41*'Regional production share'!$B$27</f>
        <v>1.8283660153952046</v>
      </c>
      <c r="T13">
        <f>'Data for figure'!$F41*'Regional production share'!$B$17+'Data for figure'!$G41*'Regional production share'!$B$28</f>
        <v>0.17116192394532831</v>
      </c>
      <c r="U13">
        <f>'Data for figure'!$F41*'Regional production share'!$B$18+'Data for figure'!$G41*'Regional production share'!$B$29</f>
        <v>0.17153335623795371</v>
      </c>
      <c r="V13">
        <f>'Data for figure'!$F41*'Regional production share'!$B$19+'Data for figure'!$G41*'Regional production share'!$B$30</f>
        <v>7.2236086913107386E-2</v>
      </c>
      <c r="W13">
        <f>'Data for figure'!$F41*'Regional production share'!$B$20+'Data for figure'!$G41*'Regional production share'!$B$31</f>
        <v>0.11592302414898013</v>
      </c>
      <c r="X13">
        <f>'Data for figure'!$F41*'Regional production share'!$B$21+'Data for figure'!$G41*'Regional production share'!$B$32</f>
        <v>7.4123661197246532E-2</v>
      </c>
    </row>
    <row r="14" spans="1:24">
      <c r="A14" s="25">
        <v>2034</v>
      </c>
      <c r="B14">
        <f>'Data for figure'!$F63*'Regional production share'!$B$15+'Data for figure'!$G63*'Regional production share'!$B$26</f>
        <v>0.83707301445397864</v>
      </c>
      <c r="C14">
        <f>'Data for figure'!$F63*'Regional production share'!$B$16+'Data for figure'!$G63*'Regional production share'!$B$27</f>
        <v>3.0318023589915195</v>
      </c>
      <c r="D14">
        <f>'Data for figure'!$F63*'Regional production share'!$B$17+'Data for figure'!$G63*'Regional production share'!$B$28</f>
        <v>0.28544037418230789</v>
      </c>
      <c r="E14">
        <f>'Data for figure'!$F63*'Regional production share'!$B$18+'Data for figure'!$G63*'Regional production share'!$B$29</f>
        <v>0.28701522280000319</v>
      </c>
      <c r="F14">
        <f>'Data for figure'!$F63*'Regional production share'!$B$19+'Data for figure'!$G63*'Regional production share'!$B$30</f>
        <v>0.12000609647246892</v>
      </c>
      <c r="G14">
        <f>'Data for figure'!$F63*'Regional production share'!$B$20+'Data for figure'!$G63*'Regional production share'!$B$31</f>
        <v>0.1924825022987294</v>
      </c>
      <c r="H14">
        <f>'Data for figure'!$F63*'Regional production share'!$B$21+'Data for figure'!$G63*'Regional production share'!$B$32</f>
        <v>0.12287608991302933</v>
      </c>
      <c r="J14">
        <f>'Data for figure'!$F21*'Regional production share'!$B$15+'Data for figure'!$G21*'Regional production share'!$B$26</f>
        <v>1.2927295777441166</v>
      </c>
      <c r="K14">
        <f>'Data for figure'!$F21*'Regional production share'!$B$16+'Data for figure'!$G21*'Regional production share'!$B$27</f>
        <v>4.6790716609424949</v>
      </c>
      <c r="L14">
        <f>'Data for figure'!$F21*'Regional production share'!$B$17+'Data for figure'!$G21*'Regional production share'!$B$28</f>
        <v>0.44227043259056537</v>
      </c>
      <c r="M14">
        <f>'Data for figure'!$F21*'Regional production share'!$B$18+'Data for figure'!$G21*'Regional production share'!$B$29</f>
        <v>0.44573249411621796</v>
      </c>
      <c r="N14">
        <f>'Data for figure'!$F21*'Regional production share'!$B$19+'Data for figure'!$G21*'Regional production share'!$B$30</f>
        <v>0.18544996113175213</v>
      </c>
      <c r="O14">
        <f>'Data for figure'!$F21*'Regional production share'!$B$20+'Data for figure'!$G21*'Regional production share'!$B$31</f>
        <v>0.29734218167831489</v>
      </c>
      <c r="P14">
        <f>'Data for figure'!$F21*'Regional production share'!$B$21+'Data for figure'!$G21*'Regional production share'!$B$32</f>
        <v>0.18959963335430807</v>
      </c>
      <c r="R14">
        <f>'Data for figure'!$F42*'Regional production share'!$B$15+'Data for figure'!$G42*'Regional production share'!$B$26</f>
        <v>0.53309179769821136</v>
      </c>
      <c r="S14">
        <f>'Data for figure'!$F42*'Regional production share'!$B$16+'Data for figure'!$G42*'Regional production share'!$B$27</f>
        <v>1.9323842735859189</v>
      </c>
      <c r="T14">
        <f>'Data for figure'!$F42*'Regional production share'!$B$17+'Data for figure'!$G42*'Regional production share'!$B$28</f>
        <v>0.18104054795942318</v>
      </c>
      <c r="U14">
        <f>'Data for figure'!$F42*'Regional production share'!$B$18+'Data for figure'!$G42*'Regional production share'!$B$29</f>
        <v>0.18151661186440315</v>
      </c>
      <c r="V14">
        <f>'Data for figure'!$F42*'Regional production share'!$B$19+'Data for figure'!$G42*'Regional production share'!$B$30</f>
        <v>7.6365201105438582E-2</v>
      </c>
      <c r="W14">
        <f>'Data for figure'!$F42*'Regional production share'!$B$20+'Data for figure'!$G42*'Regional production share'!$B$31</f>
        <v>0.12254056001075606</v>
      </c>
      <c r="X14">
        <f>'Data for figure'!$F42*'Regional production share'!$B$21+'Data for figure'!$G42*'Regional production share'!$B$32</f>
        <v>7.8337523404910986E-2</v>
      </c>
    </row>
    <row r="15" spans="1:24">
      <c r="A15" s="25">
        <v>2035</v>
      </c>
      <c r="B15">
        <f>'Data for figure'!$F64*'Regional production share'!$B$15+'Data for figure'!$G64*'Regional production share'!$B$26</f>
        <v>0.89269712662840606</v>
      </c>
      <c r="C15">
        <f>'Data for figure'!$F64*'Regional production share'!$B$16+'Data for figure'!$G64*'Regional production share'!$B$27</f>
        <v>3.2324501048238181</v>
      </c>
      <c r="D15">
        <f>'Data for figure'!$F64*'Regional production share'!$B$17+'Data for figure'!$G64*'Regional production share'!$B$28</f>
        <v>0.30479392963351937</v>
      </c>
      <c r="E15">
        <f>'Data for figure'!$F64*'Regional production share'!$B$18+'Data for figure'!$G64*'Regional production share'!$B$29</f>
        <v>0.30674711332941146</v>
      </c>
      <c r="F15">
        <f>'Data for figure'!$F64*'Regional production share'!$B$19+'Data for figure'!$G64*'Regional production share'!$B$30</f>
        <v>0.12801224729884841</v>
      </c>
      <c r="G15">
        <f>'Data for figure'!$F64*'Regional production share'!$B$20+'Data for figure'!$G64*'Regional production share'!$B$31</f>
        <v>0.20529510159381675</v>
      </c>
      <c r="H15">
        <f>'Data for figure'!$F64*'Regional production share'!$B$21+'Data for figure'!$G64*'Regional production share'!$B$32</f>
        <v>0.13099786285205534</v>
      </c>
      <c r="J15">
        <f>'Data for figure'!$F22*'Regional production share'!$B$15+'Data for figure'!$G22*'Regional production share'!$B$26</f>
        <v>1.3950759248670377</v>
      </c>
      <c r="K15">
        <f>'Data for figure'!$F22*'Regional production share'!$B$16+'Data for figure'!$G22*'Regional production share'!$B$27</f>
        <v>5.0476399867192212</v>
      </c>
      <c r="L15">
        <f>'Data for figure'!$F22*'Regional production share'!$B$17+'Data for figure'!$G22*'Regional production share'!$B$28</f>
        <v>0.47817103691711715</v>
      </c>
      <c r="M15">
        <f>'Data for figure'!$F22*'Regional production share'!$B$18+'Data for figure'!$G22*'Regional production share'!$B$29</f>
        <v>0.48253547046890283</v>
      </c>
      <c r="N15">
        <f>'Data for figure'!$F22*'Regional production share'!$B$19+'Data for figure'!$G22*'Regional production share'!$B$30</f>
        <v>0.20020484564196009</v>
      </c>
      <c r="O15">
        <f>'Data for figure'!$F22*'Regional production share'!$B$20+'Data for figure'!$G22*'Regional production share'!$B$31</f>
        <v>0.32093347594472121</v>
      </c>
      <c r="P15">
        <f>'Data for figure'!$F22*'Regional production share'!$B$21+'Data for figure'!$G22*'Regional production share'!$B$32</f>
        <v>0.20451066973796836</v>
      </c>
      <c r="R15">
        <f>'Data for figure'!$F43*'Regional production share'!$B$15+'Data for figure'!$G43*'Regional production share'!$B$26</f>
        <v>0.56349660877684737</v>
      </c>
      <c r="S15">
        <f>'Data for figure'!$F43*'Regional production share'!$B$16+'Data for figure'!$G43*'Regional production share'!$B$27</f>
        <v>2.0423258050083306</v>
      </c>
      <c r="T15">
        <f>'Data for figure'!$F43*'Regional production share'!$B$17+'Data for figure'!$G43*'Regional production share'!$B$28</f>
        <v>0.19149437422357871</v>
      </c>
      <c r="U15">
        <f>'Data for figure'!$F43*'Regional production share'!$B$18+'Data for figure'!$G43*'Regional production share'!$B$29</f>
        <v>0.19208853089972702</v>
      </c>
      <c r="V15">
        <f>'Data for figure'!$F43*'Regional production share'!$B$19+'Data for figure'!$G43*'Regional production share'!$B$30</f>
        <v>8.0731198384904224E-2</v>
      </c>
      <c r="W15">
        <f>'Data for figure'!$F43*'Regional production share'!$B$20+'Data for figure'!$G43*'Regional production share'!$B$31</f>
        <v>0.12953695163759113</v>
      </c>
      <c r="X15">
        <f>'Data for figure'!$F43*'Regional production share'!$B$21+'Data for figure'!$G43*'Regional production share'!$B$32</f>
        <v>8.2791060428620292E-2</v>
      </c>
    </row>
    <row r="18" spans="1:24">
      <c r="B18" t="s">
        <v>105</v>
      </c>
      <c r="C18" t="s">
        <v>106</v>
      </c>
      <c r="D18" t="s">
        <v>107</v>
      </c>
    </row>
    <row r="20" spans="1:24">
      <c r="B20" s="2" t="s">
        <v>81</v>
      </c>
      <c r="C20" s="2" t="s">
        <v>83</v>
      </c>
      <c r="D20" s="2" t="s">
        <v>85</v>
      </c>
      <c r="E20" s="2" t="s">
        <v>94</v>
      </c>
      <c r="F20" s="2" t="s">
        <v>87</v>
      </c>
      <c r="G20" s="2" t="s">
        <v>89</v>
      </c>
      <c r="H20" s="2" t="s">
        <v>91</v>
      </c>
      <c r="J20" s="2" t="s">
        <v>81</v>
      </c>
      <c r="K20" s="2" t="s">
        <v>83</v>
      </c>
      <c r="L20" s="2" t="s">
        <v>85</v>
      </c>
      <c r="M20" s="2" t="s">
        <v>94</v>
      </c>
      <c r="N20" s="2" t="s">
        <v>87</v>
      </c>
      <c r="O20" s="2" t="s">
        <v>89</v>
      </c>
      <c r="P20" s="2" t="s">
        <v>91</v>
      </c>
      <c r="R20" s="27" t="s">
        <v>80</v>
      </c>
      <c r="S20" s="27" t="s">
        <v>82</v>
      </c>
      <c r="T20" s="27" t="s">
        <v>84</v>
      </c>
      <c r="U20" s="27" t="s">
        <v>93</v>
      </c>
      <c r="V20" s="27" t="s">
        <v>86</v>
      </c>
      <c r="W20" s="27" t="s">
        <v>88</v>
      </c>
      <c r="X20" s="27" t="s">
        <v>90</v>
      </c>
    </row>
    <row r="21" spans="1:24">
      <c r="A21" s="25">
        <v>2025</v>
      </c>
      <c r="B21">
        <f>B5*1000000000000000/50/1000</f>
        <v>9390147538.3541183</v>
      </c>
      <c r="C21">
        <f t="shared" ref="C21:X21" si="0">C5*1000000000000000/50/1000</f>
        <v>34071558175.07732</v>
      </c>
      <c r="D21">
        <f t="shared" si="0"/>
        <v>3173100925.1682415</v>
      </c>
      <c r="E21">
        <f t="shared" si="0"/>
        <v>3170251772.2159238</v>
      </c>
      <c r="F21">
        <f t="shared" si="0"/>
        <v>1343835561.1059463</v>
      </c>
      <c r="G21">
        <f t="shared" si="0"/>
        <v>2157588206.2215967</v>
      </c>
      <c r="H21">
        <f t="shared" si="0"/>
        <v>1381659528.1920042</v>
      </c>
      <c r="I21">
        <f t="shared" si="0"/>
        <v>0</v>
      </c>
      <c r="J21">
        <f t="shared" si="0"/>
        <v>13042405465.115473</v>
      </c>
      <c r="K21">
        <f t="shared" si="0"/>
        <v>47324544270.846298</v>
      </c>
      <c r="L21">
        <f t="shared" si="0"/>
        <v>4406793886.0598135</v>
      </c>
      <c r="M21">
        <f t="shared" si="0"/>
        <v>4402502370.9438562</v>
      </c>
      <c r="N21">
        <f t="shared" si="0"/>
        <v>1866476026.3695133</v>
      </c>
      <c r="O21">
        <f t="shared" si="0"/>
        <v>2996746097.6929822</v>
      </c>
      <c r="P21">
        <f t="shared" si="0"/>
        <v>1919103157.9547212</v>
      </c>
      <c r="Q21">
        <f t="shared" si="0"/>
        <v>0</v>
      </c>
      <c r="R21">
        <f t="shared" si="0"/>
        <v>6473655613.8765545</v>
      </c>
      <c r="S21">
        <f t="shared" si="0"/>
        <v>23490301427.722073</v>
      </c>
      <c r="T21">
        <f t="shared" si="0"/>
        <v>2187069922.7410302</v>
      </c>
      <c r="U21">
        <f t="shared" si="0"/>
        <v>2184754173.9416261</v>
      </c>
      <c r="V21">
        <f t="shared" si="0"/>
        <v>926412154.23630238</v>
      </c>
      <c r="W21">
        <f t="shared" si="0"/>
        <v>1487433254.4014511</v>
      </c>
      <c r="X21">
        <f t="shared" si="0"/>
        <v>952584796.7146157</v>
      </c>
    </row>
    <row r="22" spans="1:24">
      <c r="A22" s="25">
        <v>2026</v>
      </c>
      <c r="B22">
        <f t="shared" ref="B22:X22" si="1">B6*1000000000000000/50/1000</f>
        <v>10012629347.731504</v>
      </c>
      <c r="C22">
        <f t="shared" si="1"/>
        <v>36324254937.317528</v>
      </c>
      <c r="D22">
        <f t="shared" si="1"/>
        <v>3386251138.7466345</v>
      </c>
      <c r="E22">
        <f t="shared" si="1"/>
        <v>3385200903.042016</v>
      </c>
      <c r="F22">
        <f t="shared" si="1"/>
        <v>1433149633.5584867</v>
      </c>
      <c r="G22">
        <f t="shared" si="1"/>
        <v>2300776542.9984779</v>
      </c>
      <c r="H22">
        <f t="shared" si="1"/>
        <v>1472935597.1808362</v>
      </c>
      <c r="I22">
        <f t="shared" si="1"/>
        <v>0</v>
      </c>
      <c r="J22">
        <f t="shared" si="1"/>
        <v>14071202579.545698</v>
      </c>
      <c r="K22">
        <f t="shared" si="1"/>
        <v>51046747593.080322</v>
      </c>
      <c r="L22">
        <f t="shared" si="1"/>
        <v>4759502140.7773199</v>
      </c>
      <c r="M22">
        <f t="shared" si="1"/>
        <v>4758487040.2110605</v>
      </c>
      <c r="N22">
        <f t="shared" si="1"/>
        <v>2014123550.2164886</v>
      </c>
      <c r="O22">
        <f t="shared" si="1"/>
        <v>3233422766.371696</v>
      </c>
      <c r="P22">
        <f t="shared" si="1"/>
        <v>2069910129.4816186</v>
      </c>
      <c r="Q22">
        <f t="shared" si="1"/>
        <v>0</v>
      </c>
      <c r="R22">
        <f t="shared" si="1"/>
        <v>6842512135.9969959</v>
      </c>
      <c r="S22">
        <f t="shared" si="1"/>
        <v>24826227469.910873</v>
      </c>
      <c r="T22">
        <f t="shared" si="1"/>
        <v>2312867607.878521</v>
      </c>
      <c r="U22">
        <f t="shared" si="1"/>
        <v>2311258785.0944037</v>
      </c>
      <c r="V22">
        <f t="shared" si="1"/>
        <v>979294383.51789105</v>
      </c>
      <c r="W22">
        <f t="shared" si="1"/>
        <v>1572251779.9317038</v>
      </c>
      <c r="X22">
        <f t="shared" si="1"/>
        <v>1006728131.4845169</v>
      </c>
    </row>
    <row r="23" spans="1:24">
      <c r="A23" s="25">
        <v>2027</v>
      </c>
      <c r="B23">
        <f t="shared" ref="B23:X23" si="2">B7*1000000000000000/50/1000</f>
        <v>10676521439.113394</v>
      </c>
      <c r="C23">
        <f t="shared" si="2"/>
        <v>38726104569.62648</v>
      </c>
      <c r="D23">
        <f t="shared" si="2"/>
        <v>3613914469.9470172</v>
      </c>
      <c r="E23">
        <f t="shared" si="2"/>
        <v>3615019321.9088821</v>
      </c>
      <c r="F23">
        <f t="shared" si="2"/>
        <v>1528432635.3805311</v>
      </c>
      <c r="G23">
        <f t="shared" si="2"/>
        <v>2453509418.0650015</v>
      </c>
      <c r="H23">
        <f t="shared" si="2"/>
        <v>1570246228.2682469</v>
      </c>
      <c r="I23">
        <f t="shared" si="2"/>
        <v>0</v>
      </c>
      <c r="J23">
        <f t="shared" si="2"/>
        <v>15181500541.986078</v>
      </c>
      <c r="K23">
        <f t="shared" si="2"/>
        <v>55062220639.05864</v>
      </c>
      <c r="L23">
        <f t="shared" si="2"/>
        <v>5140907458.7547617</v>
      </c>
      <c r="M23">
        <f t="shared" si="2"/>
        <v>5143964352.7548094</v>
      </c>
      <c r="N23">
        <f t="shared" si="2"/>
        <v>2173529648.8962197</v>
      </c>
      <c r="O23">
        <f t="shared" si="2"/>
        <v>3488891936.44315</v>
      </c>
      <c r="P23">
        <f t="shared" si="2"/>
        <v>2232578896.9438682</v>
      </c>
      <c r="Q23">
        <f t="shared" si="2"/>
        <v>0</v>
      </c>
      <c r="R23">
        <f t="shared" si="2"/>
        <v>7232423468.0665817</v>
      </c>
      <c r="S23">
        <f t="shared" si="2"/>
        <v>26238185034.194477</v>
      </c>
      <c r="T23">
        <f t="shared" si="2"/>
        <v>2445952091.7491426</v>
      </c>
      <c r="U23">
        <f t="shared" si="2"/>
        <v>2445165809.827219</v>
      </c>
      <c r="V23">
        <f t="shared" si="2"/>
        <v>1035203905.1255608</v>
      </c>
      <c r="W23">
        <f t="shared" si="2"/>
        <v>1661917906.2132978</v>
      </c>
      <c r="X23">
        <f t="shared" si="2"/>
        <v>1063950094.3178345</v>
      </c>
    </row>
    <row r="24" spans="1:24">
      <c r="A24" s="25">
        <v>2028</v>
      </c>
      <c r="B24">
        <f t="shared" ref="B24:X24" si="3">B8*1000000000000000/50/1000</f>
        <v>11384595905.781069</v>
      </c>
      <c r="C24">
        <f t="shared" si="3"/>
        <v>41287007910.038101</v>
      </c>
      <c r="D24">
        <f t="shared" si="3"/>
        <v>3857101986.353775</v>
      </c>
      <c r="E24">
        <f t="shared" si="3"/>
        <v>3860769977.9532599</v>
      </c>
      <c r="F24">
        <f t="shared" si="3"/>
        <v>1630087382.8806889</v>
      </c>
      <c r="G24">
        <f t="shared" si="3"/>
        <v>2616428016.8617358</v>
      </c>
      <c r="H24">
        <f t="shared" si="3"/>
        <v>1673990938.3674073</v>
      </c>
      <c r="I24">
        <f t="shared" si="3"/>
        <v>0</v>
      </c>
      <c r="J24">
        <f t="shared" si="3"/>
        <v>16379807469.909988</v>
      </c>
      <c r="K24">
        <f t="shared" si="3"/>
        <v>59394145519.774582</v>
      </c>
      <c r="L24">
        <f t="shared" si="3"/>
        <v>5553412969.7824697</v>
      </c>
      <c r="M24">
        <f t="shared" si="3"/>
        <v>5561480110.236434</v>
      </c>
      <c r="N24">
        <f t="shared" si="3"/>
        <v>2345642438.9204831</v>
      </c>
      <c r="O24">
        <f t="shared" si="3"/>
        <v>3764660613.318994</v>
      </c>
      <c r="P24">
        <f t="shared" si="3"/>
        <v>2408044105.1742983</v>
      </c>
      <c r="Q24">
        <f t="shared" si="3"/>
        <v>0</v>
      </c>
      <c r="R24">
        <f t="shared" si="3"/>
        <v>7644594861.6447668</v>
      </c>
      <c r="S24">
        <f t="shared" si="3"/>
        <v>27730506294.088718</v>
      </c>
      <c r="T24">
        <f t="shared" si="3"/>
        <v>2586749998.6404972</v>
      </c>
      <c r="U24">
        <f t="shared" si="3"/>
        <v>2586915230.8814096</v>
      </c>
      <c r="V24">
        <f t="shared" si="3"/>
        <v>1094314791.616693</v>
      </c>
      <c r="W24">
        <f t="shared" si="3"/>
        <v>1756709668.7340188</v>
      </c>
      <c r="X24">
        <f t="shared" si="3"/>
        <v>1124425847.0869343</v>
      </c>
    </row>
    <row r="25" spans="1:24">
      <c r="A25" s="25">
        <v>2029</v>
      </c>
      <c r="B25">
        <f t="shared" ref="B25:X25" si="4">B9*1000000000000000/50/1000</f>
        <v>12139812461.425303</v>
      </c>
      <c r="C25">
        <f t="shared" si="4"/>
        <v>44017526033.355438</v>
      </c>
      <c r="D25">
        <f t="shared" si="4"/>
        <v>4116897843.6295137</v>
      </c>
      <c r="E25">
        <f t="shared" si="4"/>
        <v>4123595723.3019733</v>
      </c>
      <c r="F25">
        <f t="shared" si="4"/>
        <v>1738544337.8468797</v>
      </c>
      <c r="G25">
        <f t="shared" si="4"/>
        <v>2790217186.9549861</v>
      </c>
      <c r="H25">
        <f t="shared" si="4"/>
        <v>1784595760.1876094</v>
      </c>
      <c r="I25">
        <f t="shared" si="4"/>
        <v>0</v>
      </c>
      <c r="J25">
        <f t="shared" si="4"/>
        <v>17673158802.847252</v>
      </c>
      <c r="K25">
        <f t="shared" si="4"/>
        <v>64067548047.148621</v>
      </c>
      <c r="L25">
        <f t="shared" si="4"/>
        <v>5999632860.4776564</v>
      </c>
      <c r="M25">
        <f t="shared" si="4"/>
        <v>6013814323.4931288</v>
      </c>
      <c r="N25">
        <f t="shared" si="4"/>
        <v>2531488199.1369514</v>
      </c>
      <c r="O25">
        <f t="shared" si="4"/>
        <v>4062358839.6494846</v>
      </c>
      <c r="P25">
        <f t="shared" si="4"/>
        <v>2597314289.2090468</v>
      </c>
      <c r="Q25">
        <f t="shared" si="4"/>
        <v>0</v>
      </c>
      <c r="R25">
        <f t="shared" si="4"/>
        <v>8080300867.0314713</v>
      </c>
      <c r="S25">
        <f t="shared" si="4"/>
        <v>29307770713.040642</v>
      </c>
      <c r="T25">
        <f t="shared" si="4"/>
        <v>2735713331.1704798</v>
      </c>
      <c r="U25">
        <f t="shared" si="4"/>
        <v>2736973779.3265181</v>
      </c>
      <c r="V25">
        <f t="shared" si="4"/>
        <v>1156811193.8817217</v>
      </c>
      <c r="W25">
        <f t="shared" si="4"/>
        <v>1856921137.6562188</v>
      </c>
      <c r="X25">
        <f t="shared" si="4"/>
        <v>1188340527.4803851</v>
      </c>
    </row>
    <row r="26" spans="1:24">
      <c r="A26" s="25">
        <v>2030</v>
      </c>
      <c r="B26">
        <f t="shared" ref="B26:X26" si="5">B10*1000000000000000/50/1000</f>
        <v>12945331380.232651</v>
      </c>
      <c r="C26">
        <f t="shared" si="5"/>
        <v>46928924637.161659</v>
      </c>
      <c r="D26">
        <f t="shared" si="5"/>
        <v>4394464869.0635309</v>
      </c>
      <c r="E26">
        <f t="shared" si="5"/>
        <v>4404725751.596755</v>
      </c>
      <c r="F26">
        <f t="shared" si="5"/>
        <v>1854263558.7705185</v>
      </c>
      <c r="G26">
        <f t="shared" si="5"/>
        <v>2975608480.3315449</v>
      </c>
      <c r="H26">
        <f t="shared" si="5"/>
        <v>1902515009.9245553</v>
      </c>
      <c r="I26">
        <f t="shared" si="5"/>
        <v>0</v>
      </c>
      <c r="J26">
        <f t="shared" si="5"/>
        <v>19069161145.955933</v>
      </c>
      <c r="K26">
        <f t="shared" si="5"/>
        <v>69109446026.428223</v>
      </c>
      <c r="L26">
        <f t="shared" si="5"/>
        <v>6482412281.5049362</v>
      </c>
      <c r="M26">
        <f t="shared" si="5"/>
        <v>6504004718.1563425</v>
      </c>
      <c r="N26">
        <f t="shared" si="5"/>
        <v>2732178063.0158329</v>
      </c>
      <c r="O26">
        <f t="shared" si="5"/>
        <v>4383750059.6064758</v>
      </c>
      <c r="P26">
        <f t="shared" si="5"/>
        <v>2801477752.2355289</v>
      </c>
      <c r="Q26">
        <f t="shared" si="5"/>
        <v>0</v>
      </c>
      <c r="R26">
        <f t="shared" si="5"/>
        <v>8540889345.0762157</v>
      </c>
      <c r="S26">
        <f t="shared" si="5"/>
        <v>30974819200.519325</v>
      </c>
      <c r="T26">
        <f t="shared" si="5"/>
        <v>2893321014.9228144</v>
      </c>
      <c r="U26">
        <f t="shared" si="5"/>
        <v>2895836612.0231032</v>
      </c>
      <c r="V26">
        <f t="shared" si="5"/>
        <v>1222887930.784512</v>
      </c>
      <c r="W26">
        <f t="shared" si="5"/>
        <v>1962863350.3896294</v>
      </c>
      <c r="X26">
        <f t="shared" si="5"/>
        <v>1255889818.025286</v>
      </c>
    </row>
    <row r="27" spans="1:24">
      <c r="A27" s="25">
        <v>2031</v>
      </c>
      <c r="B27">
        <f t="shared" ref="B27:X27" si="6">B11*1000000000000000/50/1000</f>
        <v>13804527357.595497</v>
      </c>
      <c r="C27">
        <f t="shared" si="6"/>
        <v>50033221454.148857</v>
      </c>
      <c r="D27">
        <f t="shared" si="6"/>
        <v>4691050604.4228506</v>
      </c>
      <c r="E27">
        <f t="shared" si="6"/>
        <v>4705482600.670537</v>
      </c>
      <c r="F27">
        <f t="shared" si="6"/>
        <v>1977736795.9828935</v>
      </c>
      <c r="G27">
        <f t="shared" si="6"/>
        <v>3173383415.6759419</v>
      </c>
      <c r="H27">
        <f t="shared" si="6"/>
        <v>2028233173.7271047</v>
      </c>
      <c r="I27">
        <f t="shared" si="6"/>
        <v>0</v>
      </c>
      <c r="J27">
        <f t="shared" si="6"/>
        <v>20576039920.184345</v>
      </c>
      <c r="K27">
        <f t="shared" si="6"/>
        <v>74549009720.260483</v>
      </c>
      <c r="L27">
        <f t="shared" si="6"/>
        <v>7004849315.0633469</v>
      </c>
      <c r="M27">
        <f t="shared" si="6"/>
        <v>7035372848.3706989</v>
      </c>
      <c r="N27">
        <f t="shared" si="6"/>
        <v>2948915319.2059546</v>
      </c>
      <c r="O27">
        <f t="shared" si="6"/>
        <v>4730742401.9357233</v>
      </c>
      <c r="P27">
        <f t="shared" si="6"/>
        <v>3021708916.5168018</v>
      </c>
      <c r="Q27">
        <f t="shared" si="6"/>
        <v>0</v>
      </c>
      <c r="R27">
        <f t="shared" si="6"/>
        <v>9027785713.6656647</v>
      </c>
      <c r="S27">
        <f t="shared" si="6"/>
        <v>32736769082.07481</v>
      </c>
      <c r="T27">
        <f t="shared" si="6"/>
        <v>3060080540.1010475</v>
      </c>
      <c r="U27">
        <f t="shared" si="6"/>
        <v>3064029098.5996294</v>
      </c>
      <c r="V27">
        <f t="shared" si="6"/>
        <v>1292751113.8415086</v>
      </c>
      <c r="W27">
        <f t="shared" si="6"/>
        <v>2074865299.0966063</v>
      </c>
      <c r="X27">
        <f t="shared" si="6"/>
        <v>1327280547.6456985</v>
      </c>
    </row>
    <row r="28" spans="1:24">
      <c r="A28" s="25">
        <v>2032</v>
      </c>
      <c r="B28">
        <f t="shared" ref="B28:X28" si="7">B12*1000000000000000/50/1000</f>
        <v>14721004360.16326</v>
      </c>
      <c r="C28">
        <f t="shared" si="7"/>
        <v>53343236902.073906</v>
      </c>
      <c r="D28">
        <f t="shared" si="7"/>
        <v>5007993849.269022</v>
      </c>
      <c r="E28">
        <f t="shared" si="7"/>
        <v>5027289773.2446623</v>
      </c>
      <c r="F28">
        <f t="shared" si="7"/>
        <v>2109489742.0101418</v>
      </c>
      <c r="G28">
        <f t="shared" si="7"/>
        <v>3384376977.4423499</v>
      </c>
      <c r="H28">
        <f t="shared" si="7"/>
        <v>2162266921.0317531</v>
      </c>
      <c r="I28">
        <f t="shared" si="7"/>
        <v>0</v>
      </c>
      <c r="J28">
        <f t="shared" si="7"/>
        <v>22202691172.206032</v>
      </c>
      <c r="K28">
        <f t="shared" si="7"/>
        <v>80417735518.991425</v>
      </c>
      <c r="L28">
        <f t="shared" si="7"/>
        <v>7570319238.5056696</v>
      </c>
      <c r="M28">
        <f t="shared" si="7"/>
        <v>7611553137.0229034</v>
      </c>
      <c r="N28">
        <f t="shared" si="7"/>
        <v>3183003380.4652634</v>
      </c>
      <c r="O28">
        <f t="shared" si="7"/>
        <v>5105400969.5726862</v>
      </c>
      <c r="P28">
        <f t="shared" si="7"/>
        <v>3259275186.1430426</v>
      </c>
      <c r="Q28">
        <f t="shared" si="7"/>
        <v>0</v>
      </c>
      <c r="R28">
        <f t="shared" si="7"/>
        <v>9542497442.8320141</v>
      </c>
      <c r="S28">
        <f t="shared" si="7"/>
        <v>34599029930.489594</v>
      </c>
      <c r="T28">
        <f t="shared" si="7"/>
        <v>3236529706.5471611</v>
      </c>
      <c r="U28">
        <f t="shared" si="7"/>
        <v>3242108725.4449277</v>
      </c>
      <c r="V28">
        <f t="shared" si="7"/>
        <v>1366618809.0691018</v>
      </c>
      <c r="W28">
        <f t="shared" si="7"/>
        <v>2193274976.4265757</v>
      </c>
      <c r="X28">
        <f t="shared" si="7"/>
        <v>1402731327.6246426</v>
      </c>
    </row>
    <row r="29" spans="1:24">
      <c r="A29" s="25">
        <v>2033</v>
      </c>
      <c r="B29">
        <f t="shared" ref="B29:X29" si="8">B13*1000000000000000/50/1000</f>
        <v>15698611539.437992</v>
      </c>
      <c r="C29">
        <f t="shared" si="8"/>
        <v>56872648197.980186</v>
      </c>
      <c r="D29">
        <f t="shared" si="8"/>
        <v>5346731749.9170761</v>
      </c>
      <c r="E29">
        <f t="shared" si="8"/>
        <v>5371680035.0598011</v>
      </c>
      <c r="F29">
        <f t="shared" si="8"/>
        <v>2250084449.4155283</v>
      </c>
      <c r="G29">
        <f t="shared" si="8"/>
        <v>3609481369.9169903</v>
      </c>
      <c r="H29">
        <f t="shared" si="8"/>
        <v>2305167253.4202275</v>
      </c>
      <c r="I29">
        <f t="shared" si="8"/>
        <v>0</v>
      </c>
      <c r="J29">
        <f t="shared" si="8"/>
        <v>23958737933.136227</v>
      </c>
      <c r="K29">
        <f t="shared" si="8"/>
        <v>86749633944.740631</v>
      </c>
      <c r="L29">
        <f t="shared" si="8"/>
        <v>8182501349.5174866</v>
      </c>
      <c r="M29">
        <f t="shared" si="8"/>
        <v>8236525202.8225193</v>
      </c>
      <c r="N29">
        <f t="shared" si="8"/>
        <v>3435854487.6299734</v>
      </c>
      <c r="O29">
        <f t="shared" si="8"/>
        <v>5509961232.8428192</v>
      </c>
      <c r="P29">
        <f t="shared" si="8"/>
        <v>3515544363.7672138</v>
      </c>
      <c r="Q29">
        <f t="shared" si="8"/>
        <v>0</v>
      </c>
      <c r="R29">
        <f t="shared" si="8"/>
        <v>10086618813.271725</v>
      </c>
      <c r="S29">
        <f t="shared" si="8"/>
        <v>36567320307.904091</v>
      </c>
      <c r="T29">
        <f t="shared" si="8"/>
        <v>3423238478.9065666</v>
      </c>
      <c r="U29">
        <f t="shared" si="8"/>
        <v>3430667124.7590742</v>
      </c>
      <c r="V29">
        <f t="shared" si="8"/>
        <v>1444721738.2621477</v>
      </c>
      <c r="W29">
        <f t="shared" si="8"/>
        <v>2318460482.9796028</v>
      </c>
      <c r="X29">
        <f t="shared" si="8"/>
        <v>1482473223.9449306</v>
      </c>
    </row>
    <row r="30" spans="1:24">
      <c r="A30" s="25">
        <v>2034</v>
      </c>
      <c r="B30">
        <f t="shared" ref="B30:X30" si="9">B14*1000000000000000/50/1000</f>
        <v>16741460289.079573</v>
      </c>
      <c r="C30">
        <f t="shared" si="9"/>
        <v>60636047179.830391</v>
      </c>
      <c r="D30">
        <f t="shared" si="9"/>
        <v>5708807483.6461573</v>
      </c>
      <c r="E30">
        <f t="shared" si="9"/>
        <v>5740304456.0000639</v>
      </c>
      <c r="F30">
        <f t="shared" si="9"/>
        <v>2400121929.4493785</v>
      </c>
      <c r="G30">
        <f t="shared" si="9"/>
        <v>3849650045.9745879</v>
      </c>
      <c r="H30">
        <f t="shared" si="9"/>
        <v>2457521798.2605863</v>
      </c>
      <c r="I30">
        <f t="shared" si="9"/>
        <v>0</v>
      </c>
      <c r="J30">
        <f t="shared" si="9"/>
        <v>25854591554.882328</v>
      </c>
      <c r="K30">
        <f t="shared" si="9"/>
        <v>93581433218.849899</v>
      </c>
      <c r="L30">
        <f t="shared" si="9"/>
        <v>8845408651.811306</v>
      </c>
      <c r="M30">
        <f t="shared" si="9"/>
        <v>8914649882.3243599</v>
      </c>
      <c r="N30">
        <f t="shared" si="9"/>
        <v>3708999222.6350427</v>
      </c>
      <c r="O30">
        <f t="shared" si="9"/>
        <v>5946843633.5662975</v>
      </c>
      <c r="P30">
        <f t="shared" si="9"/>
        <v>3791992667.0861611</v>
      </c>
      <c r="Q30">
        <f t="shared" si="9"/>
        <v>0</v>
      </c>
      <c r="R30">
        <f t="shared" si="9"/>
        <v>10661835953.964226</v>
      </c>
      <c r="S30">
        <f t="shared" si="9"/>
        <v>38647685471.718384</v>
      </c>
      <c r="T30">
        <f t="shared" si="9"/>
        <v>3620810959.1884637</v>
      </c>
      <c r="U30">
        <f t="shared" si="9"/>
        <v>3630332237.288063</v>
      </c>
      <c r="V30">
        <f t="shared" si="9"/>
        <v>1527304022.1087716</v>
      </c>
      <c r="W30">
        <f t="shared" si="9"/>
        <v>2450811200.2151213</v>
      </c>
      <c r="X30">
        <f t="shared" si="9"/>
        <v>1566750468.0982196</v>
      </c>
    </row>
    <row r="31" spans="1:24">
      <c r="A31" s="25">
        <v>2035</v>
      </c>
      <c r="B31">
        <f t="shared" ref="B31:X31" si="10">B15*1000000000000000/50/1000</f>
        <v>17853942532.568123</v>
      </c>
      <c r="C31">
        <f t="shared" si="10"/>
        <v>64649002096.476357</v>
      </c>
      <c r="D31">
        <f t="shared" si="10"/>
        <v>6095878592.6703873</v>
      </c>
      <c r="E31">
        <f t="shared" si="10"/>
        <v>6134942266.5882282</v>
      </c>
      <c r="F31">
        <f t="shared" si="10"/>
        <v>2560244945.9769683</v>
      </c>
      <c r="G31">
        <f t="shared" si="10"/>
        <v>4105902031.8763351</v>
      </c>
      <c r="H31">
        <f t="shared" si="10"/>
        <v>2619957257.0411062</v>
      </c>
      <c r="I31">
        <f t="shared" si="10"/>
        <v>0</v>
      </c>
      <c r="J31">
        <f t="shared" si="10"/>
        <v>27901518497.340755</v>
      </c>
      <c r="K31">
        <f t="shared" si="10"/>
        <v>100952799734.38441</v>
      </c>
      <c r="L31">
        <f t="shared" si="10"/>
        <v>9563420738.3423424</v>
      </c>
      <c r="M31">
        <f t="shared" si="10"/>
        <v>9650709409.3780575</v>
      </c>
      <c r="N31">
        <f t="shared" si="10"/>
        <v>4004096912.8392015</v>
      </c>
      <c r="O31">
        <f t="shared" si="10"/>
        <v>6418669518.8944235</v>
      </c>
      <c r="P31">
        <f t="shared" si="10"/>
        <v>4090213394.7593665</v>
      </c>
      <c r="Q31">
        <f t="shared" si="10"/>
        <v>0</v>
      </c>
      <c r="R31">
        <f t="shared" si="10"/>
        <v>11269932175.536947</v>
      </c>
      <c r="S31">
        <f t="shared" si="10"/>
        <v>40846516100.166611</v>
      </c>
      <c r="T31">
        <f t="shared" si="10"/>
        <v>3829887484.4715743</v>
      </c>
      <c r="U31">
        <f t="shared" si="10"/>
        <v>3841770617.9945407</v>
      </c>
      <c r="V31">
        <f t="shared" si="10"/>
        <v>1614623967.6980844</v>
      </c>
      <c r="W31">
        <f t="shared" si="10"/>
        <v>2590739032.7518225</v>
      </c>
      <c r="X31">
        <f t="shared" si="10"/>
        <v>1655821208.5724061</v>
      </c>
    </row>
    <row r="35" spans="1:24">
      <c r="B35" t="s">
        <v>109</v>
      </c>
      <c r="C35">
        <v>3.7850000000000001</v>
      </c>
      <c r="D35" t="s">
        <v>108</v>
      </c>
    </row>
    <row r="36" spans="1:24">
      <c r="A36" s="25">
        <v>2025</v>
      </c>
      <c r="B36">
        <f>[1]Summary!B$26/$C$35</f>
        <v>0.35175571160117641</v>
      </c>
      <c r="C36">
        <f>[1]Summary!C$26/$C$35</f>
        <v>0.3029487700573506</v>
      </c>
      <c r="D36">
        <f>[1]Summary!D$26/$C$35</f>
        <v>0.42854040544393918</v>
      </c>
      <c r="E36">
        <f>[1]Summary!E$26/$C$35</f>
        <v>0.39157702321511934</v>
      </c>
      <c r="F36">
        <f>[1]Summary!F$26/$C$35</f>
        <v>0.48665622107251416</v>
      </c>
      <c r="G36">
        <f>[1]Summary!G$26/$C$35</f>
        <v>0.2444296175750186</v>
      </c>
      <c r="H36">
        <f>[1]Summary!H$26/$C$35</f>
        <v>0.32808604749247833</v>
      </c>
      <c r="J36">
        <f>[2]summary!B$26/$C$35</f>
        <v>0.22762197217626134</v>
      </c>
      <c r="K36">
        <f>[2]summary!C$26/$C$35</f>
        <v>0.12961046262343115</v>
      </c>
      <c r="L36">
        <f>[2]summary!D$26/$C$35</f>
        <v>0.21322927186473639</v>
      </c>
      <c r="M36">
        <f>[2]summary!E$26/$C$35</f>
        <v>0.19109494492903528</v>
      </c>
      <c r="N36">
        <f>[2]summary!F$26/$C$35</f>
        <v>0.24557742396890989</v>
      </c>
      <c r="O36">
        <f>[2]summary!G$26/$C$35</f>
        <v>0.11980860320730811</v>
      </c>
      <c r="P36">
        <f>[2]summary!H$26/$C$35</f>
        <v>0.16397193747714886</v>
      </c>
      <c r="R36">
        <f>[3]Summary!B$26/$C$35</f>
        <v>0.55481201568171579</v>
      </c>
      <c r="S36">
        <f>[3]Summary!C$26/$C$35</f>
        <v>0.44801600762819538</v>
      </c>
      <c r="T36">
        <f>[3]Summary!D$26/$C$35</f>
        <v>0.62013020091801108</v>
      </c>
      <c r="U36">
        <f>[3]Summary!E$26/$C$35</f>
        <v>0.55932509737388469</v>
      </c>
      <c r="V36">
        <f>[3]Summary!F$26/$C$35</f>
        <v>0.71032973747524009</v>
      </c>
      <c r="W36">
        <f>[3]Summary!G$26/$C$35</f>
        <v>0.40858150046464409</v>
      </c>
      <c r="X36">
        <f>[3]Summary!H$26/$C$35</f>
        <v>0.46535444424586081</v>
      </c>
    </row>
    <row r="37" spans="1:24">
      <c r="A37" s="25">
        <v>2026</v>
      </c>
      <c r="B37">
        <f>[1]Summary!B$26/$C$35</f>
        <v>0.35175571160117641</v>
      </c>
      <c r="C37">
        <f>[1]Summary!C$26/$C$35</f>
        <v>0.3029487700573506</v>
      </c>
      <c r="D37">
        <f>[1]Summary!D$26/$C$35</f>
        <v>0.42854040544393918</v>
      </c>
      <c r="E37">
        <f>[1]Summary!E$26/$C$35</f>
        <v>0.39157702321511934</v>
      </c>
      <c r="F37">
        <f>[1]Summary!F$26/$C$35</f>
        <v>0.48665622107251416</v>
      </c>
      <c r="G37">
        <f>[1]Summary!G$26/$C$35</f>
        <v>0.2444296175750186</v>
      </c>
      <c r="H37">
        <f>[1]Summary!H$26/$C$35</f>
        <v>0.32808604749247833</v>
      </c>
      <c r="J37">
        <f>[2]summary!B$26/$C$35</f>
        <v>0.22762197217626134</v>
      </c>
      <c r="K37">
        <f>[2]summary!C$26/$C$35</f>
        <v>0.12961046262343115</v>
      </c>
      <c r="L37">
        <f>[2]summary!D$26/$C$35</f>
        <v>0.21322927186473639</v>
      </c>
      <c r="M37">
        <f>[2]summary!E$26/$C$35</f>
        <v>0.19109494492903528</v>
      </c>
      <c r="N37">
        <f>[2]summary!F$26/$C$35</f>
        <v>0.24557742396890989</v>
      </c>
      <c r="O37">
        <f>[2]summary!G$26/$C$35</f>
        <v>0.11980860320730811</v>
      </c>
      <c r="P37">
        <f>[2]summary!H$26/$C$35</f>
        <v>0.16397193747714886</v>
      </c>
      <c r="R37">
        <f>[3]Summary!B$26/$C$35</f>
        <v>0.55481201568171579</v>
      </c>
      <c r="S37">
        <f>[3]Summary!C$26/$C$35</f>
        <v>0.44801600762819538</v>
      </c>
      <c r="T37">
        <f>[3]Summary!D$26/$C$35</f>
        <v>0.62013020091801108</v>
      </c>
      <c r="U37">
        <f>[3]Summary!E$26/$C$35</f>
        <v>0.55932509737388469</v>
      </c>
      <c r="V37">
        <f>[3]Summary!F$26/$C$35</f>
        <v>0.71032973747524009</v>
      </c>
      <c r="W37">
        <f>[3]Summary!G$26/$C$35</f>
        <v>0.40858150046464409</v>
      </c>
      <c r="X37">
        <f>[3]Summary!H$26/$C$35</f>
        <v>0.46535444424586081</v>
      </c>
    </row>
    <row r="38" spans="1:24">
      <c r="A38" s="25">
        <v>2027</v>
      </c>
      <c r="B38">
        <f>[1]Summary!B$26/$C$35</f>
        <v>0.35175571160117641</v>
      </c>
      <c r="C38">
        <f>[1]Summary!C$26/$C$35</f>
        <v>0.3029487700573506</v>
      </c>
      <c r="D38">
        <f>[1]Summary!D$26/$C$35</f>
        <v>0.42854040544393918</v>
      </c>
      <c r="E38">
        <f>[1]Summary!E$26/$C$35</f>
        <v>0.39157702321511934</v>
      </c>
      <c r="F38">
        <f>[1]Summary!F$26/$C$35</f>
        <v>0.48665622107251416</v>
      </c>
      <c r="G38">
        <f>[1]Summary!G$26/$C$35</f>
        <v>0.2444296175750186</v>
      </c>
      <c r="H38">
        <f>[1]Summary!H$26/$C$35</f>
        <v>0.32808604749247833</v>
      </c>
      <c r="J38">
        <f>[2]summary!B$26/$C$35</f>
        <v>0.22762197217626134</v>
      </c>
      <c r="K38">
        <f>[2]summary!C$26/$C$35</f>
        <v>0.12961046262343115</v>
      </c>
      <c r="L38">
        <f>[2]summary!D$26/$C$35</f>
        <v>0.21322927186473639</v>
      </c>
      <c r="M38">
        <f>[2]summary!E$26/$C$35</f>
        <v>0.19109494492903528</v>
      </c>
      <c r="N38">
        <f>[2]summary!F$26/$C$35</f>
        <v>0.24557742396890989</v>
      </c>
      <c r="O38">
        <f>[2]summary!G$26/$C$35</f>
        <v>0.11980860320730811</v>
      </c>
      <c r="P38">
        <f>[2]summary!H$26/$C$35</f>
        <v>0.16397193747714886</v>
      </c>
      <c r="R38">
        <f>[3]Summary!B$26/$C$35</f>
        <v>0.55481201568171579</v>
      </c>
      <c r="S38">
        <f>[3]Summary!C$26/$C$35</f>
        <v>0.44801600762819538</v>
      </c>
      <c r="T38">
        <f>[3]Summary!D$26/$C$35</f>
        <v>0.62013020091801108</v>
      </c>
      <c r="U38">
        <f>[3]Summary!E$26/$C$35</f>
        <v>0.55932509737388469</v>
      </c>
      <c r="V38">
        <f>[3]Summary!F$26/$C$35</f>
        <v>0.71032973747524009</v>
      </c>
      <c r="W38">
        <f>[3]Summary!G$26/$C$35</f>
        <v>0.40858150046464409</v>
      </c>
      <c r="X38">
        <f>[3]Summary!H$26/$C$35</f>
        <v>0.46535444424586081</v>
      </c>
    </row>
    <row r="39" spans="1:24">
      <c r="A39" s="25">
        <v>2028</v>
      </c>
      <c r="B39">
        <f>[1]Summary!B$26/$C$35</f>
        <v>0.35175571160117641</v>
      </c>
      <c r="C39">
        <f>[1]Summary!C$26/$C$35</f>
        <v>0.3029487700573506</v>
      </c>
      <c r="D39">
        <f>[1]Summary!D$26/$C$35</f>
        <v>0.42854040544393918</v>
      </c>
      <c r="E39">
        <f>[1]Summary!E$26/$C$35</f>
        <v>0.39157702321511934</v>
      </c>
      <c r="F39">
        <f>[1]Summary!F$26/$C$35</f>
        <v>0.48665622107251416</v>
      </c>
      <c r="G39">
        <f>[1]Summary!G$26/$C$35</f>
        <v>0.2444296175750186</v>
      </c>
      <c r="H39">
        <f>[1]Summary!H$26/$C$35</f>
        <v>0.32808604749247833</v>
      </c>
      <c r="J39">
        <f>[2]summary!B$26/$C$35</f>
        <v>0.22762197217626134</v>
      </c>
      <c r="K39">
        <f>[2]summary!C$26/$C$35</f>
        <v>0.12961046262343115</v>
      </c>
      <c r="L39">
        <f>[2]summary!D$26/$C$35</f>
        <v>0.21322927186473639</v>
      </c>
      <c r="M39">
        <f>[2]summary!E$26/$C$35</f>
        <v>0.19109494492903528</v>
      </c>
      <c r="N39">
        <f>[2]summary!F$26/$C$35</f>
        <v>0.24557742396890989</v>
      </c>
      <c r="O39">
        <f>[2]summary!G$26/$C$35</f>
        <v>0.11980860320730811</v>
      </c>
      <c r="P39">
        <f>[2]summary!H$26/$C$35</f>
        <v>0.16397193747714886</v>
      </c>
      <c r="R39">
        <f>[3]Summary!B$26/$C$35</f>
        <v>0.55481201568171579</v>
      </c>
      <c r="S39">
        <f>[3]Summary!C$26/$C$35</f>
        <v>0.44801600762819538</v>
      </c>
      <c r="T39">
        <f>[3]Summary!D$26/$C$35</f>
        <v>0.62013020091801108</v>
      </c>
      <c r="U39">
        <f>[3]Summary!E$26/$C$35</f>
        <v>0.55932509737388469</v>
      </c>
      <c r="V39">
        <f>[3]Summary!F$26/$C$35</f>
        <v>0.71032973747524009</v>
      </c>
      <c r="W39">
        <f>[3]Summary!G$26/$C$35</f>
        <v>0.40858150046464409</v>
      </c>
      <c r="X39">
        <f>[3]Summary!H$26/$C$35</f>
        <v>0.46535444424586081</v>
      </c>
    </row>
    <row r="40" spans="1:24">
      <c r="A40" s="25">
        <v>2029</v>
      </c>
      <c r="B40">
        <f>[1]Summary!B$26/$C$35</f>
        <v>0.35175571160117641</v>
      </c>
      <c r="C40">
        <f>[1]Summary!C$26/$C$35</f>
        <v>0.3029487700573506</v>
      </c>
      <c r="D40">
        <f>[1]Summary!D$26/$C$35</f>
        <v>0.42854040544393918</v>
      </c>
      <c r="E40">
        <f>[1]Summary!E$26/$C$35</f>
        <v>0.39157702321511934</v>
      </c>
      <c r="F40">
        <f>[1]Summary!F$26/$C$35</f>
        <v>0.48665622107251416</v>
      </c>
      <c r="G40">
        <f>[1]Summary!G$26/$C$35</f>
        <v>0.2444296175750186</v>
      </c>
      <c r="H40">
        <f>[1]Summary!H$26/$C$35</f>
        <v>0.32808604749247833</v>
      </c>
      <c r="J40">
        <f>[2]summary!B$26/$C$35</f>
        <v>0.22762197217626134</v>
      </c>
      <c r="K40">
        <f>[2]summary!C$26/$C$35</f>
        <v>0.12961046262343115</v>
      </c>
      <c r="L40">
        <f>[2]summary!D$26/$C$35</f>
        <v>0.21322927186473639</v>
      </c>
      <c r="M40">
        <f>[2]summary!E$26/$C$35</f>
        <v>0.19109494492903528</v>
      </c>
      <c r="N40">
        <f>[2]summary!F$26/$C$35</f>
        <v>0.24557742396890989</v>
      </c>
      <c r="O40">
        <f>[2]summary!G$26/$C$35</f>
        <v>0.11980860320730811</v>
      </c>
      <c r="P40">
        <f>[2]summary!H$26/$C$35</f>
        <v>0.16397193747714886</v>
      </c>
      <c r="R40">
        <f>[3]Summary!B$26/$C$35</f>
        <v>0.55481201568171579</v>
      </c>
      <c r="S40">
        <f>[3]Summary!C$26/$C$35</f>
        <v>0.44801600762819538</v>
      </c>
      <c r="T40">
        <f>[3]Summary!D$26/$C$35</f>
        <v>0.62013020091801108</v>
      </c>
      <c r="U40">
        <f>[3]Summary!E$26/$C$35</f>
        <v>0.55932509737388469</v>
      </c>
      <c r="V40">
        <f>[3]Summary!F$26/$C$35</f>
        <v>0.71032973747524009</v>
      </c>
      <c r="W40">
        <f>[3]Summary!G$26/$C$35</f>
        <v>0.40858150046464409</v>
      </c>
      <c r="X40">
        <f>[3]Summary!H$26/$C$35</f>
        <v>0.46535444424586081</v>
      </c>
    </row>
    <row r="41" spans="1:24">
      <c r="A41" s="25">
        <v>2030</v>
      </c>
      <c r="B41">
        <f>[1]Summary!B$26/$C$35</f>
        <v>0.35175571160117641</v>
      </c>
      <c r="C41">
        <f>[1]Summary!C$26/$C$35</f>
        <v>0.3029487700573506</v>
      </c>
      <c r="D41">
        <f>[1]Summary!D$26/$C$35</f>
        <v>0.42854040544393918</v>
      </c>
      <c r="E41">
        <f>[1]Summary!E$26/$C$35</f>
        <v>0.39157702321511934</v>
      </c>
      <c r="F41">
        <f>[1]Summary!F$26/$C$35</f>
        <v>0.48665622107251416</v>
      </c>
      <c r="G41">
        <f>[1]Summary!G$26/$C$35</f>
        <v>0.2444296175750186</v>
      </c>
      <c r="H41">
        <f>[1]Summary!H$26/$C$35</f>
        <v>0.32808604749247833</v>
      </c>
      <c r="J41">
        <f>[2]summary!B$26/$C$35</f>
        <v>0.22762197217626134</v>
      </c>
      <c r="K41">
        <f>[2]summary!C$26/$C$35</f>
        <v>0.12961046262343115</v>
      </c>
      <c r="L41">
        <f>[2]summary!D$26/$C$35</f>
        <v>0.21322927186473639</v>
      </c>
      <c r="M41">
        <f>[2]summary!E$26/$C$35</f>
        <v>0.19109494492903528</v>
      </c>
      <c r="N41">
        <f>[2]summary!F$26/$C$35</f>
        <v>0.24557742396890989</v>
      </c>
      <c r="O41">
        <f>[2]summary!G$26/$C$35</f>
        <v>0.11980860320730811</v>
      </c>
      <c r="P41">
        <f>[2]summary!H$26/$C$35</f>
        <v>0.16397193747714886</v>
      </c>
      <c r="R41">
        <f>[3]Summary!B$26/$C$35</f>
        <v>0.55481201568171579</v>
      </c>
      <c r="S41">
        <f>[3]Summary!C$26/$C$35</f>
        <v>0.44801600762819538</v>
      </c>
      <c r="T41">
        <f>[3]Summary!D$26/$C$35</f>
        <v>0.62013020091801108</v>
      </c>
      <c r="U41">
        <f>[3]Summary!E$26/$C$35</f>
        <v>0.55932509737388469</v>
      </c>
      <c r="V41">
        <f>[3]Summary!F$26/$C$35</f>
        <v>0.71032973747524009</v>
      </c>
      <c r="W41">
        <f>[3]Summary!G$26/$C$35</f>
        <v>0.40858150046464409</v>
      </c>
      <c r="X41">
        <f>[3]Summary!H$26/$C$35</f>
        <v>0.46535444424586081</v>
      </c>
    </row>
    <row r="42" spans="1:24">
      <c r="A42" s="25">
        <v>2031</v>
      </c>
      <c r="B42">
        <f>[1]Summary!B$26/$C$35</f>
        <v>0.35175571160117641</v>
      </c>
      <c r="C42">
        <f>[1]Summary!C$26/$C$35</f>
        <v>0.3029487700573506</v>
      </c>
      <c r="D42">
        <f>[1]Summary!D$26/$C$35</f>
        <v>0.42854040544393918</v>
      </c>
      <c r="E42">
        <f>[1]Summary!E$26/$C$35</f>
        <v>0.39157702321511934</v>
      </c>
      <c r="F42">
        <f>[1]Summary!F$26/$C$35</f>
        <v>0.48665622107251416</v>
      </c>
      <c r="G42">
        <f>[1]Summary!G$26/$C$35</f>
        <v>0.2444296175750186</v>
      </c>
      <c r="H42">
        <f>[1]Summary!H$26/$C$35</f>
        <v>0.32808604749247833</v>
      </c>
      <c r="J42">
        <f>[2]summary!B$26/$C$35</f>
        <v>0.22762197217626134</v>
      </c>
      <c r="K42">
        <f>[2]summary!C$26/$C$35</f>
        <v>0.12961046262343115</v>
      </c>
      <c r="L42">
        <f>[2]summary!D$26/$C$35</f>
        <v>0.21322927186473639</v>
      </c>
      <c r="M42">
        <f>[2]summary!E$26/$C$35</f>
        <v>0.19109494492903528</v>
      </c>
      <c r="N42">
        <f>[2]summary!F$26/$C$35</f>
        <v>0.24557742396890989</v>
      </c>
      <c r="O42">
        <f>[2]summary!G$26/$C$35</f>
        <v>0.11980860320730811</v>
      </c>
      <c r="P42">
        <f>[2]summary!H$26/$C$35</f>
        <v>0.16397193747714886</v>
      </c>
      <c r="R42">
        <f>[3]Summary!B$26/$C$35</f>
        <v>0.55481201568171579</v>
      </c>
      <c r="S42">
        <f>[3]Summary!C$26/$C$35</f>
        <v>0.44801600762819538</v>
      </c>
      <c r="T42">
        <f>[3]Summary!D$26/$C$35</f>
        <v>0.62013020091801108</v>
      </c>
      <c r="U42">
        <f>[3]Summary!E$26/$C$35</f>
        <v>0.55932509737388469</v>
      </c>
      <c r="V42">
        <f>[3]Summary!F$26/$C$35</f>
        <v>0.71032973747524009</v>
      </c>
      <c r="W42">
        <f>[3]Summary!G$26/$C$35</f>
        <v>0.40858150046464409</v>
      </c>
      <c r="X42">
        <f>[3]Summary!H$26/$C$35</f>
        <v>0.46535444424586081</v>
      </c>
    </row>
    <row r="43" spans="1:24">
      <c r="A43" s="25">
        <v>2032</v>
      </c>
      <c r="B43">
        <f>[1]Summary!B$26/$C$35</f>
        <v>0.35175571160117641</v>
      </c>
      <c r="C43">
        <f>[1]Summary!C$26/$C$35</f>
        <v>0.3029487700573506</v>
      </c>
      <c r="D43">
        <f>[1]Summary!D$26/$C$35</f>
        <v>0.42854040544393918</v>
      </c>
      <c r="E43">
        <f>[1]Summary!E$26/$C$35</f>
        <v>0.39157702321511934</v>
      </c>
      <c r="F43">
        <f>[1]Summary!F$26/$C$35</f>
        <v>0.48665622107251416</v>
      </c>
      <c r="G43">
        <f>[1]Summary!G$26/$C$35</f>
        <v>0.2444296175750186</v>
      </c>
      <c r="H43">
        <f>[1]Summary!H$26/$C$35</f>
        <v>0.32808604749247833</v>
      </c>
      <c r="J43">
        <f>[2]summary!B$26/$C$35</f>
        <v>0.22762197217626134</v>
      </c>
      <c r="K43">
        <f>[2]summary!C$26/$C$35</f>
        <v>0.12961046262343115</v>
      </c>
      <c r="L43">
        <f>[2]summary!D$26/$C$35</f>
        <v>0.21322927186473639</v>
      </c>
      <c r="M43">
        <f>[2]summary!E$26/$C$35</f>
        <v>0.19109494492903528</v>
      </c>
      <c r="N43">
        <f>[2]summary!F$26/$C$35</f>
        <v>0.24557742396890989</v>
      </c>
      <c r="O43">
        <f>[2]summary!G$26/$C$35</f>
        <v>0.11980860320730811</v>
      </c>
      <c r="P43">
        <f>[2]summary!H$26/$C$35</f>
        <v>0.16397193747714886</v>
      </c>
      <c r="R43">
        <f>[3]Summary!B$26/$C$35</f>
        <v>0.55481201568171579</v>
      </c>
      <c r="S43">
        <f>[3]Summary!C$26/$C$35</f>
        <v>0.44801600762819538</v>
      </c>
      <c r="T43">
        <f>[3]Summary!D$26/$C$35</f>
        <v>0.62013020091801108</v>
      </c>
      <c r="U43">
        <f>[3]Summary!E$26/$C$35</f>
        <v>0.55932509737388469</v>
      </c>
      <c r="V43">
        <f>[3]Summary!F$26/$C$35</f>
        <v>0.71032973747524009</v>
      </c>
      <c r="W43">
        <f>[3]Summary!G$26/$C$35</f>
        <v>0.40858150046464409</v>
      </c>
      <c r="X43">
        <f>[3]Summary!H$26/$C$35</f>
        <v>0.46535444424586081</v>
      </c>
    </row>
    <row r="44" spans="1:24">
      <c r="A44" s="25">
        <v>2033</v>
      </c>
      <c r="B44">
        <f>[1]Summary!B$26/$C$35</f>
        <v>0.35175571160117641</v>
      </c>
      <c r="C44">
        <f>[1]Summary!C$26/$C$35</f>
        <v>0.3029487700573506</v>
      </c>
      <c r="D44">
        <f>[1]Summary!D$26/$C$35</f>
        <v>0.42854040544393918</v>
      </c>
      <c r="E44">
        <f>[1]Summary!E$26/$C$35</f>
        <v>0.39157702321511934</v>
      </c>
      <c r="F44">
        <f>[1]Summary!F$26/$C$35</f>
        <v>0.48665622107251416</v>
      </c>
      <c r="G44">
        <f>[1]Summary!G$26/$C$35</f>
        <v>0.2444296175750186</v>
      </c>
      <c r="H44">
        <f>[1]Summary!H$26/$C$35</f>
        <v>0.32808604749247833</v>
      </c>
      <c r="J44">
        <f>[2]summary!B$26/$C$35</f>
        <v>0.22762197217626134</v>
      </c>
      <c r="K44">
        <f>[2]summary!C$26/$C$35</f>
        <v>0.12961046262343115</v>
      </c>
      <c r="L44">
        <f>[2]summary!D$26/$C$35</f>
        <v>0.21322927186473639</v>
      </c>
      <c r="M44">
        <f>[2]summary!E$26/$C$35</f>
        <v>0.19109494492903528</v>
      </c>
      <c r="N44">
        <f>[2]summary!F$26/$C$35</f>
        <v>0.24557742396890989</v>
      </c>
      <c r="O44">
        <f>[2]summary!G$26/$C$35</f>
        <v>0.11980860320730811</v>
      </c>
      <c r="P44">
        <f>[2]summary!H$26/$C$35</f>
        <v>0.16397193747714886</v>
      </c>
      <c r="R44">
        <f>[3]Summary!B$26/$C$35</f>
        <v>0.55481201568171579</v>
      </c>
      <c r="S44">
        <f>[3]Summary!C$26/$C$35</f>
        <v>0.44801600762819538</v>
      </c>
      <c r="T44">
        <f>[3]Summary!D$26/$C$35</f>
        <v>0.62013020091801108</v>
      </c>
      <c r="U44">
        <f>[3]Summary!E$26/$C$35</f>
        <v>0.55932509737388469</v>
      </c>
      <c r="V44">
        <f>[3]Summary!F$26/$C$35</f>
        <v>0.71032973747524009</v>
      </c>
      <c r="W44">
        <f>[3]Summary!G$26/$C$35</f>
        <v>0.40858150046464409</v>
      </c>
      <c r="X44">
        <f>[3]Summary!H$26/$C$35</f>
        <v>0.46535444424586081</v>
      </c>
    </row>
    <row r="45" spans="1:24">
      <c r="A45" s="25">
        <v>2034</v>
      </c>
      <c r="B45">
        <f>[1]Summary!B$26/$C$35</f>
        <v>0.35175571160117641</v>
      </c>
      <c r="C45">
        <f>[1]Summary!C$26/$C$35</f>
        <v>0.3029487700573506</v>
      </c>
      <c r="D45">
        <f>[1]Summary!D$26/$C$35</f>
        <v>0.42854040544393918</v>
      </c>
      <c r="E45">
        <f>[1]Summary!E$26/$C$35</f>
        <v>0.39157702321511934</v>
      </c>
      <c r="F45">
        <f>[1]Summary!F$26/$C$35</f>
        <v>0.48665622107251416</v>
      </c>
      <c r="G45">
        <f>[1]Summary!G$26/$C$35</f>
        <v>0.2444296175750186</v>
      </c>
      <c r="H45">
        <f>[1]Summary!H$26/$C$35</f>
        <v>0.32808604749247833</v>
      </c>
      <c r="J45">
        <f>[2]summary!B$26/$C$35</f>
        <v>0.22762197217626134</v>
      </c>
      <c r="K45">
        <f>[2]summary!C$26/$C$35</f>
        <v>0.12961046262343115</v>
      </c>
      <c r="L45">
        <f>[2]summary!D$26/$C$35</f>
        <v>0.21322927186473639</v>
      </c>
      <c r="M45">
        <f>[2]summary!E$26/$C$35</f>
        <v>0.19109494492903528</v>
      </c>
      <c r="N45">
        <f>[2]summary!F$26/$C$35</f>
        <v>0.24557742396890989</v>
      </c>
      <c r="O45">
        <f>[2]summary!G$26/$C$35</f>
        <v>0.11980860320730811</v>
      </c>
      <c r="P45">
        <f>[2]summary!H$26/$C$35</f>
        <v>0.16397193747714886</v>
      </c>
      <c r="R45">
        <f>[3]Summary!B$26/$C$35</f>
        <v>0.55481201568171579</v>
      </c>
      <c r="S45">
        <f>[3]Summary!C$26/$C$35</f>
        <v>0.44801600762819538</v>
      </c>
      <c r="T45">
        <f>[3]Summary!D$26/$C$35</f>
        <v>0.62013020091801108</v>
      </c>
      <c r="U45">
        <f>[3]Summary!E$26/$C$35</f>
        <v>0.55932509737388469</v>
      </c>
      <c r="V45">
        <f>[3]Summary!F$26/$C$35</f>
        <v>0.71032973747524009</v>
      </c>
      <c r="W45">
        <f>[3]Summary!G$26/$C$35</f>
        <v>0.40858150046464409</v>
      </c>
      <c r="X45">
        <f>[3]Summary!H$26/$C$35</f>
        <v>0.46535444424586081</v>
      </c>
    </row>
    <row r="46" spans="1:24">
      <c r="A46" s="25">
        <v>2035</v>
      </c>
      <c r="B46">
        <f>[1]Summary!B$26/$C$35</f>
        <v>0.35175571160117641</v>
      </c>
      <c r="C46">
        <f>[1]Summary!C$26/$C$35</f>
        <v>0.3029487700573506</v>
      </c>
      <c r="D46">
        <f>[1]Summary!D$26/$C$35</f>
        <v>0.42854040544393918</v>
      </c>
      <c r="E46">
        <f>[1]Summary!E$26/$C$35</f>
        <v>0.39157702321511934</v>
      </c>
      <c r="F46">
        <f>[1]Summary!F$26/$C$35</f>
        <v>0.48665622107251416</v>
      </c>
      <c r="G46">
        <f>[1]Summary!G$26/$C$35</f>
        <v>0.2444296175750186</v>
      </c>
      <c r="H46">
        <f>[1]Summary!H$26/$C$35</f>
        <v>0.32808604749247833</v>
      </c>
      <c r="J46">
        <f>[2]summary!B$26/$C$35</f>
        <v>0.22762197217626134</v>
      </c>
      <c r="K46">
        <f>[2]summary!C$26/$C$35</f>
        <v>0.12961046262343115</v>
      </c>
      <c r="L46">
        <f>[2]summary!D$26/$C$35</f>
        <v>0.21322927186473639</v>
      </c>
      <c r="M46">
        <f>[2]summary!E$26/$C$35</f>
        <v>0.19109494492903528</v>
      </c>
      <c r="N46">
        <f>[2]summary!F$26/$C$35</f>
        <v>0.24557742396890989</v>
      </c>
      <c r="O46">
        <f>[2]summary!G$26/$C$35</f>
        <v>0.11980860320730811</v>
      </c>
      <c r="P46">
        <f>[2]summary!H$26/$C$35</f>
        <v>0.16397193747714886</v>
      </c>
      <c r="R46">
        <f>[3]Summary!B$26/$C$35</f>
        <v>0.55481201568171579</v>
      </c>
      <c r="S46">
        <f>[3]Summary!C$26/$C$35</f>
        <v>0.44801600762819538</v>
      </c>
      <c r="T46">
        <f>[3]Summary!D$26/$C$35</f>
        <v>0.62013020091801108</v>
      </c>
      <c r="U46">
        <f>[3]Summary!E$26/$C$35</f>
        <v>0.55932509737388469</v>
      </c>
      <c r="V46">
        <f>[3]Summary!F$26/$C$35</f>
        <v>0.71032973747524009</v>
      </c>
      <c r="W46">
        <f>[3]Summary!G$26/$C$35</f>
        <v>0.40858150046464409</v>
      </c>
      <c r="X46">
        <f>[3]Summary!H$26/$C$35</f>
        <v>0.46535444424586081</v>
      </c>
    </row>
    <row r="49" spans="1:28">
      <c r="B49" s="28"/>
    </row>
    <row r="50" spans="1:28">
      <c r="B50" s="28" t="s">
        <v>123</v>
      </c>
      <c r="C50" t="s">
        <v>118</v>
      </c>
    </row>
    <row r="51" spans="1:28">
      <c r="A51" s="25">
        <v>2025</v>
      </c>
      <c r="B51" s="2">
        <f>B21*B36/1000000000</f>
        <v>3.3030380293937878</v>
      </c>
      <c r="C51" s="2">
        <f t="shared" ref="C51:H51" si="11">C21*C36/1000000000</f>
        <v>10.321936643077143</v>
      </c>
      <c r="D51" s="2">
        <f t="shared" si="11"/>
        <v>1.3598019569861366</v>
      </c>
      <c r="E51" s="2">
        <f t="shared" si="11"/>
        <v>1.241397751806768</v>
      </c>
      <c r="F51" s="2">
        <f t="shared" si="11"/>
        <v>0.65398593591068144</v>
      </c>
      <c r="G51" s="2">
        <f t="shared" si="11"/>
        <v>0.52737846013111522</v>
      </c>
      <c r="H51" s="2">
        <f t="shared" si="11"/>
        <v>0.45330321358483711</v>
      </c>
      <c r="J51">
        <f>B21*J36/1000000000</f>
        <v>2.1374039017062301</v>
      </c>
      <c r="K51">
        <f t="shared" ref="K51:P51" si="12">C21*K36/1000000000</f>
        <v>4.4160304173729195</v>
      </c>
      <c r="L51">
        <f t="shared" si="12"/>
        <v>0.67659799982694557</v>
      </c>
      <c r="M51">
        <f t="shared" si="12"/>
        <v>0.60581908782277849</v>
      </c>
      <c r="N51">
        <f t="shared" si="12"/>
        <v>0.33001567533421289</v>
      </c>
      <c r="O51">
        <f t="shared" si="12"/>
        <v>0.25849762928397096</v>
      </c>
      <c r="P51">
        <f t="shared" si="12"/>
        <v>0.22655338977140629</v>
      </c>
      <c r="R51">
        <f>B21*R36/1000000000</f>
        <v>5.2097666833029503</v>
      </c>
      <c r="S51">
        <f t="shared" ref="S51:X51" si="13">C21*S36/1000000000</f>
        <v>15.264603467269943</v>
      </c>
      <c r="T51">
        <f t="shared" si="13"/>
        <v>1.9677357142577085</v>
      </c>
      <c r="U51">
        <f t="shared" si="13"/>
        <v>1.7732013811944021</v>
      </c>
      <c r="V51">
        <f t="shared" si="13"/>
        <v>0.95456636133027872</v>
      </c>
      <c r="W51">
        <f t="shared" si="13"/>
        <v>0.8815506266828399</v>
      </c>
      <c r="X51">
        <f t="shared" si="13"/>
        <v>0.64296140187878836</v>
      </c>
      <c r="Z51">
        <v>3.3030380293937878</v>
      </c>
      <c r="AA51">
        <v>1.2847025859789776</v>
      </c>
      <c r="AB51">
        <v>-1.0258926922736897</v>
      </c>
    </row>
    <row r="52" spans="1:28">
      <c r="A52" s="25">
        <v>2026</v>
      </c>
      <c r="B52">
        <f t="shared" ref="B52:H52" si="14">B22*B37/1000000000</f>
        <v>3.5219995612101185</v>
      </c>
      <c r="C52">
        <f t="shared" si="14"/>
        <v>11.00438835650999</v>
      </c>
      <c r="D52">
        <f t="shared" si="14"/>
        <v>1.4511454359334834</v>
      </c>
      <c r="E52">
        <f t="shared" si="14"/>
        <v>1.3255668925983264</v>
      </c>
      <c r="F52">
        <f t="shared" si="14"/>
        <v>0.69745118489903157</v>
      </c>
      <c r="G52">
        <f t="shared" si="14"/>
        <v>0.56237793053069129</v>
      </c>
      <c r="H52">
        <f t="shared" si="14"/>
        <v>0.48324961829003377</v>
      </c>
      <c r="J52">
        <f t="shared" ref="J52:J61" si="15">B22*J37/1000000000</f>
        <v>2.2790944388005583</v>
      </c>
      <c r="K52">
        <f t="shared" ref="K52:K61" si="16">C22*K37/1000000000</f>
        <v>4.7080034868771783</v>
      </c>
      <c r="L52">
        <f t="shared" ref="L52:L61" si="17">D22*L37/1000000000</f>
        <v>0.72204786466607929</v>
      </c>
      <c r="M52">
        <f t="shared" ref="M52:M61" si="18">E22*M37/1000000000</f>
        <v>0.64689478014053448</v>
      </c>
      <c r="N52">
        <f t="shared" ref="N52:N61" si="19">F22*N37/1000000000</f>
        <v>0.35194919517128032</v>
      </c>
      <c r="O52">
        <f t="shared" ref="O52:O61" si="20">G22*O37/1000000000</f>
        <v>0.2756528239087867</v>
      </c>
      <c r="P52">
        <f t="shared" ref="P52:P61" si="21">H22*P37/1000000000</f>
        <v>0.241520103648803</v>
      </c>
      <c r="R52">
        <f t="shared" ref="R52:R61" si="22">B22*R37/1000000000</f>
        <v>5.5551270706888189</v>
      </c>
      <c r="S52">
        <f t="shared" ref="S52:S61" si="23">C22*S37/1000000000</f>
        <v>16.273847677085765</v>
      </c>
      <c r="T52">
        <f t="shared" ref="T52:T61" si="24">D22*T37/1000000000</f>
        <v>2.0999165990297941</v>
      </c>
      <c r="U52">
        <f t="shared" ref="U52:U61" si="25">E22*U37/1000000000</f>
        <v>1.8934278247241381</v>
      </c>
      <c r="V52">
        <f t="shared" ref="V52:V61" si="26">F22*V37/1000000000</f>
        <v>1.0180088029683363</v>
      </c>
      <c r="W52">
        <f t="shared" ref="W52:W61" si="27">G22*W37/1000000000</f>
        <v>0.94005473217217483</v>
      </c>
      <c r="X52">
        <f t="shared" ref="X52:X61" si="28">H22*X37/1000000000</f>
        <v>0.68543712623603303</v>
      </c>
      <c r="Z52">
        <v>10.321936643077143</v>
      </c>
      <c r="AA52">
        <v>4.0149758373003817</v>
      </c>
      <c r="AB52">
        <v>-3.2055787172723136</v>
      </c>
    </row>
    <row r="53" spans="1:28">
      <c r="A53" s="25">
        <v>2027</v>
      </c>
      <c r="B53">
        <f t="shared" ref="B53:H53" si="29">B23*B38/1000000000</f>
        <v>3.7555273962405482</v>
      </c>
      <c r="C53">
        <f t="shared" si="29"/>
        <v>11.732025748480686</v>
      </c>
      <c r="D53">
        <f t="shared" si="29"/>
        <v>1.5487083721908133</v>
      </c>
      <c r="E53">
        <f t="shared" si="29"/>
        <v>1.4155585049382193</v>
      </c>
      <c r="F53">
        <f t="shared" si="29"/>
        <v>0.74382125049819314</v>
      </c>
      <c r="G53">
        <f t="shared" si="29"/>
        <v>0.59971036877433481</v>
      </c>
      <c r="H53">
        <f t="shared" si="29"/>
        <v>0.51517587862250103</v>
      </c>
      <c r="J53">
        <f t="shared" si="15"/>
        <v>2.4302108659531263</v>
      </c>
      <c r="K53">
        <f t="shared" si="16"/>
        <v>5.0193083288726585</v>
      </c>
      <c r="L53">
        <f t="shared" si="17"/>
        <v>0.7705923510082372</v>
      </c>
      <c r="M53">
        <f t="shared" si="18"/>
        <v>0.69081191823757626</v>
      </c>
      <c r="N53">
        <f t="shared" si="19"/>
        <v>0.37534854930676292</v>
      </c>
      <c r="O53">
        <f t="shared" si="20"/>
        <v>0.29395153633434318</v>
      </c>
      <c r="P53">
        <f t="shared" si="21"/>
        <v>0.2574763163653298</v>
      </c>
      <c r="R53">
        <f t="shared" si="22"/>
        <v>5.9234623801035546</v>
      </c>
      <c r="S53">
        <f t="shared" si="23"/>
        <v>17.349914760276068</v>
      </c>
      <c r="T53">
        <f t="shared" si="24"/>
        <v>2.2410975063487513</v>
      </c>
      <c r="U53">
        <f t="shared" si="25"/>
        <v>2.0219710342351602</v>
      </c>
      <c r="V53">
        <f t="shared" si="26"/>
        <v>1.0856911526384421</v>
      </c>
      <c r="W53">
        <f t="shared" si="27"/>
        <v>1.002458559437134</v>
      </c>
      <c r="X53">
        <f t="shared" si="28"/>
        <v>0.73072106088492916</v>
      </c>
      <c r="Z53">
        <v>1.3598019569861366</v>
      </c>
      <c r="AA53">
        <v>0.52868728165380818</v>
      </c>
      <c r="AB53">
        <v>-0.4225541255604508</v>
      </c>
    </row>
    <row r="54" spans="1:28">
      <c r="A54" s="25">
        <v>2028</v>
      </c>
      <c r="B54">
        <f t="shared" ref="B54:H54" si="30">B24*B39/1000000000</f>
        <v>4.0045966341298591</v>
      </c>
      <c r="C54">
        <f t="shared" si="30"/>
        <v>12.507848265694149</v>
      </c>
      <c r="D54">
        <f t="shared" si="30"/>
        <v>1.6529240490706698</v>
      </c>
      <c r="E54">
        <f t="shared" si="30"/>
        <v>1.5117888152852395</v>
      </c>
      <c r="F54">
        <f t="shared" si="30"/>
        <v>0.79329216577070061</v>
      </c>
      <c r="G54">
        <f t="shared" si="30"/>
        <v>0.63953249957407843</v>
      </c>
      <c r="H54">
        <f t="shared" si="30"/>
        <v>0.5492130705071876</v>
      </c>
      <c r="J54">
        <f t="shared" si="15"/>
        <v>2.5913841725036773</v>
      </c>
      <c r="K54">
        <f t="shared" si="16"/>
        <v>5.3512281955573</v>
      </c>
      <c r="L54">
        <f t="shared" si="17"/>
        <v>0.82244704805824387</v>
      </c>
      <c r="M54">
        <f t="shared" si="18"/>
        <v>0.73777362632065091</v>
      </c>
      <c r="N54">
        <f t="shared" si="19"/>
        <v>0.40031266033206164</v>
      </c>
      <c r="O54">
        <f t="shared" si="20"/>
        <v>0.31347058609267175</v>
      </c>
      <c r="P54">
        <f t="shared" si="21"/>
        <v>0.27448753748329424</v>
      </c>
      <c r="R54">
        <f t="shared" si="22"/>
        <v>6.316310602208203</v>
      </c>
      <c r="S54">
        <f t="shared" si="23"/>
        <v>18.497240450768995</v>
      </c>
      <c r="T54">
        <f t="shared" si="24"/>
        <v>2.3919054297588263</v>
      </c>
      <c r="U54">
        <f t="shared" si="25"/>
        <v>2.1594255438568779</v>
      </c>
      <c r="V54">
        <f t="shared" si="26"/>
        <v>1.1578995427433409</v>
      </c>
      <c r="W54">
        <f t="shared" si="27"/>
        <v>1.0690240849871011</v>
      </c>
      <c r="X54">
        <f t="shared" si="28"/>
        <v>0.7789991227965718</v>
      </c>
      <c r="Z54">
        <v>1.241397751806768</v>
      </c>
      <c r="AA54">
        <v>0.48252102130493224</v>
      </c>
      <c r="AB54">
        <v>-0.38589821591789908</v>
      </c>
    </row>
    <row r="55" spans="1:28">
      <c r="A55" s="25">
        <v>2029</v>
      </c>
      <c r="B55">
        <f t="shared" ref="B55:H55" si="31">B25*B40/1000000000</f>
        <v>4.2702483710734862</v>
      </c>
      <c r="C55">
        <f t="shared" si="31"/>
        <v>13.335055372772439</v>
      </c>
      <c r="D55">
        <f t="shared" si="31"/>
        <v>1.7642570710802707</v>
      </c>
      <c r="E55">
        <f t="shared" si="31"/>
        <v>1.6147053382731835</v>
      </c>
      <c r="F55">
        <f t="shared" si="31"/>
        <v>0.84607341762357879</v>
      </c>
      <c r="G55">
        <f t="shared" si="31"/>
        <v>0.6820117199586514</v>
      </c>
      <c r="H55">
        <f t="shared" si="31"/>
        <v>0.58550096933178741</v>
      </c>
      <c r="J55">
        <f t="shared" si="15"/>
        <v>2.763288054319581</v>
      </c>
      <c r="K55">
        <f t="shared" si="16"/>
        <v>5.7051319127221225</v>
      </c>
      <c r="L55">
        <f t="shared" si="17"/>
        <v>0.87784312953862464</v>
      </c>
      <c r="M55">
        <f t="shared" si="18"/>
        <v>0.78799829765399598</v>
      </c>
      <c r="N55">
        <f t="shared" si="19"/>
        <v>0.42694723994417089</v>
      </c>
      <c r="O55">
        <f t="shared" si="20"/>
        <v>0.33429202381410139</v>
      </c>
      <c r="P55">
        <f t="shared" si="21"/>
        <v>0.29262362441146761</v>
      </c>
      <c r="R55">
        <f t="shared" si="22"/>
        <v>6.7353138217213839</v>
      </c>
      <c r="S55">
        <f t="shared" si="23"/>
        <v>19.720556279134058</v>
      </c>
      <c r="T55">
        <f t="shared" si="24"/>
        <v>2.5530126869288967</v>
      </c>
      <c r="U55">
        <f t="shared" si="25"/>
        <v>2.3064305794664106</v>
      </c>
      <c r="V55">
        <f t="shared" si="26"/>
        <v>1.2349397430918392</v>
      </c>
      <c r="W55">
        <f t="shared" si="27"/>
        <v>1.1400311248683066</v>
      </c>
      <c r="X55">
        <f t="shared" si="28"/>
        <v>0.83046956818562445</v>
      </c>
      <c r="Z55">
        <v>0.65398593591068144</v>
      </c>
      <c r="AA55">
        <v>0.25434623380474819</v>
      </c>
      <c r="AB55">
        <v>-0.20314169777439534</v>
      </c>
    </row>
    <row r="56" spans="1:28">
      <c r="A56" s="25">
        <v>2030</v>
      </c>
      <c r="B56">
        <f t="shared" ref="B56:H56" si="32">B26*B41/1000000000</f>
        <v>4.5535942515667749</v>
      </c>
      <c r="C56">
        <f t="shared" si="32"/>
        <v>14.217059998942222</v>
      </c>
      <c r="D56">
        <f t="shared" si="32"/>
        <v>1.8832057566976326</v>
      </c>
      <c r="E56">
        <f t="shared" si="32"/>
        <v>1.7247893978892364</v>
      </c>
      <c r="F56">
        <f t="shared" si="32"/>
        <v>0.90238889638373232</v>
      </c>
      <c r="G56">
        <f t="shared" si="32"/>
        <v>0.72732684290042171</v>
      </c>
      <c r="H56">
        <f t="shared" si="32"/>
        <v>0.62418862990126045</v>
      </c>
      <c r="J56">
        <f t="shared" si="15"/>
        <v>2.9466418592437993</v>
      </c>
      <c r="K56">
        <f t="shared" si="16"/>
        <v>6.0824796326426585</v>
      </c>
      <c r="L56">
        <f t="shared" si="17"/>
        <v>0.93702854426558091</v>
      </c>
      <c r="M56">
        <f t="shared" si="18"/>
        <v>0.84172082492888545</v>
      </c>
      <c r="N56">
        <f t="shared" si="19"/>
        <v>0.45536526812228728</v>
      </c>
      <c r="O56">
        <f t="shared" si="20"/>
        <v>0.35650349572034318</v>
      </c>
      <c r="P56">
        <f t="shared" si="21"/>
        <v>0.31195907225668645</v>
      </c>
      <c r="R56">
        <f t="shared" si="22"/>
        <v>7.182225396734645</v>
      </c>
      <c r="S56">
        <f t="shared" si="23"/>
        <v>21.024909458225626</v>
      </c>
      <c r="T56">
        <f t="shared" si="24"/>
        <v>2.7251403821795086</v>
      </c>
      <c r="U56">
        <f t="shared" si="25"/>
        <v>2.4636736599171125</v>
      </c>
      <c r="V56">
        <f t="shared" si="26"/>
        <v>1.317138546911367</v>
      </c>
      <c r="W56">
        <f t="shared" si="27"/>
        <v>1.2157785776891821</v>
      </c>
      <c r="X56">
        <f t="shared" si="28"/>
        <v>0.88534381511284987</v>
      </c>
      <c r="Z56">
        <v>0.52737846013111522</v>
      </c>
      <c r="AA56">
        <v>0.20511504249740975</v>
      </c>
      <c r="AB56">
        <v>-0.16380571858940318</v>
      </c>
    </row>
    <row r="57" spans="1:28">
      <c r="A57" s="25">
        <v>2031</v>
      </c>
      <c r="B57">
        <f t="shared" ref="B57:H57" si="33">B27*B42/1000000000</f>
        <v>4.8558213439889117</v>
      </c>
      <c r="C57">
        <f t="shared" si="33"/>
        <v>15.157502901541443</v>
      </c>
      <c r="D57">
        <f t="shared" si="33"/>
        <v>2.0103047279774042</v>
      </c>
      <c r="E57">
        <f t="shared" si="33"/>
        <v>1.8425588695611068</v>
      </c>
      <c r="F57">
        <f t="shared" si="33"/>
        <v>0.96247791540909688</v>
      </c>
      <c r="G57">
        <f t="shared" si="33"/>
        <v>0.77566889471257672</v>
      </c>
      <c r="H57">
        <f t="shared" si="33"/>
        <v>0.66543500536125089</v>
      </c>
      <c r="J57">
        <f t="shared" si="15"/>
        <v>3.1422137420970406</v>
      </c>
      <c r="K57">
        <f t="shared" si="16"/>
        <v>6.4848289792128142</v>
      </c>
      <c r="L57">
        <f t="shared" si="17"/>
        <v>1.0002693046617159</v>
      </c>
      <c r="M57">
        <f t="shared" si="18"/>
        <v>0.89919393843966999</v>
      </c>
      <c r="N57">
        <f t="shared" si="19"/>
        <v>0.48568750764600443</v>
      </c>
      <c r="O57">
        <f t="shared" si="20"/>
        <v>0.38019863447337104</v>
      </c>
      <c r="P57">
        <f t="shared" si="21"/>
        <v>0.33257332315145999</v>
      </c>
      <c r="R57">
        <f t="shared" si="22"/>
        <v>7.6589176488009469</v>
      </c>
      <c r="S57">
        <f t="shared" si="23"/>
        <v>22.415684124665141</v>
      </c>
      <c r="T57">
        <f t="shared" si="24"/>
        <v>2.9090621538372998</v>
      </c>
      <c r="U57">
        <f t="shared" si="25"/>
        <v>2.6318945138111682</v>
      </c>
      <c r="V57">
        <f t="shared" si="26"/>
        <v>1.4048452590856511</v>
      </c>
      <c r="W57">
        <f t="shared" si="27"/>
        <v>1.2965857575264939</v>
      </c>
      <c r="X57">
        <f t="shared" si="28"/>
        <v>0.9438473213607953</v>
      </c>
      <c r="Z57">
        <v>0.45330321358483711</v>
      </c>
      <c r="AA57">
        <v>0.17632775623886071</v>
      </c>
      <c r="AB57">
        <v>-0.14077343272931286</v>
      </c>
    </row>
    <row r="58" spans="1:28">
      <c r="A58" s="25">
        <v>2032</v>
      </c>
      <c r="B58">
        <f t="shared" ref="B58:H58" si="34">B28*B43/1000000000</f>
        <v>5.1781973641932479</v>
      </c>
      <c r="C58">
        <f t="shared" si="34"/>
        <v>16.160268010361168</v>
      </c>
      <c r="D58">
        <f t="shared" si="34"/>
        <v>2.1461277146265005</v>
      </c>
      <c r="E58">
        <f t="shared" si="34"/>
        <v>1.968571164246957</v>
      </c>
      <c r="F58">
        <f t="shared" si="34"/>
        <v>1.0265963062378884</v>
      </c>
      <c r="G58">
        <f t="shared" si="34"/>
        <v>0.82724197032593094</v>
      </c>
      <c r="H58">
        <f t="shared" si="34"/>
        <v>0.70940960774503858</v>
      </c>
      <c r="J58">
        <f t="shared" si="15"/>
        <v>3.3508240448757034</v>
      </c>
      <c r="K58">
        <f t="shared" si="16"/>
        <v>6.9138416127090832</v>
      </c>
      <c r="L58">
        <f t="shared" si="17"/>
        <v>1.0678508819827119</v>
      </c>
      <c r="M58">
        <f t="shared" si="18"/>
        <v>0.96068966236049103</v>
      </c>
      <c r="N58">
        <f t="shared" si="19"/>
        <v>0.51804305673169093</v>
      </c>
      <c r="O58">
        <f t="shared" si="20"/>
        <v>0.40547747839433929</v>
      </c>
      <c r="P58">
        <f t="shared" si="21"/>
        <v>0.3545510963843258</v>
      </c>
      <c r="R58">
        <f t="shared" si="22"/>
        <v>8.1673901019215052</v>
      </c>
      <c r="S58">
        <f t="shared" si="23"/>
        <v>23.898624030832178</v>
      </c>
      <c r="T58">
        <f t="shared" si="24"/>
        <v>3.1056082319433624</v>
      </c>
      <c r="U58">
        <f t="shared" si="25"/>
        <v>2.8118893419468054</v>
      </c>
      <c r="V58">
        <f t="shared" si="26"/>
        <v>1.4984332946487759</v>
      </c>
      <c r="W58">
        <f t="shared" si="27"/>
        <v>1.3827938235813924</v>
      </c>
      <c r="X58">
        <f t="shared" si="28"/>
        <v>1.00622052134794</v>
      </c>
    </row>
    <row r="59" spans="1:28">
      <c r="A59" s="25">
        <v>2033</v>
      </c>
      <c r="B59">
        <f t="shared" ref="B59:H59" si="35">B29*B44/1000000000</f>
        <v>5.5220762732054505</v>
      </c>
      <c r="C59">
        <f t="shared" si="35"/>
        <v>17.229498821482494</v>
      </c>
      <c r="D59">
        <f t="shared" si="35"/>
        <v>2.2912905919094464</v>
      </c>
      <c r="E59">
        <f t="shared" si="35"/>
        <v>2.1034264777928047</v>
      </c>
      <c r="F59">
        <f t="shared" si="35"/>
        <v>1.0950175952465897</v>
      </c>
      <c r="G59">
        <f t="shared" si="35"/>
        <v>0.88226415089296428</v>
      </c>
      <c r="H59">
        <f t="shared" si="35"/>
        <v>0.75629321298373464</v>
      </c>
      <c r="J59">
        <f t="shared" si="15"/>
        <v>3.5733489190358902</v>
      </c>
      <c r="K59">
        <f t="shared" si="16"/>
        <v>7.3712902435598604</v>
      </c>
      <c r="L59">
        <f t="shared" si="17"/>
        <v>1.1400797178908861</v>
      </c>
      <c r="M59">
        <f t="shared" si="18"/>
        <v>1.0265009004761509</v>
      </c>
      <c r="N59">
        <f t="shared" si="19"/>
        <v>0.55256994279996841</v>
      </c>
      <c r="O59">
        <f t="shared" si="20"/>
        <v>0.43244692123255563</v>
      </c>
      <c r="P59">
        <f t="shared" si="21"/>
        <v>0.37798274075219251</v>
      </c>
      <c r="R59">
        <f t="shared" si="22"/>
        <v>8.7097783115998357</v>
      </c>
      <c r="S59">
        <f t="shared" si="23"/>
        <v>25.479856788901962</v>
      </c>
      <c r="T59">
        <f t="shared" si="24"/>
        <v>3.3156698343307851</v>
      </c>
      <c r="U59">
        <f t="shared" si="25"/>
        <v>3.0045154586711753</v>
      </c>
      <c r="V59">
        <f t="shared" si="26"/>
        <v>1.5983018962504523</v>
      </c>
      <c r="W59">
        <f t="shared" si="27"/>
        <v>1.4747673140198629</v>
      </c>
      <c r="X59">
        <f t="shared" si="28"/>
        <v>1.0727198261091273</v>
      </c>
      <c r="Z59">
        <v>2.1374039017062301</v>
      </c>
      <c r="AA59">
        <v>0.83133415218580309</v>
      </c>
      <c r="AB59">
        <v>-0.66385764368572286</v>
      </c>
    </row>
    <row r="60" spans="1:28">
      <c r="A60" s="25">
        <v>2034</v>
      </c>
      <c r="B60">
        <f t="shared" ref="B60:H60" si="36">B30*B45/1000000000</f>
        <v>5.888904277228022</v>
      </c>
      <c r="C60">
        <f t="shared" si="36"/>
        <v>18.369615914269101</v>
      </c>
      <c r="D60">
        <f t="shared" si="36"/>
        <v>2.4464546736431183</v>
      </c>
      <c r="E60">
        <f t="shared" si="36"/>
        <v>2.2477713312289902</v>
      </c>
      <c r="F60">
        <f t="shared" si="36"/>
        <v>1.1680342682991058</v>
      </c>
      <c r="G60">
        <f t="shared" si="36"/>
        <v>0.9409684885352213</v>
      </c>
      <c r="H60">
        <f t="shared" si="36"/>
        <v>0.8062786134179234</v>
      </c>
      <c r="J60">
        <f t="shared" si="15"/>
        <v>3.8107242081108548</v>
      </c>
      <c r="K60">
        <f t="shared" si="16"/>
        <v>7.8590661266340147</v>
      </c>
      <c r="L60">
        <f t="shared" si="17"/>
        <v>1.2172848629538282</v>
      </c>
      <c r="M60">
        <f t="shared" si="18"/>
        <v>1.0969431638952281</v>
      </c>
      <c r="N60">
        <f t="shared" si="19"/>
        <v>0.58941576064546797</v>
      </c>
      <c r="O60">
        <f t="shared" si="20"/>
        <v>0.46122119484516483</v>
      </c>
      <c r="P60">
        <f t="shared" si="21"/>
        <v>0.40296461065311528</v>
      </c>
      <c r="R60">
        <f t="shared" si="22"/>
        <v>9.2883633284396385</v>
      </c>
      <c r="S60">
        <f t="shared" si="23"/>
        <v>27.165919775862506</v>
      </c>
      <c r="T60">
        <f t="shared" si="24"/>
        <v>3.5402039318357366</v>
      </c>
      <c r="U60">
        <f t="shared" si="25"/>
        <v>3.2106963488079803</v>
      </c>
      <c r="V60">
        <f t="shared" si="26"/>
        <v>1.7048779800543437</v>
      </c>
      <c r="W60">
        <f t="shared" si="27"/>
        <v>1.5728957920480833</v>
      </c>
      <c r="X60">
        <f t="shared" si="28"/>
        <v>1.1436186906516435</v>
      </c>
      <c r="Z60">
        <v>4.4160304173729195</v>
      </c>
      <c r="AA60">
        <v>1.7177256590145173</v>
      </c>
      <c r="AB60">
        <v>-1.3714415821620163</v>
      </c>
    </row>
    <row r="61" spans="1:28">
      <c r="A61" s="25">
        <v>2035</v>
      </c>
      <c r="B61">
        <f t="shared" ref="B61:H61" si="37">B31*B46/1000000000</f>
        <v>6.2802262604300099</v>
      </c>
      <c r="C61">
        <f t="shared" si="37"/>
        <v>19.585335670562593</v>
      </c>
      <c r="D61">
        <f t="shared" si="37"/>
        <v>2.6123302836399969</v>
      </c>
      <c r="E61">
        <f t="shared" si="37"/>
        <v>2.4023024303472358</v>
      </c>
      <c r="F61">
        <f t="shared" si="37"/>
        <v>1.2459591304291546</v>
      </c>
      <c r="G61">
        <f t="shared" si="37"/>
        <v>1.0036040634520245</v>
      </c>
      <c r="H61">
        <f t="shared" si="37"/>
        <v>0.85957142106185158</v>
      </c>
      <c r="J61">
        <f t="shared" si="15"/>
        <v>4.0639496103847907</v>
      </c>
      <c r="K61">
        <f t="shared" si="16"/>
        <v>8.37918706986747</v>
      </c>
      <c r="L61">
        <f t="shared" si="17"/>
        <v>1.2998197536909406</v>
      </c>
      <c r="M61">
        <f t="shared" si="18"/>
        <v>1.1723564545764882</v>
      </c>
      <c r="N61">
        <f t="shared" si="19"/>
        <v>0.62873835856244464</v>
      </c>
      <c r="O61">
        <f t="shared" si="20"/>
        <v>0.49192238734515203</v>
      </c>
      <c r="P61">
        <f t="shared" si="21"/>
        <v>0.42959946754434669</v>
      </c>
      <c r="R61">
        <f t="shared" si="22"/>
        <v>9.905581844359638</v>
      </c>
      <c r="S61">
        <f t="shared" si="23"/>
        <v>28.963787816410171</v>
      </c>
      <c r="T61">
        <f t="shared" si="24"/>
        <v>3.7802384164444898</v>
      </c>
      <c r="U61">
        <f t="shared" si="25"/>
        <v>3.4314271806426215</v>
      </c>
      <c r="V61">
        <f t="shared" si="26"/>
        <v>1.8186181203481302</v>
      </c>
      <c r="W61">
        <f t="shared" si="27"/>
        <v>1.6775956129448641</v>
      </c>
      <c r="X61">
        <f t="shared" si="28"/>
        <v>1.2192087532982738</v>
      </c>
      <c r="Z61">
        <v>0.67659799982694557</v>
      </c>
      <c r="AA61">
        <v>0.26305945175556056</v>
      </c>
      <c r="AB61">
        <v>-0.21025067268361042</v>
      </c>
    </row>
    <row r="62" spans="1:28">
      <c r="Z62">
        <v>0.60581908782277849</v>
      </c>
      <c r="AA62">
        <v>0.235476860302685</v>
      </c>
      <c r="AB62">
        <v>-0.18832360926992348</v>
      </c>
    </row>
    <row r="63" spans="1:28">
      <c r="Z63">
        <v>0.33001567533421289</v>
      </c>
      <c r="AA63">
        <v>0.12834869912133928</v>
      </c>
      <c r="AB63">
        <v>-0.10250976496337333</v>
      </c>
    </row>
    <row r="64" spans="1:28">
      <c r="B64" t="s">
        <v>129</v>
      </c>
      <c r="Z64">
        <v>0.25849762928397096</v>
      </c>
      <c r="AA64">
        <v>0.10053833484757657</v>
      </c>
      <c r="AB64">
        <v>-8.0290328710032527E-2</v>
      </c>
    </row>
    <row r="65" spans="1:28">
      <c r="A65" s="25">
        <v>2025</v>
      </c>
      <c r="B65">
        <f>J21*B36/1000000000</f>
        <v>4.5877406153727653</v>
      </c>
      <c r="C65">
        <f t="shared" ref="C65:H65" si="38">K21*C36/1000000000</f>
        <v>14.336912480377524</v>
      </c>
      <c r="D65">
        <f t="shared" si="38"/>
        <v>1.8884892386399448</v>
      </c>
      <c r="E65">
        <f t="shared" si="38"/>
        <v>1.7239187731117003</v>
      </c>
      <c r="F65">
        <f t="shared" si="38"/>
        <v>0.90833216971542963</v>
      </c>
      <c r="G65">
        <f t="shared" si="38"/>
        <v>0.73249350262852497</v>
      </c>
      <c r="H65">
        <f t="shared" si="38"/>
        <v>0.62963096982369782</v>
      </c>
      <c r="J65">
        <f>J21*J36/1000000000</f>
        <v>2.9687380538920332</v>
      </c>
      <c r="K65">
        <f t="shared" ref="K65:P65" si="39">K21*K36/1000000000</f>
        <v>6.1337560763874368</v>
      </c>
      <c r="L65">
        <f t="shared" si="39"/>
        <v>0.93965745158250613</v>
      </c>
      <c r="M65">
        <f t="shared" si="39"/>
        <v>0.84129594812546349</v>
      </c>
      <c r="N65">
        <f t="shared" si="39"/>
        <v>0.45836437445555217</v>
      </c>
      <c r="O65">
        <f t="shared" si="39"/>
        <v>0.35903596413154754</v>
      </c>
      <c r="P65">
        <f t="shared" si="39"/>
        <v>0.31467906302835047</v>
      </c>
      <c r="R65">
        <f>J21*R36/1000000000</f>
        <v>7.2360832654389409</v>
      </c>
      <c r="S65">
        <f t="shared" ref="S65:X65" si="40">K21*S36/1000000000</f>
        <v>21.202153387048345</v>
      </c>
      <c r="T65">
        <f t="shared" si="40"/>
        <v>2.7327859779665351</v>
      </c>
      <c r="U65">
        <f t="shared" si="40"/>
        <v>2.4624300673169306</v>
      </c>
      <c r="V65">
        <f t="shared" si="40"/>
        <v>1.3258134258148857</v>
      </c>
      <c r="W65">
        <f t="shared" si="40"/>
        <v>1.2244150171069654</v>
      </c>
      <c r="X65">
        <f t="shared" si="40"/>
        <v>0.89306318352049574</v>
      </c>
      <c r="Z65">
        <v>0.22655338977140629</v>
      </c>
      <c r="AA65">
        <v>8.8125673256944176E-2</v>
      </c>
      <c r="AB65">
        <v>-7.0356215042834763E-2</v>
      </c>
    </row>
    <row r="66" spans="1:28">
      <c r="A66" s="25">
        <v>2026</v>
      </c>
      <c r="B66">
        <f t="shared" ref="B66:B75" si="41">J22*B37/1000000000</f>
        <v>4.9496258764524059</v>
      </c>
      <c r="C66">
        <f t="shared" ref="C66:C75" si="42">K22*C37/1000000000</f>
        <v>15.464549398751705</v>
      </c>
      <c r="D66">
        <f t="shared" ref="D66:D75" si="43">L22*D37/1000000000</f>
        <v>2.039638977120009</v>
      </c>
      <c r="E66">
        <f t="shared" ref="E66:E75" si="44">M22*E37/1000000000</f>
        <v>1.8633141902135708</v>
      </c>
      <c r="F66">
        <f t="shared" ref="F66:F75" si="45">N22*F37/1000000000</f>
        <v>0.98018575572151256</v>
      </c>
      <c r="G66">
        <f t="shared" ref="G66:G75" si="46">O22*G37/1000000000</f>
        <v>0.79034429024259234</v>
      </c>
      <c r="H66">
        <f t="shared" ref="H66:H75" si="47">P22*H37/1000000000</f>
        <v>0.67910863304626834</v>
      </c>
      <c r="J66">
        <f t="shared" ref="J66:P66" si="48">J22*J37/1000000000</f>
        <v>3.2029148820478879</v>
      </c>
      <c r="K66">
        <f t="shared" si="48"/>
        <v>6.6161925709606608</v>
      </c>
      <c r="L66">
        <f t="shared" si="48"/>
        <v>1.0148651759166021</v>
      </c>
      <c r="M66">
        <f t="shared" si="48"/>
        <v>0.90932281889466071</v>
      </c>
      <c r="N66">
        <f t="shared" si="48"/>
        <v>0.4946232730172806</v>
      </c>
      <c r="O66">
        <f t="shared" si="48"/>
        <v>0.38739186521770302</v>
      </c>
      <c r="P66">
        <f t="shared" si="48"/>
        <v>0.3394071743346771</v>
      </c>
      <c r="R66">
        <f t="shared" ref="R66:R75" si="49">J22*R37/1000000000</f>
        <v>7.8068722662235075</v>
      </c>
      <c r="S66">
        <f t="shared" ref="S66:S75" si="50">K22*S37/1000000000</f>
        <v>22.869760059056038</v>
      </c>
      <c r="T66">
        <f t="shared" ref="T66:T75" si="51">L22*T37/1000000000</f>
        <v>2.9515110188299434</v>
      </c>
      <c r="U66">
        <f t="shared" ref="U66:U75" si="52">M22*U37/1000000000</f>
        <v>2.6615412271184198</v>
      </c>
      <c r="V66">
        <f t="shared" ref="V66:V75" si="53">N22*V37/1000000000</f>
        <v>1.4306918526679768</v>
      </c>
      <c r="W66">
        <f t="shared" ref="W66:W75" si="54">O22*W37/1000000000</f>
        <v>1.3211167255206879</v>
      </c>
      <c r="X66">
        <f t="shared" ref="X66:X75" si="55">P22*X37/1000000000</f>
        <v>0.96324187794379634</v>
      </c>
    </row>
    <row r="67" spans="1:28">
      <c r="A67" s="25">
        <v>2027</v>
      </c>
      <c r="B67">
        <f t="shared" si="41"/>
        <v>5.3401795263199583</v>
      </c>
      <c r="C67">
        <f t="shared" si="42"/>
        <v>16.681032019229281</v>
      </c>
      <c r="D67">
        <f t="shared" si="43"/>
        <v>2.2030865667245365</v>
      </c>
      <c r="E67">
        <f t="shared" si="44"/>
        <v>2.0142582487764162</v>
      </c>
      <c r="F67">
        <f t="shared" si="45"/>
        <v>1.0577617253209028</v>
      </c>
      <c r="G67">
        <f t="shared" si="46"/>
        <v>0.85278852178536524</v>
      </c>
      <c r="H67">
        <f t="shared" si="47"/>
        <v>0.73247798601343084</v>
      </c>
      <c r="J67">
        <f t="shared" ref="J67:P67" si="56">J23*J38/1000000000</f>
        <v>3.4556430939618514</v>
      </c>
      <c r="K67">
        <f t="shared" si="56"/>
        <v>7.1366398901018284</v>
      </c>
      <c r="L67">
        <f t="shared" si="56"/>
        <v>1.0961919541542702</v>
      </c>
      <c r="M67">
        <f t="shared" si="56"/>
        <v>0.98298558470660091</v>
      </c>
      <c r="N67">
        <f t="shared" si="56"/>
        <v>0.53376981209598284</v>
      </c>
      <c r="O67">
        <f t="shared" si="56"/>
        <v>0.4179992696464942</v>
      </c>
      <c r="P67">
        <f t="shared" si="56"/>
        <v>0.36608028730248188</v>
      </c>
      <c r="R67">
        <f t="shared" si="49"/>
        <v>8.4228789167723566</v>
      </c>
      <c r="S67">
        <f t="shared" si="50"/>
        <v>24.668756261853876</v>
      </c>
      <c r="T67">
        <f t="shared" si="51"/>
        <v>3.1880319752984918</v>
      </c>
      <c r="U67">
        <f t="shared" si="52"/>
        <v>2.8771483624923753</v>
      </c>
      <c r="V67">
        <f t="shared" si="53"/>
        <v>1.5439227448951025</v>
      </c>
      <c r="W67">
        <f t="shared" si="54"/>
        <v>1.4254967023509399</v>
      </c>
      <c r="X67">
        <f t="shared" si="55"/>
        <v>1.0389405118223507</v>
      </c>
      <c r="Z67">
        <v>5.2097666833029503</v>
      </c>
      <c r="AA67">
        <v>2.0263165821359905</v>
      </c>
      <c r="AB67">
        <v>-1.6181047633388439</v>
      </c>
    </row>
    <row r="68" spans="1:28">
      <c r="A68" s="25">
        <v>2028</v>
      </c>
      <c r="B68">
        <f t="shared" si="41"/>
        <v>5.761690832468453</v>
      </c>
      <c r="C68">
        <f t="shared" si="42"/>
        <v>17.993383333823008</v>
      </c>
      <c r="D68">
        <f t="shared" si="43"/>
        <v>2.3798618456682101</v>
      </c>
      <c r="E68">
        <f t="shared" si="44"/>
        <v>2.1777478262364762</v>
      </c>
      <c r="F68">
        <f t="shared" si="45"/>
        <v>1.1415214853123579</v>
      </c>
      <c r="G68">
        <f t="shared" si="46"/>
        <v>0.92019455401329675</v>
      </c>
      <c r="H68">
        <f t="shared" si="47"/>
        <v>0.79004567265419734</v>
      </c>
      <c r="J68">
        <f t="shared" ref="J68:P68" si="57">J24*J39/1000000000</f>
        <v>3.7284040801683691</v>
      </c>
      <c r="K68">
        <f t="shared" si="57"/>
        <v>7.6981026779413737</v>
      </c>
      <c r="L68">
        <f t="shared" si="57"/>
        <v>1.1841502039108993</v>
      </c>
      <c r="M68">
        <f t="shared" si="57"/>
        <v>1.0627707353895564</v>
      </c>
      <c r="N68">
        <f t="shared" si="57"/>
        <v>0.57603682770224329</v>
      </c>
      <c r="O68">
        <f t="shared" si="57"/>
        <v>0.45103872963131653</v>
      </c>
      <c r="P68">
        <f t="shared" si="57"/>
        <v>0.39485165745585693</v>
      </c>
      <c r="R68">
        <f t="shared" si="49"/>
        <v>9.0877139988591864</v>
      </c>
      <c r="S68">
        <f t="shared" si="50"/>
        <v>26.609527952257476</v>
      </c>
      <c r="T68">
        <f t="shared" si="51"/>
        <v>3.4438391007318918</v>
      </c>
      <c r="U68">
        <f t="shared" si="52"/>
        <v>3.1106754042009164</v>
      </c>
      <c r="V68">
        <f t="shared" si="53"/>
        <v>1.6661795778491686</v>
      </c>
      <c r="W68">
        <f t="shared" si="54"/>
        <v>1.5381706821300218</v>
      </c>
      <c r="X68">
        <f t="shared" si="55"/>
        <v>1.1205940262829068</v>
      </c>
      <c r="Z68">
        <v>15.264603467269943</v>
      </c>
      <c r="AA68">
        <v>5.9375499197784016</v>
      </c>
      <c r="AB68">
        <v>-4.7405724036390016</v>
      </c>
    </row>
    <row r="69" spans="1:28">
      <c r="A69" s="25">
        <v>2029</v>
      </c>
      <c r="B69">
        <f t="shared" si="41"/>
        <v>6.2166345509361305</v>
      </c>
      <c r="C69">
        <f t="shared" si="42"/>
        <v>19.409184881473887</v>
      </c>
      <c r="D69">
        <f t="shared" si="43"/>
        <v>2.5710850985438753</v>
      </c>
      <c r="E69">
        <f t="shared" si="44"/>
        <v>2.3548715109618858</v>
      </c>
      <c r="F69">
        <f t="shared" si="45"/>
        <v>1.231964480681653</v>
      </c>
      <c r="G69">
        <f t="shared" si="46"/>
        <v>0.9929608176280198</v>
      </c>
      <c r="H69">
        <f t="shared" si="47"/>
        <v>0.85214257924233194</v>
      </c>
      <c r="J69">
        <f t="shared" ref="J69:P69" si="58">J25*J40/1000000000</f>
        <v>4.0227992612883456</v>
      </c>
      <c r="K69">
        <f t="shared" si="58"/>
        <v>8.3038245415398357</v>
      </c>
      <c r="L69">
        <f t="shared" si="58"/>
        <v>1.2792973462953963</v>
      </c>
      <c r="M69">
        <f t="shared" si="58"/>
        <v>1.149209516961363</v>
      </c>
      <c r="N69">
        <f t="shared" si="58"/>
        <v>0.62167635075174721</v>
      </c>
      <c r="O69">
        <f t="shared" si="58"/>
        <v>0.48670553830526575</v>
      </c>
      <c r="P69">
        <f t="shared" si="58"/>
        <v>0.42588665623869115</v>
      </c>
      <c r="R69">
        <f t="shared" si="49"/>
        <v>9.8052808588707432</v>
      </c>
      <c r="S69">
        <f t="shared" si="50"/>
        <v>28.70328709461111</v>
      </c>
      <c r="T69">
        <f t="shared" si="51"/>
        <v>3.7205535312023104</v>
      </c>
      <c r="U69">
        <f t="shared" si="52"/>
        <v>3.3636772820762566</v>
      </c>
      <c r="V69">
        <f t="shared" si="53"/>
        <v>1.798191347914619</v>
      </c>
      <c r="W69">
        <f t="shared" si="54"/>
        <v>1.659804670129797</v>
      </c>
      <c r="X69">
        <f t="shared" si="55"/>
        <v>1.208671747586709</v>
      </c>
      <c r="Z69">
        <v>1.9677357142577085</v>
      </c>
      <c r="AA69">
        <v>0.76505026370882656</v>
      </c>
      <c r="AB69">
        <v>-0.61146760364657449</v>
      </c>
    </row>
    <row r="70" spans="1:28">
      <c r="A70" s="25">
        <v>2030</v>
      </c>
      <c r="B70">
        <f t="shared" si="41"/>
        <v>6.7076863485332332</v>
      </c>
      <c r="C70">
        <f t="shared" si="42"/>
        <v>20.936621673051285</v>
      </c>
      <c r="D70">
        <f t="shared" si="43"/>
        <v>2.7779755873708964</v>
      </c>
      <c r="E70">
        <f t="shared" si="44"/>
        <v>2.5468188065127522</v>
      </c>
      <c r="F70">
        <f t="shared" si="45"/>
        <v>1.3296314514445067</v>
      </c>
      <c r="G70">
        <f t="shared" si="46"/>
        <v>1.071518350614076</v>
      </c>
      <c r="H70">
        <f t="shared" si="47"/>
        <v>0.91912576286906722</v>
      </c>
      <c r="J70">
        <f t="shared" ref="J70:P70" si="59">J26*J41/1000000000</f>
        <v>4.3405600677894247</v>
      </c>
      <c r="K70">
        <f t="shared" si="59"/>
        <v>8.9573072711344075</v>
      </c>
      <c r="L70">
        <f t="shared" si="59"/>
        <v>1.3822400507123223</v>
      </c>
      <c r="M70">
        <f t="shared" si="59"/>
        <v>1.2428824234342719</v>
      </c>
      <c r="N70">
        <f t="shared" si="59"/>
        <v>0.67096125053979416</v>
      </c>
      <c r="O70">
        <f t="shared" si="59"/>
        <v>0.52521097145140561</v>
      </c>
      <c r="P70">
        <f t="shared" si="59"/>
        <v>0.45936373483318771</v>
      </c>
      <c r="R70">
        <f t="shared" si="49"/>
        <v>10.579799732747269</v>
      </c>
      <c r="S70">
        <f t="shared" si="50"/>
        <v>30.962138098156625</v>
      </c>
      <c r="T70">
        <f t="shared" si="51"/>
        <v>4.019939630563039</v>
      </c>
      <c r="U70">
        <f t="shared" si="52"/>
        <v>3.637853072303002</v>
      </c>
      <c r="V70">
        <f t="shared" si="53"/>
        <v>1.9407473262376467</v>
      </c>
      <c r="W70">
        <f t="shared" si="54"/>
        <v>1.7911191770159869</v>
      </c>
      <c r="X70">
        <f t="shared" si="55"/>
        <v>1.3036801224587078</v>
      </c>
      <c r="Z70">
        <v>1.7732013811944021</v>
      </c>
      <c r="AA70">
        <v>0.68922868612252852</v>
      </c>
      <c r="AB70">
        <v>-0.55121354011650103</v>
      </c>
    </row>
    <row r="71" spans="1:28">
      <c r="A71" s="25">
        <v>2031</v>
      </c>
      <c r="B71">
        <f t="shared" si="41"/>
        <v>7.2377395640586579</v>
      </c>
      <c r="C71">
        <f t="shared" si="42"/>
        <v>22.584530803746386</v>
      </c>
      <c r="D71">
        <f t="shared" si="43"/>
        <v>3.0018609655509461</v>
      </c>
      <c r="E71">
        <f t="shared" si="44"/>
        <v>2.7548903571734735</v>
      </c>
      <c r="F71">
        <f t="shared" si="45"/>
        <v>1.4351079855076168</v>
      </c>
      <c r="G71">
        <f t="shared" si="46"/>
        <v>1.1563335561510737</v>
      </c>
      <c r="H71">
        <f t="shared" si="47"/>
        <v>0.99138053509277668</v>
      </c>
      <c r="J71">
        <f t="shared" ref="J71:P71" si="60">J27*J42/1000000000</f>
        <v>4.6835587862098436</v>
      </c>
      <c r="K71">
        <f t="shared" si="60"/>
        <v>9.6623316379616266</v>
      </c>
      <c r="L71">
        <f t="shared" si="60"/>
        <v>1.4936389189731547</v>
      </c>
      <c r="M71">
        <f t="shared" si="60"/>
        <v>1.344424187014629</v>
      </c>
      <c r="N71">
        <f t="shared" si="60"/>
        <v>0.72418702759305398</v>
      </c>
      <c r="O71">
        <f t="shared" si="60"/>
        <v>0.56678363930950471</v>
      </c>
      <c r="P71">
        <f t="shared" si="60"/>
        <v>0.49547546553323629</v>
      </c>
      <c r="R71">
        <f t="shared" si="49"/>
        <v>11.415834182864927</v>
      </c>
      <c r="S71">
        <f t="shared" si="50"/>
        <v>33.399149707506631</v>
      </c>
      <c r="T71">
        <f t="shared" si="51"/>
        <v>4.3439186131506249</v>
      </c>
      <c r="U71">
        <f t="shared" si="52"/>
        <v>3.9350606034765256</v>
      </c>
      <c r="V71">
        <f t="shared" si="53"/>
        <v>2.0947022445282797</v>
      </c>
      <c r="W71">
        <f t="shared" si="54"/>
        <v>1.9328938288946123</v>
      </c>
      <c r="X71">
        <f t="shared" si="55"/>
        <v>1.4061656735184387</v>
      </c>
      <c r="Z71">
        <v>0.95456636133027872</v>
      </c>
      <c r="AA71">
        <v>0.37124706448460698</v>
      </c>
      <c r="AB71">
        <v>-0.29650825901773437</v>
      </c>
    </row>
    <row r="72" spans="1:28">
      <c r="A72" s="25">
        <v>2032</v>
      </c>
      <c r="B72">
        <f t="shared" si="41"/>
        <v>7.8099234327404901</v>
      </c>
      <c r="C72">
        <f t="shared" si="42"/>
        <v>24.362454066275767</v>
      </c>
      <c r="D72">
        <f t="shared" si="43"/>
        <v>3.2441876758092727</v>
      </c>
      <c r="E72">
        <f t="shared" si="44"/>
        <v>2.9805093194391317</v>
      </c>
      <c r="F72">
        <f t="shared" si="45"/>
        <v>1.549028396798263</v>
      </c>
      <c r="G72">
        <f t="shared" si="46"/>
        <v>1.2479112065597808</v>
      </c>
      <c r="H72">
        <f t="shared" si="47"/>
        <v>1.0693227135119825</v>
      </c>
      <c r="J72">
        <f t="shared" ref="J72:P72" si="61">J28*J43/1000000000</f>
        <v>5.053820352238005</v>
      </c>
      <c r="K72">
        <f t="shared" si="61"/>
        <v>10.422979903745208</v>
      </c>
      <c r="L72">
        <f t="shared" si="61"/>
        <v>1.6142136590101694</v>
      </c>
      <c r="M72">
        <f t="shared" si="61"/>
        <v>1.4545293275438176</v>
      </c>
      <c r="N72">
        <f t="shared" si="61"/>
        <v>0.78167377065899135</v>
      </c>
      <c r="O72">
        <f t="shared" si="61"/>
        <v>0.61167095897774004</v>
      </c>
      <c r="P72">
        <f t="shared" si="61"/>
        <v>0.53442966704306971</v>
      </c>
      <c r="R72">
        <f t="shared" si="49"/>
        <v>12.318319842810267</v>
      </c>
      <c r="S72">
        <f t="shared" si="50"/>
        <v>36.028432809718659</v>
      </c>
      <c r="T72">
        <f t="shared" si="51"/>
        <v>4.6945835903880049</v>
      </c>
      <c r="U72">
        <f t="shared" si="52"/>
        <v>4.2573326995318332</v>
      </c>
      <c r="V72">
        <f t="shared" si="53"/>
        <v>2.2609819556286923</v>
      </c>
      <c r="W72">
        <f t="shared" si="54"/>
        <v>2.085972388621657</v>
      </c>
      <c r="X72">
        <f t="shared" si="55"/>
        <v>1.51671819289192</v>
      </c>
      <c r="Z72">
        <v>0.8815506266828399</v>
      </c>
      <c r="AA72">
        <v>0.34286439042412553</v>
      </c>
      <c r="AB72">
        <v>-0.27381291575848632</v>
      </c>
    </row>
    <row r="73" spans="1:28">
      <c r="A73" s="25">
        <v>2033</v>
      </c>
      <c r="B73">
        <f t="shared" si="41"/>
        <v>8.4276229107364315</v>
      </c>
      <c r="C73">
        <f t="shared" si="42"/>
        <v>26.280694906484566</v>
      </c>
      <c r="D73">
        <f t="shared" si="43"/>
        <v>3.5065324458678031</v>
      </c>
      <c r="E73">
        <f t="shared" si="44"/>
        <v>3.2252340205575489</v>
      </c>
      <c r="F73">
        <f t="shared" si="45"/>
        <v>1.6720799611050423</v>
      </c>
      <c r="G73">
        <f t="shared" si="46"/>
        <v>1.3467977169969483</v>
      </c>
      <c r="H73">
        <f t="shared" si="47"/>
        <v>1.1534010550928446</v>
      </c>
      <c r="J73">
        <f t="shared" ref="J73:P73" si="62">J29*J44/1000000000</f>
        <v>5.453535179194672</v>
      </c>
      <c r="K73">
        <f t="shared" si="62"/>
        <v>11.243660187991141</v>
      </c>
      <c r="L73">
        <f t="shared" si="62"/>
        <v>1.7447488047898367</v>
      </c>
      <c r="M73">
        <f t="shared" si="62"/>
        <v>1.5739583300399804</v>
      </c>
      <c r="N73">
        <f t="shared" si="62"/>
        <v>0.84376829420418764</v>
      </c>
      <c r="O73">
        <f t="shared" si="62"/>
        <v>0.66014075903331559</v>
      </c>
      <c r="P73">
        <f t="shared" si="62"/>
        <v>0.57645062061378061</v>
      </c>
      <c r="R73">
        <f t="shared" si="49"/>
        <v>13.292595685873295</v>
      </c>
      <c r="S73">
        <f t="shared" si="50"/>
        <v>38.865224663130071</v>
      </c>
      <c r="T73">
        <f t="shared" si="51"/>
        <v>5.0742162058881757</v>
      </c>
      <c r="U73">
        <f t="shared" si="52"/>
        <v>4.6068952610911609</v>
      </c>
      <c r="V73">
        <f t="shared" si="53"/>
        <v>2.4405896162013243</v>
      </c>
      <c r="W73">
        <f t="shared" si="54"/>
        <v>2.2512682280169392</v>
      </c>
      <c r="X73">
        <f t="shared" si="55"/>
        <v>1.63597419362256</v>
      </c>
      <c r="Z73">
        <v>0.64296140187878836</v>
      </c>
      <c r="AA73">
        <v>0.25010178164170738</v>
      </c>
      <c r="AB73">
        <v>-0.19967183320660203</v>
      </c>
    </row>
    <row r="74" spans="1:28">
      <c r="A74" s="25">
        <v>2034</v>
      </c>
      <c r="B74">
        <f t="shared" si="41"/>
        <v>9.0945002505453996</v>
      </c>
      <c r="C74">
        <f t="shared" si="42"/>
        <v>28.350380093854668</v>
      </c>
      <c r="D74">
        <f t="shared" si="43"/>
        <v>3.7906150099645441</v>
      </c>
      <c r="E74">
        <f t="shared" si="44"/>
        <v>3.4907720639255868</v>
      </c>
      <c r="F74">
        <f t="shared" si="45"/>
        <v>1.8050075456484624</v>
      </c>
      <c r="G74">
        <f t="shared" si="46"/>
        <v>1.4535847151310441</v>
      </c>
      <c r="H74">
        <f t="shared" si="47"/>
        <v>1.2440998862647599</v>
      </c>
      <c r="J74">
        <f t="shared" ref="J74:P74" si="63">J30*J45/1000000000</f>
        <v>5.8850731195340273</v>
      </c>
      <c r="K74">
        <f t="shared" si="63"/>
        <v>12.129132852458863</v>
      </c>
      <c r="L74">
        <f t="shared" si="63"/>
        <v>1.8861000461717643</v>
      </c>
      <c r="M74">
        <f t="shared" si="63"/>
        <v>1.7035445283244044</v>
      </c>
      <c r="N74">
        <f t="shared" si="63"/>
        <v>0.91084647459740309</v>
      </c>
      <c r="O74">
        <f t="shared" si="63"/>
        <v>0.71248302922985096</v>
      </c>
      <c r="P74">
        <f t="shared" si="63"/>
        <v>0.62178038452125894</v>
      </c>
      <c r="R74">
        <f t="shared" si="49"/>
        <v>14.344438055191731</v>
      </c>
      <c r="S74">
        <f t="shared" si="50"/>
        <v>41.925980098833712</v>
      </c>
      <c r="T74">
        <f t="shared" si="51"/>
        <v>5.4853050444496585</v>
      </c>
      <c r="U74">
        <f t="shared" si="52"/>
        <v>4.9861874134851627</v>
      </c>
      <c r="V74">
        <f t="shared" si="53"/>
        <v>2.6346124441102194</v>
      </c>
      <c r="W74">
        <f t="shared" si="54"/>
        <v>2.4297702948311337</v>
      </c>
      <c r="X74">
        <f t="shared" si="55"/>
        <v>1.7646206401762601</v>
      </c>
    </row>
    <row r="75" spans="1:28">
      <c r="A75" s="25">
        <v>2035</v>
      </c>
      <c r="B75">
        <f t="shared" si="41"/>
        <v>9.814518493785485</v>
      </c>
      <c r="C75">
        <f t="shared" si="42"/>
        <v>30.583526513377787</v>
      </c>
      <c r="D75">
        <f t="shared" si="43"/>
        <v>4.0983122006402031</v>
      </c>
      <c r="E75">
        <f t="shared" si="44"/>
        <v>3.7789960624384022</v>
      </c>
      <c r="F75">
        <f t="shared" si="45"/>
        <v>1.948618672410446</v>
      </c>
      <c r="G75">
        <f t="shared" si="46"/>
        <v>1.5689129358437928</v>
      </c>
      <c r="H75">
        <f t="shared" si="47"/>
        <v>1.3419419460873925</v>
      </c>
      <c r="J75">
        <f t="shared" ref="J75:P75" si="64">J31*J46/1000000000</f>
        <v>6.350998667077139</v>
      </c>
      <c r="K75">
        <f t="shared" si="64"/>
        <v>13.084539076704161</v>
      </c>
      <c r="L75">
        <f t="shared" si="64"/>
        <v>2.0392012405728575</v>
      </c>
      <c r="M75">
        <f t="shared" si="64"/>
        <v>1.8442017831112225</v>
      </c>
      <c r="N75">
        <f t="shared" si="64"/>
        <v>0.98331580517691575</v>
      </c>
      <c r="O75">
        <f t="shared" si="64"/>
        <v>0.76901182950806524</v>
      </c>
      <c r="P75">
        <f t="shared" si="64"/>
        <v>0.67068021503367958</v>
      </c>
      <c r="R75">
        <f t="shared" si="49"/>
        <v>15.480097718090301</v>
      </c>
      <c r="S75">
        <f t="shared" si="50"/>
        <v>45.228470295887647</v>
      </c>
      <c r="T75">
        <f t="shared" si="51"/>
        <v>5.9305660239317106</v>
      </c>
      <c r="U75">
        <f t="shared" si="52"/>
        <v>5.397883980127447</v>
      </c>
      <c r="V75">
        <f t="shared" si="53"/>
        <v>2.8442291089224891</v>
      </c>
      <c r="W75">
        <f t="shared" si="54"/>
        <v>2.6225496230165586</v>
      </c>
      <c r="X75">
        <f t="shared" si="55"/>
        <v>1.9033989811652208</v>
      </c>
    </row>
    <row r="78" spans="1:28">
      <c r="B78" t="s">
        <v>130</v>
      </c>
    </row>
    <row r="79" spans="1:28">
      <c r="A79" s="25">
        <v>2025</v>
      </c>
      <c r="B79">
        <f>R21*B36/1000000000</f>
        <v>2.277145337120098</v>
      </c>
      <c r="C79">
        <f t="shared" ref="C79:H79" si="65">S21*C36/1000000000</f>
        <v>7.1163579258048291</v>
      </c>
      <c r="D79">
        <f t="shared" si="65"/>
        <v>0.9372478314256858</v>
      </c>
      <c r="E79">
        <f t="shared" si="65"/>
        <v>0.85549953588886896</v>
      </c>
      <c r="F79">
        <f t="shared" si="65"/>
        <v>0.4508442381362861</v>
      </c>
      <c r="G79">
        <f t="shared" si="65"/>
        <v>0.36357274154171204</v>
      </c>
      <c r="H79">
        <f t="shared" si="65"/>
        <v>0.31252978085552424</v>
      </c>
      <c r="J79">
        <f>R21*J36/1000000000</f>
        <v>1.4735462580205072</v>
      </c>
      <c r="K79">
        <f t="shared" ref="K79:P79" si="66">S21*K36/1000000000</f>
        <v>3.0445888352109032</v>
      </c>
      <c r="L79">
        <f t="shared" si="66"/>
        <v>0.46634732714333516</v>
      </c>
      <c r="M79">
        <f t="shared" si="66"/>
        <v>0.41749547855285501</v>
      </c>
      <c r="N79">
        <f t="shared" si="66"/>
        <v>0.22750591037083956</v>
      </c>
      <c r="O79">
        <f t="shared" si="66"/>
        <v>0.17820730057393844</v>
      </c>
      <c r="P79">
        <f t="shared" si="66"/>
        <v>0.15619717472857153</v>
      </c>
      <c r="R79">
        <f>R21*R36/1000000000</f>
        <v>3.5916619199641064</v>
      </c>
      <c r="S79">
        <f t="shared" ref="S79:X79" si="67">S21*S36/1000000000</f>
        <v>10.524031063630941</v>
      </c>
      <c r="T79">
        <f t="shared" si="67"/>
        <v>1.3562681106111341</v>
      </c>
      <c r="U79">
        <f t="shared" si="67"/>
        <v>1.221987841077901</v>
      </c>
      <c r="V79">
        <f t="shared" si="67"/>
        <v>0.65805810231254436</v>
      </c>
      <c r="W79">
        <f t="shared" si="67"/>
        <v>0.60773771092435358</v>
      </c>
      <c r="X79">
        <f t="shared" si="67"/>
        <v>0.44328956867218633</v>
      </c>
    </row>
    <row r="80" spans="1:28">
      <c r="A80" s="25">
        <v>2026</v>
      </c>
      <c r="B80">
        <f t="shared" ref="B80:B89" si="68">R22*B37/1000000000</f>
        <v>2.4068927255373085</v>
      </c>
      <c r="C80">
        <f t="shared" ref="C80:C89" si="69">S22*C37/1000000000</f>
        <v>7.5210750771735109</v>
      </c>
      <c r="D80">
        <f t="shared" ref="D80:D89" si="70">T22*D37/1000000000</f>
        <v>0.99115722241841508</v>
      </c>
      <c r="E80">
        <f t="shared" ref="E80:E89" si="71">U22*E37/1000000000</f>
        <v>0.90503583494705986</v>
      </c>
      <c r="F80">
        <f t="shared" ref="F80:F89" si="72">V22*F37/1000000000</f>
        <v>0.47657970400035421</v>
      </c>
      <c r="G80">
        <f t="shared" ref="G80:G89" si="73">W22*G37/1000000000</f>
        <v>0.38430490130034872</v>
      </c>
      <c r="H80">
        <f t="shared" ref="H80:H89" si="74">X22*H37/1000000000</f>
        <v>0.33029345355824313</v>
      </c>
      <c r="J80">
        <f t="shared" ref="J80:J89" si="75">R22*J37/1000000000</f>
        <v>1.5575061070356389</v>
      </c>
      <c r="K80">
        <f t="shared" ref="K80:K89" si="76">S22*K37/1000000000</f>
        <v>3.2177388275696832</v>
      </c>
      <c r="L80">
        <f t="shared" ref="L80:L89" si="77">T22*L37/1000000000</f>
        <v>0.49317107594747167</v>
      </c>
      <c r="M80">
        <f t="shared" ref="M80:M89" si="78">U22*M37/1000000000</f>
        <v>0.44166987025436405</v>
      </c>
      <c r="N80">
        <f t="shared" ref="N80:N89" si="79">V22*N37/1000000000</f>
        <v>0.24049259201154535</v>
      </c>
      <c r="O80">
        <f t="shared" ref="O80:O89" si="80">W22*O37/1000000000</f>
        <v>0.18836928964382141</v>
      </c>
      <c r="P80">
        <f t="shared" ref="P80:P89" si="81">X22*P37/1000000000</f>
        <v>0.16507516223226609</v>
      </c>
      <c r="R80">
        <f t="shared" ref="R80:X80" si="82">R22*R37/1000000000</f>
        <v>3.796307950499096</v>
      </c>
      <c r="S80">
        <f t="shared" si="82"/>
        <v>11.122547315538904</v>
      </c>
      <c r="T80">
        <f t="shared" si="82"/>
        <v>1.4342790543704669</v>
      </c>
      <c r="U80">
        <f t="shared" si="82"/>
        <v>1.2927450450291738</v>
      </c>
      <c r="V80">
        <f t="shared" si="82"/>
        <v>0.69562192235524056</v>
      </c>
      <c r="W80">
        <f t="shared" si="82"/>
        <v>0.642392991352703</v>
      </c>
      <c r="X80">
        <f t="shared" si="82"/>
        <v>0.46848541013365125</v>
      </c>
    </row>
    <row r="81" spans="1:28">
      <c r="A81" s="25">
        <v>2027</v>
      </c>
      <c r="B81">
        <f t="shared" si="68"/>
        <v>2.544046263610809</v>
      </c>
      <c r="C81">
        <f t="shared" si="69"/>
        <v>7.9488258846464008</v>
      </c>
      <c r="D81">
        <f t="shared" si="70"/>
        <v>1.0481893010946286</v>
      </c>
      <c r="E81">
        <f t="shared" si="71"/>
        <v>0.957470749079529</v>
      </c>
      <c r="F81">
        <f t="shared" si="72"/>
        <v>0.50378842050791495</v>
      </c>
      <c r="G81">
        <f t="shared" si="73"/>
        <v>0.40622195825679203</v>
      </c>
      <c r="H81">
        <f t="shared" si="74"/>
        <v>0.34906718117398788</v>
      </c>
      <c r="J81">
        <f t="shared" si="75"/>
        <v>1.6462584934151909</v>
      </c>
      <c r="K81">
        <f t="shared" si="76"/>
        <v>3.4007433006811336</v>
      </c>
      <c r="L81">
        <f t="shared" si="77"/>
        <v>0.52154858353969857</v>
      </c>
      <c r="M81">
        <f t="shared" si="78"/>
        <v>0.46725882577129241</v>
      </c>
      <c r="N81">
        <f t="shared" si="79"/>
        <v>0.25422270830329097</v>
      </c>
      <c r="O81">
        <f t="shared" si="80"/>
        <v>0.19911206298862932</v>
      </c>
      <c r="P81">
        <f t="shared" si="81"/>
        <v>0.17445795834429059</v>
      </c>
      <c r="R81">
        <f t="shared" ref="R81:X81" si="83">R23*R38/1000000000</f>
        <v>4.0126354425817654</v>
      </c>
      <c r="S81">
        <f t="shared" si="83"/>
        <v>11.755126906429673</v>
      </c>
      <c r="T81">
        <f t="shared" si="83"/>
        <v>1.5168087620922253</v>
      </c>
      <c r="U81">
        <f t="shared" si="83"/>
        <v>1.367642604676903</v>
      </c>
      <c r="V81">
        <f t="shared" si="83"/>
        <v>0.73533611816118283</v>
      </c>
      <c r="W81">
        <f t="shared" si="83"/>
        <v>0.67902891176968883</v>
      </c>
      <c r="X81">
        <f t="shared" si="83"/>
        <v>0.49511390484660711</v>
      </c>
    </row>
    <row r="82" spans="1:28">
      <c r="A82" s="25">
        <v>2028</v>
      </c>
      <c r="B82">
        <f t="shared" si="68"/>
        <v>2.6890299054605515</v>
      </c>
      <c r="C82">
        <f t="shared" si="69"/>
        <v>8.4009227748617956</v>
      </c>
      <c r="D82">
        <f t="shared" si="70"/>
        <v>1.1085268931995078</v>
      </c>
      <c r="E82">
        <f t="shared" si="71"/>
        <v>1.0129765654183955</v>
      </c>
      <c r="F82">
        <f t="shared" si="72"/>
        <v>0.53255510115193561</v>
      </c>
      <c r="G82">
        <f t="shared" si="73"/>
        <v>0.42939187251899386</v>
      </c>
      <c r="H82">
        <f t="shared" si="74"/>
        <v>0.36890843186913413</v>
      </c>
      <c r="J82">
        <f t="shared" si="75"/>
        <v>1.7400777588960956</v>
      </c>
      <c r="K82">
        <f t="shared" si="76"/>
        <v>3.5941637495588079</v>
      </c>
      <c r="L82">
        <f t="shared" si="77"/>
        <v>0.55157081870622116</v>
      </c>
      <c r="M82">
        <f t="shared" si="78"/>
        <v>0.4943464235813656</v>
      </c>
      <c r="N82">
        <f t="shared" si="79"/>
        <v>0.26873900753630192</v>
      </c>
      <c r="O82">
        <f t="shared" si="80"/>
        <v>0.21046893165179575</v>
      </c>
      <c r="P82">
        <f t="shared" si="81"/>
        <v>0.18437428469622896</v>
      </c>
      <c r="R82">
        <f t="shared" ref="R82:X82" si="84">R24*R39/1000000000</f>
        <v>4.2413130842592199</v>
      </c>
      <c r="S82">
        <f t="shared" si="84"/>
        <v>12.423710719386172</v>
      </c>
      <c r="T82">
        <f t="shared" si="84"/>
        <v>1.6041217963815964</v>
      </c>
      <c r="U82">
        <f t="shared" si="84"/>
        <v>1.4469266134107299</v>
      </c>
      <c r="V82">
        <f t="shared" si="84"/>
        <v>0.77732433864435757</v>
      </c>
      <c r="W82">
        <f t="shared" si="84"/>
        <v>0.71775907233209324</v>
      </c>
      <c r="X82">
        <f t="shared" si="84"/>
        <v>0.52325656516682162</v>
      </c>
    </row>
    <row r="83" spans="1:28">
      <c r="A83" s="25">
        <v>2029</v>
      </c>
      <c r="B83">
        <f t="shared" si="68"/>
        <v>2.8422919814342578</v>
      </c>
      <c r="C83">
        <f t="shared" si="69"/>
        <v>8.8787530906385044</v>
      </c>
      <c r="D83">
        <f t="shared" si="70"/>
        <v>1.172363700118187</v>
      </c>
      <c r="E83">
        <f t="shared" si="71"/>
        <v>1.071736045126513</v>
      </c>
      <c r="F83">
        <f t="shared" si="72"/>
        <v>0.56296936410886211</v>
      </c>
      <c r="G83">
        <f t="shared" si="73"/>
        <v>0.45388652354427805</v>
      </c>
      <c r="H83">
        <f t="shared" si="74"/>
        <v>0.38987794673616638</v>
      </c>
      <c r="J83">
        <f t="shared" si="75"/>
        <v>1.8392540191312581</v>
      </c>
      <c r="K83">
        <f t="shared" si="76"/>
        <v>3.7985937205786442</v>
      </c>
      <c r="L83">
        <f t="shared" si="77"/>
        <v>0.58333416163613394</v>
      </c>
      <c r="M83">
        <f t="shared" si="78"/>
        <v>0.52302185363261455</v>
      </c>
      <c r="N83">
        <f t="shared" si="79"/>
        <v>0.28408671301187244</v>
      </c>
      <c r="O83">
        <f t="shared" si="80"/>
        <v>0.22247512776871708</v>
      </c>
      <c r="P83">
        <f t="shared" si="81"/>
        <v>0.19485449867357579</v>
      </c>
      <c r="R83">
        <f t="shared" ref="R83:X83" si="85">R25*R40/1000000000</f>
        <v>4.4830480113524462</v>
      </c>
      <c r="S83">
        <f t="shared" si="85"/>
        <v>13.130350427339017</v>
      </c>
      <c r="T83">
        <f t="shared" si="85"/>
        <v>1.696498457712831</v>
      </c>
      <c r="U83">
        <f t="shared" si="85"/>
        <v>1.5308581256315739</v>
      </c>
      <c r="V83">
        <f t="shared" si="85"/>
        <v>0.8217173916584225</v>
      </c>
      <c r="W83">
        <f t="shared" si="85"/>
        <v>0.75870362466809183</v>
      </c>
      <c r="X83">
        <f t="shared" si="85"/>
        <v>0.55299954574046761</v>
      </c>
    </row>
    <row r="84" spans="1:28">
      <c r="A84" s="25">
        <v>2030</v>
      </c>
      <c r="B84">
        <f t="shared" si="68"/>
        <v>3.0043066092841899</v>
      </c>
      <c r="C84">
        <f t="shared" si="69"/>
        <v>9.3837833795461361</v>
      </c>
      <c r="D84">
        <f t="shared" si="70"/>
        <v>1.2399049608144925</v>
      </c>
      <c r="E84">
        <f t="shared" si="71"/>
        <v>1.1339430802533632</v>
      </c>
      <c r="F84">
        <f t="shared" si="72"/>
        <v>0.5951260191907769</v>
      </c>
      <c r="G84">
        <f t="shared" si="73"/>
        <v>0.47978193808775688</v>
      </c>
      <c r="H84">
        <f t="shared" si="74"/>
        <v>0.41203992648196391</v>
      </c>
      <c r="J84">
        <f t="shared" si="75"/>
        <v>1.9440940768654653</v>
      </c>
      <c r="K84">
        <f t="shared" si="76"/>
        <v>4.0146606462564476</v>
      </c>
      <c r="L84">
        <f t="shared" si="77"/>
        <v>0.61694073328293175</v>
      </c>
      <c r="M84">
        <f t="shared" si="78"/>
        <v>0.55337973789803896</v>
      </c>
      <c r="N84">
        <f t="shared" si="79"/>
        <v>0.30031366784473101</v>
      </c>
      <c r="O84">
        <f t="shared" si="80"/>
        <v>0.23516791629699851</v>
      </c>
      <c r="P84">
        <f t="shared" si="81"/>
        <v>0.20593068671943007</v>
      </c>
      <c r="R84">
        <f t="shared" ref="R84:X84" si="86">R26*R41/1000000000</f>
        <v>4.7385880332562245</v>
      </c>
      <c r="S84">
        <f t="shared" si="86"/>
        <v>13.877214835221839</v>
      </c>
      <c r="T84">
        <f t="shared" si="86"/>
        <v>1.7942357423043884</v>
      </c>
      <c r="U84">
        <f t="shared" si="86"/>
        <v>1.6197140949986826</v>
      </c>
      <c r="V84">
        <f t="shared" si="86"/>
        <v>0.86865366283580192</v>
      </c>
      <c r="W84">
        <f t="shared" si="86"/>
        <v>0.80198965290925328</v>
      </c>
      <c r="X84">
        <f t="shared" si="86"/>
        <v>0.58443390830119213</v>
      </c>
    </row>
    <row r="85" spans="1:28">
      <c r="A85" s="25">
        <v>2031</v>
      </c>
      <c r="B85">
        <f t="shared" si="68"/>
        <v>3.1755751878934002</v>
      </c>
      <c r="C85">
        <f t="shared" si="69"/>
        <v>9.9175639290660662</v>
      </c>
      <c r="D85">
        <f t="shared" si="70"/>
        <v>1.3113681553460113</v>
      </c>
      <c r="E85">
        <f t="shared" si="71"/>
        <v>1.1998033934741483</v>
      </c>
      <c r="F85">
        <f t="shared" si="72"/>
        <v>0.62912537184939221</v>
      </c>
      <c r="G85">
        <f t="shared" si="73"/>
        <v>0.50715853157786006</v>
      </c>
      <c r="H85">
        <f t="shared" si="74"/>
        <v>0.43546222879072927</v>
      </c>
      <c r="J85">
        <f t="shared" si="75"/>
        <v>2.0549223885292558</v>
      </c>
      <c r="K85">
        <f t="shared" si="76"/>
        <v>4.2430277855241538</v>
      </c>
      <c r="L85">
        <f t="shared" si="77"/>
        <v>0.65249874541319564</v>
      </c>
      <c r="M85">
        <f t="shared" si="78"/>
        <v>0.58552047185785783</v>
      </c>
      <c r="N85">
        <f t="shared" si="79"/>
        <v>0.31747048837013669</v>
      </c>
      <c r="O85">
        <f t="shared" si="80"/>
        <v>0.24858671332807797</v>
      </c>
      <c r="P85">
        <f t="shared" si="81"/>
        <v>0.2176367629731964</v>
      </c>
      <c r="R85">
        <f t="shared" ref="R85:X85" si="87">R27*R42/1000000000</f>
        <v>5.0087239889414441</v>
      </c>
      <c r="S85">
        <f t="shared" si="87"/>
        <v>14.666596586797299</v>
      </c>
      <c r="T85">
        <f t="shared" si="87"/>
        <v>1.8976483601581586</v>
      </c>
      <c r="U85">
        <f t="shared" si="87"/>
        <v>1.7137883739306539</v>
      </c>
      <c r="V85">
        <f t="shared" si="87"/>
        <v>0.91827955931586303</v>
      </c>
      <c r="W85">
        <f t="shared" si="87"/>
        <v>0.84775157716691385</v>
      </c>
      <c r="X85">
        <f t="shared" si="87"/>
        <v>0.61765590160800588</v>
      </c>
    </row>
    <row r="86" spans="1:28">
      <c r="A86" s="25">
        <v>2032</v>
      </c>
      <c r="B86">
        <f t="shared" si="68"/>
        <v>3.3566279784557813</v>
      </c>
      <c r="C86">
        <f t="shared" si="69"/>
        <v>10.481733562619283</v>
      </c>
      <c r="D86">
        <f t="shared" si="70"/>
        <v>1.3869837526750739</v>
      </c>
      <c r="E86">
        <f t="shared" si="71"/>
        <v>1.2695352836494893</v>
      </c>
      <c r="F86">
        <f t="shared" si="72"/>
        <v>0.66507354526818885</v>
      </c>
      <c r="G86">
        <f t="shared" si="73"/>
        <v>0.53610136372480588</v>
      </c>
      <c r="H86">
        <f t="shared" si="74"/>
        <v>0.46021657697424567</v>
      </c>
      <c r="J86">
        <f t="shared" si="75"/>
        <v>2.1720820874243536</v>
      </c>
      <c r="K86">
        <f t="shared" si="76"/>
        <v>4.4843962756126965</v>
      </c>
      <c r="L86">
        <f t="shared" si="77"/>
        <v>0.6901228726956401</v>
      </c>
      <c r="M86">
        <f t="shared" si="78"/>
        <v>0.61955058834284316</v>
      </c>
      <c r="N86">
        <f t="shared" si="79"/>
        <v>0.33561072667864955</v>
      </c>
      <c r="O86">
        <f t="shared" si="80"/>
        <v>0.26277321137520965</v>
      </c>
      <c r="P86">
        <f t="shared" si="81"/>
        <v>0.23000857355050591</v>
      </c>
      <c r="R86">
        <f t="shared" ref="R86:X86" si="88">R28*R43/1000000000</f>
        <v>5.2942922408952482</v>
      </c>
      <c r="S86">
        <f t="shared" si="88"/>
        <v>15.500919257266386</v>
      </c>
      <c r="T86">
        <f t="shared" si="88"/>
        <v>2.0070698171982024</v>
      </c>
      <c r="U86">
        <f t="shared" si="88"/>
        <v>1.8133927785562052</v>
      </c>
      <c r="V86">
        <f t="shared" si="88"/>
        <v>0.97074997987478029</v>
      </c>
      <c r="W86">
        <f t="shared" si="88"/>
        <v>0.89613158079992716</v>
      </c>
      <c r="X86">
        <f t="shared" si="88"/>
        <v>0.6527672573930241</v>
      </c>
    </row>
    <row r="87" spans="1:28">
      <c r="A87" s="25">
        <v>2033</v>
      </c>
      <c r="B87">
        <f t="shared" si="68"/>
        <v>3.5480257783122093</v>
      </c>
      <c r="C87">
        <f t="shared" si="69"/>
        <v>11.078024711572724</v>
      </c>
      <c r="D87">
        <f t="shared" si="70"/>
        <v>1.4669960056819136</v>
      </c>
      <c r="E87">
        <f t="shared" si="71"/>
        <v>1.3433704203551307</v>
      </c>
      <c r="F87">
        <f t="shared" si="72"/>
        <v>0.70308282164397073</v>
      </c>
      <c r="G87">
        <f t="shared" si="73"/>
        <v>0.5667004092174972</v>
      </c>
      <c r="H87">
        <f t="shared" si="74"/>
        <v>0.48637878055752398</v>
      </c>
      <c r="J87">
        <f t="shared" si="75"/>
        <v>2.2959360668670907</v>
      </c>
      <c r="K87">
        <f t="shared" si="76"/>
        <v>4.7395073020066372</v>
      </c>
      <c r="L87">
        <f t="shared" si="77"/>
        <v>0.72993464827659504</v>
      </c>
      <c r="M87">
        <f t="shared" si="78"/>
        <v>0.65558314527568706</v>
      </c>
      <c r="N87">
        <f t="shared" si="79"/>
        <v>0.3547910428343039</v>
      </c>
      <c r="O87">
        <f t="shared" si="80"/>
        <v>0.27777151205712719</v>
      </c>
      <c r="P87">
        <f t="shared" si="81"/>
        <v>0.24308400678824543</v>
      </c>
      <c r="R87">
        <f t="shared" ref="R87:X87" si="89">R29*R44/1000000000</f>
        <v>5.5961773152044021</v>
      </c>
      <c r="S87">
        <f t="shared" si="89"/>
        <v>16.382744854008624</v>
      </c>
      <c r="T87">
        <f t="shared" si="89"/>
        <v>2.1228535657145957</v>
      </c>
      <c r="U87">
        <f t="shared" si="89"/>
        <v>1.9188582236132543</v>
      </c>
      <c r="V87">
        <f t="shared" si="89"/>
        <v>1.0262288130645238</v>
      </c>
      <c r="W87">
        <f t="shared" si="89"/>
        <v>0.94728006290378952</v>
      </c>
      <c r="X87">
        <f t="shared" si="89"/>
        <v>0.68987550323826263</v>
      </c>
    </row>
    <row r="88" spans="1:28">
      <c r="A88" s="25">
        <v>2034</v>
      </c>
      <c r="B88">
        <f t="shared" si="68"/>
        <v>3.7503616929616936</v>
      </c>
      <c r="C88">
        <f t="shared" si="69"/>
        <v>11.708268779220422</v>
      </c>
      <c r="D88">
        <f t="shared" si="70"/>
        <v>1.5516637964864826</v>
      </c>
      <c r="E88">
        <f t="shared" si="71"/>
        <v>1.4215546907591441</v>
      </c>
      <c r="F88">
        <f t="shared" si="72"/>
        <v>0.74327200382830638</v>
      </c>
      <c r="G88">
        <f t="shared" si="73"/>
        <v>0.59905084441715439</v>
      </c>
      <c r="H88">
        <f t="shared" si="74"/>
        <v>0.51402896848533508</v>
      </c>
      <c r="J88">
        <f t="shared" si="75"/>
        <v>2.4268681268611076</v>
      </c>
      <c r="K88">
        <f t="shared" si="76"/>
        <v>5.009144393314279</v>
      </c>
      <c r="L88">
        <f t="shared" si="77"/>
        <v>0.77206288438761395</v>
      </c>
      <c r="M88">
        <f t="shared" si="78"/>
        <v>0.69373813895866387</v>
      </c>
      <c r="N88">
        <f t="shared" si="79"/>
        <v>0.37507138736682716</v>
      </c>
      <c r="O88">
        <f t="shared" si="80"/>
        <v>0.2936282666226</v>
      </c>
      <c r="P88">
        <f t="shared" si="81"/>
        <v>0.25690310979729497</v>
      </c>
      <c r="R88">
        <f t="shared" ref="R88:X88" si="90">R30*R45/1000000000</f>
        <v>5.9153146964866812</v>
      </c>
      <c r="S88">
        <f t="shared" si="90"/>
        <v>17.314781749109478</v>
      </c>
      <c r="T88">
        <f t="shared" si="90"/>
        <v>2.2453742276076785</v>
      </c>
      <c r="U88">
        <f t="shared" si="90"/>
        <v>2.0305359321206984</v>
      </c>
      <c r="V88">
        <f t="shared" si="90"/>
        <v>1.0848894650694019</v>
      </c>
      <c r="W88">
        <f t="shared" si="90"/>
        <v>1.0013561175394494</v>
      </c>
      <c r="X88">
        <f t="shared" si="90"/>
        <v>0.72909429335378928</v>
      </c>
    </row>
    <row r="89" spans="1:28">
      <c r="A89" s="25">
        <v>2035</v>
      </c>
      <c r="B89">
        <f t="shared" si="68"/>
        <v>3.9642630121029931</v>
      </c>
      <c r="C89">
        <f t="shared" si="69"/>
        <v>12.374401813673245</v>
      </c>
      <c r="D89">
        <f t="shared" si="70"/>
        <v>1.6412615354001168</v>
      </c>
      <c r="E89">
        <f t="shared" si="71"/>
        <v>1.5043491024696116</v>
      </c>
      <c r="F89">
        <f t="shared" si="72"/>
        <v>0.78576679857305898</v>
      </c>
      <c r="G89">
        <f t="shared" si="73"/>
        <v>0.63325335101220159</v>
      </c>
      <c r="H89">
        <f t="shared" si="74"/>
        <v>0.54325183567473923</v>
      </c>
      <c r="J89">
        <f t="shared" si="75"/>
        <v>2.5652841880884236</v>
      </c>
      <c r="K89">
        <f t="shared" si="76"/>
        <v>5.2941358482980236</v>
      </c>
      <c r="L89">
        <f t="shared" si="77"/>
        <v>0.81664411963774075</v>
      </c>
      <c r="M89">
        <f t="shared" si="78"/>
        <v>0.73414294467565266</v>
      </c>
      <c r="N89">
        <f t="shared" si="79"/>
        <v>0.39651519466575591</v>
      </c>
      <c r="O89">
        <f t="shared" si="80"/>
        <v>0.31039282478864832</v>
      </c>
      <c r="P89">
        <f t="shared" si="81"/>
        <v>0.27150821168537165</v>
      </c>
      <c r="R89">
        <f t="shared" ref="R89:X89" si="91">R31*R46/1000000000</f>
        <v>6.2526937869058781</v>
      </c>
      <c r="S89">
        <f t="shared" si="91"/>
        <v>18.299893068717449</v>
      </c>
      <c r="T89">
        <f t="shared" si="91"/>
        <v>2.3750288952387333</v>
      </c>
      <c r="U89">
        <f t="shared" si="91"/>
        <v>2.1487987249979259</v>
      </c>
      <c r="V89">
        <f t="shared" si="91"/>
        <v>1.1469154190962108</v>
      </c>
      <c r="W89">
        <f t="shared" si="91"/>
        <v>1.0585280413140603</v>
      </c>
      <c r="X89">
        <f t="shared" si="91"/>
        <v>0.77054375828572153</v>
      </c>
    </row>
    <row r="95" spans="1:28">
      <c r="B95" t="s">
        <v>121</v>
      </c>
      <c r="J95" t="s">
        <v>122</v>
      </c>
      <c r="R95" t="s">
        <v>126</v>
      </c>
    </row>
    <row r="96" spans="1:28">
      <c r="A96" s="25">
        <v>2025</v>
      </c>
      <c r="B96">
        <f>B51/'market value'!W10</f>
        <v>9.8843772473819723E-3</v>
      </c>
      <c r="C96">
        <f>C51/'market value'!X10</f>
        <v>9.9599023114336285E-3</v>
      </c>
      <c r="D96">
        <f>D51/'market value'!Y10</f>
        <v>6.9364147747174388E-3</v>
      </c>
      <c r="E96">
        <f>E51/'market value'!Z10</f>
        <v>4.8702444034202704E-3</v>
      </c>
      <c r="F96">
        <f>F51/'market value'!AA10</f>
        <v>1.1968344242946944E-2</v>
      </c>
      <c r="G96">
        <f>G51/'market value'!AB10</f>
        <v>6.4692566057801782E-3</v>
      </c>
      <c r="H96">
        <f>H51/'market value'!AC10</f>
        <v>1.1385860192710522E-2</v>
      </c>
      <c r="J96">
        <f>J51/'market value'!W10</f>
        <v>6.396204435577744E-3</v>
      </c>
      <c r="K96">
        <f>K51/'market value'!X10</f>
        <v>4.2611414003255899E-3</v>
      </c>
      <c r="L96">
        <f>L51/'market value'!Y10</f>
        <v>3.4513587353159985E-3</v>
      </c>
      <c r="M96">
        <f>M51/'market value'!Z10</f>
        <v>2.3767459040906365E-3</v>
      </c>
      <c r="N96">
        <f>N51/'market value'!AA10</f>
        <v>6.0394895227653842E-3</v>
      </c>
      <c r="O96">
        <f>O51/'market value'!AB10</f>
        <v>3.170943870950068E-3</v>
      </c>
      <c r="P96">
        <f>P51/'market value'!AC10</f>
        <v>5.6904631267060803E-3</v>
      </c>
      <c r="R96">
        <f>R51/'market value'!W10</f>
        <v>1.5590283493665784E-2</v>
      </c>
      <c r="S96">
        <f>S51/'market value'!X10</f>
        <v>1.472920873417179E-2</v>
      </c>
      <c r="T96">
        <f>T51/'market value'!Y10</f>
        <v>1.0037513926930976E-2</v>
      </c>
      <c r="U96">
        <f>U51/'market value'!Z10</f>
        <v>6.9566132936282055E-3</v>
      </c>
      <c r="V96">
        <f>V51/'market value'!AA10</f>
        <v>1.7469150615952042E-2</v>
      </c>
      <c r="W96">
        <f>W51/'market value'!AB10</f>
        <v>1.0813822797350808E-2</v>
      </c>
      <c r="X96">
        <f>X51/'market value'!AC10</f>
        <v>1.6149606734987249E-2</v>
      </c>
      <c r="Z96">
        <v>9.8843772473819723E-3</v>
      </c>
      <c r="AA96">
        <v>1.3728863716353679E-2</v>
      </c>
      <c r="AB96">
        <v>6.8143822017522485E-3</v>
      </c>
    </row>
    <row r="97" spans="1:28">
      <c r="A97" s="25">
        <v>2026</v>
      </c>
      <c r="B97">
        <f>B52/'market value'!W11</f>
        <v>9.7662004130108018E-3</v>
      </c>
      <c r="C97">
        <f>C52/'market value'!X11</f>
        <v>9.9035031730502661E-3</v>
      </c>
      <c r="D97">
        <f>D52/'market value'!Y11</f>
        <v>6.7498646145781787E-3</v>
      </c>
      <c r="E97">
        <f>E52/'market value'!Z11</f>
        <v>4.7183946089567981E-3</v>
      </c>
      <c r="F97">
        <f>F52/'market value'!AA11</f>
        <v>1.177104273032217E-2</v>
      </c>
      <c r="G97">
        <f>G52/'market value'!AB11</f>
        <v>6.378195554637772E-3</v>
      </c>
      <c r="H97">
        <f>H52/'market value'!AC11</f>
        <v>1.1349183462989354E-2</v>
      </c>
      <c r="J97">
        <f>J52/'market value'!W11</f>
        <v>6.3197319200849096E-3</v>
      </c>
      <c r="K97">
        <f>K52/'market value'!X11</f>
        <v>4.2370121773680353E-3</v>
      </c>
      <c r="L97">
        <f>L52/'market value'!Y11</f>
        <v>3.3585367882897031E-3</v>
      </c>
      <c r="M97">
        <f>M52/'market value'!Z11</f>
        <v>2.3026411267668113E-3</v>
      </c>
      <c r="N97">
        <f>N52/'market value'!AA11</f>
        <v>5.939926843573121E-3</v>
      </c>
      <c r="O97">
        <f>O52/'market value'!AB11</f>
        <v>3.1263097654263684E-3</v>
      </c>
      <c r="P97">
        <f>P52/'market value'!AC11</f>
        <v>5.6721327085774535E-3</v>
      </c>
      <c r="R97">
        <f>R52/'market value'!W11</f>
        <v>1.5403887294479985E-2</v>
      </c>
      <c r="S97">
        <f>S52/'market value'!X11</f>
        <v>1.4645802827597551E-2</v>
      </c>
      <c r="T97">
        <f>T52/'market value'!Y11</f>
        <v>9.7675618131539688E-3</v>
      </c>
      <c r="U97">
        <f>U52/'market value'!Z11</f>
        <v>6.7397124132417023E-3</v>
      </c>
      <c r="V97">
        <f>V52/'market value'!AA11</f>
        <v>1.7181166766989095E-2</v>
      </c>
      <c r="W97">
        <f>W52/'market value'!AB11</f>
        <v>1.0661607770060864E-2</v>
      </c>
      <c r="X97">
        <f>X52/'market value'!AC11</f>
        <v>1.6097584775179457E-2</v>
      </c>
      <c r="Z97">
        <v>9.9599023114336285E-3</v>
      </c>
      <c r="AA97">
        <v>1.3834055825938918E-2</v>
      </c>
      <c r="AB97">
        <v>6.8667569086223873E-3</v>
      </c>
    </row>
    <row r="98" spans="1:28">
      <c r="A98" s="25">
        <v>2027</v>
      </c>
      <c r="B98">
        <f>B53/'market value'!W12</f>
        <v>9.6451638475464393E-3</v>
      </c>
      <c r="C98">
        <f>C53/'market value'!X12</f>
        <v>9.8449701066390793E-3</v>
      </c>
      <c r="D98">
        <f>D53/'market value'!Y12</f>
        <v>6.564863812613563E-3</v>
      </c>
      <c r="E98">
        <f>E53/'market value'!Z12</f>
        <v>4.5692948073869635E-3</v>
      </c>
      <c r="F98">
        <f>F53/'market value'!AA12</f>
        <v>1.1570897828933953E-2</v>
      </c>
      <c r="G98">
        <f>G53/'market value'!AB12</f>
        <v>6.2853481533502705E-3</v>
      </c>
      <c r="H98">
        <f>H53/'market value'!AC12</f>
        <v>1.1310924127091277E-2</v>
      </c>
      <c r="J98">
        <f>J53/'market value'!W12</f>
        <v>6.2414088656815277E-3</v>
      </c>
      <c r="K98">
        <f>K53/'market value'!X12</f>
        <v>4.2119699967548387E-3</v>
      </c>
      <c r="L98">
        <f>L53/'market value'!Y12</f>
        <v>3.2664857569372628E-3</v>
      </c>
      <c r="M98">
        <f>M53/'market value'!Z12</f>
        <v>2.2298783836007881E-3</v>
      </c>
      <c r="N98">
        <f>N53/'market value'!AA12</f>
        <v>5.8389293279241718E-3</v>
      </c>
      <c r="O98">
        <f>O53/'market value'!AB12</f>
        <v>3.0808000699563826E-3</v>
      </c>
      <c r="P98">
        <f>P53/'market value'!AC12</f>
        <v>5.6530113302630022E-3</v>
      </c>
      <c r="R98">
        <f>R53/'market value'!W12</f>
        <v>1.5212980541180091E-2</v>
      </c>
      <c r="S98">
        <f>S53/'market value'!X12</f>
        <v>1.4559241160016554E-2</v>
      </c>
      <c r="T98">
        <f>T53/'market value'!Y12</f>
        <v>9.4998517371963388E-3</v>
      </c>
      <c r="U98">
        <f>U53/'market value'!Z12</f>
        <v>6.5267395979658159E-3</v>
      </c>
      <c r="V98">
        <f>V53/'market value'!AA12</f>
        <v>1.6889032670877512E-2</v>
      </c>
      <c r="W98">
        <f>W53/'market value'!AB12</f>
        <v>1.0506406731378847E-2</v>
      </c>
      <c r="X98">
        <f>X53/'market value'!AC12</f>
        <v>1.6043318060303471E-2</v>
      </c>
      <c r="Z98">
        <v>6.9364147747174388E-3</v>
      </c>
      <c r="AA98">
        <v>9.6332738671963455E-3</v>
      </c>
      <c r="AB98">
        <v>4.7809459841358986E-3</v>
      </c>
    </row>
    <row r="99" spans="1:28">
      <c r="A99" s="25">
        <v>2028</v>
      </c>
      <c r="B99">
        <f>B54/'market value'!W13</f>
        <v>9.521312819596485E-3</v>
      </c>
      <c r="C99">
        <f>C54/'market value'!X13</f>
        <v>9.7842538830204811E-3</v>
      </c>
      <c r="D99">
        <f>D54/'market value'!Y13</f>
        <v>6.3816119959043361E-3</v>
      </c>
      <c r="E99">
        <f>E54/'market value'!Z13</f>
        <v>4.4230447767657066E-3</v>
      </c>
      <c r="F99">
        <f>F54/'market value'!AA13</f>
        <v>1.136809259871956E-2</v>
      </c>
      <c r="G99">
        <f>G54/'market value'!AB13</f>
        <v>6.1907758525663742E-3</v>
      </c>
      <c r="H99">
        <f>H54/'market value'!AC13</f>
        <v>1.1271026392639565E-2</v>
      </c>
      <c r="J99">
        <f>J54/'market value'!W13</f>
        <v>6.1612645657931186E-3</v>
      </c>
      <c r="K99">
        <f>K54/'market value'!X13</f>
        <v>4.1859937967839182E-3</v>
      </c>
      <c r="L99">
        <f>L54/'market value'!Y13</f>
        <v>3.1753049699019781E-3</v>
      </c>
      <c r="M99">
        <f>M54/'market value'!Z13</f>
        <v>2.1585063676485515E-3</v>
      </c>
      <c r="N99">
        <f>N54/'market value'!AA13</f>
        <v>5.7365893518858263E-3</v>
      </c>
      <c r="O99">
        <f>O54/'market value'!AB13</f>
        <v>3.0344449049341145E-3</v>
      </c>
      <c r="P99">
        <f>P54/'market value'!AC13</f>
        <v>5.6330711076628742E-3</v>
      </c>
      <c r="R99">
        <f>R54/'market value'!W13</f>
        <v>1.5017634634362021E-2</v>
      </c>
      <c r="S99">
        <f>S54/'market value'!X13</f>
        <v>1.4469450928820978E-2</v>
      </c>
      <c r="T99">
        <f>T54/'market value'!Y13</f>
        <v>9.2346725744596077E-3</v>
      </c>
      <c r="U99">
        <f>U54/'market value'!Z13</f>
        <v>6.3178373698766343E-3</v>
      </c>
      <c r="V99">
        <f>V54/'market value'!AA13</f>
        <v>1.6593015524277981E-2</v>
      </c>
      <c r="W99">
        <f>W54/'market value'!AB13</f>
        <v>1.0348322400437168E-2</v>
      </c>
      <c r="X99">
        <f>X54/'market value'!AC13</f>
        <v>1.5986727454929215E-2</v>
      </c>
      <c r="Z99">
        <v>4.8702444034202704E-3</v>
      </c>
      <c r="AA99">
        <v>6.7632680536747715E-3</v>
      </c>
      <c r="AB99">
        <v>3.3562907784611047E-3</v>
      </c>
    </row>
    <row r="100" spans="1:28">
      <c r="A100" s="25">
        <v>2029</v>
      </c>
      <c r="B100">
        <f>B55/'market value'!W14</f>
        <v>9.3947016272057753E-3</v>
      </c>
      <c r="C100">
        <f>C55/'market value'!X14</f>
        <v>9.7213069617855911E-3</v>
      </c>
      <c r="D100">
        <f>D55/'market value'!Y14</f>
        <v>6.2003008866093863E-3</v>
      </c>
      <c r="E100">
        <f>E55/'market value'!Z14</f>
        <v>4.2797338217150076E-3</v>
      </c>
      <c r="F100">
        <f>F55/'market value'!AA14</f>
        <v>1.1162821453855342E-2</v>
      </c>
      <c r="G100">
        <f>G55/'market value'!AB14</f>
        <v>6.0945466156962329E-3</v>
      </c>
      <c r="H100">
        <f>H55/'market value'!AC14</f>
        <v>1.1229433683824024E-2</v>
      </c>
      <c r="J100">
        <f>J55/'market value'!W14</f>
        <v>6.079334156815888E-3</v>
      </c>
      <c r="K100">
        <f>K55/'market value'!X14</f>
        <v>4.1590632382593525E-3</v>
      </c>
      <c r="L100">
        <f>L55/'market value'!Y14</f>
        <v>3.0850898225673884E-3</v>
      </c>
      <c r="M100">
        <f>M55/'market value'!Z14</f>
        <v>2.088568660787504E-3</v>
      </c>
      <c r="N100">
        <f>N55/'market value'!AA14</f>
        <v>5.6330050211239446E-3</v>
      </c>
      <c r="O100">
        <f>O55/'market value'!AB14</f>
        <v>2.9872775830215876E-3</v>
      </c>
      <c r="P100">
        <f>P55/'market value'!AC14</f>
        <v>5.6122837651302318E-3</v>
      </c>
      <c r="R100">
        <f>R55/'market value'!W14</f>
        <v>1.4817935216438146E-2</v>
      </c>
      <c r="S100">
        <f>S55/'market value'!X14</f>
        <v>1.4376361828842776E-2</v>
      </c>
      <c r="T100">
        <f>T55/'market value'!Y14</f>
        <v>8.9723017613287694E-3</v>
      </c>
      <c r="U100">
        <f>U55/'market value'!Z14</f>
        <v>6.1131332908928139E-3</v>
      </c>
      <c r="V100">
        <f>V55/'market value'!AA14</f>
        <v>1.6293399096645969E-2</v>
      </c>
      <c r="W100">
        <f>W55/'market value'!AB14</f>
        <v>1.0187468382912459E-2</v>
      </c>
      <c r="X100">
        <f>X55/'market value'!AC14</f>
        <v>1.5927732712411314E-2</v>
      </c>
      <c r="Z100">
        <v>1.1968344242946944E-2</v>
      </c>
      <c r="AA100">
        <v>1.6623036516769857E-2</v>
      </c>
      <c r="AB100">
        <v>8.2507264234213812E-3</v>
      </c>
    </row>
    <row r="101" spans="1:28">
      <c r="A101" s="25">
        <v>2030</v>
      </c>
      <c r="B101">
        <f>B56/'market value'!W15</f>
        <v>9.2653937754309957E-3</v>
      </c>
      <c r="C101">
        <f>C56/'market value'!X15</f>
        <v>9.6560837897536108E-3</v>
      </c>
      <c r="D101">
        <f>D56/'market value'!Y15</f>
        <v>6.0211135697274916E-3</v>
      </c>
      <c r="E101">
        <f>E56/'market value'!Z15</f>
        <v>4.1394407945674347E-3</v>
      </c>
      <c r="F101">
        <f>F56/'market value'!AA15</f>
        <v>1.0955289541778294E-2</v>
      </c>
      <c r="G101">
        <f>G56/'market value'!AB15</f>
        <v>5.9967348466051767E-3</v>
      </c>
      <c r="H101">
        <f>H56/'market value'!AC15</f>
        <v>1.1186088753094126E-2</v>
      </c>
      <c r="J101">
        <f>J56/'market value'!W15</f>
        <v>5.9956587330256897E-3</v>
      </c>
      <c r="K101">
        <f>K56/'market value'!X15</f>
        <v>4.1311588321802902E-3</v>
      </c>
      <c r="L101">
        <f>L56/'market value'!Y15</f>
        <v>2.9959314127167673E-3</v>
      </c>
      <c r="M101">
        <f>M56/'market value'!Z15</f>
        <v>2.0201037440348043E-3</v>
      </c>
      <c r="N101">
        <f>N56/'market value'!AA15</f>
        <v>5.528279857543574E-3</v>
      </c>
      <c r="O101">
        <f>O56/'market value'!AB15</f>
        <v>2.9393345737075121E-3</v>
      </c>
      <c r="P101">
        <f>P56/'market value'!AC15</f>
        <v>5.5906206912936136E-3</v>
      </c>
      <c r="R101">
        <f>R56/'market value'!W15</f>
        <v>1.4613982451719489E-2</v>
      </c>
      <c r="S101">
        <f>S56/'market value'!X15</f>
        <v>1.4279906493727592E-2</v>
      </c>
      <c r="T101">
        <f>T56/'market value'!Y15</f>
        <v>8.7130042355684726E-3</v>
      </c>
      <c r="U101">
        <f>U56/'market value'!Z15</f>
        <v>5.9127399929768528E-3</v>
      </c>
      <c r="V101">
        <f>V56/'market value'!AA15</f>
        <v>1.5990482823843494E-2</v>
      </c>
      <c r="W101">
        <f>W56/'market value'!AB15</f>
        <v>1.0023969050160531E-2</v>
      </c>
      <c r="X101">
        <f>X56/'market value'!AC15</f>
        <v>1.5866252633313621E-2</v>
      </c>
      <c r="Z101">
        <v>6.4692566057801782E-3</v>
      </c>
      <c r="AA101">
        <v>8.9853658971823132E-3</v>
      </c>
      <c r="AB101">
        <v>4.459881352218237E-3</v>
      </c>
    </row>
    <row r="102" spans="1:28">
      <c r="A102" s="25">
        <v>2031</v>
      </c>
      <c r="B102">
        <f>B57/'market value'!W16</f>
        <v>9.133462100906025E-3</v>
      </c>
      <c r="C102">
        <f>C57/'market value'!X16</f>
        <v>9.5885411141954265E-3</v>
      </c>
      <c r="D102">
        <f>D57/'market value'!Y16</f>
        <v>5.8442238401691599E-3</v>
      </c>
      <c r="E102">
        <f>E57/'market value'!Z16</f>
        <v>4.0022341841121798E-3</v>
      </c>
      <c r="F102">
        <f>F57/'market value'!AA16</f>
        <v>1.0745712026733934E-2</v>
      </c>
      <c r="G102">
        <f>G57/'market value'!AB16</f>
        <v>5.8974212690181393E-3</v>
      </c>
      <c r="H102">
        <f>H57/'market value'!AC16</f>
        <v>1.114093380679472E-2</v>
      </c>
      <c r="J102">
        <f>J57/'market value'!W16</f>
        <v>5.9102854271845624E-3</v>
      </c>
      <c r="K102">
        <f>K57/'market value'!X16</f>
        <v>4.1022620737472945E-3</v>
      </c>
      <c r="L102">
        <f>L57/'market value'!Y16</f>
        <v>2.9079162156550107E-3</v>
      </c>
      <c r="M102">
        <f>M57/'market value'!Z16</f>
        <v>1.9531450408566495E-3</v>
      </c>
      <c r="N102">
        <f>N57/'market value'!AA16</f>
        <v>5.42252243775148E-3</v>
      </c>
      <c r="O102">
        <f>O57/'market value'!AB16</f>
        <v>2.8906554441966545E-3</v>
      </c>
      <c r="P102">
        <f>P57/'market value'!AC16</f>
        <v>5.568053001847568E-3</v>
      </c>
      <c r="R102">
        <f>R57/'market value'!W16</f>
        <v>1.4405891222888342E-2</v>
      </c>
      <c r="S102">
        <f>S57/'market value'!X16</f>
        <v>1.41800209591457E-2</v>
      </c>
      <c r="T102">
        <f>T57/'market value'!Y16</f>
        <v>8.4570314914868393E-3</v>
      </c>
      <c r="U102">
        <f>U57/'market value'!Z16</f>
        <v>5.716755304899109E-3</v>
      </c>
      <c r="V102">
        <f>V57/'market value'!AA16</f>
        <v>1.5684580762396316E-2</v>
      </c>
      <c r="W102">
        <f>W57/'market value'!AB16</f>
        <v>9.8579593376322619E-3</v>
      </c>
      <c r="X102">
        <f>X57/'market value'!AC16</f>
        <v>1.5802205243609875E-2</v>
      </c>
      <c r="Z102">
        <v>1.1385860192710522E-2</v>
      </c>
      <c r="AA102">
        <v>1.5814779115991599E-2</v>
      </c>
      <c r="AB102">
        <v>7.8499783020256203E-3</v>
      </c>
    </row>
    <row r="103" spans="1:28">
      <c r="A103" s="25">
        <v>2032</v>
      </c>
      <c r="B103">
        <f>B58/'market value'!W17</f>
        <v>8.9989888389103469E-3</v>
      </c>
      <c r="C103">
        <f>C58/'market value'!X17</f>
        <v>9.5186383098263532E-3</v>
      </c>
      <c r="D103">
        <f>D58/'market value'!Y17</f>
        <v>5.6697956330567581E-3</v>
      </c>
      <c r="E103">
        <f>E58/'market value'!Z17</f>
        <v>3.8681722673152932E-3</v>
      </c>
      <c r="F103">
        <f>F58/'market value'!AA17</f>
        <v>1.0534313281926496E-2</v>
      </c>
      <c r="G103">
        <f>G58/'market value'!AB17</f>
        <v>5.7966927564874248E-3</v>
      </c>
      <c r="H103">
        <f>H58/'market value'!AC17</f>
        <v>1.1093910645476041E-2</v>
      </c>
      <c r="J103">
        <f>J58/'market value'!W17</f>
        <v>5.8232674539408589E-3</v>
      </c>
      <c r="K103">
        <f>K58/'market value'!X17</f>
        <v>4.0723555822595233E-3</v>
      </c>
      <c r="L103">
        <f>L58/'market value'!Y17</f>
        <v>2.8211258007425142E-3</v>
      </c>
      <c r="M103">
        <f>M58/'market value'!Z17</f>
        <v>1.8877209912098246E-3</v>
      </c>
      <c r="N103">
        <f>N58/'market value'!AA17</f>
        <v>5.3158459853973744E-3</v>
      </c>
      <c r="O103">
        <f>O58/'market value'!AB17</f>
        <v>2.8412827760675523E-3</v>
      </c>
      <c r="P103">
        <f>P58/'market value'!AC17</f>
        <v>5.5445516096772696E-3</v>
      </c>
      <c r="R103">
        <f>R58/'market value'!W17</f>
        <v>1.4193791236782907E-2</v>
      </c>
      <c r="S103">
        <f>S58/'market value'!X17</f>
        <v>1.4076645146365479E-2</v>
      </c>
      <c r="T103">
        <f>T58/'market value'!Y17</f>
        <v>8.204620755536917E-3</v>
      </c>
      <c r="U103">
        <f>U58/'market value'!Z17</f>
        <v>5.5252624689536393E-3</v>
      </c>
      <c r="V103">
        <f>V58/'market value'!AA17</f>
        <v>1.5376020410345897E-2</v>
      </c>
      <c r="W103">
        <f>W58/'market value'!AB17</f>
        <v>9.6895844606526334E-3</v>
      </c>
      <c r="X103">
        <f>X58/'market value'!AC17</f>
        <v>1.5735507993698206E-2</v>
      </c>
    </row>
    <row r="104" spans="1:28">
      <c r="A104" s="25">
        <v>2033</v>
      </c>
      <c r="B104">
        <f>B59/'market value'!W18</f>
        <v>8.862065628883517E-3</v>
      </c>
      <c r="C104">
        <f>C59/'market value'!X18</f>
        <v>9.4463377183092445E-3</v>
      </c>
      <c r="D104">
        <f>D59/'market value'!Y18</f>
        <v>5.4979825399448234E-3</v>
      </c>
      <c r="E104">
        <f>E59/'market value'!Z18</f>
        <v>3.7373033189303487E-3</v>
      </c>
      <c r="F104">
        <f>F59/'market value'!AA18</f>
        <v>1.0321325995728511E-2</v>
      </c>
      <c r="G104">
        <f>G59/'market value'!AB18</f>
        <v>5.6946421123710532E-3</v>
      </c>
      <c r="H104">
        <f>H59/'market value'!AC18</f>
        <v>1.1044960819572184E-2</v>
      </c>
      <c r="J104">
        <f>J59/'market value'!W18</f>
        <v>5.7346641133976676E-3</v>
      </c>
      <c r="K104">
        <f>K59/'market value'!X18</f>
        <v>4.0414232463642299E-3</v>
      </c>
      <c r="L104">
        <f>L59/'market value'!Y18</f>
        <v>2.7356365906804339E-3</v>
      </c>
      <c r="M104">
        <f>M59/'market value'!Z18</f>
        <v>1.8238551538345734E-3</v>
      </c>
      <c r="N104">
        <f>N59/'market value'!AA18</f>
        <v>5.2083679201476215E-3</v>
      </c>
      <c r="O104">
        <f>O59/'market value'!AB18</f>
        <v>2.7912620574276105E-3</v>
      </c>
      <c r="P104">
        <f>P59/'market value'!AC18</f>
        <v>5.520087302664004E-3</v>
      </c>
      <c r="R104">
        <f>R59/'market value'!W18</f>
        <v>1.3977827033095068E-2</v>
      </c>
      <c r="S104">
        <f>S59/'market value'!X18</f>
        <v>1.3969723364327811E-2</v>
      </c>
      <c r="T104">
        <f>T59/'market value'!Y18</f>
        <v>7.9559942862510759E-3</v>
      </c>
      <c r="U104">
        <f>U59/'market value'!Z18</f>
        <v>5.3383304403641718E-3</v>
      </c>
      <c r="V104">
        <f>V59/'market value'!AA18</f>
        <v>1.5065141402661259E-2</v>
      </c>
      <c r="W104">
        <f>W59/'market value'!AB18</f>
        <v>9.5189995466388733E-3</v>
      </c>
      <c r="X104">
        <f>X59/'market value'!AC18</f>
        <v>1.5666077979214144E-2</v>
      </c>
      <c r="Z104">
        <v>6.396204435577744E-3</v>
      </c>
      <c r="AA104">
        <v>8.8839809327635952E-3</v>
      </c>
      <c r="AB104">
        <v>4.4096032125963448E-3</v>
      </c>
    </row>
    <row r="105" spans="1:28">
      <c r="A105" s="25">
        <v>2034</v>
      </c>
      <c r="B105">
        <f>B60/'market value'!W19</f>
        <v>8.7227934548605186E-3</v>
      </c>
      <c r="C105">
        <f>C60/'market value'!X19</f>
        <v>9.3716049987313983E-3</v>
      </c>
      <c r="D105">
        <f>D60/'market value'!Y19</f>
        <v>5.3289274124352064E-3</v>
      </c>
      <c r="E105">
        <f>E60/'market value'!Z19</f>
        <v>3.6096658735722087E-3</v>
      </c>
      <c r="F105">
        <f>F60/'market value'!AA19</f>
        <v>1.01069901987459E-2</v>
      </c>
      <c r="G105">
        <f>G60/'market value'!AB19</f>
        <v>5.5913677999075411E-3</v>
      </c>
      <c r="H105">
        <f>H60/'market value'!AC19</f>
        <v>1.0994025801091229E-2</v>
      </c>
      <c r="J105">
        <f>J60/'market value'!W19</f>
        <v>5.6445407525683947E-3</v>
      </c>
      <c r="K105">
        <f>K60/'market value'!X19</f>
        <v>4.009450374001162E-3</v>
      </c>
      <c r="L105">
        <f>L60/'market value'!Y19</f>
        <v>2.6515196642810835E-3</v>
      </c>
      <c r="M105">
        <f>M60/'market value'!Z19</f>
        <v>1.7615663341501837E-3</v>
      </c>
      <c r="N105">
        <f>N60/'market value'!AA19</f>
        <v>5.1002093667209094E-3</v>
      </c>
      <c r="O105">
        <f>O60/'market value'!AB19</f>
        <v>2.740641550607683E-3</v>
      </c>
      <c r="P105">
        <f>P60/'market value'!AC19</f>
        <v>5.4946308294930501E-3</v>
      </c>
      <c r="R105">
        <f>R60/'market value'!W19</f>
        <v>1.375815789042118E-2</v>
      </c>
      <c r="S105">
        <f>S60/'market value'!X19</f>
        <v>1.3859204827949115E-2</v>
      </c>
      <c r="T105">
        <f>T60/'market value'!Y19</f>
        <v>7.7113588006423039E-3</v>
      </c>
      <c r="U105">
        <f>U60/'market value'!Z19</f>
        <v>5.1560142616279246E-3</v>
      </c>
      <c r="V105">
        <f>V60/'market value'!AA19</f>
        <v>1.4752294091130604E-2</v>
      </c>
      <c r="W105">
        <f>W60/'market value'!AB19</f>
        <v>9.3463691839012417E-3</v>
      </c>
      <c r="X105">
        <f>X60/'market value'!AC19</f>
        <v>1.5593832184554434E-2</v>
      </c>
      <c r="Z105">
        <v>4.2611414003255899E-3</v>
      </c>
      <c r="AA105">
        <v>5.918619095957642E-3</v>
      </c>
      <c r="AB105">
        <v>2.9378021223875734E-3</v>
      </c>
    </row>
    <row r="106" spans="1:28">
      <c r="A106" s="25">
        <v>2035</v>
      </c>
      <c r="B106">
        <f>B61/'market value'!W20</f>
        <v>8.5812825179326369E-3</v>
      </c>
      <c r="C106">
        <f>C61/'market value'!X20</f>
        <v>9.2944094872270781E-3</v>
      </c>
      <c r="D106">
        <f>D61/'market value'!Y20</f>
        <v>5.1627620534777695E-3</v>
      </c>
      <c r="E106">
        <f>E61/'market value'!Z20</f>
        <v>3.4852890345923554E-3</v>
      </c>
      <c r="F106">
        <f>F61/'market value'!AA20</f>
        <v>9.8915522198007155E-3</v>
      </c>
      <c r="G106">
        <f>G61/'market value'!AB20</f>
        <v>5.486973623145098E-3</v>
      </c>
      <c r="H106">
        <f>H61/'market value'!AC20</f>
        <v>1.0941047171894125E-2</v>
      </c>
      <c r="J106">
        <f>J61/'market value'!W20</f>
        <v>5.5529686828458824E-3</v>
      </c>
      <c r="K106">
        <f>K61/'market value'!X20</f>
        <v>3.9764238462597443E-3</v>
      </c>
      <c r="L106">
        <f>L61/'market value'!Y20</f>
        <v>2.5688406028681172E-3</v>
      </c>
      <c r="M106">
        <f>M61/'market value'!Z20</f>
        <v>1.7008687349903745E-3</v>
      </c>
      <c r="N106">
        <f>N61/'market value'!AA20</f>
        <v>4.9914946280541998E-3</v>
      </c>
      <c r="O106">
        <f>O61/'market value'!AB20</f>
        <v>2.6894721357676567E-3</v>
      </c>
      <c r="P106">
        <f>P61/'market value'!AC20</f>
        <v>5.4681529937523152E-3</v>
      </c>
      <c r="R106">
        <f>R61/'market value'!W20</f>
        <v>1.3534957625099021E-2</v>
      </c>
      <c r="S106">
        <f>S61/'market value'!X20</f>
        <v>1.3745044189949381E-2</v>
      </c>
      <c r="T106">
        <f>T61/'market value'!Y20</f>
        <v>7.4709050274930919E-3</v>
      </c>
      <c r="U106">
        <f>U61/'market value'!Z20</f>
        <v>4.9783555037103411E-3</v>
      </c>
      <c r="V106">
        <f>V61/'market value'!AA20</f>
        <v>1.4437838020500148E-2</v>
      </c>
      <c r="W106">
        <f>W61/'market value'!AB20</f>
        <v>9.1718668882934708E-3</v>
      </c>
      <c r="X106">
        <f>X61/'market value'!AC20</f>
        <v>1.5518687749930187E-2</v>
      </c>
      <c r="Z106">
        <v>3.4513587353159985E-3</v>
      </c>
      <c r="AA106">
        <v>4.7932375717243377E-3</v>
      </c>
      <c r="AB106">
        <v>2.3788600049646758E-3</v>
      </c>
    </row>
    <row r="107" spans="1:28">
      <c r="Z107">
        <v>2.3767459040906365E-3</v>
      </c>
      <c r="AA107">
        <v>3.3005673459733831E-3</v>
      </c>
      <c r="AB107">
        <v>1.6379158210299445E-3</v>
      </c>
    </row>
    <row r="108" spans="1:28">
      <c r="Z108">
        <v>6.0394895227653842E-3</v>
      </c>
      <c r="AA108">
        <v>8.3883495362143696E-3</v>
      </c>
      <c r="AB108">
        <v>4.1634978722158919E-3</v>
      </c>
    </row>
    <row r="109" spans="1:28">
      <c r="B109" t="s">
        <v>127</v>
      </c>
      <c r="Z109">
        <v>3.170943870950068E-3</v>
      </c>
      <c r="AA109">
        <v>4.4042295206618929E-3</v>
      </c>
      <c r="AB109">
        <v>2.186036866484047E-3</v>
      </c>
    </row>
    <row r="110" spans="1:28">
      <c r="A110" s="25">
        <v>2025</v>
      </c>
      <c r="B110">
        <f>J21*B36/1000000000/'market value'!W54</f>
        <v>1.3728863716353679E-2</v>
      </c>
      <c r="C110">
        <f>K21*C36/1000000000/'market value'!X54</f>
        <v>1.3834055825938918E-2</v>
      </c>
      <c r="D110">
        <f>L21*D36/1000000000/'market value'!Y54</f>
        <v>9.6332738671963455E-3</v>
      </c>
      <c r="E110">
        <f>M21*E36/1000000000/'market value'!Z54</f>
        <v>6.7632680536747715E-3</v>
      </c>
      <c r="F110">
        <f>N21*F36/1000000000/'market value'!AA54</f>
        <v>1.6623036516769857E-2</v>
      </c>
      <c r="G110">
        <f>O21*G36/1000000000/'market value'!AB54</f>
        <v>8.9853658971823132E-3</v>
      </c>
      <c r="H110">
        <f>P21*H36/1000000000/'market value'!AC54</f>
        <v>1.5814779115991599E-2</v>
      </c>
      <c r="J110">
        <f>J21*J36/1000000000/'market value'!W54</f>
        <v>8.8839809327635952E-3</v>
      </c>
      <c r="K110">
        <f>K21*K36/1000000000/'market value'!X54</f>
        <v>5.918619095957642E-3</v>
      </c>
      <c r="L110">
        <f>L21*L36/1000000000/'market value'!Y54</f>
        <v>4.7932375717243377E-3</v>
      </c>
      <c r="M110">
        <f>M21*M36/1000000000/'market value'!Z54</f>
        <v>3.3005673459733831E-3</v>
      </c>
      <c r="N110">
        <f>N21*N36/1000000000/'market value'!AA54</f>
        <v>8.3883495362143696E-3</v>
      </c>
      <c r="O110">
        <f>O21*O36/1000000000/'market value'!AB54</f>
        <v>4.4042295206618929E-3</v>
      </c>
      <c r="P110">
        <f>P21*P36/1000000000/'market value'!AC54</f>
        <v>7.9039629763034795E-3</v>
      </c>
      <c r="R110">
        <f>J21*R36/1000000000/'market value'!W54</f>
        <v>2.1654057916551773E-2</v>
      </c>
      <c r="S110">
        <f>K21*S36/1000000000/'market value'!X54</f>
        <v>2.045850346007156E-2</v>
      </c>
      <c r="T110">
        <f>L21*T36/1000000000/'market value'!Y54</f>
        <v>1.39400718879102E-2</v>
      </c>
      <c r="U110">
        <f>M21*U36/1000000000/'market value'!Z54</f>
        <v>9.660591246205847E-3</v>
      </c>
      <c r="V110">
        <f>N21*V36/1000000000/'market value'!AA54</f>
        <v>2.4263199880556006E-2</v>
      </c>
      <c r="W110">
        <f>O21*W36/1000000000/'market value'!AB54</f>
        <v>1.5019678535347039E-2</v>
      </c>
      <c r="X110">
        <f>P21*X36/1000000000/'market value'!AC54</f>
        <v>2.2431547463358799E-2</v>
      </c>
      <c r="Z110">
        <v>5.6904631267060803E-3</v>
      </c>
      <c r="AA110">
        <v>7.9039629763034795E-3</v>
      </c>
      <c r="AB110">
        <v>3.9232882994398892E-3</v>
      </c>
    </row>
    <row r="111" spans="1:28">
      <c r="A111" s="25">
        <v>2026</v>
      </c>
      <c r="B111">
        <f>J22*B37/1000000000/'market value'!W55</f>
        <v>1.3606153552737844E-2</v>
      </c>
      <c r="C111">
        <f>K22*C37/1000000000/'market value'!X55</f>
        <v>1.3775443147289046E-2</v>
      </c>
      <c r="D111">
        <f>L22*D37/1000000000/'market value'!Y55</f>
        <v>9.4412611003232855E-3</v>
      </c>
      <c r="E111">
        <f>M22*E37/1000000000/'market value'!Z55</f>
        <v>6.6082401701122052E-3</v>
      </c>
      <c r="F111">
        <f>N22*F37/1000000000/'market value'!AA55</f>
        <v>1.6418424161953021E-2</v>
      </c>
      <c r="G111">
        <f>O22*G37/1000000000/'market value'!AB55</f>
        <v>8.8908592817656864E-3</v>
      </c>
      <c r="H111">
        <f>P22*H37/1000000000/'market value'!AC55</f>
        <v>1.5776657524061939E-2</v>
      </c>
      <c r="J111">
        <f>J22*J37/1000000000/'market value'!W55</f>
        <v>8.8045748889465248E-3</v>
      </c>
      <c r="K111">
        <f>K22*K37/1000000000/'market value'!X55</f>
        <v>5.8935428548691892E-3</v>
      </c>
      <c r="L111">
        <f>L22*L37/1000000000/'market value'!Y55</f>
        <v>4.6976975900820889E-3</v>
      </c>
      <c r="M111">
        <f>M22*M37/1000000000/'market value'!Z55</f>
        <v>3.2249116176862346E-3</v>
      </c>
      <c r="N111">
        <f>N22*N37/1000000000/'market value'!AA55</f>
        <v>8.2850976453880468E-3</v>
      </c>
      <c r="O111">
        <f>O22*O37/1000000000/'market value'!AB55</f>
        <v>4.3579065517056403E-3</v>
      </c>
      <c r="P111">
        <f>P22*P37/1000000000/'market value'!AC55</f>
        <v>7.884910440128309E-3</v>
      </c>
      <c r="R111">
        <f>J22*R37/1000000000/'market value'!W55</f>
        <v>2.1460511455257847E-2</v>
      </c>
      <c r="S111">
        <f>K22*S37/1000000000/'market value'!X55</f>
        <v>2.0371824057873827E-2</v>
      </c>
      <c r="T111">
        <f>L22*T37/1000000000/'market value'!Y55</f>
        <v>1.3662214971299356E-2</v>
      </c>
      <c r="U111">
        <f>M22*U37/1000000000/'market value'!Z55</f>
        <v>9.43915081193996E-3</v>
      </c>
      <c r="V111">
        <f>N22*V37/1000000000/'market value'!AA55</f>
        <v>2.3964545031428787E-2</v>
      </c>
      <c r="W111">
        <f>O22*W37/1000000000/'market value'!AB55</f>
        <v>1.4861704002171211E-2</v>
      </c>
      <c r="X111">
        <f>P22*X37/1000000000/'market value'!AC55</f>
        <v>2.2377476123349737E-2</v>
      </c>
    </row>
    <row r="112" spans="1:28">
      <c r="A112" s="25">
        <v>2027</v>
      </c>
      <c r="B112">
        <f>J23*B38/1000000000/'market value'!W56</f>
        <v>1.3481296700381394E-2</v>
      </c>
      <c r="C112">
        <f>K23*C38/1000000000/'market value'!X56</f>
        <v>1.3715195733508488E-2</v>
      </c>
      <c r="D112">
        <f>L23*D38/1000000000/'market value'!Y56</f>
        <v>9.2507840203438357E-3</v>
      </c>
      <c r="E112">
        <f>M23*E38/1000000000/'market value'!Z56</f>
        <v>6.4557121708577574E-3</v>
      </c>
      <c r="F112">
        <f>N23*F38/1000000000/'market value'!AA56</f>
        <v>1.6211776092880308E-2</v>
      </c>
      <c r="G112">
        <f>O23*G38/1000000000/'market value'!AB56</f>
        <v>8.7950322218567027E-3</v>
      </c>
      <c r="H112">
        <f>P23*H38/1000000000/'market value'!AC56</f>
        <v>1.57373194334922E-2</v>
      </c>
      <c r="J112">
        <f>J23*J38/1000000000/'market value'!W56</f>
        <v>8.7237797176507158E-3</v>
      </c>
      <c r="K112">
        <f>K23*K38/1000000000/'market value'!X56</f>
        <v>5.867767225641563E-3</v>
      </c>
      <c r="L112">
        <f>L23*L38/1000000000/'market value'!Y56</f>
        <v>4.6029217216809176E-3</v>
      </c>
      <c r="M112">
        <f>M23*M38/1000000000/'market value'!Z56</f>
        <v>3.1504758671451407E-3</v>
      </c>
      <c r="N112">
        <f>N23*N38/1000000000/'market value'!AA56</f>
        <v>8.1808184884111044E-3</v>
      </c>
      <c r="O112">
        <f>O23*O38/1000000000/'market value'!AB56</f>
        <v>4.310936359177172E-3</v>
      </c>
      <c r="P112">
        <f>P23*P38/1000000000/'market value'!AC56</f>
        <v>7.8652499182113554E-3</v>
      </c>
      <c r="R112">
        <f>J23*R38/1000000000/'market value'!W56</f>
        <v>2.1263579096683673E-2</v>
      </c>
      <c r="S112">
        <f>K23*S38/1000000000/'market value'!X56</f>
        <v>2.028272712644618E-2</v>
      </c>
      <c r="T112">
        <f>L23*T38/1000000000/'market value'!Y56</f>
        <v>1.3386580309135894E-2</v>
      </c>
      <c r="U112">
        <f>M23*U38/1000000000/'market value'!Z56</f>
        <v>9.2212811899310843E-3</v>
      </c>
      <c r="V112">
        <f>N23*V38/1000000000/'market value'!AA56</f>
        <v>2.3662918827348448E-2</v>
      </c>
      <c r="W112">
        <f>O23*W38/1000000000/'market value'!AB56</f>
        <v>1.470152225205776E-2</v>
      </c>
      <c r="X112">
        <f>P23*X38/1000000000/'market value'!AC56</f>
        <v>2.2321679312072067E-2</v>
      </c>
      <c r="Z112">
        <v>1.5590283493665784E-2</v>
      </c>
      <c r="AA112">
        <v>2.1654057916551773E-2</v>
      </c>
      <c r="AB112">
        <v>1.0748087380785346E-2</v>
      </c>
    </row>
    <row r="113" spans="1:28">
      <c r="A113" s="25">
        <v>2028</v>
      </c>
      <c r="B113">
        <f>J24*B39/1000000000/'market value'!W57</f>
        <v>1.3354328092881961E-2</v>
      </c>
      <c r="C113">
        <f>K24*C39/1000000000/'market value'!X57</f>
        <v>1.3653288137639729E-2</v>
      </c>
      <c r="D113">
        <f>L24*D39/1000000000/'market value'!Y57</f>
        <v>9.0619760387130426E-3</v>
      </c>
      <c r="E113">
        <f>M24*E39/1000000000/'market value'!Z57</f>
        <v>6.3057544396211218E-3</v>
      </c>
      <c r="F113">
        <f>N24*F39/1000000000/'market value'!AA57</f>
        <v>1.6003215489181839E-2</v>
      </c>
      <c r="G113">
        <f>O24*G39/1000000000/'market value'!AB57</f>
        <v>8.6979276174243107E-3</v>
      </c>
      <c r="H113">
        <f>P24*H39/1000000000/'market value'!AC57</f>
        <v>1.5696734301349442E-2</v>
      </c>
      <c r="J113">
        <f>J24*J39/1000000000/'market value'!W57</f>
        <v>8.641618024491737E-3</v>
      </c>
      <c r="K113">
        <f>K24*K39/1000000000/'market value'!X57</f>
        <v>5.8412813213121455E-3</v>
      </c>
      <c r="L113">
        <f>L24*L39/1000000000/'market value'!Y57</f>
        <v>4.5089763481899886E-3</v>
      </c>
      <c r="M113">
        <f>M24*M39/1000000000/'market value'!Z57</f>
        <v>3.0772944425634303E-3</v>
      </c>
      <c r="N113">
        <f>N24*N39/1000000000/'market value'!AA57</f>
        <v>8.0755742244319126E-3</v>
      </c>
      <c r="O113">
        <f>O24*O39/1000000000/'market value'!AB57</f>
        <v>4.2633399707465731E-3</v>
      </c>
      <c r="P113">
        <f>P24*P39/1000000000/'market value'!AC57</f>
        <v>7.8449661457038831E-3</v>
      </c>
      <c r="R113">
        <f>J24*R39/1000000000/'market value'!W57</f>
        <v>2.1063315940374416E-2</v>
      </c>
      <c r="S113">
        <f>K24*S39/1000000000/'market value'!X57</f>
        <v>2.0191175033537106E-2</v>
      </c>
      <c r="T113">
        <f>L24*T39/1000000000/'market value'!Y57</f>
        <v>1.3113360957830304E-2</v>
      </c>
      <c r="U113">
        <f>M24*U39/1000000000/'market value'!Z57</f>
        <v>9.0070829156369894E-3</v>
      </c>
      <c r="V113">
        <f>N24*V39/1000000000/'market value'!AA57</f>
        <v>2.335850106290208E-2</v>
      </c>
      <c r="W113">
        <f>O24*W39/1000000000/'market value'!AB57</f>
        <v>1.4539204995357735E-2</v>
      </c>
      <c r="X113">
        <f>P24*X39/1000000000/'market value'!AC57</f>
        <v>2.2264113707690887E-2</v>
      </c>
      <c r="Z113">
        <v>1.472920873417179E-2</v>
      </c>
      <c r="AA113">
        <v>2.045850346007156E-2</v>
      </c>
      <c r="AB113">
        <v>1.0154908418911687E-2</v>
      </c>
    </row>
    <row r="114" spans="1:28">
      <c r="A114" s="25">
        <v>2029</v>
      </c>
      <c r="B114">
        <f>J25*B40/1000000000/'market value'!W58</f>
        <v>1.3225287152923279E-2</v>
      </c>
      <c r="C114">
        <f>K25*C40/1000000000/'market value'!X58</f>
        <v>1.3589695912889669E-2</v>
      </c>
      <c r="D114">
        <f>L25*D40/1000000000/'market value'!Y58</f>
        <v>8.8749670688394004E-3</v>
      </c>
      <c r="E114">
        <f>M25*E40/1000000000/'market value'!Z58</f>
        <v>6.1584324984948376E-3</v>
      </c>
      <c r="F114">
        <f>N25*F40/1000000000/'market value'!AA58</f>
        <v>1.5792871255862713E-2</v>
      </c>
      <c r="G114">
        <f>O25*G40/1000000000/'market value'!AB58</f>
        <v>8.5995916107674264E-3</v>
      </c>
      <c r="H114">
        <f>P25*H40/1000000000/'market value'!AC58</f>
        <v>1.565487141266482E-2</v>
      </c>
      <c r="J114">
        <f>J25*J40/1000000000/'market value'!W58</f>
        <v>8.5581153199836245E-3</v>
      </c>
      <c r="K114">
        <f>K25*K40/1000000000/'market value'!X58</f>
        <v>5.8140746828182896E-3</v>
      </c>
      <c r="L114">
        <f>L25*L40/1000000000/'market value'!Y58</f>
        <v>4.4159261107519993E-3</v>
      </c>
      <c r="M114">
        <f>M25*M40/1000000000/'market value'!Z58</f>
        <v>3.0053993196187427E-3</v>
      </c>
      <c r="N114">
        <f>N25*N40/1000000000/'market value'!AA58</f>
        <v>7.9694299017488788E-3</v>
      </c>
      <c r="O114">
        <f>O25*O40/1000000000/'market value'!AB58</f>
        <v>4.2151400033308833E-3</v>
      </c>
      <c r="P114">
        <f>P25*P40/1000000000/'market value'!AC58</f>
        <v>7.8240437717764597E-3</v>
      </c>
      <c r="R114">
        <f>J25*R40/1000000000/'market value'!W58</f>
        <v>2.0859784166354173E-2</v>
      </c>
      <c r="S114">
        <f>K25*S40/1000000000/'market value'!X58</f>
        <v>2.0097131625988945E-2</v>
      </c>
      <c r="T114">
        <f>L25*T40/1000000000/'market value'!Y58</f>
        <v>1.2842744911856586E-2</v>
      </c>
      <c r="U114">
        <f>M25*U40/1000000000/'market value'!Z58</f>
        <v>8.7966495802252204E-3</v>
      </c>
      <c r="V114">
        <f>N25*V40/1000000000/'market value'!AA58</f>
        <v>2.3051479889508425E-2</v>
      </c>
      <c r="W114">
        <f>O25*W40/1000000000/'market value'!AB58</f>
        <v>1.4374829362207473E-2</v>
      </c>
      <c r="X114">
        <f>P25*X40/1000000000/'market value'!AC58</f>
        <v>2.2204735744357027E-2</v>
      </c>
      <c r="Z114">
        <v>1.0037513926930976E-2</v>
      </c>
      <c r="AA114">
        <v>1.39400718879102E-2</v>
      </c>
      <c r="AB114">
        <v>6.9183884554573326E-3</v>
      </c>
    </row>
    <row r="115" spans="1:28">
      <c r="A115" s="25">
        <v>2030</v>
      </c>
      <c r="B115">
        <f>J26*B41/1000000000/'market value'!W59</f>
        <v>1.3094217866132032E-2</v>
      </c>
      <c r="C115">
        <f>K26*C41/1000000000/'market value'!X59</f>
        <v>1.3524395726118649E-2</v>
      </c>
      <c r="D115">
        <f>L26*D41/1000000000/'market value'!Y59</f>
        <v>8.6898832492879174E-3</v>
      </c>
      <c r="E115">
        <f>M26*E41/1000000000/'market value'!Z59</f>
        <v>6.013807007055956E-3</v>
      </c>
      <c r="F115">
        <f>N26*F41/1000000000/'market value'!AA59</f>
        <v>1.5580877813687772E-2</v>
      </c>
      <c r="G115">
        <f>O26*G41/1000000000/'market value'!AB59</f>
        <v>8.5000735681600038E-3</v>
      </c>
      <c r="H115">
        <f>P26*H41/1000000000/'market value'!AC59</f>
        <v>1.5611699928580157E-2</v>
      </c>
      <c r="J115">
        <f>J26*J41/1000000000/'market value'!W59</f>
        <v>8.4733000673318463E-3</v>
      </c>
      <c r="K115">
        <f>K26*K41/1000000000/'market value'!X59</f>
        <v>5.786137327551304E-3</v>
      </c>
      <c r="L115">
        <f>L26*L41/1000000000/'market value'!Y59</f>
        <v>4.3238337722570474E-3</v>
      </c>
      <c r="M115">
        <f>M26*M41/1000000000/'market value'!Z59</f>
        <v>2.9348201010146288E-3</v>
      </c>
      <c r="N115">
        <f>N26*N41/1000000000/'market value'!AA59</f>
        <v>7.8624533520339907E-3</v>
      </c>
      <c r="O115">
        <f>O26*O41/1000000000/'market value'!AB59</f>
        <v>4.1663606540973093E-3</v>
      </c>
      <c r="P115">
        <f>P26*P41/1000000000/'market value'!AC59</f>
        <v>7.8024673836818445E-3</v>
      </c>
      <c r="R115">
        <f>J26*R41/1000000000/'market value'!W59</f>
        <v>2.065305315161783E-2</v>
      </c>
      <c r="S115">
        <f>K26*S41/1000000000/'market value'!X59</f>
        <v>2.0000562397571253E-2</v>
      </c>
      <c r="T115">
        <f>L26*T41/1000000000/'market value'!Y59</f>
        <v>1.2574914703206288E-2</v>
      </c>
      <c r="U115">
        <f>M26*U41/1000000000/'market value'!Z59</f>
        <v>8.5900678292899543E-3</v>
      </c>
      <c r="V115">
        <f>N26*V41/1000000000/'market value'!AA59</f>
        <v>2.2742051509460737E-2</v>
      </c>
      <c r="W115">
        <f>O26*W41/1000000000/'market value'!AB59</f>
        <v>1.4208477871846996E-2</v>
      </c>
      <c r="X115">
        <f>P26*X41/1000000000/'market value'!AC59</f>
        <v>2.2143501680497762E-2</v>
      </c>
      <c r="Z115">
        <v>6.9566132936282055E-3</v>
      </c>
      <c r="AA115">
        <v>9.660591246205847E-3</v>
      </c>
      <c r="AB115">
        <v>4.7940955551074972E-3</v>
      </c>
    </row>
    <row r="116" spans="1:28">
      <c r="A116" s="25">
        <v>2031</v>
      </c>
      <c r="B116">
        <f>J27*B42/1000000000/'market value'!W60</f>
        <v>1.2961168840759745E-2</v>
      </c>
      <c r="C116">
        <f>K27*C42/1000000000/'market value'!X60</f>
        <v>1.3457365475547798E-2</v>
      </c>
      <c r="D116">
        <f>L27*D42/1000000000/'market value'!Y60</f>
        <v>8.5068466884289113E-3</v>
      </c>
      <c r="E116">
        <f>M27*E42/1000000000/'market value'!Z60</f>
        <v>5.8719337811706674E-3</v>
      </c>
      <c r="F116">
        <f>N27*F42/1000000000/'market value'!AA60</f>
        <v>1.5367374862530486E-2</v>
      </c>
      <c r="G116">
        <f>O27*G42/1000000000/'market value'!AB60</f>
        <v>8.3994260482497009E-3</v>
      </c>
      <c r="H116">
        <f>P27*H42/1000000000/'market value'!AC60</f>
        <v>1.5567188938539114E-2</v>
      </c>
      <c r="J116">
        <f>J27*J42/1000000000/'market value'!W60</f>
        <v>8.3872037210535894E-3</v>
      </c>
      <c r="K116">
        <f>K27*K42/1000000000/'market value'!X60</f>
        <v>5.7574597997151365E-3</v>
      </c>
      <c r="L116">
        <f>L27*L42/1000000000/'market value'!Y60</f>
        <v>4.2327600902872927E-3</v>
      </c>
      <c r="M116">
        <f>M27*M42/1000000000/'market value'!Z60</f>
        <v>2.8655840256574714E-3</v>
      </c>
      <c r="N116">
        <f>N27*N42/1000000000/'market value'!AA60</f>
        <v>7.7547150709134588E-3</v>
      </c>
      <c r="O116">
        <f>O27*O42/1000000000/'market value'!AB60</f>
        <v>4.1170276849736617E-3</v>
      </c>
      <c r="P116">
        <f>P27*P42/1000000000/'market value'!AC60</f>
        <v>7.7802215328392453E-3</v>
      </c>
      <c r="R116">
        <f>J27*R42/1000000000/'market value'!W60</f>
        <v>2.0443199564265189E-2</v>
      </c>
      <c r="S116">
        <f>K27*S42/1000000000/'market value'!X60</f>
        <v>1.9901434663052359E-2</v>
      </c>
      <c r="T116">
        <f>L27*T42/1000000000/'market value'!Y60</f>
        <v>1.2310047031876086E-2</v>
      </c>
      <c r="U116">
        <f>M27*U42/1000000000/'market value'!Z60</f>
        <v>8.3874173897123452E-3</v>
      </c>
      <c r="V116">
        <f>N27*V42/1000000000/'market value'!AA60</f>
        <v>2.2430419830507746E-2</v>
      </c>
      <c r="W116">
        <f>O27*W42/1000000000/'market value'!AB60</f>
        <v>1.4040238379796181E-2</v>
      </c>
      <c r="X116">
        <f>P27*X42/1000000000/'market value'!AC60</f>
        <v>2.2080367672844312E-2</v>
      </c>
      <c r="Z116">
        <v>1.7469150615952042E-2</v>
      </c>
      <c r="AA116">
        <v>2.4263199880556006E-2</v>
      </c>
      <c r="AB116">
        <v>1.2042867388837216E-2</v>
      </c>
    </row>
    <row r="117" spans="1:28">
      <c r="A117" s="25">
        <v>2032</v>
      </c>
      <c r="B117">
        <f>J28*B43/1000000000/'market value'!W61</f>
        <v>1.282619335218946E-2</v>
      </c>
      <c r="C117">
        <f>K28*C43/1000000000/'market value'!X61</f>
        <v>1.3388584412488932E-2</v>
      </c>
      <c r="D117">
        <f>L28*D43/1000000000/'market value'!Y61</f>
        <v>8.3259752315615887E-3</v>
      </c>
      <c r="E117">
        <f>M28*E43/1000000000/'market value'!Z61</f>
        <v>5.7328638306094965E-3</v>
      </c>
      <c r="F117">
        <f>N28*F43/1000000000/'market value'!AA61</f>
        <v>1.5152507118361904E-2</v>
      </c>
      <c r="G117">
        <f>O28*G43/1000000000/'market value'!AB61</f>
        <v>8.2977047568925291E-3</v>
      </c>
      <c r="H117">
        <f>P28*H43/1000000000/'market value'!AC61</f>
        <v>1.5521307516677893E-2</v>
      </c>
      <c r="J117">
        <f>J28*J43/1000000000/'market value'!W61</f>
        <v>8.2998607557781406E-3</v>
      </c>
      <c r="K117">
        <f>K28*K43/1000000000/'market value'!X61</f>
        <v>5.7280332224060307E-3</v>
      </c>
      <c r="L117">
        <f>L28*L43/1000000000/'market value'!Y61</f>
        <v>4.1427637012443957E-3</v>
      </c>
      <c r="M117">
        <f>M28*M43/1000000000/'market value'!Z61</f>
        <v>2.7977159870132048E-3</v>
      </c>
      <c r="N117">
        <f>N28*N43/1000000000/'market value'!AA61</f>
        <v>7.6462880852465722E-3</v>
      </c>
      <c r="O117">
        <f>O28*O43/1000000000/'market value'!AB61</f>
        <v>4.0671684005102893E-3</v>
      </c>
      <c r="P117">
        <f>P28*P43/1000000000/'market value'!AC61</f>
        <v>7.7572907630174548E-3</v>
      </c>
      <c r="R117">
        <f>J28*R43/1000000000/'market value'!W61</f>
        <v>2.0230307433699843E-2</v>
      </c>
      <c r="S117">
        <f>K28*S43/1000000000/'market value'!X61</f>
        <v>1.9799717738219744E-2</v>
      </c>
      <c r="T117">
        <f>L28*T43/1000000000/'market value'!Y61</f>
        <v>1.2048312428878096E-2</v>
      </c>
      <c r="U117">
        <f>M28*U43/1000000000/'market value'!Z61</f>
        <v>8.1887711233897282E-3</v>
      </c>
      <c r="V117">
        <f>N28*V43/1000000000/'market value'!AA61</f>
        <v>2.211679608195934E-2</v>
      </c>
      <c r="W117">
        <f>O28*W43/1000000000/'market value'!AB61</f>
        <v>1.3870204002357618E-2</v>
      </c>
      <c r="X117">
        <f>P28*X43/1000000000/'market value'!AC61</f>
        <v>2.2015289856415897E-2</v>
      </c>
      <c r="Z117">
        <v>1.0813822797350808E-2</v>
      </c>
      <c r="AA117">
        <v>1.5019678535347039E-2</v>
      </c>
      <c r="AB117">
        <v>7.4550090650301369E-3</v>
      </c>
    </row>
    <row r="118" spans="1:28">
      <c r="A118" s="25">
        <v>2033</v>
      </c>
      <c r="B118">
        <f>J29*B44/1000000000/'market value'!W62</f>
        <v>1.26893493713256E-2</v>
      </c>
      <c r="C118">
        <f>K29*C44/1000000000/'market value'!X62</f>
        <v>1.3318033266860207E-2</v>
      </c>
      <c r="D118">
        <f>L29*D44/1000000000/'market value'!Y62</f>
        <v>8.1473822513442994E-3</v>
      </c>
      <c r="E118">
        <f>M29*E44/1000000000/'market value'!Z62</f>
        <v>5.5966434144906494E-3</v>
      </c>
      <c r="F118">
        <f>N29*F44/1000000000/'market value'!AA62</f>
        <v>1.4936424024782416E-2</v>
      </c>
      <c r="G118">
        <f>O29*G44/1000000000/'market value'!AB62</f>
        <v>8.1949684881960812E-3</v>
      </c>
      <c r="H118">
        <f>P29*H44/1000000000/'market value'!AC62</f>
        <v>1.5474024782564776E-2</v>
      </c>
      <c r="J118">
        <f>J29*J44/1000000000/'market value'!W62</f>
        <v>8.2113086846180312E-3</v>
      </c>
      <c r="K118">
        <f>K29*K44/1000000000/'market value'!X62</f>
        <v>5.697849351311849E-3</v>
      </c>
      <c r="L118">
        <f>L29*L44/1000000000/'market value'!Y62</f>
        <v>4.0539010160737035E-3</v>
      </c>
      <c r="M118">
        <f>M29*M44/1000000000/'market value'!Z62</f>
        <v>2.7312385601644365E-3</v>
      </c>
      <c r="N118">
        <f>N29*N44/1000000000/'market value'!AA62</f>
        <v>7.537247807558275E-3</v>
      </c>
      <c r="O118">
        <f>O29*O44/1000000000/'market value'!AB62</f>
        <v>4.0168116189820673E-3</v>
      </c>
      <c r="P118">
        <f>P29*P44/1000000000/'market value'!AC62</f>
        <v>7.7336596406914664E-3</v>
      </c>
      <c r="R118">
        <f>J29*R44/1000000000/'market value'!W62</f>
        <v>2.0014468195407475E-2</v>
      </c>
      <c r="S118">
        <f>K29*S44/1000000000/'market value'!X62</f>
        <v>1.9695383125498941E-2</v>
      </c>
      <c r="T118">
        <f>L29*T44/1000000000/'market value'!Y62</f>
        <v>1.17898749529767E-2</v>
      </c>
      <c r="U118">
        <f>M29*U44/1000000000/'market value'!Z62</f>
        <v>7.994195106430407E-3</v>
      </c>
      <c r="V118">
        <f>N29*V44/1000000000/'market value'!AA62</f>
        <v>2.1801398393634531E-2</v>
      </c>
      <c r="W118">
        <f>O29*W44/1000000000/'market value'!AB62</f>
        <v>1.3698473018066195E-2</v>
      </c>
      <c r="X118">
        <f>P29*X44/1000000000/'market value'!AC62</f>
        <v>2.1948224430672247E-2</v>
      </c>
      <c r="Z118">
        <v>1.6149606734987249E-2</v>
      </c>
      <c r="AA118">
        <v>2.2431547463358799E-2</v>
      </c>
      <c r="AB118">
        <v>1.113434209714434E-2</v>
      </c>
    </row>
    <row r="119" spans="1:28">
      <c r="A119" s="25">
        <v>2034</v>
      </c>
      <c r="B119">
        <f>J30*B45/1000000000/'market value'!W63</f>
        <v>1.2550699575995389E-2</v>
      </c>
      <c r="C119">
        <f>K30*C45/1000000000/'market value'!X63</f>
        <v>1.3245694376207351E-2</v>
      </c>
      <c r="D119">
        <f>L30*D45/1000000000/'market value'!Y63</f>
        <v>7.9711764621644681E-3</v>
      </c>
      <c r="E119">
        <f>M30*E45/1000000000/'market value'!Z63</f>
        <v>5.4633141134932568E-3</v>
      </c>
      <c r="F119">
        <f>N30*F45/1000000000/'market value'!AA63</f>
        <v>1.4719279440224347E-2</v>
      </c>
      <c r="G119">
        <f>O30*G45/1000000000/'market value'!AB63</f>
        <v>8.0912790516407037E-3</v>
      </c>
      <c r="H119">
        <f>P30*H45/1000000000/'market value'!AC63</f>
        <v>1.5425309966430253E-2</v>
      </c>
      <c r="J119">
        <f>J30*J45/1000000000/'market value'!W63</f>
        <v>8.1215880665469285E-3</v>
      </c>
      <c r="K119">
        <f>K30*K45/1000000000/'market value'!X63</f>
        <v>5.6669006299111726E-3</v>
      </c>
      <c r="L119">
        <f>L30*L45/1000000000/'market value'!Y63</f>
        <v>3.9662261279001026E-3</v>
      </c>
      <c r="M119">
        <f>M30*M45/1000000000/'market value'!Z63</f>
        <v>2.6661720370514948E-3</v>
      </c>
      <c r="N119">
        <f>N30*N45/1000000000/'market value'!AA63</f>
        <v>7.4276718781947342E-3</v>
      </c>
      <c r="O119">
        <f>O30*O45/1000000000/'market value'!AB63</f>
        <v>3.9659876366664225E-3</v>
      </c>
      <c r="P119">
        <f>P30*P45/1000000000/'market value'!AC63</f>
        <v>7.7093127876433978E-3</v>
      </c>
      <c r="R119">
        <f>J30*R45/1000000000/'market value'!W63</f>
        <v>1.9795780708938938E-2</v>
      </c>
      <c r="S119">
        <f>K30*S45/1000000000/'market value'!X63</f>
        <v>1.9588404704756684E-2</v>
      </c>
      <c r="T119">
        <f>L30*T45/1000000000/'market value'!Y63</f>
        <v>1.1534891922067842E-2</v>
      </c>
      <c r="U119">
        <f>M30*U45/1000000000/'market value'!Z63</f>
        <v>7.8037487323023994E-3</v>
      </c>
      <c r="V119">
        <f>N30*V45/1000000000/'market value'!AA63</f>
        <v>2.1484451339298365E-2</v>
      </c>
      <c r="W119">
        <f>O30*W45/1000000000/'market value'!AB63</f>
        <v>1.3525148745866951E-2</v>
      </c>
      <c r="X119">
        <f>P30*X45/1000000000/'market value'!AC63</f>
        <v>2.1879127752035404E-2</v>
      </c>
    </row>
    <row r="120" spans="1:28">
      <c r="A120" s="25">
        <v>2035</v>
      </c>
      <c r="B120">
        <f>J31*B46/1000000000/'market value'!W64</f>
        <v>1.2410311344573986E-2</v>
      </c>
      <c r="C120">
        <f>K31*C46/1000000000/'market value'!X64</f>
        <v>1.3171551817905287E-2</v>
      </c>
      <c r="D120">
        <f>L31*D46/1000000000/'market value'!Y64</f>
        <v>7.797461758882465E-3</v>
      </c>
      <c r="E120">
        <f>M31*E46/1000000000/'market value'!Z64</f>
        <v>5.3329129177202257E-3</v>
      </c>
      <c r="F120">
        <f>N31*F46/1000000000/'market value'!AA64</f>
        <v>1.4501231302174388E-2</v>
      </c>
      <c r="G120">
        <f>O31*G46/1000000000/'market value'!AB64</f>
        <v>7.9867011852506071E-3</v>
      </c>
      <c r="H120">
        <f>P31*H46/1000000000/'market value'!AC64</f>
        <v>1.5375132479020141E-2</v>
      </c>
      <c r="J120">
        <f>J31*J46/1000000000/'market value'!W64</f>
        <v>8.0307425022744464E-3</v>
      </c>
      <c r="K120">
        <f>K31*K46/1000000000/'market value'!X64</f>
        <v>5.6351802460330794E-3</v>
      </c>
      <c r="L120">
        <f>L31*L46/1000000000/'market value'!Y64</f>
        <v>3.8797907317916587E-3</v>
      </c>
      <c r="M120">
        <f>M31*M46/1000000000/'market value'!Z64</f>
        <v>2.6025344693506999E-3</v>
      </c>
      <c r="N120">
        <f>N31*N46/1000000000/'market value'!AA64</f>
        <v>7.3176399958825838E-3</v>
      </c>
      <c r="O120">
        <f>O31*O46/1000000000/'market value'!AB64</f>
        <v>3.9147281852836427E-3</v>
      </c>
      <c r="P120">
        <f>P31*P46/1000000000/'market value'!AC64</f>
        <v>7.68423491587392E-3</v>
      </c>
      <c r="R120">
        <f>J31*R46/1000000000/'market value'!W64</f>
        <v>1.9574351247855414E-2</v>
      </c>
      <c r="S120">
        <f>K31*S46/1000000000/'market value'!X64</f>
        <v>1.947875892880736E-2</v>
      </c>
      <c r="T120">
        <f>L31*T46/1000000000/'market value'!Y64</f>
        <v>1.1283513679829322E-2</v>
      </c>
      <c r="U120">
        <f>M31*U46/1000000000/'market value'!Z64</f>
        <v>7.617484837335934E-3</v>
      </c>
      <c r="V120">
        <f>N31*V46/1000000000/'market value'!AA64</f>
        <v>2.116618544655657E-2</v>
      </c>
      <c r="W120">
        <f>O31*W46/1000000000/'market value'!AB64</f>
        <v>1.3350339399974393E-2</v>
      </c>
      <c r="X120">
        <f>P31*X46/1000000000/'market value'!AC64</f>
        <v>2.1807956432968807E-2</v>
      </c>
    </row>
    <row r="124" spans="1:28">
      <c r="B124" t="s">
        <v>128</v>
      </c>
    </row>
    <row r="125" spans="1:28">
      <c r="A125" s="25">
        <v>2025</v>
      </c>
      <c r="B125">
        <f>R21*B36/1000000000/'market value'!W98</f>
        <v>6.8143822017522485E-3</v>
      </c>
      <c r="C125">
        <f>S21*C36/1000000000/'market value'!X98</f>
        <v>6.8667569086223873E-3</v>
      </c>
      <c r="D125">
        <f>T21*D36/1000000000/'market value'!Y98</f>
        <v>4.7809459841358986E-3</v>
      </c>
      <c r="E125">
        <f>U21*E36/1000000000/'market value'!Z98</f>
        <v>3.3562907784611047E-3</v>
      </c>
      <c r="F125">
        <f>V21*F36/1000000000/'market value'!AA98</f>
        <v>8.2507264234213812E-3</v>
      </c>
      <c r="G125">
        <f>W21*G36/1000000000/'market value'!AB98</f>
        <v>4.459881352218237E-3</v>
      </c>
      <c r="H125">
        <f>X21*H36/1000000000/'market value'!AC98</f>
        <v>7.8499783020256203E-3</v>
      </c>
      <c r="J125">
        <f>R21*J36/1000000000/'market value'!W98</f>
        <v>4.4096032125963448E-3</v>
      </c>
      <c r="K125">
        <f>S21*K36/1000000000/'market value'!X98</f>
        <v>2.9378021223875734E-3</v>
      </c>
      <c r="L125">
        <f>T21*L36/1000000000/'market value'!Y98</f>
        <v>2.3788600049646758E-3</v>
      </c>
      <c r="M125">
        <f>U21*M36/1000000000/'market value'!Z98</f>
        <v>1.6379158210299445E-3</v>
      </c>
      <c r="N125">
        <f>V21*N36/1000000000/'market value'!AA98</f>
        <v>4.1634978722158919E-3</v>
      </c>
      <c r="O125">
        <f>W21*O36/1000000000/'market value'!AB98</f>
        <v>2.186036866484047E-3</v>
      </c>
      <c r="P125">
        <f>X21*P36/1000000000/'market value'!AC98</f>
        <v>3.9232882994398892E-3</v>
      </c>
      <c r="R125">
        <f>R21*R36/1000000000/'market value'!W98</f>
        <v>1.0748087380785346E-2</v>
      </c>
      <c r="S125">
        <f>S21*S36/1000000000/'market value'!X98</f>
        <v>1.0154908418911687E-2</v>
      </c>
      <c r="T125">
        <f>T21*T36/1000000000/'market value'!Y98</f>
        <v>6.9183884554573326E-3</v>
      </c>
      <c r="U125">
        <f>U21*U36/1000000000/'market value'!Z98</f>
        <v>4.7940955551074972E-3</v>
      </c>
      <c r="V125">
        <f>V21*V36/1000000000/'market value'!AA98</f>
        <v>1.2042867388837216E-2</v>
      </c>
      <c r="W125">
        <f>W21*W36/1000000000/'market value'!AB98</f>
        <v>7.4550090650301369E-3</v>
      </c>
      <c r="X125">
        <f>X21*X36/1000000000/'market value'!AC98</f>
        <v>1.113434209714434E-2</v>
      </c>
    </row>
    <row r="126" spans="1:28">
      <c r="A126" s="25">
        <v>2026</v>
      </c>
      <c r="B126">
        <f>R22*B37/1000000000/'market value'!W99</f>
        <v>6.7631335593348382E-3</v>
      </c>
      <c r="C126">
        <f>S22*C37/1000000000/'market value'!X99</f>
        <v>6.8423579932930809E-3</v>
      </c>
      <c r="D126">
        <f>T22*D37/1000000000/'market value'!Y99</f>
        <v>4.6995652218013804E-3</v>
      </c>
      <c r="E126">
        <f>U22*E37/1000000000/'market value'!Z99</f>
        <v>3.2899260866941175E-3</v>
      </c>
      <c r="F126">
        <f>V22*F37/1000000000/'market value'!AA99</f>
        <v>8.165013603675551E-3</v>
      </c>
      <c r="G126">
        <f>W22*G37/1000000000/'market value'!AB99</f>
        <v>4.4203592660306866E-3</v>
      </c>
      <c r="H126">
        <f>X22*H37/1000000000/'market value'!AC99</f>
        <v>7.8341263324278425E-3</v>
      </c>
      <c r="J126">
        <f>R22*J37/1000000000/'market value'!W99</f>
        <v>4.3764400920735637E-3</v>
      </c>
      <c r="K126">
        <f>S22*K37/1000000000/'market value'!X99</f>
        <v>2.9273635432748653E-3</v>
      </c>
      <c r="L126">
        <f>T22*L37/1000000000/'market value'!Y99</f>
        <v>2.3383672988488771E-3</v>
      </c>
      <c r="M126">
        <f>U22*M37/1000000000/'market value'!Z99</f>
        <v>1.6055289434386158E-3</v>
      </c>
      <c r="N126">
        <f>V22*N37/1000000000/'market value'!AA99</f>
        <v>4.1202452997368992E-3</v>
      </c>
      <c r="O126">
        <f>W22*O37/1000000000/'market value'!AB99</f>
        <v>2.1666648853430289E-3</v>
      </c>
      <c r="P126">
        <f>X22*P37/1000000000/'market value'!AC99</f>
        <v>3.9153657492807395E-3</v>
      </c>
      <c r="R126">
        <f>R22*R37/1000000000/'market value'!W99</f>
        <v>1.0667254684505514E-2</v>
      </c>
      <c r="S126">
        <f>S22*S37/1000000000/'market value'!X99</f>
        <v>1.0118826065336775E-2</v>
      </c>
      <c r="T126">
        <f>T22*T37/1000000000/'market value'!Y99</f>
        <v>6.8006243710063323E-3</v>
      </c>
      <c r="U126">
        <f>U22*U37/1000000000/'market value'!Z99</f>
        <v>4.6993008263974678E-3</v>
      </c>
      <c r="V126">
        <f>V22*V37/1000000000/'market value'!AA99</f>
        <v>1.1917759844513345E-2</v>
      </c>
      <c r="W126">
        <f>W22*W37/1000000000/'market value'!AB99</f>
        <v>7.3889450854019451E-3</v>
      </c>
      <c r="X126">
        <f>X22*X37/1000000000/'market value'!AC99</f>
        <v>1.1111857799019638E-2</v>
      </c>
    </row>
    <row r="127" spans="1:28">
      <c r="A127" s="25">
        <v>2027</v>
      </c>
      <c r="B127">
        <f>R23*B38/1000000000/'market value'!W100</f>
        <v>6.7110939243372695E-3</v>
      </c>
      <c r="C127">
        <f>S23*C38/1000000000/'market value'!X100</f>
        <v>6.8173769680838414E-3</v>
      </c>
      <c r="D127">
        <f>T23*D38/1000000000/'market value'!Y100</f>
        <v>4.6185901455501957E-3</v>
      </c>
      <c r="E127">
        <f>U23*E38/1000000000/'market value'!Z100</f>
        <v>3.2243074039045197E-3</v>
      </c>
      <c r="F127">
        <f>V23*F38/1000000000/'market value'!AA100</f>
        <v>8.0785004794724294E-3</v>
      </c>
      <c r="G127">
        <f>W23*G38/1000000000/'market value'!AB100</f>
        <v>4.380339773522886E-3</v>
      </c>
      <c r="H127">
        <f>X23*H38/1000000000/'market value'!AC100</f>
        <v>7.81784449204442E-3</v>
      </c>
      <c r="J127">
        <f>R23*J38/1000000000/'market value'!W100</f>
        <v>4.3427651183380678E-3</v>
      </c>
      <c r="K127">
        <f>S23*K38/1000000000/'market value'!X100</f>
        <v>2.9166759203029537E-3</v>
      </c>
      <c r="L127">
        <f>T23*L38/1000000000/'market value'!Y100</f>
        <v>2.2980764503573682E-3</v>
      </c>
      <c r="M127">
        <f>U23*M38/1000000000/'market value'!Z100</f>
        <v>1.5735061284352309E-3</v>
      </c>
      <c r="N127">
        <f>V23*N38/1000000000/'market value'!AA100</f>
        <v>4.0765888760411666E-3</v>
      </c>
      <c r="O127">
        <f>W23*O38/1000000000/'market value'!AB100</f>
        <v>2.1470490975919673E-3</v>
      </c>
      <c r="P127">
        <f>X23*P38/1000000000/'market value'!AC100</f>
        <v>3.907228356868693E-3</v>
      </c>
      <c r="R127">
        <f>R23*R38/1000000000/'market value'!W100</f>
        <v>1.0585174383216534E-2</v>
      </c>
      <c r="S127">
        <f>S23*S38/1000000000/'market value'!X100</f>
        <v>1.0081882858145062E-2</v>
      </c>
      <c r="T127">
        <f>T23*T38/1000000000/'market value'!Y100</f>
        <v>6.6834473448330852E-3</v>
      </c>
      <c r="U127">
        <f>U23*U38/1000000000/'market value'!Z100</f>
        <v>4.6055716901997222E-3</v>
      </c>
      <c r="V127">
        <f>V23*V38/1000000000/'market value'!AA100</f>
        <v>1.1791484165414997E-2</v>
      </c>
      <c r="W127">
        <f>W23*W38/1000000000/'market value'!AB100</f>
        <v>7.3220496557118327E-3</v>
      </c>
      <c r="X127">
        <f>X23*X38/1000000000/'market value'!AC100</f>
        <v>1.108876377584847E-2</v>
      </c>
    </row>
    <row r="128" spans="1:28">
      <c r="A128" s="25">
        <v>2028</v>
      </c>
      <c r="B128">
        <f>R24*B39/1000000000/'market value'!W101</f>
        <v>6.6582703110278163E-3</v>
      </c>
      <c r="C128">
        <f>S24*C39/1000000000/'market value'!X101</f>
        <v>6.7918051317836809E-3</v>
      </c>
      <c r="D128">
        <f>T24*D39/1000000000/'market value'!Y101</f>
        <v>4.538056164208896E-3</v>
      </c>
      <c r="E128">
        <f>U24*E39/1000000000/'market value'!Z101</f>
        <v>3.1594530769447739E-3</v>
      </c>
      <c r="F128">
        <f>V24*F39/1000000000/'market value'!AA101</f>
        <v>7.9912177448824874E-3</v>
      </c>
      <c r="G128">
        <f>W24*G39/1000000000/'market value'!AB101</f>
        <v>4.3398329278431227E-3</v>
      </c>
      <c r="H128">
        <f>X24*H39/1000000000/'market value'!AC101</f>
        <v>7.8011231648987527E-3</v>
      </c>
      <c r="J128">
        <f>R24*J39/1000000000/'market value'!W101</f>
        <v>4.3085828303398386E-3</v>
      </c>
      <c r="K128">
        <f>S24*K39/1000000000/'market value'!X101</f>
        <v>2.9057355308358935E-3</v>
      </c>
      <c r="L128">
        <f>T24*L39/1000000000/'market value'!Y101</f>
        <v>2.2580050778948711E-3</v>
      </c>
      <c r="M128">
        <f>U24*M39/1000000000/'market value'!Z101</f>
        <v>1.5418563295348145E-3</v>
      </c>
      <c r="N128">
        <f>V24*N39/1000000000/'market value'!AA101</f>
        <v>4.0325440900311968E-3</v>
      </c>
      <c r="O128">
        <f>W24*O39/1000000000/'market value'!AB101</f>
        <v>2.1271944308401489E-3</v>
      </c>
      <c r="P128">
        <f>X24*P39/1000000000/'market value'!AC101</f>
        <v>3.8988713162989414E-3</v>
      </c>
      <c r="R128">
        <f>R24*R39/1000000000/'market value'!W101</f>
        <v>1.0501857540279136E-2</v>
      </c>
      <c r="S128">
        <f>S24*S39/1000000000/'market value'!X101</f>
        <v>1.0044065929544396E-2</v>
      </c>
      <c r="T128">
        <f>T24*T39/1000000000/'market value'!Y101</f>
        <v>6.5669086161730143E-3</v>
      </c>
      <c r="U128">
        <f>U24*U39/1000000000/'market value'!Z101</f>
        <v>4.5129343529932706E-3</v>
      </c>
      <c r="V128">
        <f>V24*V39/1000000000/'market value'!AA101</f>
        <v>1.1664085153005875E-2</v>
      </c>
      <c r="W128">
        <f>W24*W39/1000000000/'market value'!AB101</f>
        <v>7.2543395805125871E-3</v>
      </c>
      <c r="X128">
        <f>X24*X39/1000000000/'market value'!AC101</f>
        <v>1.1065046388411862E-2</v>
      </c>
    </row>
    <row r="129" spans="1:24">
      <c r="A129" s="25">
        <v>2029</v>
      </c>
      <c r="B129">
        <f>R25*B40/1000000000/'market value'!W102</f>
        <v>6.6046707077596061E-3</v>
      </c>
      <c r="C129">
        <f>S25*C40/1000000000/'market value'!X102</f>
        <v>6.7656339453690427E-3</v>
      </c>
      <c r="D129">
        <f>T25*D40/1000000000/'market value'!Y102</f>
        <v>4.4579978823977E-3</v>
      </c>
      <c r="E129">
        <f>U25*E40/1000000000/'market value'!Z102</f>
        <v>3.0953803052362764E-3</v>
      </c>
      <c r="F129">
        <f>V25*F40/1000000000/'market value'!AA102</f>
        <v>7.9031973850325447E-3</v>
      </c>
      <c r="G129">
        <f>W25*G40/1000000000/'market value'!AB102</f>
        <v>4.298849500256976E-3</v>
      </c>
      <c r="H129">
        <f>X25*H40/1000000000/'market value'!AC102</f>
        <v>7.7839526407566459E-3</v>
      </c>
      <c r="J129">
        <f>R25*J40/1000000000/'market value'!W102</f>
        <v>4.2738983973615108E-3</v>
      </c>
      <c r="K129">
        <f>S25*K40/1000000000/'market value'!X102</f>
        <v>2.8945387216263254E-3</v>
      </c>
      <c r="L129">
        <f>T25*L40/1000000000/'market value'!Y102</f>
        <v>2.2181703997163713E-3</v>
      </c>
      <c r="M129">
        <f>U25*M40/1000000000/'market value'!Z102</f>
        <v>1.510587940290332E-3</v>
      </c>
      <c r="N129">
        <f>V25*N40/1000000000/'market value'!AA102</f>
        <v>3.9881270821048899E-3</v>
      </c>
      <c r="O129">
        <f>W25*O40/1000000000/'market value'!AB102</f>
        <v>2.1071061646862439E-3</v>
      </c>
      <c r="P129">
        <f>X25*P40/1000000000/'market value'!AC102</f>
        <v>3.8902897745582976E-3</v>
      </c>
      <c r="R129">
        <f>R25*R40/1000000000/'market value'!W102</f>
        <v>1.0417316755444083E-2</v>
      </c>
      <c r="S129">
        <f>S25*S40/1000000000/'market value'!X102</f>
        <v>1.0005362651593604E-2</v>
      </c>
      <c r="T129">
        <f>T25*T40/1000000000/'market value'!Y102</f>
        <v>6.4510582605144919E-3</v>
      </c>
      <c r="U129">
        <f>U25*U40/1000000000/'market value'!Z102</f>
        <v>4.4214133822769106E-3</v>
      </c>
      <c r="V129">
        <f>V25*V40/1000000000/'market value'!AA102</f>
        <v>1.1535609493192276E-2</v>
      </c>
      <c r="W129">
        <f>W25*W40/1000000000/'market value'!AB102</f>
        <v>7.1858328647411533E-3</v>
      </c>
      <c r="X129">
        <f>X25*X40/1000000000/'market value'!AC102</f>
        <v>1.1040691863796658E-2</v>
      </c>
    </row>
    <row r="130" spans="1:24">
      <c r="A130" s="25">
        <v>2030</v>
      </c>
      <c r="B130">
        <f>R26*B41/1000000000/'market value'!W103</f>
        <v>6.5503040924200463E-3</v>
      </c>
      <c r="C130">
        <f>S26*C41/1000000000/'market value'!X103</f>
        <v>6.7388550517179339E-3</v>
      </c>
      <c r="D130">
        <f>T26*D41/1000000000/'market value'!Y103</f>
        <v>4.3784490449410062E-3</v>
      </c>
      <c r="E130">
        <f>U26*E41/1000000000/'market value'!Z103</f>
        <v>3.0321051376984475E-3</v>
      </c>
      <c r="F130">
        <f>V26*F41/1000000000/'market value'!AA103</f>
        <v>7.81447263929054E-3</v>
      </c>
      <c r="G130">
        <f>W26*G41/1000000000/'market value'!AB103</f>
        <v>4.2574009781323596E-3</v>
      </c>
      <c r="H130">
        <f>X26*H41/1000000000/'market value'!AC103</f>
        <v>7.7663231220218938E-3</v>
      </c>
      <c r="J130">
        <f>R26*J41/1000000000/'market value'!W103</f>
        <v>4.2387176290157504E-3</v>
      </c>
      <c r="K130">
        <f>S26*K41/1000000000/'market value'!X103</f>
        <v>2.8830819172497753E-3</v>
      </c>
      <c r="L130">
        <f>T26*L41/1000000000/'market value'!Y103</f>
        <v>2.1785892062673997E-3</v>
      </c>
      <c r="M130">
        <f>U26*M41/1000000000/'market value'!Z103</f>
        <v>1.4797087927940443E-3</v>
      </c>
      <c r="N130">
        <f>V26*N41/1000000000/'market value'!AA103</f>
        <v>3.943354625577775E-3</v>
      </c>
      <c r="O130">
        <f>W26*O41/1000000000/'market value'!AB103</f>
        <v>2.0867899297306609E-3</v>
      </c>
      <c r="P130">
        <f>X26*P41/1000000000/'market value'!AC103</f>
        <v>3.8814788349715024E-3</v>
      </c>
      <c r="R130">
        <f>R26*R41/1000000000/'market value'!W103</f>
        <v>1.0331566189220064E-2</v>
      </c>
      <c r="S130">
        <f>S26*S41/1000000000/'market value'!X103</f>
        <v>9.9657606653567963E-3</v>
      </c>
      <c r="T130">
        <f>T26*T41/1000000000/'market value'!Y103</f>
        <v>6.335945109156662E-3</v>
      </c>
      <c r="U130">
        <f>U26*U41/1000000000/'market value'!Z103</f>
        <v>4.3310317021827693E-3</v>
      </c>
      <c r="V130">
        <f>V26*V41/1000000000/'market value'!AA103</f>
        <v>1.1406105702587105E-2</v>
      </c>
      <c r="W130">
        <f>W26*W41/1000000000/'market value'!AB103</f>
        <v>7.1165487103504932E-3</v>
      </c>
      <c r="X130">
        <f>X26*X41/1000000000/'market value'!AC103</f>
        <v>1.1015686305176185E-2</v>
      </c>
    </row>
    <row r="131" spans="1:24">
      <c r="A131" s="25">
        <v>2031</v>
      </c>
      <c r="B131">
        <f>R27*B42/1000000000/'market value'!W104</f>
        <v>6.4951804457904425E-3</v>
      </c>
      <c r="C131">
        <f>S27*C42/1000000000/'market value'!X104</f>
        <v>6.7114602960083539E-3</v>
      </c>
      <c r="D131">
        <f>T27*D42/1000000000/'market value'!Y104</f>
        <v>4.2994424845087887E-3</v>
      </c>
      <c r="E131">
        <f>U27*E42/1000000000/'market value'!Z104</f>
        <v>2.9696424728388226E-3</v>
      </c>
      <c r="F131">
        <f>V27*F42/1000000000/'market value'!AA104</f>
        <v>7.725077960132283E-3</v>
      </c>
      <c r="G131">
        <f>W27*G42/1000000000/'market value'!AB104</f>
        <v>4.2154995608889466E-3</v>
      </c>
      <c r="H131">
        <f>X27*H42/1000000000/'market value'!AC104</f>
        <v>7.7482247312060763E-3</v>
      </c>
      <c r="J131">
        <f>R27*J42/1000000000/'market value'!W104</f>
        <v>4.203046983890295E-3</v>
      </c>
      <c r="K131">
        <f>S27*K42/1000000000/'market value'!X104</f>
        <v>2.8713616288316953E-3</v>
      </c>
      <c r="L131">
        <f>T27*L42/1000000000/'market value'!Y104</f>
        <v>2.139277834131913E-3</v>
      </c>
      <c r="M131">
        <f>U27*M42/1000000000/'market value'!Z104</f>
        <v>1.4492261577214718E-3</v>
      </c>
      <c r="N131">
        <f>V27*N42/1000000000/'market value'!AA104</f>
        <v>3.8982441059262846E-3</v>
      </c>
      <c r="O131">
        <f>W27*O42/1000000000/'market value'!AB104</f>
        <v>2.0662517055901296E-3</v>
      </c>
      <c r="P131">
        <f>X27*P42/1000000000/'market value'!AC104</f>
        <v>3.8724335609344944E-3</v>
      </c>
      <c r="R131">
        <f>R27*R42/1000000000/'market value'!W104</f>
        <v>1.0244621583945328E-2</v>
      </c>
      <c r="S131">
        <f>S27*S42/1000000000/'market value'!X104</f>
        <v>9.9252479110695513E-3</v>
      </c>
      <c r="T131">
        <f>T27*T42/1000000000/'market value'!Y104</f>
        <v>6.2216166734426091E-3</v>
      </c>
      <c r="U131">
        <f>U27*U42/1000000000/'market value'!Z104</f>
        <v>4.2418105936049841E-3</v>
      </c>
      <c r="V131">
        <f>V27*V42/1000000000/'market value'!AA104</f>
        <v>1.1275624068471293E-2</v>
      </c>
      <c r="W131">
        <f>W27*W42/1000000000/'market value'!AB104</f>
        <v>7.0465075095387511E-3</v>
      </c>
      <c r="X131">
        <f>X27*X42/1000000000/'market value'!AC104</f>
        <v>1.0990015702405332E-2</v>
      </c>
    </row>
    <row r="132" spans="1:24">
      <c r="A132" s="25">
        <v>2032</v>
      </c>
      <c r="B132">
        <f>R28*B43/1000000000/'market value'!W105</f>
        <v>6.4393107626798621E-3</v>
      </c>
      <c r="C132">
        <f>S28*C43/1000000000/'market value'!X105</f>
        <v>6.683441746782013E-3</v>
      </c>
      <c r="D132">
        <f>T28*D43/1000000000/'market value'!Y105</f>
        <v>4.221010072640561E-3</v>
      </c>
      <c r="E132">
        <f>U28*E43/1000000000/'market value'!Z105</f>
        <v>2.9080060618963954E-3</v>
      </c>
      <c r="F132">
        <f>V28*F43/1000000000/'market value'!AA105</f>
        <v>7.6350489677532735E-3</v>
      </c>
      <c r="G132">
        <f>W28*G43/1000000000/'market value'!AB105</f>
        <v>4.1731581538609298E-3</v>
      </c>
      <c r="H132">
        <f>X28*H43/1000000000/'market value'!AC105</f>
        <v>7.7296475189936953E-3</v>
      </c>
      <c r="J132">
        <f>R28*J43/1000000000/'market value'!W105</f>
        <v>4.1668935767526956E-3</v>
      </c>
      <c r="K132">
        <f>S28*K43/1000000000/'market value'!X105</f>
        <v>2.8593744630591583E-3</v>
      </c>
      <c r="L132">
        <f>T28*L43/1000000000/'market value'!Y105</f>
        <v>2.1002521416632362E-3</v>
      </c>
      <c r="M132">
        <f>U28*M43/1000000000/'market value'!Z105</f>
        <v>1.4191467458653888E-3</v>
      </c>
      <c r="N132">
        <f>V28*N43/1000000000/'market value'!AA105</f>
        <v>3.8528134978838583E-3</v>
      </c>
      <c r="O132">
        <f>W28*O43/1000000000/'market value'!AB105</f>
        <v>2.0454978178895042E-3</v>
      </c>
      <c r="P132">
        <f>X28*P43/1000000000/'market value'!AC105</f>
        <v>3.8631489799452394E-3</v>
      </c>
      <c r="R132">
        <f>R28*R43/1000000000/'market value'!W105</f>
        <v>1.0156500281348757E-2</v>
      </c>
      <c r="S132">
        <f>S28*S43/1000000000/'market value'!X105</f>
        <v>9.8838126592890509E-3</v>
      </c>
      <c r="T132">
        <f>T28*T43/1000000000/'market value'!Y105</f>
        <v>6.1081190738873411E-3</v>
      </c>
      <c r="U132">
        <f>U28*U43/1000000000/'market value'!Z105</f>
        <v>4.1537696986896295E-3</v>
      </c>
      <c r="V132">
        <f>V28*V43/1000000000/'market value'!AA105</f>
        <v>1.1144216582544563E-2</v>
      </c>
      <c r="W132">
        <f>W28*W43/1000000000/'market value'!AB105</f>
        <v>6.9757308344904363E-3</v>
      </c>
      <c r="X132">
        <f>X28*X43/1000000000/'market value'!AC105</f>
        <v>1.0963665943460071E-2</v>
      </c>
    </row>
    <row r="133" spans="1:24">
      <c r="A133" s="25">
        <v>2033</v>
      </c>
      <c r="B133">
        <f>R29*B44/1000000000/'market value'!W106</f>
        <v>6.3827070607022614E-3</v>
      </c>
      <c r="C133">
        <f>S29*C44/1000000000/'market value'!X106</f>
        <v>6.6547917176504028E-3</v>
      </c>
      <c r="D133">
        <f>T29*D44/1000000000/'market value'!Y106</f>
        <v>4.1431826742825287E-3</v>
      </c>
      <c r="E133">
        <f>U29*E44/1000000000/'market value'!Z106</f>
        <v>2.8472085149195774E-3</v>
      </c>
      <c r="F133">
        <f>V29*F44/1000000000/'market value'!AA106</f>
        <v>7.5444224005129564E-3</v>
      </c>
      <c r="G133">
        <f>W29*G44/1000000000/'market value'!AB106</f>
        <v>4.1303903600310729E-3</v>
      </c>
      <c r="H133">
        <f>X29*H44/1000000000/'market value'!AC106</f>
        <v>7.7105814729234575E-3</v>
      </c>
      <c r="J133">
        <f>R29*J44/1000000000/'market value'!W106</f>
        <v>4.1302651842300264E-3</v>
      </c>
      <c r="K133">
        <f>S29*K44/1000000000/'market value'!X106</f>
        <v>2.8471171314673523E-3</v>
      </c>
      <c r="L133">
        <f>T29*L44/1000000000/'market value'!Y106</f>
        <v>2.0615274863630705E-3</v>
      </c>
      <c r="M133">
        <f>U29*M44/1000000000/'market value'!Z106</f>
        <v>1.3894767111019527E-3</v>
      </c>
      <c r="N133">
        <f>V29*N44/1000000000/'market value'!AA106</f>
        <v>3.8070813404340385E-3</v>
      </c>
      <c r="O133">
        <f>W29*O44/1000000000/'market value'!AB106</f>
        <v>2.0245349342101543E-3</v>
      </c>
      <c r="P133">
        <f>X29*P44/1000000000/'market value'!AC106</f>
        <v>3.8536200879424874E-3</v>
      </c>
      <c r="R133">
        <f>R29*R44/1000000000/'market value'!W106</f>
        <v>1.0067221236393701E-2</v>
      </c>
      <c r="S133">
        <f>S29*S44/1000000000/'market value'!X106</f>
        <v>9.8414435429940907E-3</v>
      </c>
      <c r="T133">
        <f>T29*T44/1000000000/'market value'!Y106</f>
        <v>5.9954969743896405E-3</v>
      </c>
      <c r="U133">
        <f>U29*U44/1000000000/'market value'!Z106</f>
        <v>4.0669270295164177E-3</v>
      </c>
      <c r="V133">
        <f>V29*V44/1000000000/'market value'!AA106</f>
        <v>1.1011936868593255E-2</v>
      </c>
      <c r="W133">
        <f>W29*W44/1000000000/'market value'!AB106</f>
        <v>6.9042414235592825E-3</v>
      </c>
      <c r="X133">
        <f>X29*X44/1000000000/'market value'!AC106</f>
        <v>1.0936622826750923E-2</v>
      </c>
    </row>
    <row r="134" spans="1:24">
      <c r="A134" s="25">
        <v>2034</v>
      </c>
      <c r="B134">
        <f>R30*B45/1000000000/'market value'!W107</f>
        <v>6.3253823865719134E-3</v>
      </c>
      <c r="C134">
        <f>S30*C45/1000000000/'market value'!X107</f>
        <v>6.6255027896158633E-3</v>
      </c>
      <c r="D134">
        <f>T30*D45/1000000000/'market value'!Y107</f>
        <v>4.0659901059473908E-3</v>
      </c>
      <c r="E134">
        <f>U30*E45/1000000000/'market value'!Z107</f>
        <v>2.7872613096505128E-3</v>
      </c>
      <c r="F134">
        <f>V30*F45/1000000000/'market value'!AA107</f>
        <v>7.4532360613232644E-3</v>
      </c>
      <c r="G134">
        <f>W30*G45/1000000000/'market value'!AB107</f>
        <v>4.0872104696036173E-3</v>
      </c>
      <c r="H134">
        <f>X30*H45/1000000000/'market value'!AC107</f>
        <v>7.6910165267060461E-3</v>
      </c>
      <c r="J134">
        <f>R30*J45/1000000000/'market value'!W107</f>
        <v>4.0931702488826629E-3</v>
      </c>
      <c r="K134">
        <f>S30*K45/1000000000/'market value'!X107</f>
        <v>2.8345864599891939E-3</v>
      </c>
      <c r="L134">
        <f>T30*L45/1000000000/'market value'!Y107</f>
        <v>2.0231187040630227E-3</v>
      </c>
      <c r="M134">
        <f>U30*M45/1000000000/'market value'!Z107</f>
        <v>1.360221654726369E-3</v>
      </c>
      <c r="N134">
        <f>V30*N45/1000000000/'market value'!AA107</f>
        <v>3.7610667097569498E-3</v>
      </c>
      <c r="O134">
        <f>W30*O45/1000000000/'market value'!AB107</f>
        <v>2.0033700589790647E-3</v>
      </c>
      <c r="P134">
        <f>X30*P45/1000000000/'market value'!AC107</f>
        <v>3.8438418539626395E-3</v>
      </c>
      <c r="R134">
        <f>R30*R45/1000000000/'market value'!W107</f>
        <v>9.9768050272075488E-3</v>
      </c>
      <c r="S134">
        <f>S30*S45/1000000000/'market value'!X107</f>
        <v>9.7981295905946141E-3</v>
      </c>
      <c r="T134">
        <f>T30*T45/1000000000/'market value'!Y107</f>
        <v>5.8837935216861387E-3</v>
      </c>
      <c r="U134">
        <f>U30*U45/1000000000/'market value'!Z107</f>
        <v>3.981298980788972E-3</v>
      </c>
      <c r="V134">
        <f>V30*V45/1000000000/'market value'!AA107</f>
        <v>1.0878840104238339E-2</v>
      </c>
      <c r="W134">
        <f>W30*W45/1000000000/'market value'!AB107</f>
        <v>6.8320631638386321E-3</v>
      </c>
      <c r="X134">
        <f>X30*X45/1000000000/'market value'!AC107</f>
        <v>1.0908872074339205E-2</v>
      </c>
    </row>
    <row r="135" spans="1:24">
      <c r="A135" s="25">
        <v>2035</v>
      </c>
      <c r="B135">
        <f>R31*B46/1000000000/'market value'!W108</f>
        <v>6.2673508197993617E-3</v>
      </c>
      <c r="C135">
        <f>S31*C46/1000000000/'market value'!X108</f>
        <v>6.595567833975806E-3</v>
      </c>
      <c r="D135">
        <f>T31*D46/1000000000/'market value'!Y108</f>
        <v>3.9894610975845964E-3</v>
      </c>
      <c r="E135">
        <f>U31*E46/1000000000/'market value'!Z108</f>
        <v>2.7281748030791239E-3</v>
      </c>
      <c r="F135">
        <f>V31*F46/1000000000/'market value'!AA108</f>
        <v>7.3615287601176433E-3</v>
      </c>
      <c r="G135">
        <f>W31*G46/1000000000/'market value'!AB108</f>
        <v>4.0436334473938759E-3</v>
      </c>
      <c r="H135">
        <f>X31*H46/1000000000/'market value'!AC108</f>
        <v>7.6709425701980737E-3</v>
      </c>
      <c r="J135">
        <f>R31*J46/1000000000/'market value'!W108</f>
        <v>4.0556178815959508E-3</v>
      </c>
      <c r="K135">
        <f>S31*K46/1000000000/'market value'!X108</f>
        <v>2.8217793987544339E-3</v>
      </c>
      <c r="L135">
        <f>T31*L46/1000000000/'market value'!Y108</f>
        <v>1.9850400899523546E-3</v>
      </c>
      <c r="M135">
        <f>U31*M46/1000000000/'market value'!Z108</f>
        <v>1.3313866310914262E-3</v>
      </c>
      <c r="N135">
        <f>V31*N46/1000000000/'market value'!AA108</f>
        <v>3.7147891901978974E-3</v>
      </c>
      <c r="O135">
        <f>W31*O46/1000000000/'market value'!AB108</f>
        <v>1.982010527287777E-3</v>
      </c>
      <c r="P135">
        <f>X31*P46/1000000000/'market value'!AC108</f>
        <v>3.8338092251245614E-3</v>
      </c>
      <c r="R135">
        <f>R31*R46/1000000000/'market value'!W108</f>
        <v>9.8852738609112294E-3</v>
      </c>
      <c r="S135">
        <f>S31*S46/1000000000/'market value'!X108</f>
        <v>9.7538602598036452E-3</v>
      </c>
      <c r="T135">
        <f>T31*T46/1000000000/'market value'!Y108</f>
        <v>5.7730502901747176E-3</v>
      </c>
      <c r="U135">
        <f>U31*U46/1000000000/'market value'!Z108</f>
        <v>3.8969003463385317E-3</v>
      </c>
      <c r="V135">
        <f>V31*V46/1000000000/'market value'!AA108</f>
        <v>1.0744982936962459E-2</v>
      </c>
      <c r="W135">
        <f>W31*W46/1000000000/'market value'!AB108</f>
        <v>6.7592210700822457E-3</v>
      </c>
      <c r="X135">
        <f>X31*X46/1000000000/'market value'!AC108</f>
        <v>1.0880399346083983E-2</v>
      </c>
    </row>
    <row r="138" spans="1:24">
      <c r="B138" s="16" t="s">
        <v>134</v>
      </c>
      <c r="C138" s="16"/>
      <c r="D138" s="16"/>
      <c r="F138" t="s">
        <v>103</v>
      </c>
      <c r="J138" t="s">
        <v>139</v>
      </c>
    </row>
    <row r="139" spans="1:24">
      <c r="A139" t="s">
        <v>133</v>
      </c>
      <c r="B139" s="16" t="s">
        <v>125</v>
      </c>
      <c r="C139" s="16" t="s">
        <v>136</v>
      </c>
      <c r="D139" s="16" t="s">
        <v>138</v>
      </c>
      <c r="F139" t="s">
        <v>125</v>
      </c>
      <c r="G139" t="s">
        <v>136</v>
      </c>
      <c r="H139" t="s">
        <v>138</v>
      </c>
      <c r="J139" t="s">
        <v>125</v>
      </c>
      <c r="K139" t="s">
        <v>136</v>
      </c>
      <c r="L139" t="s">
        <v>138</v>
      </c>
    </row>
    <row r="140" spans="1:24">
      <c r="A140" s="25">
        <v>2025</v>
      </c>
      <c r="B140" s="16">
        <f>SUM(B51:H51)</f>
        <v>17.860841990890471</v>
      </c>
      <c r="C140" s="16">
        <f>SUM(J51:P51)</f>
        <v>8.6509181011184655</v>
      </c>
      <c r="D140" s="16">
        <f>SUM(R51:X51)</f>
        <v>26.694385635916916</v>
      </c>
      <c r="F140">
        <f>SUM(B65:H65)</f>
        <v>24.807517749669586</v>
      </c>
      <c r="G140">
        <f>SUM(J65:P65)</f>
        <v>12.015526931602892</v>
      </c>
      <c r="H140">
        <f>SUM(R65:X65)</f>
        <v>37.076744324213095</v>
      </c>
      <c r="J140">
        <f>SUM(B79:H79)</f>
        <v>12.313197390773006</v>
      </c>
      <c r="K140">
        <f>SUM(J79:P79)</f>
        <v>5.9638882846009507</v>
      </c>
      <c r="L140">
        <f>SUM(R79:X79)</f>
        <v>18.403034317193168</v>
      </c>
    </row>
    <row r="141" spans="1:24">
      <c r="A141" s="25">
        <v>2026</v>
      </c>
      <c r="B141" s="16">
        <f t="shared" ref="B141:B150" si="92">SUM(B52:H52)</f>
        <v>19.046178979971675</v>
      </c>
      <c r="C141" s="16">
        <f t="shared" ref="C141:C150" si="93">SUM(J52:P52)</f>
        <v>9.2251626932132194</v>
      </c>
      <c r="D141" s="16">
        <f t="shared" ref="D141:D150" si="94">SUM(R52:X52)</f>
        <v>28.465819832905058</v>
      </c>
      <c r="F141">
        <f t="shared" ref="F141:F150" si="95">SUM(B66:H66)</f>
        <v>26.766767121548071</v>
      </c>
      <c r="G141">
        <f t="shared" ref="G141:G150" si="96">SUM(J66:P66)</f>
        <v>12.964717760389473</v>
      </c>
      <c r="H141">
        <f t="shared" ref="H141:H150" si="97">SUM(R66:X66)</f>
        <v>40.004735027360368</v>
      </c>
      <c r="J141">
        <f t="shared" ref="J141:J150" si="98">SUM(B80:H80)</f>
        <v>13.015338918935241</v>
      </c>
      <c r="K141">
        <f t="shared" ref="K141:K150" si="99">SUM(J80:P80)</f>
        <v>6.3040229246947899</v>
      </c>
      <c r="L141">
        <f t="shared" ref="L141:L150" si="100">SUM(R80:X80)</f>
        <v>19.45237968927924</v>
      </c>
    </row>
    <row r="142" spans="1:24">
      <c r="A142" s="25">
        <v>2027</v>
      </c>
      <c r="B142" s="16">
        <f t="shared" si="92"/>
        <v>20.310527519745296</v>
      </c>
      <c r="C142" s="16">
        <f t="shared" si="93"/>
        <v>9.837699866078033</v>
      </c>
      <c r="D142" s="16">
        <f t="shared" si="94"/>
        <v>30.35531645392404</v>
      </c>
      <c r="F142">
        <f t="shared" si="95"/>
        <v>28.88158459416989</v>
      </c>
      <c r="G142">
        <f t="shared" si="96"/>
        <v>13.989309891969508</v>
      </c>
      <c r="H142">
        <f t="shared" si="97"/>
        <v>43.165175475485505</v>
      </c>
      <c r="J142">
        <f t="shared" si="98"/>
        <v>13.757609758370062</v>
      </c>
      <c r="K142">
        <f t="shared" si="99"/>
        <v>6.6636019330435259</v>
      </c>
      <c r="L142">
        <f t="shared" si="100"/>
        <v>20.561692650558044</v>
      </c>
    </row>
    <row r="143" spans="1:24">
      <c r="A143" s="25">
        <v>2028</v>
      </c>
      <c r="B143" s="16">
        <f t="shared" si="92"/>
        <v>21.659195500031885</v>
      </c>
      <c r="C143" s="16">
        <f t="shared" si="93"/>
        <v>10.491103826347901</v>
      </c>
      <c r="D143" s="16">
        <f t="shared" si="94"/>
        <v>32.370804777119915</v>
      </c>
      <c r="F143">
        <f t="shared" si="95"/>
        <v>31.164445550175998</v>
      </c>
      <c r="G143">
        <f t="shared" si="96"/>
        <v>15.095354912199614</v>
      </c>
      <c r="H143">
        <f t="shared" si="97"/>
        <v>46.57670074231158</v>
      </c>
      <c r="J143">
        <f t="shared" si="98"/>
        <v>14.542311544480315</v>
      </c>
      <c r="K143">
        <f t="shared" si="99"/>
        <v>7.0437409746268171</v>
      </c>
      <c r="L143">
        <f t="shared" si="100"/>
        <v>21.734412189580993</v>
      </c>
    </row>
    <row r="144" spans="1:24">
      <c r="A144" s="25">
        <v>2029</v>
      </c>
      <c r="B144" s="16">
        <f t="shared" si="92"/>
        <v>23.097852260113395</v>
      </c>
      <c r="C144" s="16">
        <f t="shared" si="93"/>
        <v>11.188124282404067</v>
      </c>
      <c r="D144" s="16">
        <f t="shared" si="94"/>
        <v>34.520753803396524</v>
      </c>
      <c r="F144">
        <f t="shared" si="95"/>
        <v>33.628843919467784</v>
      </c>
      <c r="G144">
        <f t="shared" si="96"/>
        <v>16.289399211380644</v>
      </c>
      <c r="H144">
        <f t="shared" si="97"/>
        <v>50.259466532391542</v>
      </c>
      <c r="J144">
        <f t="shared" si="98"/>
        <v>15.371878651706771</v>
      </c>
      <c r="K144">
        <f t="shared" si="99"/>
        <v>7.4456200944328144</v>
      </c>
      <c r="L144">
        <f t="shared" si="100"/>
        <v>22.974175584102845</v>
      </c>
    </row>
    <row r="145" spans="1:23">
      <c r="A145" s="25">
        <v>2030</v>
      </c>
      <c r="B145" s="16">
        <f t="shared" si="92"/>
        <v>24.632553774281281</v>
      </c>
      <c r="C145" s="16">
        <f t="shared" si="93"/>
        <v>11.93169869718024</v>
      </c>
      <c r="D145" s="16">
        <f t="shared" si="94"/>
        <v>36.814209836770289</v>
      </c>
      <c r="F145">
        <f t="shared" si="95"/>
        <v>36.289377980395813</v>
      </c>
      <c r="G145">
        <f t="shared" si="96"/>
        <v>17.578525769894814</v>
      </c>
      <c r="H145">
        <f t="shared" si="97"/>
        <v>54.235277159482273</v>
      </c>
      <c r="J145">
        <f t="shared" si="98"/>
        <v>16.248885913658683</v>
      </c>
      <c r="K145">
        <f t="shared" si="99"/>
        <v>7.870487465164044</v>
      </c>
      <c r="L145">
        <f t="shared" si="100"/>
        <v>24.284829929827378</v>
      </c>
    </row>
    <row r="146" spans="1:23">
      <c r="A146" s="25">
        <v>2031</v>
      </c>
      <c r="B146" s="16">
        <f t="shared" si="92"/>
        <v>26.269769658551791</v>
      </c>
      <c r="C146" s="16">
        <f t="shared" si="93"/>
        <v>12.724965429682076</v>
      </c>
      <c r="D146" s="16">
        <f t="shared" si="94"/>
        <v>39.260836779087498</v>
      </c>
      <c r="F146">
        <f t="shared" si="95"/>
        <v>39.161843767280928</v>
      </c>
      <c r="G146">
        <f t="shared" si="96"/>
        <v>18.97039966259505</v>
      </c>
      <c r="H146">
        <f t="shared" si="97"/>
        <v>58.527724853940043</v>
      </c>
      <c r="J146">
        <f t="shared" si="98"/>
        <v>17.17605679799761</v>
      </c>
      <c r="K146">
        <f t="shared" si="99"/>
        <v>8.3196633559958748</v>
      </c>
      <c r="L146">
        <f t="shared" si="100"/>
        <v>25.670444347918341</v>
      </c>
    </row>
    <row r="147" spans="1:23">
      <c r="A147" s="25">
        <v>2032</v>
      </c>
      <c r="B147" s="16">
        <f t="shared" si="92"/>
        <v>28.016412137736733</v>
      </c>
      <c r="C147" s="16">
        <f t="shared" si="93"/>
        <v>13.571277833438343</v>
      </c>
      <c r="D147" s="16">
        <f t="shared" si="94"/>
        <v>41.870959346221959</v>
      </c>
      <c r="F147">
        <f t="shared" si="95"/>
        <v>42.263336811134678</v>
      </c>
      <c r="G147">
        <f t="shared" si="96"/>
        <v>20.473317639217001</v>
      </c>
      <c r="H147">
        <f t="shared" si="97"/>
        <v>63.162341479591042</v>
      </c>
      <c r="J147">
        <f t="shared" si="98"/>
        <v>18.15627206336687</v>
      </c>
      <c r="K147">
        <f t="shared" si="99"/>
        <v>8.7945443356798982</v>
      </c>
      <c r="L147">
        <f t="shared" si="100"/>
        <v>27.135322911983778</v>
      </c>
    </row>
    <row r="148" spans="1:23">
      <c r="A148" s="25">
        <v>2033</v>
      </c>
      <c r="B148" s="16">
        <f t="shared" si="92"/>
        <v>29.879867123513485</v>
      </c>
      <c r="C148" s="16">
        <f t="shared" si="93"/>
        <v>14.474219385747505</v>
      </c>
      <c r="D148" s="16">
        <f t="shared" si="94"/>
        <v>44.655609429883206</v>
      </c>
      <c r="F148">
        <f t="shared" si="95"/>
        <v>45.612363016841186</v>
      </c>
      <c r="G148">
        <f t="shared" si="96"/>
        <v>22.096262175866912</v>
      </c>
      <c r="H148">
        <f t="shared" si="97"/>
        <v>68.166763853823525</v>
      </c>
      <c r="J148">
        <f t="shared" si="98"/>
        <v>19.192578927340968</v>
      </c>
      <c r="K148">
        <f t="shared" si="99"/>
        <v>9.2966077241056873</v>
      </c>
      <c r="L148">
        <f t="shared" si="100"/>
        <v>28.684018337747453</v>
      </c>
    </row>
    <row r="149" spans="1:23">
      <c r="A149" s="25">
        <v>2034</v>
      </c>
      <c r="B149" s="16">
        <f t="shared" si="92"/>
        <v>31.868027566621482</v>
      </c>
      <c r="C149" s="16">
        <f t="shared" si="93"/>
        <v>15.437619927737671</v>
      </c>
      <c r="D149" s="16">
        <f t="shared" si="94"/>
        <v>47.626575847699925</v>
      </c>
      <c r="F149">
        <f t="shared" si="95"/>
        <v>49.228959565334478</v>
      </c>
      <c r="G149">
        <f t="shared" si="96"/>
        <v>23.848960434837572</v>
      </c>
      <c r="H149">
        <f t="shared" si="97"/>
        <v>73.570913991077873</v>
      </c>
      <c r="J149">
        <f t="shared" si="98"/>
        <v>20.288200776158536</v>
      </c>
      <c r="K149">
        <f t="shared" si="99"/>
        <v>9.8274163073083862</v>
      </c>
      <c r="L149">
        <f t="shared" si="100"/>
        <v>30.321346481287176</v>
      </c>
    </row>
    <row r="150" spans="1:23">
      <c r="A150" s="25">
        <v>2035</v>
      </c>
      <c r="B150" s="16">
        <f t="shared" si="92"/>
        <v>33.989329259922862</v>
      </c>
      <c r="C150" s="16">
        <f t="shared" si="93"/>
        <v>16.465573101971632</v>
      </c>
      <c r="D150" s="16">
        <f t="shared" si="94"/>
        <v>50.796457744448183</v>
      </c>
      <c r="F150">
        <f t="shared" si="95"/>
        <v>53.134826824583513</v>
      </c>
      <c r="G150">
        <f t="shared" si="96"/>
        <v>25.741948617184043</v>
      </c>
      <c r="H150">
        <f t="shared" si="97"/>
        <v>79.407195731141371</v>
      </c>
      <c r="J150">
        <f t="shared" si="98"/>
        <v>21.44654744890596</v>
      </c>
      <c r="K150">
        <f t="shared" si="99"/>
        <v>10.38862333183962</v>
      </c>
      <c r="L150">
        <f t="shared" si="100"/>
        <v>32.052401694555975</v>
      </c>
    </row>
    <row r="151" spans="1:23">
      <c r="B151" s="16"/>
      <c r="C151" s="16"/>
      <c r="D151" s="16"/>
    </row>
    <row r="152" spans="1:23">
      <c r="B152" s="16"/>
      <c r="C152" s="16"/>
      <c r="D152" s="16"/>
    </row>
    <row r="153" spans="1:23">
      <c r="A153" t="s">
        <v>120</v>
      </c>
      <c r="B153" s="16" t="s">
        <v>134</v>
      </c>
      <c r="C153" s="16"/>
      <c r="D153" s="16"/>
      <c r="F153" t="s">
        <v>103</v>
      </c>
      <c r="J153" t="s">
        <v>139</v>
      </c>
      <c r="N153">
        <v>100</v>
      </c>
      <c r="R153" t="s">
        <v>124</v>
      </c>
      <c r="S153" t="s">
        <v>135</v>
      </c>
      <c r="T153" t="s">
        <v>137</v>
      </c>
      <c r="U153" t="s">
        <v>140</v>
      </c>
      <c r="V153" t="s">
        <v>141</v>
      </c>
      <c r="W153" t="s">
        <v>142</v>
      </c>
    </row>
    <row r="154" spans="1:23">
      <c r="B154" s="16" t="s">
        <v>125</v>
      </c>
      <c r="C154" s="16" t="s">
        <v>136</v>
      </c>
      <c r="D154" s="16" t="s">
        <v>138</v>
      </c>
      <c r="F154" t="s">
        <v>125</v>
      </c>
      <c r="G154" t="s">
        <v>136</v>
      </c>
      <c r="H154" t="s">
        <v>138</v>
      </c>
      <c r="J154" t="s">
        <v>125</v>
      </c>
      <c r="K154" t="s">
        <v>136</v>
      </c>
      <c r="L154" t="s">
        <v>138</v>
      </c>
    </row>
    <row r="155" spans="1:23">
      <c r="A155" s="25">
        <v>2025</v>
      </c>
      <c r="B155" s="16">
        <f>B140/'market value'!$AE10</f>
        <v>8.941930418550393E-3</v>
      </c>
      <c r="C155" s="16">
        <f>C140/'market value'!$AE10</f>
        <v>4.33103365206596E-3</v>
      </c>
      <c r="D155" s="16">
        <f>D140/'market value'!$AE10</f>
        <v>1.3364394525412828E-2</v>
      </c>
      <c r="F155">
        <f>F140/'market value'!$AE54</f>
        <v>1.2419744695554515E-2</v>
      </c>
      <c r="G155">
        <f>G140/'market value'!$AE54</f>
        <v>6.0155062017462442E-3</v>
      </c>
      <c r="H155">
        <f>H140/'market value'!$AE54</f>
        <v>1.8562264201351212E-2</v>
      </c>
      <c r="J155">
        <f>J140/'market value'!$AE98</f>
        <v>6.1645332484506869E-3</v>
      </c>
      <c r="K155">
        <f>K140/'market value'!$AE98</f>
        <v>2.9857872373602926E-3</v>
      </c>
      <c r="L155">
        <f>L140/'market value'!$AE98</f>
        <v>9.2133759672957116E-3</v>
      </c>
      <c r="N155">
        <v>0.89419304185503934</v>
      </c>
      <c r="O155">
        <v>0.43310336520659598</v>
      </c>
      <c r="P155">
        <v>1.3364394525412828</v>
      </c>
      <c r="R155">
        <v>4.2593500000000004</v>
      </c>
      <c r="S155">
        <v>2.8910999999999998</v>
      </c>
      <c r="T155">
        <v>3.71929</v>
      </c>
      <c r="U155">
        <v>0.89419000000000004</v>
      </c>
      <c r="V155">
        <v>0.43309999999999998</v>
      </c>
      <c r="W155">
        <v>1.3364400000000001</v>
      </c>
    </row>
    <row r="156" spans="1:23">
      <c r="A156" s="25">
        <v>2026</v>
      </c>
      <c r="B156" s="16">
        <f>B141/'market value'!$AE11</f>
        <v>8.8269886665525467E-3</v>
      </c>
      <c r="C156" s="16">
        <f>C141/'market value'!$AE11</f>
        <v>4.2754195802594281E-3</v>
      </c>
      <c r="D156" s="16">
        <f>D141/'market value'!$AE11</f>
        <v>1.3192539527923375E-2</v>
      </c>
      <c r="F156">
        <f>F141/'market value'!$AE55</f>
        <v>1.2300688644736692E-2</v>
      </c>
      <c r="G156">
        <f>G141/'market value'!$AE55</f>
        <v>5.9579461282441041E-3</v>
      </c>
      <c r="H156">
        <f>H141/'market value'!$AE55</f>
        <v>1.8384207089791119E-2</v>
      </c>
      <c r="J156">
        <f>J141/'market value'!$AE99</f>
        <v>6.1146678461508645E-3</v>
      </c>
      <c r="K156">
        <f>K141/'market value'!$AE99</f>
        <v>2.9616598168603525E-3</v>
      </c>
      <c r="L156">
        <f>L141/'market value'!$AE99</f>
        <v>9.1388200766795366E-3</v>
      </c>
      <c r="N156">
        <v>0.88269886665525465</v>
      </c>
      <c r="O156">
        <v>0.4275419580259428</v>
      </c>
      <c r="P156">
        <v>1.3192539527923375</v>
      </c>
      <c r="R156">
        <v>4.4809299999999999</v>
      </c>
      <c r="S156">
        <v>3.0437400000000001</v>
      </c>
      <c r="T156">
        <v>3.9216299999999999</v>
      </c>
      <c r="U156">
        <v>0.88270000000000004</v>
      </c>
      <c r="V156">
        <v>0.42753999999999998</v>
      </c>
      <c r="W156">
        <v>1.31925</v>
      </c>
    </row>
    <row r="157" spans="1:23">
      <c r="A157" s="25">
        <v>2027</v>
      </c>
      <c r="B157" s="16">
        <f>B142/'market value'!$AE12</f>
        <v>8.7094984510455373E-3</v>
      </c>
      <c r="C157" s="16">
        <f>C142/'market value'!$AE12</f>
        <v>4.2185724453567518E-3</v>
      </c>
      <c r="D157" s="16">
        <f>D142/'market value'!$AE12</f>
        <v>1.3016874198832429E-2</v>
      </c>
      <c r="F157">
        <f>F142/'market value'!$AE56</f>
        <v>1.2179752997860439E-2</v>
      </c>
      <c r="G157">
        <f>G142/'market value'!$AE56</f>
        <v>5.8994802912963763E-3</v>
      </c>
      <c r="H157">
        <f>H142/'market value'!$AE56</f>
        <v>1.8203335543675255E-2</v>
      </c>
      <c r="J157">
        <f>J142/'market value'!$AE100</f>
        <v>6.0640955905405247E-3</v>
      </c>
      <c r="K157">
        <f>K142/'market value'!$AE100</f>
        <v>2.9371903847397692E-3</v>
      </c>
      <c r="L157">
        <f>L142/'market value'!$AE100</f>
        <v>9.0632073395190572E-3</v>
      </c>
      <c r="N157">
        <v>0.87094984510455375</v>
      </c>
      <c r="O157">
        <v>0.42185724453567519</v>
      </c>
      <c r="P157">
        <v>1.3016874198832429</v>
      </c>
      <c r="R157">
        <v>4.7140399999999998</v>
      </c>
      <c r="S157">
        <v>3.20445</v>
      </c>
      <c r="T157">
        <v>4.1350199999999999</v>
      </c>
      <c r="U157">
        <v>0.87095</v>
      </c>
      <c r="V157">
        <v>0.42186000000000001</v>
      </c>
      <c r="W157">
        <v>1.30169</v>
      </c>
    </row>
    <row r="158" spans="1:23">
      <c r="A158" s="25">
        <v>2028</v>
      </c>
      <c r="B158" s="16">
        <f>B143/'market value'!$AE13</f>
        <v>8.5895195590811133E-3</v>
      </c>
      <c r="C158" s="16">
        <f>C143/'market value'!$AE13</f>
        <v>4.160521175065498E-3</v>
      </c>
      <c r="D158" s="16">
        <f>D143/'market value'!$AE13</f>
        <v>1.2837487928665611E-2</v>
      </c>
      <c r="F158">
        <f>F143/'market value'!$AE57</f>
        <v>1.2056982360577223E-2</v>
      </c>
      <c r="G158">
        <f>G143/'market value'!$AE57</f>
        <v>5.8401304656618743E-3</v>
      </c>
      <c r="H158">
        <f>H143/'market value'!$AE57</f>
        <v>1.8019716036974814E-2</v>
      </c>
      <c r="J158">
        <f>J143/'market value'!$AE101</f>
        <v>6.012826049087633E-3</v>
      </c>
      <c r="K158">
        <f>K143/'market value'!$AE101</f>
        <v>2.9123835702266655E-3</v>
      </c>
      <c r="L158">
        <f>L143/'market value'!$AE101</f>
        <v>8.9865520605438617E-3</v>
      </c>
      <c r="N158">
        <v>0.85895195590811135</v>
      </c>
      <c r="O158">
        <v>0.4160521175065498</v>
      </c>
      <c r="P158">
        <v>1.2837487928665612</v>
      </c>
      <c r="R158">
        <v>5.0150199999999998</v>
      </c>
      <c r="S158">
        <v>3.4115700000000002</v>
      </c>
      <c r="T158">
        <v>4.4090400000000001</v>
      </c>
      <c r="U158">
        <v>0.85894999999999999</v>
      </c>
      <c r="V158">
        <v>0.41604999999999998</v>
      </c>
      <c r="W158">
        <v>1.2837499999999999</v>
      </c>
    </row>
    <row r="159" spans="1:23">
      <c r="A159" s="25">
        <v>2029</v>
      </c>
      <c r="B159" s="16">
        <f>B144/'market value'!$AE14</f>
        <v>8.4671204253862677E-3</v>
      </c>
      <c r="C159" s="16">
        <f>C144/'market value'!$AE14</f>
        <v>4.1012988812336656E-3</v>
      </c>
      <c r="D159" s="16">
        <f>D144/'market value'!$AE14</f>
        <v>1.2654483037507941E-2</v>
      </c>
      <c r="F159">
        <f>F144/'market value'!$AE58</f>
        <v>1.1932425672098096E-2</v>
      </c>
      <c r="G159">
        <f>G144/'market value'!$AE58</f>
        <v>5.7799205288889119E-3</v>
      </c>
      <c r="H159">
        <f>H144/'market value'!$AE58</f>
        <v>1.7833421516161213E-2</v>
      </c>
      <c r="J159">
        <f>J144/'market value'!$AE102</f>
        <v>5.9608697310136382E-3</v>
      </c>
      <c r="K159">
        <f>K144/'market value'!$AE102</f>
        <v>2.8872444582174477E-3</v>
      </c>
      <c r="L159">
        <f>L144/'market value'!$AE102</f>
        <v>8.9088699525393285E-3</v>
      </c>
      <c r="N159">
        <v>0.84671204253862675</v>
      </c>
      <c r="O159">
        <v>0.41012988812336659</v>
      </c>
      <c r="P159">
        <v>1.265448303750794</v>
      </c>
      <c r="R159">
        <v>5.3352599999999999</v>
      </c>
      <c r="S159">
        <v>3.63212</v>
      </c>
      <c r="T159">
        <v>4.7012799999999997</v>
      </c>
      <c r="U159">
        <v>0.84670999999999996</v>
      </c>
      <c r="V159">
        <v>0.41012999999999999</v>
      </c>
      <c r="W159">
        <v>1.26545</v>
      </c>
    </row>
    <row r="160" spans="1:23">
      <c r="A160" s="25">
        <v>2030</v>
      </c>
      <c r="B160" s="16">
        <f>B145/'market value'!$AE15</f>
        <v>8.3423781879681455E-3</v>
      </c>
      <c r="C160" s="16">
        <f>C145/'market value'!$AE15</f>
        <v>4.04094288675388E-3</v>
      </c>
      <c r="D160" s="16">
        <f>D145/'market value'!$AE15</f>
        <v>1.2467974858141389E-2</v>
      </c>
      <c r="F160">
        <f>F145/'market value'!$AE59</f>
        <v>1.1806136234788355E-2</v>
      </c>
      <c r="G160">
        <f>G145/'market value'!$AE59</f>
        <v>5.7188764755965217E-3</v>
      </c>
      <c r="H160">
        <f>H145/'market value'!$AE59</f>
        <v>1.7644531444497607E-2</v>
      </c>
      <c r="J160">
        <f>J145/'market value'!$AE103</f>
        <v>5.9082380946240062E-3</v>
      </c>
      <c r="K160">
        <f>K145/'market value'!$AE103</f>
        <v>2.861778592823697E-3</v>
      </c>
      <c r="L160">
        <f>L145/'market value'!$AE103</f>
        <v>8.8301781473068709E-3</v>
      </c>
      <c r="N160">
        <v>0.83423781879681458</v>
      </c>
      <c r="O160">
        <v>0.40409428867538799</v>
      </c>
      <c r="P160">
        <v>1.2467974858141389</v>
      </c>
      <c r="R160">
        <v>5.6760200000000003</v>
      </c>
      <c r="S160">
        <v>3.8669899999999999</v>
      </c>
      <c r="T160">
        <v>5.0129900000000003</v>
      </c>
      <c r="U160">
        <v>0.83423999999999998</v>
      </c>
      <c r="V160">
        <v>0.40409</v>
      </c>
      <c r="W160">
        <v>1.2467999999999999</v>
      </c>
    </row>
    <row r="161" spans="1:23">
      <c r="A161" s="25">
        <v>2031</v>
      </c>
      <c r="B161" s="16">
        <f>B146/'market value'!$AE16</f>
        <v>8.2153786863341013E-3</v>
      </c>
      <c r="C161" s="16">
        <f>C146/'market value'!$AE16</f>
        <v>3.9794947247021855E-3</v>
      </c>
      <c r="D161" s="16">
        <f>D146/'market value'!$AE16</f>
        <v>1.2278091733383652E-2</v>
      </c>
      <c r="F161">
        <f>F146/'market value'!$AE60</f>
        <v>1.1678171728153195E-2</v>
      </c>
      <c r="G161">
        <f>G146/'market value'!$AE60</f>
        <v>5.6570264241893814E-3</v>
      </c>
      <c r="H161">
        <f>H146/'market value'!$AE60</f>
        <v>1.7453131823008342E-2</v>
      </c>
      <c r="J161">
        <f>J146/'market value'!$AE104</f>
        <v>5.854943552302449E-3</v>
      </c>
      <c r="K161">
        <f>K146/'market value'!$AE104</f>
        <v>2.8359919797886182E-3</v>
      </c>
      <c r="L161">
        <f>L146/'market value'!$AE104</f>
        <v>8.7504952031309795E-3</v>
      </c>
      <c r="N161">
        <v>0.82153786863341016</v>
      </c>
      <c r="O161">
        <v>0.39794947247021856</v>
      </c>
      <c r="P161">
        <v>1.2278091733383651</v>
      </c>
      <c r="R161">
        <v>6.0386100000000003</v>
      </c>
      <c r="S161">
        <v>4.1170999999999998</v>
      </c>
      <c r="T161">
        <v>5.3454499999999996</v>
      </c>
      <c r="U161">
        <v>0.82154000000000005</v>
      </c>
      <c r="V161">
        <v>0.39795000000000003</v>
      </c>
      <c r="W161">
        <v>1.2278100000000001</v>
      </c>
    </row>
    <row r="162" spans="1:23">
      <c r="A162" s="25">
        <v>2032</v>
      </c>
      <c r="B162" s="16">
        <f>B147/'market value'!$AE17</f>
        <v>8.086216399127464E-3</v>
      </c>
      <c r="C162" s="16">
        <f>C147/'market value'!$AE17</f>
        <v>3.917000108163364E-3</v>
      </c>
      <c r="D162" s="16">
        <f>D147/'market value'!$AE17</f>
        <v>1.2084974922844308E-2</v>
      </c>
      <c r="F162">
        <f>F147/'market value'!$AE61</f>
        <v>1.1548594206466008E-2</v>
      </c>
      <c r="G162">
        <f>G147/'market value'!$AE61</f>
        <v>5.5944006156444306E-3</v>
      </c>
      <c r="H162">
        <f>H147/'market value'!$AE61</f>
        <v>1.7259315187007566E-2</v>
      </c>
      <c r="J162">
        <f>J147/'market value'!$AE105</f>
        <v>5.8009994730623743E-3</v>
      </c>
      <c r="K162">
        <f>K147/'market value'!$AE105</f>
        <v>2.8098910877215749E-3</v>
      </c>
      <c r="L162">
        <f>L147/'market value'!$AE105</f>
        <v>8.6698411085940202E-3</v>
      </c>
      <c r="N162">
        <v>0.80862163991274638</v>
      </c>
      <c r="O162">
        <v>0.39170001081633643</v>
      </c>
      <c r="P162">
        <v>1.2084974922844307</v>
      </c>
      <c r="R162">
        <v>6.4244500000000002</v>
      </c>
      <c r="S162">
        <v>4.3834600000000004</v>
      </c>
      <c r="T162">
        <v>5.7000700000000002</v>
      </c>
      <c r="U162">
        <v>0.80862000000000001</v>
      </c>
      <c r="V162">
        <v>0.39169999999999999</v>
      </c>
      <c r="W162">
        <v>1.2084999999999999</v>
      </c>
    </row>
    <row r="163" spans="1:23">
      <c r="A163" s="25">
        <v>2033</v>
      </c>
      <c r="B163" s="16">
        <f>B148/'market value'!$AE18</f>
        <v>7.9549943185727046E-3</v>
      </c>
      <c r="C163" s="16">
        <f>C148/'market value'!$AE18</f>
        <v>3.8535088694817816E-3</v>
      </c>
      <c r="D163" s="16">
        <f>D148/'market value'!$AE18</f>
        <v>1.1888778415201719E-2</v>
      </c>
      <c r="F163">
        <f>F148/'market value'!$AE62</f>
        <v>1.1417470079377613E-2</v>
      </c>
      <c r="G163">
        <f>G148/'market value'!$AE62</f>
        <v>5.5310314040492616E-3</v>
      </c>
      <c r="H163">
        <f>H148/'market value'!$AE62</f>
        <v>1.7063180577197135E-2</v>
      </c>
      <c r="J163">
        <f>J148/'market value'!$AE106</f>
        <v>5.7464201825571243E-3</v>
      </c>
      <c r="K163">
        <f>K148/'market value'!$AE106</f>
        <v>2.7834828481030373E-3</v>
      </c>
      <c r="L163">
        <f>L148/'market value'!$AE106</f>
        <v>8.5882372825915494E-3</v>
      </c>
      <c r="N163">
        <v>0.79549943185727046</v>
      </c>
      <c r="O163">
        <v>0.38535088694817815</v>
      </c>
      <c r="P163">
        <v>1.188877841520172</v>
      </c>
      <c r="R163">
        <v>6.8350299999999997</v>
      </c>
      <c r="S163">
        <v>4.6671300000000002</v>
      </c>
      <c r="T163">
        <v>6.0783300000000002</v>
      </c>
      <c r="U163">
        <v>0.79549999999999998</v>
      </c>
      <c r="V163">
        <v>0.38535000000000003</v>
      </c>
      <c r="W163">
        <v>1.1888799999999999</v>
      </c>
    </row>
    <row r="164" spans="1:23">
      <c r="A164" s="25">
        <v>2034</v>
      </c>
      <c r="B164" s="16">
        <f>B149/'market value'!$AE19</f>
        <v>7.8218237598018294E-3</v>
      </c>
      <c r="C164" s="16">
        <f>C149/'market value'!$AE19</f>
        <v>3.7890748680047717E-3</v>
      </c>
      <c r="D164" s="16">
        <f>D149/'market value'!$AE19</f>
        <v>1.1689668643117625E-2</v>
      </c>
      <c r="F164">
        <f>F149/'market value'!$AE63</f>
        <v>1.1284870074941914E-2</v>
      </c>
      <c r="G164">
        <f>G149/'market value'!$AE63</f>
        <v>5.4669532386194698E-3</v>
      </c>
      <c r="H164">
        <f>H149/'market value'!$AE63</f>
        <v>1.6864833484489652E-2</v>
      </c>
      <c r="J164">
        <f>J149/'market value'!$AE107</f>
        <v>5.6912209604596427E-3</v>
      </c>
      <c r="K164">
        <f>K149/'market value'!$AE107</f>
        <v>2.7567746540167293E-3</v>
      </c>
      <c r="L164">
        <f>L149/'market value'!$AE107</f>
        <v>8.5057065704145299E-3</v>
      </c>
      <c r="N164">
        <v>0.78218237598018292</v>
      </c>
      <c r="O164">
        <v>0.37890748680047714</v>
      </c>
      <c r="P164">
        <v>1.1689668643117626</v>
      </c>
      <c r="R164">
        <v>7.27196</v>
      </c>
      <c r="S164">
        <v>4.9692499999999997</v>
      </c>
      <c r="T164">
        <v>6.4818199999999999</v>
      </c>
      <c r="U164">
        <v>0.78217999999999999</v>
      </c>
      <c r="V164">
        <v>0.37891000000000002</v>
      </c>
      <c r="W164">
        <v>1.1689700000000001</v>
      </c>
    </row>
    <row r="165" spans="1:23">
      <c r="A165" s="25">
        <v>2035</v>
      </c>
      <c r="B165" s="16">
        <f>B150/'market value'!$AE20</f>
        <v>7.6868241038883971E-3</v>
      </c>
      <c r="C165" s="16">
        <f>C150/'market value'!$AE20</f>
        <v>3.7237558657507689E-3</v>
      </c>
      <c r="D165" s="16">
        <f>D150/'market value'!$AE20</f>
        <v>1.1487824099034866E-2</v>
      </c>
      <c r="F165">
        <f>F150/'market value'!$AE64</f>
        <v>1.1150869184602195E-2</v>
      </c>
      <c r="G165">
        <f>G150/'market value'!$AE64</f>
        <v>5.4022026369749182E-3</v>
      </c>
      <c r="H165">
        <f>H150/'market value'!$AE64</f>
        <v>1.6664385767874382E-2</v>
      </c>
      <c r="J165">
        <f>J150/'market value'!$AE108</f>
        <v>5.635418035132244E-3</v>
      </c>
      <c r="K165">
        <f>K150/'market value'!$AE108</f>
        <v>2.729774357570598E-3</v>
      </c>
      <c r="L165">
        <f>L150/'market value'!$AE108</f>
        <v>8.4222732357798844E-3</v>
      </c>
      <c r="N165">
        <v>0.76868241038883967</v>
      </c>
      <c r="O165">
        <v>0.37237558657507691</v>
      </c>
      <c r="P165">
        <v>1.1487824099034867</v>
      </c>
      <c r="R165">
        <v>7.7369500000000002</v>
      </c>
      <c r="S165">
        <v>5.2910199999999996</v>
      </c>
      <c r="T165">
        <v>6.9122399999999997</v>
      </c>
      <c r="U165">
        <v>0.76868000000000003</v>
      </c>
      <c r="V165">
        <v>0.37237999999999999</v>
      </c>
      <c r="W165">
        <v>1.1487799999999999</v>
      </c>
    </row>
    <row r="169" spans="1:23">
      <c r="Q169">
        <v>2025</v>
      </c>
      <c r="R169">
        <v>4.2593500000000004</v>
      </c>
      <c r="S169">
        <v>2.8910999999999998</v>
      </c>
      <c r="T169">
        <v>3.71929</v>
      </c>
      <c r="U169">
        <v>0.89419000000000004</v>
      </c>
      <c r="V169">
        <v>0.43309999999999998</v>
      </c>
      <c r="W169">
        <v>1.3364400000000001</v>
      </c>
    </row>
    <row r="170" spans="1:23">
      <c r="Q170">
        <v>2027</v>
      </c>
      <c r="R170">
        <v>4.7140399999999998</v>
      </c>
      <c r="S170">
        <v>3.20445</v>
      </c>
      <c r="T170">
        <v>4.1350199999999999</v>
      </c>
      <c r="U170">
        <v>0.87095</v>
      </c>
      <c r="V170">
        <v>0.42186000000000001</v>
      </c>
      <c r="W170">
        <v>1.30169</v>
      </c>
    </row>
    <row r="171" spans="1:23">
      <c r="Q171">
        <v>2029</v>
      </c>
      <c r="R171">
        <v>5.3352599999999999</v>
      </c>
      <c r="S171">
        <v>3.63212</v>
      </c>
      <c r="T171">
        <v>4.7012799999999997</v>
      </c>
      <c r="U171">
        <v>0.84670999999999996</v>
      </c>
      <c r="V171">
        <v>0.41012999999999999</v>
      </c>
      <c r="W171">
        <v>1.26545</v>
      </c>
    </row>
    <row r="172" spans="1:23">
      <c r="Q172">
        <v>2031</v>
      </c>
      <c r="R172">
        <v>6.0386100000000003</v>
      </c>
      <c r="S172">
        <v>4.1170999999999998</v>
      </c>
      <c r="T172">
        <v>5.3454499999999996</v>
      </c>
      <c r="U172">
        <v>0.82154000000000005</v>
      </c>
      <c r="V172">
        <v>0.39795000000000003</v>
      </c>
      <c r="W172">
        <v>1.2278100000000001</v>
      </c>
    </row>
    <row r="173" spans="1:23">
      <c r="C173" t="s">
        <v>88</v>
      </c>
      <c r="D173" t="s">
        <v>145</v>
      </c>
      <c r="Q173">
        <v>2033</v>
      </c>
      <c r="R173">
        <v>6.8350299999999997</v>
      </c>
      <c r="S173">
        <v>4.6671300000000002</v>
      </c>
      <c r="T173">
        <v>6.0783300000000002</v>
      </c>
      <c r="U173">
        <v>0.79549999999999998</v>
      </c>
      <c r="V173">
        <v>0.38535000000000003</v>
      </c>
      <c r="W173">
        <v>1.1888799999999999</v>
      </c>
    </row>
    <row r="174" spans="1:23">
      <c r="C174" t="s">
        <v>143</v>
      </c>
      <c r="D174" t="s">
        <v>146</v>
      </c>
      <c r="Q174">
        <v>2035</v>
      </c>
      <c r="R174">
        <v>7.7369500000000002</v>
      </c>
      <c r="S174">
        <v>5.2910199999999996</v>
      </c>
      <c r="T174">
        <v>6.9122399999999997</v>
      </c>
      <c r="U174">
        <v>0.76868000000000003</v>
      </c>
      <c r="V174">
        <v>0.37237999999999999</v>
      </c>
      <c r="W174">
        <v>1.1487799999999999</v>
      </c>
    </row>
    <row r="175" spans="1:23">
      <c r="C175" t="s">
        <v>90</v>
      </c>
      <c r="D175" t="s">
        <v>147</v>
      </c>
    </row>
    <row r="176" spans="1:23">
      <c r="C176" t="s">
        <v>80</v>
      </c>
      <c r="D176" t="s">
        <v>148</v>
      </c>
    </row>
    <row r="177" spans="3:16">
      <c r="C177" t="s">
        <v>93</v>
      </c>
      <c r="D177" t="s">
        <v>149</v>
      </c>
      <c r="N177">
        <v>17.860841990890471</v>
      </c>
      <c r="O177">
        <v>8.6509181011184655</v>
      </c>
      <c r="P177">
        <v>26.694385635916916</v>
      </c>
    </row>
    <row r="178" spans="3:16">
      <c r="C178" t="s">
        <v>84</v>
      </c>
      <c r="D178" t="s">
        <v>150</v>
      </c>
      <c r="N178">
        <v>20.310527519745296</v>
      </c>
      <c r="O178">
        <v>9.837699866078033</v>
      </c>
      <c r="P178">
        <v>30.35531645392404</v>
      </c>
    </row>
    <row r="179" spans="3:16">
      <c r="C179" t="s">
        <v>144</v>
      </c>
      <c r="D179" t="s">
        <v>151</v>
      </c>
      <c r="N179">
        <v>23.097852260113395</v>
      </c>
      <c r="O179">
        <v>11.188124282404067</v>
      </c>
      <c r="P179">
        <v>34.520753803396524</v>
      </c>
    </row>
    <row r="180" spans="3:16">
      <c r="N180">
        <v>26.269769658551791</v>
      </c>
      <c r="O180">
        <v>12.724965429682076</v>
      </c>
      <c r="P180">
        <v>39.260836779087498</v>
      </c>
    </row>
    <row r="181" spans="3:16">
      <c r="D181" t="s">
        <v>145</v>
      </c>
      <c r="N181">
        <v>29.879867123513485</v>
      </c>
      <c r="O181">
        <v>14.474219385747505</v>
      </c>
      <c r="P181">
        <v>44.655609429883206</v>
      </c>
    </row>
    <row r="182" spans="3:16">
      <c r="D182" t="s">
        <v>146</v>
      </c>
      <c r="N182">
        <v>33.989329259922862</v>
      </c>
      <c r="O182">
        <v>16.465573101971632</v>
      </c>
      <c r="P182">
        <v>50.796457744448183</v>
      </c>
    </row>
    <row r="183" spans="3:16">
      <c r="D183" t="s">
        <v>147</v>
      </c>
    </row>
    <row r="184" spans="3:16">
      <c r="D184" t="s">
        <v>149</v>
      </c>
    </row>
    <row r="185" spans="3:16">
      <c r="D185" t="s">
        <v>150</v>
      </c>
    </row>
    <row r="186" spans="3:16">
      <c r="D186" t="s">
        <v>148</v>
      </c>
    </row>
    <row r="187" spans="3:16">
      <c r="D187" t="s">
        <v>151</v>
      </c>
    </row>
    <row r="189" spans="3:16">
      <c r="D189" t="s">
        <v>145</v>
      </c>
    </row>
    <row r="190" spans="3:16">
      <c r="D190" t="s">
        <v>146</v>
      </c>
    </row>
    <row r="191" spans="3:16">
      <c r="D191" t="s">
        <v>147</v>
      </c>
    </row>
    <row r="192" spans="3:16">
      <c r="D192" t="s">
        <v>148</v>
      </c>
    </row>
    <row r="193" spans="4:4">
      <c r="D193" t="s">
        <v>149</v>
      </c>
    </row>
    <row r="194" spans="4:4">
      <c r="D194" t="s">
        <v>150</v>
      </c>
    </row>
    <row r="195" spans="4:4">
      <c r="D195" t="s">
        <v>151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Data for figure</vt:lpstr>
      <vt:lpstr>factor influence</vt:lpstr>
      <vt:lpstr>market value</vt:lpstr>
      <vt:lpstr>Chip markets</vt:lpstr>
      <vt:lpstr>PFAS Amount</vt:lpstr>
      <vt:lpstr>PFAS toxicity</vt:lpstr>
      <vt:lpstr>semicondutcor&amp;electronic</vt:lpstr>
      <vt:lpstr>Regional production share</vt:lpstr>
      <vt:lpstr>Regional results for Figure 1</vt:lpstr>
      <vt:lpstr>market economic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Bingzheng Wang</cp:lastModifiedBy>
  <dcterms:created xsi:type="dcterms:W3CDTF">2015-06-05T18:17:20Z</dcterms:created>
  <dcterms:modified xsi:type="dcterms:W3CDTF">2025-04-14T13:18:52Z</dcterms:modified>
</cp:coreProperties>
</file>