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A0C32B26-9821-4E1C-9DFA-C9B888745C5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inventory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I8" i="1"/>
  <c r="H8" i="1"/>
  <c r="D24" i="1" l="1"/>
  <c r="D23" i="1"/>
  <c r="D22" i="1"/>
  <c r="D21" i="1"/>
  <c r="D20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5" i="1" l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I24" i="1"/>
  <c r="I23" i="1"/>
  <c r="I17" i="1"/>
  <c r="I16" i="1"/>
  <c r="I15" i="1"/>
  <c r="I14" i="1"/>
  <c r="I13" i="1"/>
  <c r="I12" i="1"/>
  <c r="I11" i="1"/>
  <c r="I10" i="1"/>
  <c r="I9" i="1"/>
  <c r="I7" i="1"/>
  <c r="I6" i="1"/>
  <c r="I5" i="1"/>
  <c r="S25" i="1" l="1"/>
  <c r="AA25" i="1"/>
  <c r="K25" i="1"/>
  <c r="AC25" i="1"/>
  <c r="Z25" i="1"/>
  <c r="R25" i="1"/>
  <c r="J25" i="1"/>
  <c r="W25" i="1"/>
  <c r="O25" i="1"/>
  <c r="AB25" i="1"/>
  <c r="T25" i="1"/>
  <c r="L25" i="1"/>
  <c r="Y25" i="1"/>
  <c r="Q25" i="1"/>
  <c r="AD25" i="1"/>
  <c r="V25" i="1"/>
  <c r="N25" i="1"/>
  <c r="X25" i="1"/>
  <c r="P25" i="1"/>
  <c r="U25" i="1"/>
  <c r="M25" i="1"/>
  <c r="I33" i="1" l="1"/>
  <c r="H23" i="1"/>
  <c r="H24" i="1"/>
  <c r="H16" i="1"/>
  <c r="H5" i="1"/>
  <c r="H13" i="1"/>
  <c r="H6" i="1"/>
  <c r="H14" i="1"/>
  <c r="H7" i="1"/>
  <c r="H15" i="1"/>
  <c r="H9" i="1"/>
  <c r="H17" i="1"/>
  <c r="H10" i="1"/>
  <c r="H11" i="1"/>
  <c r="H12" i="1"/>
  <c r="B27" i="1"/>
  <c r="B26" i="1"/>
  <c r="O27" i="1" l="1"/>
  <c r="O28" i="1" s="1"/>
  <c r="P27" i="1"/>
  <c r="P28" i="1" s="1"/>
  <c r="R27" i="1"/>
  <c r="R28" i="1" s="1"/>
  <c r="U27" i="1"/>
  <c r="U28" i="1" s="1"/>
  <c r="V27" i="1"/>
  <c r="V28" i="1" s="1"/>
  <c r="AD27" i="1"/>
  <c r="AD28" i="1" s="1"/>
  <c r="Y27" i="1"/>
  <c r="Y28" i="1" s="1"/>
  <c r="AA27" i="1"/>
  <c r="AA28" i="1" s="1"/>
  <c r="K27" i="1"/>
  <c r="K28" i="1" s="1"/>
  <c r="M27" i="1"/>
  <c r="M28" i="1" s="1"/>
  <c r="T27" i="1"/>
  <c r="T28" i="1" s="1"/>
  <c r="AC27" i="1"/>
  <c r="AC28" i="1" s="1"/>
  <c r="X27" i="1"/>
  <c r="X28" i="1" s="1"/>
  <c r="L27" i="1"/>
  <c r="L28" i="1" s="1"/>
  <c r="W27" i="1"/>
  <c r="W28" i="1" s="1"/>
  <c r="Q27" i="1"/>
  <c r="Q28" i="1" s="1"/>
  <c r="Z27" i="1"/>
  <c r="Z28" i="1" s="1"/>
  <c r="N27" i="1"/>
  <c r="N28" i="1" s="1"/>
  <c r="S27" i="1"/>
  <c r="S28" i="1" s="1"/>
  <c r="J27" i="1"/>
  <c r="J28" i="1" s="1"/>
  <c r="AB27" i="1"/>
  <c r="AB28" i="1" s="1"/>
  <c r="I25" i="1"/>
  <c r="I27" i="1" s="1"/>
  <c r="I28" i="1" s="1"/>
  <c r="H25" i="1"/>
  <c r="H27" i="1" s="1"/>
  <c r="H28" i="1" s="1"/>
</calcChain>
</file>

<file path=xl/sharedStrings.xml><?xml version="1.0" encoding="utf-8"?>
<sst xmlns="http://schemas.openxmlformats.org/spreadsheetml/2006/main" count="68" uniqueCount="51">
  <si>
    <t>process input</t>
  </si>
  <si>
    <t>Value</t>
  </si>
  <si>
    <t>Unit</t>
  </si>
  <si>
    <t>process output</t>
  </si>
  <si>
    <t>Ba0.95La0.05SnO3</t>
  </si>
  <si>
    <t>kg</t>
  </si>
  <si>
    <t>2-Methoxyethanol</t>
  </si>
  <si>
    <t>waste</t>
  </si>
  <si>
    <t>C6H8O7</t>
  </si>
  <si>
    <t>H2O2 (50%)</t>
  </si>
  <si>
    <t>H2O</t>
  </si>
  <si>
    <t>La2O3</t>
  </si>
  <si>
    <t>HNO3 (50%)</t>
  </si>
  <si>
    <t xml:space="preserve">heat </t>
  </si>
  <si>
    <t>electricity</t>
  </si>
  <si>
    <t>MJ</t>
  </si>
  <si>
    <t>kWh</t>
  </si>
  <si>
    <t>Barite</t>
  </si>
  <si>
    <t>Coal</t>
  </si>
  <si>
    <t>HCl</t>
  </si>
  <si>
    <t>CO</t>
  </si>
  <si>
    <t>H2S</t>
  </si>
  <si>
    <t>Sn</t>
  </si>
  <si>
    <t>Cl2</t>
  </si>
  <si>
    <t>waste water</t>
  </si>
  <si>
    <t>Greenhouse gas (kg CO2-eq)</t>
  </si>
  <si>
    <t>Cumulative energy demand (MJ-eq)</t>
  </si>
  <si>
    <t>check</t>
  </si>
  <si>
    <t xml:space="preserve">ReCiPe Midpoint (E) </t>
  </si>
  <si>
    <t>ReCiPe Endpoint (E,A)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</si>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</sst>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4" xfId="0" applyFill="1" applyBorder="1"/>
    <xf numFmtId="0" fontId="0" fillId="0" borderId="4" xfId="0" applyBorder="1"/>
    <xf numFmtId="0" fontId="1" fillId="0" borderId="4" xfId="0" applyFont="1" applyFill="1" applyBorder="1"/>
    <xf numFmtId="0" fontId="3" fillId="0" borderId="4" xfId="0" applyFont="1" applyBorder="1"/>
    <xf numFmtId="0" fontId="3" fillId="0" borderId="4" xfId="0" applyFont="1" applyFill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4" fillId="2" borderId="0" xfId="1" applyNumberFormat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4_La-doped%20BS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2_BaCl2&#183;2H2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1_La(NO3)3&#183;5H2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3_SnCl4&#183;5H2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% La-doped BSO"/>
      <sheetName val="4_La-doped BSO"/>
    </sheetNames>
    <sheetDataSet>
      <sheetData sheetId="0">
        <row r="5">
          <cell r="E5">
            <v>7.4980988593155898E-2</v>
          </cell>
        </row>
        <row r="12">
          <cell r="E12">
            <v>0.96</v>
          </cell>
        </row>
        <row r="13">
          <cell r="E13">
            <v>0.11247148288973384</v>
          </cell>
          <cell r="O13">
            <v>7.4346253377750443E-2</v>
          </cell>
        </row>
        <row r="14">
          <cell r="E14">
            <v>1.8645026243093925</v>
          </cell>
          <cell r="O14">
            <v>0.82853180446935348</v>
          </cell>
        </row>
        <row r="15">
          <cell r="O15">
            <v>0.93290250632658001</v>
          </cell>
        </row>
        <row r="16">
          <cell r="E16">
            <v>2.7977200000000004</v>
          </cell>
        </row>
        <row r="17">
          <cell r="E17">
            <v>1.8645026243093925</v>
          </cell>
        </row>
        <row r="18">
          <cell r="E18">
            <v>3.4857324714828897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4">
          <cell r="D4">
            <v>0.36930000000000002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6">
          <cell r="D6">
            <v>2.2629E-2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8">
          <cell r="D8">
            <v>2.8458000000000001</v>
          </cell>
          <cell r="M8">
            <v>68.885072800000003</v>
          </cell>
          <cell r="N8">
            <v>1.1990000000000001</v>
          </cell>
          <cell r="O8">
            <v>2.5611999999999999</v>
          </cell>
          <cell r="P8">
            <v>0.76244999999999996</v>
          </cell>
          <cell r="Q8">
            <v>5.0373000000000001E-2</v>
          </cell>
          <cell r="R8">
            <v>1.3745000000000001E-3</v>
          </cell>
          <cell r="S8">
            <v>46.581000000000003</v>
          </cell>
          <cell r="T8">
            <v>0.46690999999999999</v>
          </cell>
          <cell r="U8">
            <v>37.569000000000003</v>
          </cell>
          <cell r="V8">
            <v>8.9195999999999998E-3</v>
          </cell>
          <cell r="W8">
            <v>0.15856000000000001</v>
          </cell>
          <cell r="X8">
            <v>1.0744999999999999E-3</v>
          </cell>
          <cell r="Y8">
            <v>3.2996000000000002E-7</v>
          </cell>
          <cell r="Z8">
            <v>6.2499000000000001E-3</v>
          </cell>
          <cell r="AA8">
            <v>7.7089999999999997E-3</v>
          </cell>
          <cell r="AB8">
            <v>2.3496E-2</v>
          </cell>
          <cell r="AC8">
            <v>7.2629000000000001E-3</v>
          </cell>
          <cell r="AD8">
            <v>5.9794E-2</v>
          </cell>
          <cell r="AE8">
            <v>0.37626999999999999</v>
          </cell>
          <cell r="AF8">
            <v>0.35569000000000001</v>
          </cell>
          <cell r="AG8">
            <v>0.42032000000000003</v>
          </cell>
          <cell r="AH8">
            <v>9.8780000000000007E-2</v>
          </cell>
        </row>
        <row r="9">
          <cell r="D9">
            <v>1.2476</v>
          </cell>
          <cell r="M9">
            <v>20.079148989999997</v>
          </cell>
          <cell r="N9">
            <v>5.4135999999999997E-2</v>
          </cell>
          <cell r="O9">
            <v>1.1052999999999999</v>
          </cell>
          <cell r="P9">
            <v>0.42669000000000001</v>
          </cell>
          <cell r="Q9">
            <v>3.0141000000000001E-2</v>
          </cell>
          <cell r="R9">
            <v>4.4855999999999997E-4</v>
          </cell>
          <cell r="S9">
            <v>21.734000000000002</v>
          </cell>
          <cell r="T9">
            <v>7.6050000000000006E-2</v>
          </cell>
          <cell r="U9">
            <v>50.171999999999997</v>
          </cell>
          <cell r="V9">
            <v>1.1524E-3</v>
          </cell>
          <cell r="W9">
            <v>7.8798000000000007E-2</v>
          </cell>
          <cell r="X9">
            <v>1.7945E-4</v>
          </cell>
          <cell r="Y9">
            <v>9.8905999999999999E-8</v>
          </cell>
          <cell r="Z9">
            <v>2.8089999999999999E-3</v>
          </cell>
          <cell r="AA9">
            <v>3.4837000000000002E-3</v>
          </cell>
          <cell r="AB9">
            <v>5.4356999999999999E-3</v>
          </cell>
          <cell r="AC9">
            <v>6.2281999999999995E-4</v>
          </cell>
          <cell r="AD9">
            <v>7.7327000000000003E-3</v>
          </cell>
          <cell r="AE9">
            <v>5.2801000000000002E-3</v>
          </cell>
          <cell r="AF9">
            <v>5.5114999999999997E-2</v>
          </cell>
          <cell r="AG9">
            <v>0.19298000000000001</v>
          </cell>
          <cell r="AH9">
            <v>5.4821000000000002E-2</v>
          </cell>
        </row>
        <row r="10">
          <cell r="D10">
            <v>2.3384</v>
          </cell>
          <cell r="M10">
            <v>65.839948339999992</v>
          </cell>
          <cell r="N10">
            <v>8.0263000000000001E-2</v>
          </cell>
          <cell r="O10">
            <v>2.0783</v>
          </cell>
          <cell r="P10">
            <v>1.4584999999999999</v>
          </cell>
          <cell r="Q10">
            <v>1.8194999999999999E-2</v>
          </cell>
          <cell r="R10">
            <v>7.8120000000000002E-4</v>
          </cell>
          <cell r="S10">
            <v>27.497</v>
          </cell>
          <cell r="T10">
            <v>0.12189</v>
          </cell>
          <cell r="U10">
            <v>21.606000000000002</v>
          </cell>
          <cell r="V10">
            <v>1.6937E-3</v>
          </cell>
          <cell r="W10">
            <v>0.10266</v>
          </cell>
          <cell r="X10">
            <v>1.6783999999999999E-4</v>
          </cell>
          <cell r="Y10">
            <v>7.6852999999999993E-8</v>
          </cell>
          <cell r="Z10">
            <v>3.9107999999999999E-3</v>
          </cell>
          <cell r="AA10">
            <v>8.0551000000000008E-3</v>
          </cell>
          <cell r="AB10">
            <v>8.4796999999999997E-3</v>
          </cell>
          <cell r="AC10">
            <v>9.7817999999999993E-4</v>
          </cell>
          <cell r="AD10">
            <v>1.2212000000000001E-2</v>
          </cell>
          <cell r="AE10">
            <v>4.4146999999999997E-3</v>
          </cell>
          <cell r="AF10">
            <v>7.9693E-2</v>
          </cell>
          <cell r="AG10">
            <v>0.26902999999999999</v>
          </cell>
          <cell r="AH10">
            <v>0.17965999999999999</v>
          </cell>
        </row>
        <row r="11">
          <cell r="D11">
            <v>18.59</v>
          </cell>
          <cell r="M11">
            <v>389.00251110000005</v>
          </cell>
          <cell r="N11">
            <v>1.1319999999999999</v>
          </cell>
          <cell r="O11">
            <v>17.184999999999999</v>
          </cell>
          <cell r="P11">
            <v>8.4628999999999994</v>
          </cell>
          <cell r="Q11">
            <v>0.45971000000000001</v>
          </cell>
          <cell r="R11">
            <v>8.0233000000000006E-3</v>
          </cell>
          <cell r="S11">
            <v>450.58</v>
          </cell>
          <cell r="T11">
            <v>1.5931999999999999</v>
          </cell>
          <cell r="U11">
            <v>299.01</v>
          </cell>
          <cell r="V11">
            <v>1.5249E-2</v>
          </cell>
          <cell r="W11">
            <v>1.5872999999999999</v>
          </cell>
          <cell r="X11">
            <v>6.3147999999999998E-3</v>
          </cell>
          <cell r="Y11">
            <v>4.2290999999999999E-6</v>
          </cell>
          <cell r="Z11">
            <v>5.5837999999999999E-2</v>
          </cell>
          <cell r="AA11">
            <v>5.2005999999999997E-2</v>
          </cell>
          <cell r="AB11">
            <v>8.8932999999999998E-2</v>
          </cell>
          <cell r="AC11">
            <v>6.4152000000000001E-2</v>
          </cell>
          <cell r="AD11">
            <v>0.15956999999999999</v>
          </cell>
          <cell r="AE11">
            <v>6.9446999999999995E-2</v>
          </cell>
          <cell r="AF11">
            <v>0.80878000000000005</v>
          </cell>
          <cell r="AG11">
            <v>3.8066</v>
          </cell>
          <cell r="AH11">
            <v>1.0884</v>
          </cell>
        </row>
        <row r="12">
          <cell r="D12">
            <v>2.9136000000000002</v>
          </cell>
          <cell r="M12">
            <v>13.026392991000002</v>
          </cell>
          <cell r="N12">
            <v>2.5089E-2</v>
          </cell>
          <cell r="O12">
            <v>1.9430000000000001</v>
          </cell>
          <cell r="P12">
            <v>0.29747000000000001</v>
          </cell>
          <cell r="Q12">
            <v>7.9267999999999995E-3</v>
          </cell>
          <cell r="R12">
            <v>1.65E-4</v>
          </cell>
          <cell r="S12">
            <v>14.057</v>
          </cell>
          <cell r="T12">
            <v>3.6540000000000003E-2</v>
          </cell>
          <cell r="U12">
            <v>9.8348999999999993</v>
          </cell>
          <cell r="V12">
            <v>2.6208999999999998E-3</v>
          </cell>
          <cell r="W12">
            <v>6.9306000000000006E-2</v>
          </cell>
          <cell r="X12">
            <v>2.0626999999999999E-4</v>
          </cell>
          <cell r="Y12">
            <v>1.0174999999999999E-7</v>
          </cell>
          <cell r="Z12">
            <v>3.0606000000000001E-3</v>
          </cell>
          <cell r="AA12">
            <v>6.2099E-3</v>
          </cell>
          <cell r="AB12">
            <v>1.4017E-2</v>
          </cell>
          <cell r="AC12">
            <v>1.3783999999999999E-3</v>
          </cell>
          <cell r="AD12">
            <v>4.5018000000000002E-3</v>
          </cell>
          <cell r="AE12">
            <v>6.7748999999999999E-4</v>
          </cell>
          <cell r="AF12">
            <v>6.3320000000000001E-2</v>
          </cell>
          <cell r="AG12">
            <v>0.17047999999999999</v>
          </cell>
          <cell r="AH12">
            <v>3.8866999999999999E-2</v>
          </cell>
        </row>
        <row r="13">
          <cell r="D13">
            <v>0.28998000000000002</v>
          </cell>
          <cell r="M13">
            <v>3.965463369000001</v>
          </cell>
          <cell r="N13">
            <v>1.4884E-2</v>
          </cell>
          <cell r="O13">
            <v>0.26787</v>
          </cell>
          <cell r="P13">
            <v>7.5998999999999997E-2</v>
          </cell>
          <cell r="Q13">
            <v>3.8739E-3</v>
          </cell>
          <cell r="R13">
            <v>1.5016000000000001E-4</v>
          </cell>
          <cell r="S13">
            <v>5.6116999999999999</v>
          </cell>
          <cell r="T13">
            <v>2.9073000000000002E-2</v>
          </cell>
          <cell r="U13">
            <v>4.5072999999999999</v>
          </cell>
          <cell r="V13">
            <v>2.8588000000000002E-4</v>
          </cell>
          <cell r="W13">
            <v>8.7680999999999992E-3</v>
          </cell>
          <cell r="X13">
            <v>3.6919999999999999E-5</v>
          </cell>
          <cell r="Y13">
            <v>1.4923000000000001E-8</v>
          </cell>
          <cell r="Z13">
            <v>9.8780000000000005E-4</v>
          </cell>
          <cell r="AA13">
            <v>7.9595999999999996E-4</v>
          </cell>
          <cell r="AB13">
            <v>1.5001999999999999E-3</v>
          </cell>
          <cell r="AC13">
            <v>1.3096000000000001E-4</v>
          </cell>
          <cell r="AD13">
            <v>2.3186999999999999E-3</v>
          </cell>
          <cell r="AE13">
            <v>1.1937E-3</v>
          </cell>
          <cell r="AF13">
            <v>1.2399E-2</v>
          </cell>
          <cell r="AG13">
            <v>4.9993999999999997E-2</v>
          </cell>
          <cell r="AH13">
            <v>9.5198000000000001E-3</v>
          </cell>
        </row>
        <row r="14">
          <cell r="D14">
            <v>2.2048000000000001</v>
          </cell>
          <cell r="M14">
            <v>57.458955429999989</v>
          </cell>
          <cell r="N14">
            <v>6.8201999999999998</v>
          </cell>
          <cell r="O14">
            <v>0.71730000000000005</v>
          </cell>
          <cell r="P14">
            <v>0.17580000000000001</v>
          </cell>
          <cell r="Q14">
            <v>4.8110999999999996E-3</v>
          </cell>
          <cell r="R14">
            <v>9.9644999999999999E-5</v>
          </cell>
          <cell r="S14">
            <v>4.2530999999999999</v>
          </cell>
          <cell r="T14">
            <v>3.8490000000000003E-2</v>
          </cell>
          <cell r="U14">
            <v>4.0808999999999997</v>
          </cell>
          <cell r="V14">
            <v>9.0200999999999996E-4</v>
          </cell>
          <cell r="W14">
            <v>2.0983999999999999E-2</v>
          </cell>
          <cell r="X14">
            <v>1.8001000000000001E-4</v>
          </cell>
          <cell r="Y14">
            <v>7.3701000000000006E-8</v>
          </cell>
          <cell r="Z14">
            <v>1.6554E-3</v>
          </cell>
          <cell r="AA14">
            <v>1.8061000000000001E-2</v>
          </cell>
          <cell r="AB14">
            <v>2.8435999999999999E-3</v>
          </cell>
          <cell r="AC14">
            <v>7.2141000000000002E-4</v>
          </cell>
          <cell r="AD14">
            <v>8.9968000000000006E-2</v>
          </cell>
          <cell r="AE14">
            <v>8.7938999999999997E-4</v>
          </cell>
          <cell r="AF14">
            <v>0.19092999999999999</v>
          </cell>
          <cell r="AG14">
            <v>5.7114999999999999E-2</v>
          </cell>
          <cell r="AH14">
            <v>2.2054000000000001E-2</v>
          </cell>
        </row>
        <row r="15">
          <cell r="D15">
            <v>1.7175</v>
          </cell>
          <cell r="M15">
            <v>24.897364580000001</v>
          </cell>
          <cell r="N15">
            <v>0.10059999999999999</v>
          </cell>
          <cell r="O15">
            <v>1.5791999999999999</v>
          </cell>
          <cell r="P15">
            <v>0.47922999999999999</v>
          </cell>
          <cell r="Q15">
            <v>2.6748000000000001E-2</v>
          </cell>
          <cell r="R15">
            <v>9.5542000000000001E-4</v>
          </cell>
          <cell r="S15">
            <v>40.517000000000003</v>
          </cell>
          <cell r="T15">
            <v>0.17491000000000001</v>
          </cell>
          <cell r="U15">
            <v>31.056000000000001</v>
          </cell>
          <cell r="V15">
            <v>1.7336999999999999E-3</v>
          </cell>
          <cell r="W15">
            <v>0.11890000000000001</v>
          </cell>
          <cell r="X15">
            <v>2.1800000000000001E-4</v>
          </cell>
          <cell r="Y15">
            <v>7.3574000000000005E-7</v>
          </cell>
          <cell r="Z15">
            <v>5.6179999999999997E-3</v>
          </cell>
          <cell r="AA15">
            <v>4.7133000000000001E-3</v>
          </cell>
          <cell r="AB15">
            <v>8.9970999999999992E-3</v>
          </cell>
          <cell r="AC15">
            <v>2.1754999999999999E-3</v>
          </cell>
          <cell r="AD15">
            <v>1.6012999999999999E-2</v>
          </cell>
          <cell r="AE15">
            <v>6.0805E-3</v>
          </cell>
          <cell r="AF15">
            <v>7.6143000000000002E-2</v>
          </cell>
          <cell r="AG15">
            <v>0.34482000000000002</v>
          </cell>
          <cell r="AH15">
            <v>6.2978999999999993E-2</v>
          </cell>
        </row>
        <row r="16">
          <cell r="D16">
            <v>24.119</v>
          </cell>
          <cell r="M16">
            <v>318.88849700000009</v>
          </cell>
          <cell r="N16">
            <v>0.83987000000000001</v>
          </cell>
          <cell r="O16">
            <v>22.265999999999998</v>
          </cell>
          <cell r="P16">
            <v>6.4147999999999996</v>
          </cell>
          <cell r="Q16">
            <v>0.24443999999999999</v>
          </cell>
          <cell r="R16">
            <v>9.4383000000000002E-3</v>
          </cell>
          <cell r="S16">
            <v>341.59</v>
          </cell>
          <cell r="T16">
            <v>2.0727000000000002</v>
          </cell>
          <cell r="U16">
            <v>281.62</v>
          </cell>
          <cell r="V16">
            <v>6.0447000000000001E-2</v>
          </cell>
          <cell r="W16">
            <v>1487.8</v>
          </cell>
          <cell r="X16">
            <v>8.6502999999999997E-2</v>
          </cell>
          <cell r="Y16">
            <v>1.5493999999999999E-6</v>
          </cell>
          <cell r="Z16">
            <v>0.33089000000000002</v>
          </cell>
          <cell r="AA16">
            <v>0.19818</v>
          </cell>
          <cell r="AB16">
            <v>0.48865999999999998</v>
          </cell>
          <cell r="AC16">
            <v>8.1934E-3</v>
          </cell>
          <cell r="AD16">
            <v>1.3124</v>
          </cell>
          <cell r="AE16">
            <v>7.2737999999999997E-2</v>
          </cell>
          <cell r="AF16">
            <v>7.4130000000000003</v>
          </cell>
          <cell r="AG16">
            <v>3.9319999999999999</v>
          </cell>
          <cell r="AH16">
            <v>69.844999999999999</v>
          </cell>
        </row>
        <row r="17">
          <cell r="D17">
            <v>0.22073999999999999</v>
          </cell>
          <cell r="M17">
            <v>3.0218745469999995</v>
          </cell>
          <cell r="N17">
            <v>1.1917000000000001E-2</v>
          </cell>
          <cell r="O17">
            <v>0.20546</v>
          </cell>
          <cell r="P17">
            <v>5.9618999999999998E-2</v>
          </cell>
          <cell r="Q17">
            <v>2.9802000000000001E-3</v>
          </cell>
          <cell r="R17">
            <v>1.0564E-4</v>
          </cell>
          <cell r="S17">
            <v>4.5633999999999997</v>
          </cell>
          <cell r="T17">
            <v>2.0653000000000001E-2</v>
          </cell>
          <cell r="U17">
            <v>3.4935999999999998</v>
          </cell>
          <cell r="V17">
            <v>2.3408000000000001E-4</v>
          </cell>
          <cell r="W17">
            <v>1.4641E-2</v>
          </cell>
          <cell r="X17">
            <v>3.5806000000000002E-5</v>
          </cell>
          <cell r="Y17">
            <v>1.5667000000000001E-8</v>
          </cell>
          <cell r="Z17">
            <v>6.1187999999999998E-4</v>
          </cell>
          <cell r="AA17">
            <v>6.1041999999999997E-4</v>
          </cell>
          <cell r="AB17">
            <v>1.1479000000000001E-3</v>
          </cell>
          <cell r="AC17">
            <v>2.3414E-4</v>
          </cell>
          <cell r="AD17">
            <v>2.2726999999999999E-3</v>
          </cell>
          <cell r="AE17">
            <v>6.5654000000000005E-4</v>
          </cell>
          <cell r="AF17">
            <v>9.6691999999999993E-3</v>
          </cell>
          <cell r="AG17">
            <v>3.9629999999999999E-2</v>
          </cell>
          <cell r="AH17">
            <v>7.8279999999999999E-3</v>
          </cell>
        </row>
        <row r="74">
          <cell r="D74">
            <v>1.7427E-3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 (BaS)"/>
      <sheetName val="Extraction&amp;Filtration"/>
      <sheetName val="Crystallization&amp;Drying"/>
      <sheetName val="Reaction (BaCl2)&amp;Crystal&amp;Drying"/>
      <sheetName val="overall"/>
    </sheetNames>
    <sheetDataSet>
      <sheetData sheetId="0"/>
      <sheetData sheetId="1"/>
      <sheetData sheetId="2"/>
      <sheetData sheetId="3"/>
      <sheetData sheetId="4">
        <row r="5">
          <cell r="E5">
            <v>1.9900497512437809</v>
          </cell>
        </row>
        <row r="7">
          <cell r="E7">
            <v>2.6718321782185153</v>
          </cell>
        </row>
        <row r="9">
          <cell r="E9">
            <v>1.5318869165023012</v>
          </cell>
        </row>
        <row r="10">
          <cell r="E10">
            <v>0.39447731755424059</v>
          </cell>
        </row>
        <row r="11">
          <cell r="E11">
            <v>1.4398422090729783</v>
          </cell>
        </row>
        <row r="13">
          <cell r="E13">
            <v>0.6627218934911242</v>
          </cell>
        </row>
        <row r="14">
          <cell r="E14">
            <v>0.37673170846247789</v>
          </cell>
        </row>
        <row r="15">
          <cell r="E15">
            <v>1.4437869822485208</v>
          </cell>
        </row>
        <row r="16">
          <cell r="E16">
            <v>0.20118343195266272</v>
          </cell>
        </row>
        <row r="20">
          <cell r="D20">
            <v>13.572688024200737</v>
          </cell>
        </row>
        <row r="21">
          <cell r="D21">
            <v>0.18767888974108182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 (La(NO3)3)"/>
      <sheetName val="Crystallization"/>
      <sheetName val="Drying"/>
      <sheetName val="overall"/>
    </sheetNames>
    <sheetDataSet>
      <sheetData sheetId="0"/>
      <sheetData sheetId="1"/>
      <sheetData sheetId="2"/>
      <sheetData sheetId="3">
        <row r="7">
          <cell r="E7">
            <v>0.38854176498348281</v>
          </cell>
        </row>
        <row r="9">
          <cell r="E9">
            <v>0.50153846153846149</v>
          </cell>
        </row>
        <row r="10">
          <cell r="E10">
            <v>1.1630769230769231</v>
          </cell>
        </row>
        <row r="12">
          <cell r="E12">
            <v>1.2760736196319018</v>
          </cell>
        </row>
        <row r="15">
          <cell r="D15">
            <v>1.1415892446667386</v>
          </cell>
        </row>
        <row r="16">
          <cell r="D16">
            <v>8.2731627141732281E-2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 (SnCl4) "/>
      <sheetName val="3_SnCl4·5H2O"/>
    </sheetNames>
    <sheetDataSet>
      <sheetData sheetId="0">
        <row r="5">
          <cell r="E5">
            <v>0.45593869731800762</v>
          </cell>
        </row>
        <row r="6">
          <cell r="E6">
            <v>0.54406130268199226</v>
          </cell>
        </row>
        <row r="8">
          <cell r="E8">
            <v>1</v>
          </cell>
        </row>
        <row r="21">
          <cell r="F21">
            <v>2.6767241379310341E-2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33"/>
  <sheetViews>
    <sheetView tabSelected="1" workbookViewId="0">
      <selection activeCell="J8" sqref="J8"/>
    </sheetView>
  </sheetViews>
  <sheetFormatPr defaultRowHeight="15" x14ac:dyDescent="0.25"/>
  <cols>
    <col min="1" max="1" width="23.5703125" customWidth="1"/>
    <col min="2" max="2" width="9.5703125" bestFit="1" customWidth="1"/>
    <col min="4" max="4" width="9.5703125" style="1" bestFit="1" customWidth="1"/>
    <col min="7" max="7" width="9.5703125" bestFit="1" customWidth="1"/>
    <col min="8" max="8" width="27" style="1" customWidth="1"/>
    <col min="9" max="9" width="34.42578125" style="1" customWidth="1"/>
    <col min="10" max="30" width="12.140625" customWidth="1"/>
  </cols>
  <sheetData>
    <row r="2" spans="2:30" ht="15.75" thickBot="1" x14ac:dyDescent="0.3"/>
    <row r="3" spans="2:30" x14ac:dyDescent="0.25">
      <c r="B3" s="2"/>
      <c r="C3" s="3"/>
      <c r="D3" s="4" t="s">
        <v>1</v>
      </c>
      <c r="E3" s="5" t="s">
        <v>2</v>
      </c>
      <c r="J3" s="22" t="s">
        <v>28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 t="s">
        <v>29</v>
      </c>
      <c r="AC3" s="23"/>
      <c r="AD3" s="23"/>
    </row>
    <row r="4" spans="2:30" x14ac:dyDescent="0.25">
      <c r="B4" s="6" t="s">
        <v>0</v>
      </c>
      <c r="C4" s="7"/>
      <c r="D4" s="8"/>
      <c r="E4" s="9"/>
      <c r="H4" s="1" t="s">
        <v>25</v>
      </c>
      <c r="I4" s="1" t="s">
        <v>26</v>
      </c>
      <c r="J4" s="20" t="s">
        <v>30</v>
      </c>
      <c r="K4" s="20" t="s">
        <v>31</v>
      </c>
      <c r="L4" s="20" t="s">
        <v>32</v>
      </c>
      <c r="M4" s="20" t="s">
        <v>33</v>
      </c>
      <c r="N4" s="20" t="s">
        <v>34</v>
      </c>
      <c r="O4" s="20" t="s">
        <v>35</v>
      </c>
      <c r="P4" s="20" t="s">
        <v>36</v>
      </c>
      <c r="Q4" s="20" t="s">
        <v>37</v>
      </c>
      <c r="R4" s="20" t="s">
        <v>38</v>
      </c>
      <c r="S4" s="20" t="s">
        <v>39</v>
      </c>
      <c r="T4" s="20" t="s">
        <v>40</v>
      </c>
      <c r="U4" s="20" t="s">
        <v>41</v>
      </c>
      <c r="V4" s="20" t="s">
        <v>42</v>
      </c>
      <c r="W4" s="20" t="s">
        <v>43</v>
      </c>
      <c r="X4" s="20" t="s">
        <v>44</v>
      </c>
      <c r="Y4" s="20" t="s">
        <v>45</v>
      </c>
      <c r="Z4" s="20" t="s">
        <v>46</v>
      </c>
      <c r="AA4" s="20" t="s">
        <v>47</v>
      </c>
      <c r="AB4" s="21" t="s">
        <v>48</v>
      </c>
      <c r="AC4" s="21" t="s">
        <v>49</v>
      </c>
      <c r="AD4" s="21" t="s">
        <v>50</v>
      </c>
    </row>
    <row r="5" spans="2:30" x14ac:dyDescent="0.25">
      <c r="B5" s="10" t="s">
        <v>8</v>
      </c>
      <c r="C5" s="7"/>
      <c r="D5" s="8">
        <f>D19/'[1]5% La-doped BSO'!$E$16*'[1]5% La-doped BSO'!$E$12</f>
        <v>0.34313655405115584</v>
      </c>
      <c r="E5" s="9" t="s">
        <v>5</v>
      </c>
      <c r="H5" s="1">
        <f>D5*[2]production!$D$8</f>
        <v>0.9764980055187793</v>
      </c>
      <c r="I5" s="1">
        <f>$D$5*[2]production!M8</f>
        <v>23.636986506155004</v>
      </c>
      <c r="J5" s="1">
        <f>$D$5*[2]production!N8</f>
        <v>0.41142072830733589</v>
      </c>
      <c r="K5" s="1">
        <f>$D$5*[2]production!O8</f>
        <v>0.87884134223582033</v>
      </c>
      <c r="L5" s="1">
        <f>$D$5*[2]production!P8</f>
        <v>0.26162446563630376</v>
      </c>
      <c r="M5" s="1">
        <f>$D$5*[2]production!Q8</f>
        <v>1.7284817637218872E-2</v>
      </c>
      <c r="N5" s="1">
        <f>$D$5*[2]production!R8</f>
        <v>4.7164119354331372E-4</v>
      </c>
      <c r="O5" s="1">
        <f>$D$5*[2]production!S8</f>
        <v>15.983643824256891</v>
      </c>
      <c r="P5" s="1">
        <f>$D$5*[2]production!T8</f>
        <v>0.16021388845202517</v>
      </c>
      <c r="Q5" s="1">
        <f>$D$5*[2]production!U8</f>
        <v>12.891297199147875</v>
      </c>
      <c r="R5" s="1">
        <f>$D$5*[2]production!V8</f>
        <v>3.0606408075146896E-3</v>
      </c>
      <c r="S5" s="1">
        <f>$D$5*[2]production!W8</f>
        <v>5.4407732010351269E-2</v>
      </c>
      <c r="T5" s="1">
        <f>$D$5*[2]production!X8</f>
        <v>3.6870022732796691E-4</v>
      </c>
      <c r="U5" s="1">
        <f>$D$5*[2]production!Y8</f>
        <v>1.1322133737471939E-7</v>
      </c>
      <c r="V5" s="1">
        <f>$D$5*[2]production!Z8</f>
        <v>2.1445691491643187E-3</v>
      </c>
      <c r="W5" s="1">
        <f>$D$5*[2]production!AA8</f>
        <v>2.6452396951803601E-3</v>
      </c>
      <c r="X5" s="1">
        <f>$D$5*[2]production!AB8</f>
        <v>8.0623364739859579E-3</v>
      </c>
      <c r="Y5" s="1">
        <f>$D$5*[2]production!AC8</f>
        <v>2.4921664784181398E-3</v>
      </c>
      <c r="Z5" s="1">
        <f>$D$5*[2]production!AD8</f>
        <v>2.0517507112934812E-2</v>
      </c>
      <c r="AA5" s="1">
        <f>$D$5*[2]production!AE8</f>
        <v>0.1291119911928284</v>
      </c>
      <c r="AB5" s="1">
        <f>$D$5*[2]production!AF8</f>
        <v>0.12205024091045562</v>
      </c>
      <c r="AC5" s="1">
        <f>$D$5*[2]production!AG8</f>
        <v>0.14422715639878184</v>
      </c>
      <c r="AD5" s="1">
        <f>$D$5*[2]production!AH8</f>
        <v>3.3895028809173174E-2</v>
      </c>
    </row>
    <row r="6" spans="2:30" x14ac:dyDescent="0.25">
      <c r="B6" s="10" t="s">
        <v>9</v>
      </c>
      <c r="C6" s="7"/>
      <c r="D6" s="8">
        <f>D19/'[1]5% La-doped BSO'!$E$16*'[1]5% La-doped BSO'!$E$13</f>
        <v>4.0201121945632093E-2</v>
      </c>
      <c r="E6" s="9" t="s">
        <v>5</v>
      </c>
      <c r="H6" s="1">
        <f>D6*[2]production!$D$9</f>
        <v>5.0154919739370599E-2</v>
      </c>
      <c r="I6" s="1">
        <f>$D$6*[2]production!M9</f>
        <v>0.80720431711150531</v>
      </c>
      <c r="J6" s="1">
        <f>$D$6*[2]production!N9</f>
        <v>2.1763279376487386E-3</v>
      </c>
      <c r="K6" s="1">
        <f>$D$6*[2]production!O9</f>
        <v>4.4434300086507152E-2</v>
      </c>
      <c r="L6" s="1">
        <f>$D$6*[2]production!P9</f>
        <v>1.7153416722981759E-2</v>
      </c>
      <c r="M6" s="1">
        <f>$D$6*[2]production!Q9</f>
        <v>1.211702016563297E-3</v>
      </c>
      <c r="N6" s="1">
        <f>$D$6*[2]production!R9</f>
        <v>1.8032615259932729E-5</v>
      </c>
      <c r="O6" s="1">
        <f>$D$6*[2]production!S9</f>
        <v>0.87373118436636799</v>
      </c>
      <c r="P6" s="1">
        <f>$D$6*[2]production!T9</f>
        <v>3.057295323965321E-3</v>
      </c>
      <c r="Q6" s="1">
        <f>$D$6*[2]production!U9</f>
        <v>2.0169706902562532</v>
      </c>
      <c r="R6" s="1">
        <f>$D$6*[2]production!V9</f>
        <v>4.6327772930146426E-5</v>
      </c>
      <c r="S6" s="1">
        <f>$D$6*[2]production!W9</f>
        <v>3.1677680070719178E-3</v>
      </c>
      <c r="T6" s="1">
        <f>$D$6*[2]production!X9</f>
        <v>7.2140913331436787E-6</v>
      </c>
      <c r="U6" s="1">
        <f>$D$6*[2]production!Y9</f>
        <v>3.9761321671546881E-9</v>
      </c>
      <c r="V6" s="1">
        <f>$D$6*[2]production!Z9</f>
        <v>1.1292495154528055E-4</v>
      </c>
      <c r="W6" s="1">
        <f>$D$6*[2]production!AA9</f>
        <v>1.4004864852199854E-4</v>
      </c>
      <c r="X6" s="1">
        <f>$D$6*[2]production!AB9</f>
        <v>2.1852123855987235E-4</v>
      </c>
      <c r="Y6" s="1">
        <f>$D$6*[2]production!AC9</f>
        <v>2.5038062770178578E-5</v>
      </c>
      <c r="Z6" s="1">
        <f>$D$6*[2]production!AD9</f>
        <v>3.1086321566898932E-4</v>
      </c>
      <c r="AA6" s="1">
        <f>$D$6*[2]production!AE9</f>
        <v>2.1226594398513203E-4</v>
      </c>
      <c r="AB6" s="1">
        <f>$D$6*[2]production!AF9</f>
        <v>2.2156848360335127E-3</v>
      </c>
      <c r="AC6" s="1">
        <f>$D$6*[2]production!AG9</f>
        <v>7.7580125130680818E-3</v>
      </c>
      <c r="AD6" s="1">
        <f>$D$6*[2]production!AH9</f>
        <v>2.2038657061814971E-3</v>
      </c>
    </row>
    <row r="7" spans="2:30" x14ac:dyDescent="0.25">
      <c r="B7" s="10" t="s">
        <v>6</v>
      </c>
      <c r="C7" s="7"/>
      <c r="D7" s="8">
        <f>D19/'[1]5% La-doped BSO'!$E$16*'[1]5% La-doped BSO'!$E$14</f>
        <v>0.66643646408839774</v>
      </c>
      <c r="E7" s="9" t="s">
        <v>5</v>
      </c>
      <c r="H7" s="1">
        <f>D7*[2]production!$D$10</f>
        <v>1.5583950276243093</v>
      </c>
      <c r="I7" s="1">
        <f>$D$7*[2]production!M10</f>
        <v>43.878142367472364</v>
      </c>
      <c r="J7" s="1">
        <f>$D$7*[2]production!N10</f>
        <v>5.3490189917127069E-2</v>
      </c>
      <c r="K7" s="1">
        <f>$D$7*[2]production!O10</f>
        <v>1.3850549033149171</v>
      </c>
      <c r="L7" s="1">
        <f>$D$7*[2]production!P10</f>
        <v>0.97199758287292803</v>
      </c>
      <c r="M7" s="1">
        <f>$D$7*[2]production!Q10</f>
        <v>1.2125811464088396E-2</v>
      </c>
      <c r="N7" s="1">
        <f>$D$7*[2]production!R10</f>
        <v>5.2062016574585634E-4</v>
      </c>
      <c r="O7" s="1">
        <f>$D$7*[2]production!S10</f>
        <v>18.325003453038672</v>
      </c>
      <c r="P7" s="1">
        <f>$D$7*[2]production!T10</f>
        <v>8.1231940607734796E-2</v>
      </c>
      <c r="Q7" s="1">
        <f>$D$7*[2]production!U10</f>
        <v>14.399026243093923</v>
      </c>
      <c r="R7" s="1">
        <f>$D$7*[2]production!V10</f>
        <v>1.1287434392265193E-3</v>
      </c>
      <c r="S7" s="1">
        <f>$D$7*[2]production!W10</f>
        <v>6.8416367403314915E-2</v>
      </c>
      <c r="T7" s="1">
        <f>$D$7*[2]production!X10</f>
        <v>1.1185469613259667E-4</v>
      </c>
      <c r="U7" s="1">
        <f>$D$7*[2]production!Y10</f>
        <v>5.1217641574585624E-8</v>
      </c>
      <c r="V7" s="1">
        <f>$D$7*[2]production!Z10</f>
        <v>2.6062997237569058E-3</v>
      </c>
      <c r="W7" s="1">
        <f>$D$7*[2]production!AA10</f>
        <v>5.3682123618784532E-3</v>
      </c>
      <c r="X7" s="1">
        <f>$D$7*[2]production!AB10</f>
        <v>5.6511812845303861E-3</v>
      </c>
      <c r="Y7" s="1">
        <f>$D$7*[2]production!AC10</f>
        <v>6.5189482044198885E-4</v>
      </c>
      <c r="Z7" s="1">
        <f>$D$7*[2]production!AD10</f>
        <v>8.1385220994475132E-3</v>
      </c>
      <c r="AA7" s="1">
        <f>$D$7*[2]production!AE10</f>
        <v>2.9421170580110493E-3</v>
      </c>
      <c r="AB7" s="1">
        <f>$D$7*[2]production!AF10</f>
        <v>5.3110321132596679E-2</v>
      </c>
      <c r="AC7" s="1">
        <f>$D$7*[2]production!AG10</f>
        <v>0.17929140193370163</v>
      </c>
      <c r="AD7" s="1">
        <f>$D$7*[2]production!AH10</f>
        <v>0.11973197513812153</v>
      </c>
    </row>
    <row r="8" spans="2:30" x14ac:dyDescent="0.25">
      <c r="B8" s="10" t="s">
        <v>10</v>
      </c>
      <c r="C8" s="7"/>
      <c r="D8" s="8">
        <f>D19/'[1]5% La-doped BSO'!$E$16*'[1]5% La-doped BSO'!$E$5+'[1]5% La-doped BSO'!$O$14/[3]overall!$E$15*[3]overall!$E$5</f>
        <v>1.1688109833060654</v>
      </c>
      <c r="E8" s="9" t="s">
        <v>5</v>
      </c>
      <c r="H8" s="1">
        <f>D8*[2]production!$D$74</f>
        <v>2.03688690060748E-3</v>
      </c>
      <c r="I8" s="1">
        <f>$D$8*[2]production!M74</f>
        <v>2.8025313978225819E-2</v>
      </c>
      <c r="J8" s="1">
        <f>$D$8*[2]production!N74</f>
        <v>9.3769029946712403E-5</v>
      </c>
      <c r="K8" s="1">
        <f>$D$8*[2]production!O74</f>
        <v>1.8736040062396228E-3</v>
      </c>
      <c r="L8" s="1">
        <f>$D$8*[2]production!P74</f>
        <v>5.3892705629259366E-4</v>
      </c>
      <c r="M8" s="1">
        <f>$D$8*[2]production!Q74</f>
        <v>2.8085359117861445E-5</v>
      </c>
      <c r="N8" s="1">
        <f>$D$8*[2]production!R74</f>
        <v>9.9530099283428004E-7</v>
      </c>
      <c r="O8" s="1">
        <f>$D$8*[2]production!S74</f>
        <v>3.7240655550097854E-2</v>
      </c>
      <c r="P8" s="1">
        <f>$D$8*[2]production!T74</f>
        <v>2.0325622999692476E-4</v>
      </c>
      <c r="Q8" s="1">
        <f>$D$8*[2]production!U74</f>
        <v>3.1982174936203867E-2</v>
      </c>
      <c r="R8" s="1">
        <f>$D$8*[2]production!V74</f>
        <v>2.0064978150415224E-6</v>
      </c>
      <c r="S8" s="1">
        <f>$D$8*[2]production!W74</f>
        <v>1.3389898624754286E-4</v>
      </c>
      <c r="T8" s="1">
        <f>$D$8*[2]production!X74</f>
        <v>2.5845917273847023E-7</v>
      </c>
      <c r="U8" s="1">
        <f>$D$8*[2]production!Y74</f>
        <v>8.5366447787725099E-10</v>
      </c>
      <c r="V8" s="1">
        <f>$D$8*[2]production!Z74</f>
        <v>6.6657290377944912E-6</v>
      </c>
      <c r="W8" s="1">
        <f>$D$8*[2]production!AA74</f>
        <v>5.7323165865262666E-6</v>
      </c>
      <c r="X8" s="1">
        <f>$D$8*[2]production!AB74</f>
        <v>1.0314523165479366E-5</v>
      </c>
      <c r="Y8" s="1">
        <f>$D$8*[2]production!AC74</f>
        <v>1.6656725323094737E-6</v>
      </c>
      <c r="Z8" s="1">
        <f>$D$8*[2]production!AD74</f>
        <v>1.783839322721717E-5</v>
      </c>
      <c r="AA8" s="1">
        <f>$D$8*[2]production!AE74</f>
        <v>1.5307917448359539E-3</v>
      </c>
      <c r="AB8" s="1">
        <f>$D$8*[2]production!AF74</f>
        <v>8.7785886523168651E-5</v>
      </c>
      <c r="AC8" s="1">
        <f>$D$8*[2]production!AG74</f>
        <v>3.3529680678101099E-4</v>
      </c>
      <c r="AD8" s="1">
        <f>$D$8*[2]production!AH74</f>
        <v>7.0836958454247403E-5</v>
      </c>
    </row>
    <row r="9" spans="2:30" x14ac:dyDescent="0.25">
      <c r="B9" s="11" t="s">
        <v>11</v>
      </c>
      <c r="C9" s="7"/>
      <c r="D9" s="8">
        <f>'[1]5% La-doped BSO'!$O$13/[4]overall!$E$12*[4]overall!$E$9</f>
        <v>2.9220497130080642E-2</v>
      </c>
      <c r="E9" s="9" t="s">
        <v>5</v>
      </c>
      <c r="H9" s="1">
        <f>D9*[2]production!$D$11</f>
        <v>0.54320904164819916</v>
      </c>
      <c r="I9" s="1">
        <f>$D$9*[2]production!M11</f>
        <v>11.366846759191715</v>
      </c>
      <c r="J9" s="1">
        <f>$D$9*[2]production!N11</f>
        <v>3.3077602751251281E-2</v>
      </c>
      <c r="K9" s="1">
        <f>$D$9*[2]production!O11</f>
        <v>0.50215424318043578</v>
      </c>
      <c r="L9" s="1">
        <f>$D$9*[2]production!P11</f>
        <v>0.24729014516215944</v>
      </c>
      <c r="M9" s="1">
        <f>$D$9*[2]production!Q11</f>
        <v>1.3432954735669373E-2</v>
      </c>
      <c r="N9" s="1">
        <f>$D$9*[2]production!R11</f>
        <v>2.3444481462377604E-4</v>
      </c>
      <c r="O9" s="1">
        <f>$D$9*[2]production!S11</f>
        <v>13.166171596871735</v>
      </c>
      <c r="P9" s="1">
        <f>$D$9*[2]production!T11</f>
        <v>4.655409602764448E-2</v>
      </c>
      <c r="Q9" s="1">
        <f>$D$9*[2]production!U11</f>
        <v>8.7372208468654122</v>
      </c>
      <c r="R9" s="1">
        <f>$D$9*[2]production!V11</f>
        <v>4.4558336073659971E-4</v>
      </c>
      <c r="S9" s="1">
        <f>$D$9*[2]production!W11</f>
        <v>4.6381695094577E-2</v>
      </c>
      <c r="T9" s="1">
        <f>$D$9*[2]production!X11</f>
        <v>1.8452159527703322E-4</v>
      </c>
      <c r="U9" s="1">
        <f>$D$9*[2]production!Y11</f>
        <v>1.2357640441282404E-7</v>
      </c>
      <c r="V9" s="1">
        <f>$D$9*[2]production!Z11</f>
        <v>1.6316141187494428E-3</v>
      </c>
      <c r="W9" s="1">
        <f>$D$9*[2]production!AA11</f>
        <v>1.5196411737469738E-3</v>
      </c>
      <c r="X9" s="1">
        <f>$D$9*[2]production!AB11</f>
        <v>2.5986664712694617E-3</v>
      </c>
      <c r="Y9" s="1">
        <f>$D$9*[2]production!AC11</f>
        <v>1.8745533318889334E-3</v>
      </c>
      <c r="Z9" s="1">
        <f>$D$9*[2]production!AD11</f>
        <v>4.6627147270469679E-3</v>
      </c>
      <c r="AA9" s="1">
        <f>$D$9*[2]production!AE11</f>
        <v>2.0292758641927101E-3</v>
      </c>
      <c r="AB9" s="1">
        <f>$D$9*[2]production!AF11</f>
        <v>2.3632953668866623E-2</v>
      </c>
      <c r="AC9" s="1">
        <f>$D$9*[2]production!AG11</f>
        <v>0.11123074437536497</v>
      </c>
      <c r="AD9" s="1">
        <f>$D$9*[2]production!AH11</f>
        <v>3.1803589076379771E-2</v>
      </c>
    </row>
    <row r="10" spans="2:30" x14ac:dyDescent="0.25">
      <c r="B10" s="11" t="s">
        <v>12</v>
      </c>
      <c r="C10" s="7"/>
      <c r="D10" s="8">
        <f>'[1]5% La-doped BSO'!$O$13/[4]overall!$E$12*[4]overall!$E$10</f>
        <v>6.7762870645217702E-2</v>
      </c>
      <c r="E10" s="9" t="s">
        <v>5</v>
      </c>
      <c r="H10" s="1">
        <f>D10*[2]production!$D$12</f>
        <v>0.1974338999119063</v>
      </c>
      <c r="I10" s="1">
        <f>$D$10*[2]production!M12</f>
        <v>0.88270578322290361</v>
      </c>
      <c r="J10" s="1">
        <f>$D$10*[2]production!N12</f>
        <v>1.7001026616178668E-3</v>
      </c>
      <c r="K10" s="1">
        <f>$D$10*[2]production!O12</f>
        <v>0.131663257663658</v>
      </c>
      <c r="L10" s="1">
        <f>$D$10*[2]production!P12</f>
        <v>2.0157421130832912E-2</v>
      </c>
      <c r="M10" s="1">
        <f>$D$10*[2]production!Q12</f>
        <v>5.3714272303051166E-4</v>
      </c>
      <c r="N10" s="1">
        <f>$D$10*[2]production!R12</f>
        <v>1.118087365646092E-5</v>
      </c>
      <c r="O10" s="1">
        <f>$D$10*[2]production!S12</f>
        <v>0.95254267265982528</v>
      </c>
      <c r="P10" s="1">
        <f>$D$10*[2]production!T12</f>
        <v>2.4760552933762552E-3</v>
      </c>
      <c r="Q10" s="1">
        <f>$D$10*[2]production!U12</f>
        <v>0.66644105650865149</v>
      </c>
      <c r="R10" s="1">
        <f>$D$10*[2]production!V12</f>
        <v>1.7759970767405105E-4</v>
      </c>
      <c r="S10" s="1">
        <f>$D$10*[2]production!W12</f>
        <v>4.6963735129374583E-3</v>
      </c>
      <c r="T10" s="1">
        <f>$D$10*[2]production!X12</f>
        <v>1.3977447327989055E-5</v>
      </c>
      <c r="U10" s="1">
        <f>$D$10*[2]production!Y12</f>
        <v>6.8948720881509004E-9</v>
      </c>
      <c r="V10" s="1">
        <f>$D$10*[2]production!Z12</f>
        <v>2.0739504189675329E-4</v>
      </c>
      <c r="W10" s="1">
        <f>$D$10*[2]production!AA12</f>
        <v>4.2080065041973742E-4</v>
      </c>
      <c r="X10" s="1">
        <f>$D$10*[2]production!AB12</f>
        <v>9.4983215783401654E-4</v>
      </c>
      <c r="Y10" s="1">
        <f>$D$10*[2]production!AC12</f>
        <v>9.3404340897368076E-5</v>
      </c>
      <c r="Z10" s="1">
        <f>$D$10*[2]production!AD12</f>
        <v>3.0505489107064107E-4</v>
      </c>
      <c r="AA10" s="1">
        <f>$D$10*[2]production!AE12</f>
        <v>4.5908667233428537E-5</v>
      </c>
      <c r="AB10" s="1">
        <f>$D$10*[2]production!AF12</f>
        <v>4.2907449692551848E-3</v>
      </c>
      <c r="AC10" s="1">
        <f>$D$10*[2]production!AG12</f>
        <v>1.1552214187596714E-2</v>
      </c>
      <c r="AD10" s="1">
        <f>$D$10*[2]production!AH12</f>
        <v>2.6337394933676765E-3</v>
      </c>
    </row>
    <row r="11" spans="2:30" x14ac:dyDescent="0.25">
      <c r="B11" s="11" t="s">
        <v>17</v>
      </c>
      <c r="C11" s="7"/>
      <c r="D11" s="8">
        <f>'[1]5% La-doped BSO'!$O$14/[3]overall!$E$15*[3]overall!$E$9</f>
        <v>0.87908884536138143</v>
      </c>
      <c r="E11" s="9" t="s">
        <v>5</v>
      </c>
      <c r="H11" s="1">
        <f>D11*[2]production!$D$13</f>
        <v>0.2549181833778934</v>
      </c>
      <c r="I11" s="1">
        <f>$D$11*[2]production!M13</f>
        <v>3.4859946143770646</v>
      </c>
      <c r="J11" s="1">
        <f>$D$11*[2]production!N13</f>
        <v>1.3084358374358802E-2</v>
      </c>
      <c r="K11" s="1">
        <f>$D$11*[2]production!O13</f>
        <v>0.23548152900695324</v>
      </c>
      <c r="L11" s="1">
        <f>$D$11*[2]production!P13</f>
        <v>6.6809873158619623E-2</v>
      </c>
      <c r="M11" s="1">
        <f>$D$11*[2]production!Q13</f>
        <v>3.4055022780454555E-3</v>
      </c>
      <c r="N11" s="1">
        <f>$D$11*[2]production!R13</f>
        <v>1.3200398101946505E-4</v>
      </c>
      <c r="O11" s="1">
        <f>$D$11*[2]production!S13</f>
        <v>4.9331828735144638</v>
      </c>
      <c r="P11" s="1">
        <f>$D$11*[2]production!T13</f>
        <v>2.5557750001191443E-2</v>
      </c>
      <c r="Q11" s="1">
        <f>$D$11*[2]production!U13</f>
        <v>3.9623171526973544</v>
      </c>
      <c r="R11" s="1">
        <f>$D$11*[2]production!V13</f>
        <v>2.5131391911191177E-4</v>
      </c>
      <c r="S11" s="1">
        <f>$D$11*[2]production!W13</f>
        <v>7.7079389050131279E-3</v>
      </c>
      <c r="T11" s="1">
        <f>$D$11*[2]production!X13</f>
        <v>3.2455960170742204E-5</v>
      </c>
      <c r="U11" s="1">
        <f>$D$11*[2]production!Y13</f>
        <v>1.3118642839327895E-8</v>
      </c>
      <c r="V11" s="1">
        <f>$D$11*[2]production!Z13</f>
        <v>8.6836396144797259E-4</v>
      </c>
      <c r="W11" s="1">
        <f>$D$11*[2]production!AA13</f>
        <v>6.9971955735384516E-4</v>
      </c>
      <c r="X11" s="1">
        <f>$D$11*[2]production!AB13</f>
        <v>1.3188090858111444E-3</v>
      </c>
      <c r="Y11" s="1">
        <f>$D$11*[2]production!AC13</f>
        <v>1.1512547518852651E-4</v>
      </c>
      <c r="Z11" s="1">
        <f>$D$11*[2]production!AD13</f>
        <v>2.0383433057394353E-3</v>
      </c>
      <c r="AA11" s="1">
        <f>$D$11*[2]production!AE13</f>
        <v>1.0493683547078811E-3</v>
      </c>
      <c r="AB11" s="1">
        <f>$D$11*[2]production!AF13</f>
        <v>1.0899822593635769E-2</v>
      </c>
      <c r="AC11" s="1">
        <f>$D$11*[2]production!AG13</f>
        <v>4.3949167734996901E-2</v>
      </c>
      <c r="AD11" s="1">
        <f>$D$11*[2]production!AH13</f>
        <v>8.3687499900712784E-3</v>
      </c>
    </row>
    <row r="12" spans="2:30" x14ac:dyDescent="0.25">
      <c r="B12" s="11" t="s">
        <v>18</v>
      </c>
      <c r="C12" s="7"/>
      <c r="D12" s="8">
        <f>'[1]5% La-doped BSO'!$O$14/[3]overall!$E$15*[3]overall!$E$10</f>
        <v>0.2263748099643042</v>
      </c>
      <c r="E12" s="9" t="s">
        <v>5</v>
      </c>
      <c r="H12" s="1">
        <f>D12*[2]production!$D$14</f>
        <v>0.49911118100929791</v>
      </c>
      <c r="I12" s="1">
        <f>$D$12*[2]production!M14</f>
        <v>13.007260116213672</v>
      </c>
      <c r="J12" s="1">
        <f>$D$12*[2]production!N14</f>
        <v>1.5439214789185476</v>
      </c>
      <c r="K12" s="1">
        <f>$D$12*[2]production!O14</f>
        <v>0.16237865118739542</v>
      </c>
      <c r="L12" s="1">
        <f>$D$12*[2]production!P14</f>
        <v>3.9796691591724678E-2</v>
      </c>
      <c r="M12" s="1">
        <f>$D$12*[2]production!Q14</f>
        <v>1.089111848219264E-3</v>
      </c>
      <c r="N12" s="1">
        <f>$D$12*[2]production!R14</f>
        <v>2.2557117938893092E-5</v>
      </c>
      <c r="O12" s="1">
        <f>$D$12*[2]production!S14</f>
        <v>0.96279470425918212</v>
      </c>
      <c r="P12" s="1">
        <f>$D$12*[2]production!T14</f>
        <v>8.7131664355260697E-3</v>
      </c>
      <c r="Q12" s="1">
        <f>$D$12*[2]production!U14</f>
        <v>0.92381296198332896</v>
      </c>
      <c r="R12" s="1">
        <f>$D$12*[2]production!V14</f>
        <v>2.0419234233590202E-4</v>
      </c>
      <c r="S12" s="1">
        <f>$D$12*[2]production!W14</f>
        <v>4.7502490122909588E-3</v>
      </c>
      <c r="T12" s="1">
        <f>$D$12*[2]production!X14</f>
        <v>4.0749729541674398E-5</v>
      </c>
      <c r="U12" s="1">
        <f>$D$12*[2]production!Y14</f>
        <v>1.6684049869179184E-8</v>
      </c>
      <c r="V12" s="1">
        <f>$D$12*[2]production!Z14</f>
        <v>3.7474086041490917E-4</v>
      </c>
      <c r="W12" s="1">
        <f>$D$12*[2]production!AA14</f>
        <v>4.0885554427652982E-3</v>
      </c>
      <c r="X12" s="1">
        <f>$D$12*[2]production!AB14</f>
        <v>6.4371940961449538E-4</v>
      </c>
      <c r="Y12" s="1">
        <f>$D$12*[2]production!AC14</f>
        <v>1.633090516563487E-4</v>
      </c>
      <c r="Z12" s="1">
        <f>$D$12*[2]production!AD14</f>
        <v>2.0366488902868522E-2</v>
      </c>
      <c r="AA12" s="1">
        <f>$D$12*[2]production!AE14</f>
        <v>1.9907174413450946E-4</v>
      </c>
      <c r="AB12" s="1">
        <f>$D$12*[2]production!AF14</f>
        <v>4.3221742466484601E-2</v>
      </c>
      <c r="AC12" s="1">
        <f>$D$12*[2]production!AG14</f>
        <v>1.2929397271111235E-2</v>
      </c>
      <c r="AD12" s="1">
        <f>$D$12*[2]production!AH14</f>
        <v>4.9924700589527651E-3</v>
      </c>
    </row>
    <row r="13" spans="2:30" x14ac:dyDescent="0.25">
      <c r="B13" s="11" t="s">
        <v>19</v>
      </c>
      <c r="C13" s="7"/>
      <c r="D13" s="8">
        <f>'[1]5% La-doped BSO'!$O$14/[3]overall!$E$15*[3]overall!$E$11</f>
        <v>0.82626805636971035</v>
      </c>
      <c r="E13" s="9" t="s">
        <v>5</v>
      </c>
      <c r="H13" s="1">
        <f>D13*[2]production!$D$15</f>
        <v>1.4191153868149775</v>
      </c>
      <c r="I13" s="1">
        <f>$D$13*[2]production!M15</f>
        <v>20.571897040244671</v>
      </c>
      <c r="J13" s="1">
        <f>$D$13*[2]production!N15</f>
        <v>8.3122566470792858E-2</v>
      </c>
      <c r="K13" s="1">
        <f>$D$13*[2]production!O15</f>
        <v>1.3048425146190465</v>
      </c>
      <c r="L13" s="1">
        <f>$D$13*[2]production!P15</f>
        <v>0.39597244065405629</v>
      </c>
      <c r="M13" s="1">
        <f>$D$13*[2]production!Q15</f>
        <v>2.2101017971777014E-2</v>
      </c>
      <c r="N13" s="1">
        <f>$D$13*[2]production!R15</f>
        <v>7.8943302641674865E-4</v>
      </c>
      <c r="O13" s="1">
        <f>$D$13*[2]production!S15</f>
        <v>33.477902839931559</v>
      </c>
      <c r="P13" s="1">
        <f>$D$13*[2]production!T15</f>
        <v>0.14452254573962606</v>
      </c>
      <c r="Q13" s="1">
        <f>$D$13*[2]production!U15</f>
        <v>25.660580758617726</v>
      </c>
      <c r="R13" s="1">
        <f>$D$13*[2]production!V15</f>
        <v>1.4325009293281667E-3</v>
      </c>
      <c r="S13" s="1">
        <f>$D$13*[2]production!W15</f>
        <v>9.824327190235857E-2</v>
      </c>
      <c r="T13" s="1">
        <f>$D$13*[2]production!X15</f>
        <v>1.8012643628859687E-4</v>
      </c>
      <c r="U13" s="1">
        <f>$D$13*[2]production!Y15</f>
        <v>6.0791845979345078E-7</v>
      </c>
      <c r="V13" s="1">
        <f>$D$13*[2]production!Z15</f>
        <v>4.6419739406850322E-3</v>
      </c>
      <c r="W13" s="1">
        <f>$D$13*[2]production!AA15</f>
        <v>3.8944492300873558E-3</v>
      </c>
      <c r="X13" s="1">
        <f>$D$13*[2]production!AB15</f>
        <v>7.4340163299639207E-3</v>
      </c>
      <c r="Y13" s="1">
        <f>$D$13*[2]production!AC15</f>
        <v>1.7975461566323047E-3</v>
      </c>
      <c r="Z13" s="1">
        <f>$D$13*[2]production!AD15</f>
        <v>1.3231030386648171E-2</v>
      </c>
      <c r="AA13" s="1">
        <f>$D$13*[2]production!AE15</f>
        <v>5.0241229167560233E-3</v>
      </c>
      <c r="AB13" s="1">
        <f>$D$13*[2]production!AF15</f>
        <v>6.2914528616158857E-2</v>
      </c>
      <c r="AC13" s="1">
        <f>$D$13*[2]production!AG15</f>
        <v>0.28491375119740353</v>
      </c>
      <c r="AD13" s="1">
        <f>$D$13*[2]production!AH15</f>
        <v>5.2037535922107983E-2</v>
      </c>
    </row>
    <row r="14" spans="2:30" x14ac:dyDescent="0.25">
      <c r="B14" s="11" t="s">
        <v>22</v>
      </c>
      <c r="C14" s="7"/>
      <c r="D14" s="8">
        <f>'[1]5% La-doped BSO'!$O$15/'[5]Reaction (SnCl4) '!$E$8*'[5]Reaction (SnCl4) '!$E$5</f>
        <v>0.42534635345924526</v>
      </c>
      <c r="E14" s="9" t="s">
        <v>5</v>
      </c>
      <c r="H14" s="1">
        <f>D14*[2]production!$D$16</f>
        <v>10.258928699083537</v>
      </c>
      <c r="I14" s="1">
        <f>$D$14*[2]production!M16</f>
        <v>135.63805935904952</v>
      </c>
      <c r="J14" s="1">
        <f>$D$14*[2]production!N16</f>
        <v>0.35723564187981632</v>
      </c>
      <c r="K14" s="1">
        <f>$D$14*[2]production!O16</f>
        <v>9.4707619061235544</v>
      </c>
      <c r="L14" s="1">
        <f>$D$14*[2]production!P16</f>
        <v>2.7285117881703664</v>
      </c>
      <c r="M14" s="1">
        <f>$D$14*[2]production!Q16</f>
        <v>0.10397166263957791</v>
      </c>
      <c r="N14" s="1">
        <f>$D$14*[2]production!R16</f>
        <v>4.0145464878543948E-3</v>
      </c>
      <c r="O14" s="1">
        <f>$D$14*[2]production!S16</f>
        <v>145.29406087814357</v>
      </c>
      <c r="P14" s="1">
        <f>$D$14*[2]production!T16</f>
        <v>0.88161538681497775</v>
      </c>
      <c r="Q14" s="1">
        <f>$D$14*[2]production!U16</f>
        <v>119.78604006119265</v>
      </c>
      <c r="R14" s="1">
        <f>$D$14*[2]production!V16</f>
        <v>2.5710911027550999E-2</v>
      </c>
      <c r="S14" s="1">
        <f>$D$14*[2]production!W16</f>
        <v>632.83030467666504</v>
      </c>
      <c r="T14" s="1">
        <f>$D$14*[2]production!X16</f>
        <v>3.679373561328509E-2</v>
      </c>
      <c r="U14" s="1">
        <f>$D$14*[2]production!Y16</f>
        <v>6.5903164004975457E-7</v>
      </c>
      <c r="V14" s="1">
        <f>$D$14*[2]production!Z16</f>
        <v>0.14074285489612967</v>
      </c>
      <c r="W14" s="1">
        <f>$D$14*[2]production!AA16</f>
        <v>8.4295140328553231E-2</v>
      </c>
      <c r="X14" s="1">
        <f>$D$14*[2]production!AB16</f>
        <v>0.20784974908139478</v>
      </c>
      <c r="Y14" s="1">
        <f>$D$14*[2]production!AC16</f>
        <v>3.4850328124329802E-3</v>
      </c>
      <c r="Z14" s="1">
        <f>$D$14*[2]production!AD16</f>
        <v>0.55822455427991347</v>
      </c>
      <c r="AA14" s="1">
        <f>$D$14*[2]production!AE16</f>
        <v>3.093884305791858E-2</v>
      </c>
      <c r="AB14" s="1">
        <f>$D$14*[2]production!AF16</f>
        <v>3.1530925181933851</v>
      </c>
      <c r="AC14" s="1">
        <f>$D$14*[2]production!AG16</f>
        <v>1.6724618618017524</v>
      </c>
      <c r="AD14" s="1">
        <f>$D$14*[2]production!AH16</f>
        <v>29.708316057360985</v>
      </c>
    </row>
    <row r="15" spans="2:30" x14ac:dyDescent="0.25">
      <c r="B15" s="11" t="s">
        <v>23</v>
      </c>
      <c r="C15" s="7"/>
      <c r="D15" s="8">
        <f>'[1]5% La-doped BSO'!$O$15/'[5]Reaction (SnCl4) '!$E$8*'[5]Reaction (SnCl4) '!$E$6</f>
        <v>0.50755615286733469</v>
      </c>
      <c r="E15" s="9" t="s">
        <v>5</v>
      </c>
      <c r="H15" s="1">
        <f>D15*[2]production!$D$17</f>
        <v>0.11203794518393545</v>
      </c>
      <c r="I15" s="1">
        <f>$D$15*[2]production!M17</f>
        <v>1.5337710195230394</v>
      </c>
      <c r="J15" s="1">
        <f>$D$15*[2]production!N17</f>
        <v>6.0485466737200278E-3</v>
      </c>
      <c r="K15" s="1">
        <f>$D$15*[2]production!O17</f>
        <v>0.10428248716812259</v>
      </c>
      <c r="L15" s="1">
        <f>$D$15*[2]production!P17</f>
        <v>3.0259990277797626E-2</v>
      </c>
      <c r="M15" s="1">
        <f>$D$15*[2]production!Q17</f>
        <v>1.512618846775231E-3</v>
      </c>
      <c r="N15" s="1">
        <f>$D$15*[2]production!R17</f>
        <v>5.3618231988905232E-5</v>
      </c>
      <c r="O15" s="1">
        <f>$D$15*[2]production!S17</f>
        <v>2.3161817479947948</v>
      </c>
      <c r="P15" s="1">
        <f>$D$15*[2]production!T17</f>
        <v>1.0482557225169064E-2</v>
      </c>
      <c r="Q15" s="1">
        <f>$D$15*[2]production!U17</f>
        <v>1.7731981756573203</v>
      </c>
      <c r="R15" s="1">
        <f>$D$15*[2]production!V17</f>
        <v>1.1880874426318571E-4</v>
      </c>
      <c r="S15" s="1">
        <f>$D$15*[2]production!W17</f>
        <v>7.4311296341306472E-3</v>
      </c>
      <c r="T15" s="1">
        <f>$D$15*[2]production!X17</f>
        <v>1.8173555609567788E-5</v>
      </c>
      <c r="U15" s="1">
        <f>$D$15*[2]production!Y17</f>
        <v>7.9518822469725325E-9</v>
      </c>
      <c r="V15" s="1">
        <f>$D$15*[2]production!Z17</f>
        <v>3.1056345881646472E-4</v>
      </c>
      <c r="W15" s="1">
        <f>$D$15*[2]production!AA17</f>
        <v>3.0982242683327843E-4</v>
      </c>
      <c r="X15" s="1">
        <f>$D$15*[2]production!AB17</f>
        <v>5.8262370787641351E-4</v>
      </c>
      <c r="Y15" s="1">
        <f>$D$15*[2]production!AC17</f>
        <v>1.1883919763235775E-4</v>
      </c>
      <c r="Z15" s="1">
        <f>$D$15*[2]production!AD17</f>
        <v>1.1535228686215915E-3</v>
      </c>
      <c r="AA15" s="1">
        <f>$D$15*[2]production!AE17</f>
        <v>3.3323091660351992E-4</v>
      </c>
      <c r="AB15" s="1">
        <f>$D$15*[2]production!AF17</f>
        <v>4.9076619533048324E-3</v>
      </c>
      <c r="AC15" s="1">
        <f>$D$15*[2]production!AG17</f>
        <v>2.0114450338132472E-2</v>
      </c>
      <c r="AD15" s="1">
        <f>$D$15*[2]production!AH17</f>
        <v>3.9731495646454958E-3</v>
      </c>
    </row>
    <row r="16" spans="2:30" x14ac:dyDescent="0.25">
      <c r="B16" s="11" t="s">
        <v>13</v>
      </c>
      <c r="C16" s="7"/>
      <c r="D16" s="8">
        <f>'[1]5% La-doped BSO'!$O$13/[4]overall!$E$12*[4]overall!$D$15+'[1]5% La-doped BSO'!$O$14/[3]overall!$E$15*[3]overall!$D$20+'[1]5% La-doped BSO'!$O$15/'[5]Reaction (SnCl4) '!$E$8*'[5]Reaction (SnCl4) '!$F$21</f>
        <v>7.8803068819377762</v>
      </c>
      <c r="E16" s="9" t="s">
        <v>15</v>
      </c>
      <c r="H16" s="1">
        <f>D16*[2]production!$D$6</f>
        <v>0.17832346443136993</v>
      </c>
      <c r="I16" s="1">
        <f>$D$16*[2]production!M6</f>
        <v>8.9056471016509491</v>
      </c>
      <c r="J16" s="1">
        <f>$D$16*[2]production!N6</f>
        <v>0.88377641680932162</v>
      </c>
      <c r="K16" s="1">
        <f>$D$16*[2]production!O6</f>
        <v>0.14643974278704969</v>
      </c>
      <c r="L16" s="1">
        <f>$D$16*[2]production!P6</f>
        <v>5.0271629722633854E-2</v>
      </c>
      <c r="M16" s="1">
        <f>$D$16*[2]production!Q6</f>
        <v>3.4314008286709854E-3</v>
      </c>
      <c r="N16" s="1">
        <f>$D$16*[2]production!R6</f>
        <v>8.1970952185916746E-5</v>
      </c>
      <c r="O16" s="1">
        <f>$D$16*[2]production!S6</f>
        <v>4.1936629133608267</v>
      </c>
      <c r="P16" s="1">
        <f>$D$16*[2]production!T6</f>
        <v>1.4387076274353797E-2</v>
      </c>
      <c r="Q16" s="1">
        <f>$D$16*[2]production!U6</f>
        <v>2.7794630403282734</v>
      </c>
      <c r="R16" s="1">
        <f>$D$16*[2]production!V6</f>
        <v>9.6667724520730692E-4</v>
      </c>
      <c r="S16" s="1">
        <f>$D$16*[2]production!W6</f>
        <v>9.2680289238470191E-3</v>
      </c>
      <c r="T16" s="1">
        <f>$D$16*[2]production!X6</f>
        <v>4.8050959243303782E-5</v>
      </c>
      <c r="U16" s="1">
        <f>$D$16*[2]production!Y6</f>
        <v>1.3980452439245808E-8</v>
      </c>
      <c r="V16" s="1">
        <f>$D$16*[2]production!Z6</f>
        <v>1.8890671657381237E-3</v>
      </c>
      <c r="W16" s="1">
        <f>$D$16*[2]production!AA6</f>
        <v>3.2766316015097273E-3</v>
      </c>
      <c r="X16" s="1">
        <f>$D$16*[2]production!AB6</f>
        <v>2.4436831640889042E-3</v>
      </c>
      <c r="Y16" s="1">
        <f>$D$16*[2]production!AC6</f>
        <v>5.8556984378303225E-4</v>
      </c>
      <c r="Z16" s="1">
        <f>$D$16*[2]production!AD6</f>
        <v>1.3822058270918858E-2</v>
      </c>
      <c r="AA16" s="1">
        <f>$D$16*[2]production!AE6</f>
        <v>4.5300732141507501E-4</v>
      </c>
      <c r="AB16" s="1">
        <f>$D$16*[2]production!AF6</f>
        <v>3.1261965431335352E-2</v>
      </c>
      <c r="AC16" s="1">
        <f>$D$16*[2]production!AG6</f>
        <v>3.5853032220752305E-2</v>
      </c>
      <c r="AD16" s="1">
        <f>$D$16*[2]production!AH6</f>
        <v>6.4575174744039105E-3</v>
      </c>
    </row>
    <row r="17" spans="2:30" x14ac:dyDescent="0.25">
      <c r="B17" s="11" t="s">
        <v>14</v>
      </c>
      <c r="C17" s="7"/>
      <c r="D17" s="8">
        <f>'[1]5% La-doped BSO'!$O$13/[4]overall!$E$12*[4]overall!$D$16+'[1]5% La-doped BSO'!$O$14/[3]overall!$E$15*[3]overall!$D$21</f>
        <v>0.1125215220620395</v>
      </c>
      <c r="E17" s="9" t="s">
        <v>16</v>
      </c>
      <c r="H17" s="1">
        <f>D17*[2]production!$D$7</f>
        <v>7.9881278942283085E-2</v>
      </c>
      <c r="I17" s="1">
        <f>$D$17*[2]production!M7</f>
        <v>1.4055741515213032</v>
      </c>
      <c r="J17" s="1">
        <f>$D$17*[2]production!N7</f>
        <v>9.1454117486363841E-5</v>
      </c>
      <c r="K17" s="1">
        <f>$D$17*[2]production!O7</f>
        <v>7.538829456634584E-2</v>
      </c>
      <c r="L17" s="1">
        <f>$D$17*[2]production!P7</f>
        <v>3.329511837815749E-2</v>
      </c>
      <c r="M17" s="1">
        <f>$D$17*[2]production!Q7</f>
        <v>2.8704240278026275E-4</v>
      </c>
      <c r="N17" s="1">
        <f>$D$17*[2]production!R7</f>
        <v>1.4007804281503299E-6</v>
      </c>
      <c r="O17" s="1">
        <f>$D$17*[2]production!S7</f>
        <v>0.58719356288075308</v>
      </c>
      <c r="P17" s="1">
        <f>$D$17*[2]production!T7</f>
        <v>4.751783876679928E-4</v>
      </c>
      <c r="Q17" s="1">
        <f>$D$17*[2]production!U7</f>
        <v>0.17659127672416478</v>
      </c>
      <c r="R17" s="1">
        <f>$D$17*[2]production!V7</f>
        <v>6.9172605687638778E-5</v>
      </c>
      <c r="S17" s="1">
        <f>$D$17*[2]production!W7</f>
        <v>3.3745204466405644E-4</v>
      </c>
      <c r="T17" s="1">
        <f>$D$17*[2]production!X7</f>
        <v>1.2416749959546058E-5</v>
      </c>
      <c r="U17" s="1">
        <f>$D$17*[2]production!Y7</f>
        <v>6.6718511291465698E-9</v>
      </c>
      <c r="V17" s="1">
        <f>$D$17*[2]production!Z7</f>
        <v>8.423586184608401E-5</v>
      </c>
      <c r="W17" s="1">
        <f>$D$17*[2]production!AA7</f>
        <v>2.2657333682412273E-4</v>
      </c>
      <c r="X17" s="1">
        <f>$D$17*[2]production!AB7</f>
        <v>3.2631241397991452E-4</v>
      </c>
      <c r="Y17" s="1">
        <f>$D$17*[2]production!AC7</f>
        <v>5.8402045595860364E-6</v>
      </c>
      <c r="Z17" s="1">
        <f>$D$17*[2]production!AD7</f>
        <v>3.6019264427279466E-5</v>
      </c>
      <c r="AA17" s="1">
        <f>$D$17*[2]production!AE7</f>
        <v>9.0226507680666989E-6</v>
      </c>
      <c r="AB17" s="1">
        <f>$D$17*[2]production!AF7</f>
        <v>2.2069971337248424E-3</v>
      </c>
      <c r="AC17" s="1">
        <f>$D$17*[2]production!AG7</f>
        <v>6.8055266973562727E-3</v>
      </c>
      <c r="AD17" s="1">
        <f>$D$17*[2]production!AH7</f>
        <v>4.008129137371909E-3</v>
      </c>
    </row>
    <row r="18" spans="2:30" x14ac:dyDescent="0.25">
      <c r="B18" s="6" t="s">
        <v>3</v>
      </c>
      <c r="C18" s="7"/>
      <c r="D18" s="8"/>
      <c r="E18" s="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x14ac:dyDescent="0.25">
      <c r="B19" s="12" t="s">
        <v>4</v>
      </c>
      <c r="C19" s="7"/>
      <c r="D19" s="8">
        <v>1</v>
      </c>
      <c r="E19" s="9" t="s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x14ac:dyDescent="0.25">
      <c r="B20" s="12" t="s">
        <v>6</v>
      </c>
      <c r="C20" s="7"/>
      <c r="D20" s="8">
        <f>D19/'[1]5% La-doped BSO'!$E$16*'[1]5% La-doped BSO'!$E$17</f>
        <v>0.66643646408839774</v>
      </c>
      <c r="E20" s="9" t="s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0" x14ac:dyDescent="0.25">
      <c r="B21" s="13" t="s">
        <v>20</v>
      </c>
      <c r="C21" s="7"/>
      <c r="D21" s="8">
        <f>'[1]5% La-doped BSO'!$O$14/[3]overall!$E$15*[3]overall!$E$13</f>
        <v>0.38030968074003102</v>
      </c>
      <c r="E21" s="9" t="s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2:30" x14ac:dyDescent="0.25">
      <c r="B22" s="14" t="s">
        <v>21</v>
      </c>
      <c r="C22" s="7"/>
      <c r="D22" s="8">
        <f>'[1]5% La-doped BSO'!$O$14/[3]overall!$E$15*[3]overall!$E$16</f>
        <v>0.11545115308179515</v>
      </c>
      <c r="E22" s="9" t="s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2:30" x14ac:dyDescent="0.25">
      <c r="B23" s="11" t="s">
        <v>24</v>
      </c>
      <c r="C23" s="7"/>
      <c r="D23" s="8">
        <f>'[1]5% La-doped BSO'!$O$13/[4]overall!$E$12*[4]overall!$E$7+'[1]5% La-doped BSO'!$O$14/[3]overall!$E$15*[3]overall!$E$7</f>
        <v>1.5558951109553969</v>
      </c>
      <c r="E23" s="9" t="s">
        <v>5</v>
      </c>
      <c r="H23" s="1">
        <f>D23/1000*[2]production!$D$3</f>
        <v>3.8513071681478936E-3</v>
      </c>
      <c r="I23" s="1">
        <f>$D$23/1000*[2]production!M3</f>
        <v>3.2184178454408699E-2</v>
      </c>
      <c r="J23" s="1">
        <f>$D$23/1000*[2]production!N3</f>
        <v>1.3828484567149376E-4</v>
      </c>
      <c r="K23" s="1">
        <f>$D$23/1000*[2]production!O3</f>
        <v>3.5239468368028783E-3</v>
      </c>
      <c r="L23" s="1">
        <f>$D$23/1000*[2]production!P3</f>
        <v>6.0893066957461368E-4</v>
      </c>
      <c r="M23" s="1">
        <f>$D$23/1000*[2]production!Q3</f>
        <v>5.3844862104833418E-5</v>
      </c>
      <c r="N23" s="1">
        <f>$D$23/1000*[2]production!R3</f>
        <v>2.1882108840476702E-5</v>
      </c>
      <c r="O23" s="1">
        <f>$D$23/1000*[2]production!S3</f>
        <v>4.9712404690135888E-2</v>
      </c>
      <c r="P23" s="1">
        <f>$D$23/1000*[2]production!T3</f>
        <v>2.4685831830418328E-4</v>
      </c>
      <c r="Q23" s="1">
        <f>$D$23/1000*[2]production!U3</f>
        <v>4.8349440572938954E-2</v>
      </c>
      <c r="R23" s="1">
        <f>$D$23/1000*[2]production!V3</f>
        <v>2.0281092771303597E-4</v>
      </c>
      <c r="S23" s="1">
        <f>$D$23/1000*[2]production!W3</f>
        <v>2.7175264007946962E-4</v>
      </c>
      <c r="T23" s="1">
        <f>$D$23/1000*[2]production!X3</f>
        <v>2.8261278795393831E-7</v>
      </c>
      <c r="U23" s="1">
        <f>$D$23/1000*[2]production!Y3</f>
        <v>2.8555342971364397E-10</v>
      </c>
      <c r="V23" s="1">
        <f>$D$23/1000*[2]production!Z3</f>
        <v>7.8684727551236343E-6</v>
      </c>
      <c r="W23" s="1">
        <f>$D$23/1000*[2]production!AA3</f>
        <v>9.2515079192518846E-6</v>
      </c>
      <c r="X23" s="1">
        <f>$D$23/1000*[2]production!AB3</f>
        <v>1.6134632300607467E-5</v>
      </c>
      <c r="Y23" s="1">
        <f>$D$23/1000*[2]production!AC3</f>
        <v>2.1494690957848808E-6</v>
      </c>
      <c r="Z23" s="1">
        <f>$D$23/1000*[2]production!AD3</f>
        <v>3.6347265687029028E-5</v>
      </c>
      <c r="AA23" s="1">
        <f>$D$23/1000*[2]production!AE3</f>
        <v>1.656872703656402E-5</v>
      </c>
      <c r="AB23" s="1">
        <f>$D$23/1000*[2]production!AF3</f>
        <v>1.5784555900642502E-4</v>
      </c>
      <c r="AC23" s="1">
        <f>$D$23/1000*[2]production!AG3</f>
        <v>4.7775315276996414E-4</v>
      </c>
      <c r="AD23" s="1">
        <f>$D$23/1000*[2]production!AH3</f>
        <v>8.5625575641208346E-5</v>
      </c>
    </row>
    <row r="24" spans="2:30" ht="15.75" thickBot="1" x14ac:dyDescent="0.3">
      <c r="B24" s="15" t="s">
        <v>7</v>
      </c>
      <c r="C24" s="16"/>
      <c r="D24" s="17">
        <f>D19/'[1]5% La-doped BSO'!$E$16*'[1]5% La-doped BSO'!$E$18+'[1]5% La-doped BSO'!$O$14/[3]overall!$E$15*[3]overall!$E$14</f>
        <v>1.4621103003229048</v>
      </c>
      <c r="E24" s="18" t="s">
        <v>5</v>
      </c>
      <c r="H24" s="1">
        <f>D24*[2]production!$D$4</f>
        <v>0.53995733390924872</v>
      </c>
      <c r="I24" s="1">
        <f>$D$24*[2]production!M4</f>
        <v>3.4605948768183148</v>
      </c>
      <c r="J24" s="1">
        <f>$D$24*[2]production!N4</f>
        <v>8.910246381197813E-3</v>
      </c>
      <c r="K24" s="1">
        <f>$D$24*[2]production!O4</f>
        <v>0.52513153546397451</v>
      </c>
      <c r="L24" s="1">
        <f>$D$24*[2]production!P4</f>
        <v>7.6101379021506863E-2</v>
      </c>
      <c r="M24" s="1">
        <f>$D$24*[2]production!Q4</f>
        <v>0.17891843745051386</v>
      </c>
      <c r="N24" s="1">
        <f>$D$24*[2]production!R4</f>
        <v>2.7177706262402155E-3</v>
      </c>
      <c r="O24" s="1">
        <f>$D$24*[2]production!S4</f>
        <v>166.46125769176271</v>
      </c>
      <c r="P24" s="1">
        <f>$D$24*[2]production!T4</f>
        <v>1.5315605395882427E-2</v>
      </c>
      <c r="Q24" s="1">
        <f>$D$24*[2]production!U4</f>
        <v>133.74800183233805</v>
      </c>
      <c r="R24" s="1">
        <f>$D$24*[2]production!V4</f>
        <v>4.2371956503357779E-4</v>
      </c>
      <c r="S24" s="1">
        <f>$D$24*[2]production!W4</f>
        <v>8.2536126453227974E-3</v>
      </c>
      <c r="T24" s="1">
        <f>$D$24*[2]production!X4</f>
        <v>-1.1765162953608318E-4</v>
      </c>
      <c r="U24" s="1">
        <f>$D$24*[2]production!Y4</f>
        <v>2.6989094033660498E-8</v>
      </c>
      <c r="V24" s="1">
        <f>$D$24*[2]production!Z4</f>
        <v>6.1445185371070078E-4</v>
      </c>
      <c r="W24" s="1">
        <f>$D$24*[2]production!AA4</f>
        <v>1.2754865415896893E-3</v>
      </c>
      <c r="X24" s="1">
        <f>$D$24*[2]production!AB4</f>
        <v>1.4495946361521405E-3</v>
      </c>
      <c r="Y24" s="1">
        <f>$D$24*[2]production!AC4</f>
        <v>1.8701852851430276E-3</v>
      </c>
      <c r="Z24" s="1">
        <f>$D$24*[2]production!AD4</f>
        <v>1.8457680431276349E-2</v>
      </c>
      <c r="AA24" s="1">
        <f>$D$24*[2]production!AE4</f>
        <v>6.9751433987204499E-4</v>
      </c>
      <c r="AB24" s="1">
        <f>$D$24*[2]production!AF4</f>
        <v>5.0406252603632143E-2</v>
      </c>
      <c r="AC24" s="1">
        <f>$D$24*[2]production!AG4</f>
        <v>1.156236825495353</v>
      </c>
      <c r="AD24" s="1">
        <f>$D$24*[2]production!AH4</f>
        <v>9.5081032829998496E-3</v>
      </c>
    </row>
    <row r="25" spans="2:30" x14ac:dyDescent="0.25">
      <c r="H25" s="1">
        <f>SUM(H5:H24)</f>
        <v>16.673852561263867</v>
      </c>
      <c r="I25" s="1">
        <f>SUM(I5:I24)</f>
        <v>268.64089350498472</v>
      </c>
      <c r="J25" s="1">
        <f t="shared" ref="J25:AD25" si="0">SUM(J5:J24)</f>
        <v>3.3982877150758406</v>
      </c>
      <c r="K25" s="1">
        <f t="shared" si="0"/>
        <v>14.972252258246822</v>
      </c>
      <c r="L25" s="1">
        <f t="shared" si="0"/>
        <v>4.9403898002259359</v>
      </c>
      <c r="M25" s="1">
        <f t="shared" si="0"/>
        <v>0.35939115306415315</v>
      </c>
      <c r="N25" s="1">
        <f t="shared" si="0"/>
        <v>9.0920982767353394E-3</v>
      </c>
      <c r="O25" s="1">
        <f t="shared" si="0"/>
        <v>407.61428300328157</v>
      </c>
      <c r="P25" s="1">
        <f t="shared" si="0"/>
        <v>1.3950526565274417</v>
      </c>
      <c r="Q25" s="1">
        <f t="shared" si="0"/>
        <v>327.60129291092011</v>
      </c>
      <c r="R25" s="1">
        <f t="shared" si="0"/>
        <v>3.424100889212877E-2</v>
      </c>
      <c r="S25" s="1">
        <f t="shared" si="0"/>
        <v>633.14377194738734</v>
      </c>
      <c r="T25" s="1">
        <f t="shared" si="0"/>
        <v>3.7694866503921863E-2</v>
      </c>
      <c r="U25" s="1">
        <f t="shared" si="0"/>
        <v>1.6523716779257635E-6</v>
      </c>
      <c r="V25" s="1">
        <f t="shared" si="0"/>
        <v>0.15624358918569459</v>
      </c>
      <c r="W25" s="1">
        <f t="shared" si="0"/>
        <v>0.10817530481976986</v>
      </c>
      <c r="X25" s="1">
        <f t="shared" si="0"/>
        <v>0.23955549461052747</v>
      </c>
      <c r="Y25" s="1">
        <f t="shared" si="0"/>
        <v>1.3282320203072866E-2</v>
      </c>
      <c r="Z25" s="1">
        <f t="shared" si="0"/>
        <v>0.66131854541549684</v>
      </c>
      <c r="AA25" s="1">
        <f t="shared" si="0"/>
        <v>0.17459310050029894</v>
      </c>
      <c r="AB25" s="1">
        <f t="shared" si="0"/>
        <v>3.5644570659543988</v>
      </c>
      <c r="AC25" s="1">
        <f t="shared" si="0"/>
        <v>3.6881365921249225</v>
      </c>
      <c r="AD25" s="1">
        <f t="shared" si="0"/>
        <v>29.988086373548857</v>
      </c>
    </row>
    <row r="26" spans="2:30" x14ac:dyDescent="0.25">
      <c r="B26" s="1">
        <f>D19+D20</f>
        <v>1.6664364640883977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x14ac:dyDescent="0.25">
      <c r="B27" s="1">
        <f>D19+D20+D21+D22</f>
        <v>2.162197297910224</v>
      </c>
      <c r="H27" s="1">
        <f>H25/$B$27*$B$26</f>
        <v>12.850777277253599</v>
      </c>
      <c r="I27" s="1">
        <f>I25/$B$27*$B$26</f>
        <v>207.04538901915799</v>
      </c>
      <c r="J27" s="1">
        <f t="shared" ref="J27:AD27" si="1">J25/$B$27*$B$26</f>
        <v>2.6191090745231138</v>
      </c>
      <c r="K27" s="1">
        <f t="shared" si="1"/>
        <v>11.539329522235079</v>
      </c>
      <c r="L27" s="1">
        <f t="shared" si="1"/>
        <v>3.8076292657769888</v>
      </c>
      <c r="M27" s="1">
        <f t="shared" si="1"/>
        <v>0.27698791544866058</v>
      </c>
      <c r="N27" s="1">
        <f t="shared" si="1"/>
        <v>7.007410525427523E-3</v>
      </c>
      <c r="O27" s="1">
        <f t="shared" si="1"/>
        <v>314.15417322759021</v>
      </c>
      <c r="P27" s="1">
        <f t="shared" si="1"/>
        <v>1.0751870878793606</v>
      </c>
      <c r="Q27" s="1">
        <f t="shared" si="1"/>
        <v>252.4870143519754</v>
      </c>
      <c r="R27" s="1">
        <f t="shared" si="1"/>
        <v>2.6390036579995602E-2</v>
      </c>
      <c r="S27" s="1">
        <f t="shared" si="1"/>
        <v>487.9729845205843</v>
      </c>
      <c r="T27" s="1">
        <f t="shared" si="1"/>
        <v>2.905197417080849E-2</v>
      </c>
      <c r="U27" s="1">
        <f t="shared" si="1"/>
        <v>1.2735065477067081E-6</v>
      </c>
      <c r="V27" s="1">
        <f t="shared" si="1"/>
        <v>0.12041917476760249</v>
      </c>
      <c r="W27" s="1">
        <f t="shared" si="1"/>
        <v>8.3372258692475124E-2</v>
      </c>
      <c r="X27" s="1">
        <f t="shared" si="1"/>
        <v>0.18462885499743598</v>
      </c>
      <c r="Y27" s="1">
        <f t="shared" si="1"/>
        <v>1.0236874653155571E-2</v>
      </c>
      <c r="Z27" s="1">
        <f t="shared" si="1"/>
        <v>0.50968768646756524</v>
      </c>
      <c r="AA27" s="1">
        <f t="shared" si="1"/>
        <v>0.1345614062755289</v>
      </c>
      <c r="AB27" s="1">
        <f t="shared" si="1"/>
        <v>2.7471781761659497</v>
      </c>
      <c r="AC27" s="1">
        <f t="shared" si="1"/>
        <v>2.8424997605888587</v>
      </c>
      <c r="AD27" s="1">
        <f t="shared" si="1"/>
        <v>23.112248206680139</v>
      </c>
    </row>
    <row r="28" spans="2:30" x14ac:dyDescent="0.25">
      <c r="H28" s="19">
        <f>H27/$B$26*1</f>
        <v>7.7115314950116911</v>
      </c>
      <c r="I28" s="19">
        <f>I27/$B$26*1</f>
        <v>124.24439423942842</v>
      </c>
      <c r="J28" s="19">
        <f t="shared" ref="J28:AD28" si="2">J27/$B$26*1</f>
        <v>1.571682527935959</v>
      </c>
      <c r="K28" s="19">
        <f t="shared" si="2"/>
        <v>6.9245541434713616</v>
      </c>
      <c r="L28" s="19">
        <f t="shared" si="2"/>
        <v>2.28489315244305</v>
      </c>
      <c r="M28" s="19">
        <f t="shared" si="2"/>
        <v>0.16621570723980958</v>
      </c>
      <c r="N28" s="19">
        <f t="shared" si="2"/>
        <v>4.2050271201073573E-3</v>
      </c>
      <c r="O28" s="19">
        <f t="shared" si="2"/>
        <v>188.51854240926258</v>
      </c>
      <c r="P28" s="19">
        <f t="shared" si="2"/>
        <v>0.64520136893879576</v>
      </c>
      <c r="Q28" s="19">
        <f t="shared" si="2"/>
        <v>151.51313583989241</v>
      </c>
      <c r="R28" s="19">
        <f t="shared" si="2"/>
        <v>1.5836209269719698E-2</v>
      </c>
      <c r="S28" s="19">
        <f t="shared" si="2"/>
        <v>292.82423604882143</v>
      </c>
      <c r="T28" s="19">
        <f t="shared" si="2"/>
        <v>1.7433592457244382E-2</v>
      </c>
      <c r="U28" s="19">
        <f t="shared" si="2"/>
        <v>7.6420948241993925E-7</v>
      </c>
      <c r="V28" s="19">
        <f t="shared" si="2"/>
        <v>7.226148572875607E-2</v>
      </c>
      <c r="W28" s="19">
        <f t="shared" si="2"/>
        <v>5.0030265473147109E-2</v>
      </c>
      <c r="X28" s="19">
        <f t="shared" si="2"/>
        <v>0.11079261584595412</v>
      </c>
      <c r="Y28" s="19">
        <f t="shared" si="2"/>
        <v>6.1429732688641804E-3</v>
      </c>
      <c r="Z28" s="19">
        <f t="shared" si="2"/>
        <v>0.30585485702653731</v>
      </c>
      <c r="AA28" s="19">
        <f t="shared" si="2"/>
        <v>8.0747996803549882E-2</v>
      </c>
      <c r="AB28" s="19">
        <f t="shared" si="2"/>
        <v>1.6485346038492728</v>
      </c>
      <c r="AC28" s="19">
        <f t="shared" si="2"/>
        <v>1.7057354551730906</v>
      </c>
      <c r="AD28" s="19">
        <f t="shared" si="2"/>
        <v>13.869264568285471</v>
      </c>
    </row>
    <row r="32" spans="2:30" x14ac:dyDescent="0.25">
      <c r="I32" t="s">
        <v>27</v>
      </c>
    </row>
    <row r="33" spans="9:9" x14ac:dyDescent="0.25">
      <c r="I33" s="1">
        <f>SUM(D5:D15)-SUM(D19:D24)</f>
        <v>0</v>
      </c>
    </row>
  </sheetData>
  <mergeCells count="2">
    <mergeCell ref="J3:AA3"/>
    <mergeCell ref="AB3:A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2018-05-10T15:48:45Z</dcterms:modified>
</cp:coreProperties>
</file>