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filterPrivacy="1"/>
  <xr:revisionPtr revIDLastSave="0" documentId="13_ncr:1_{1D433B58-E26E-4782-824F-E4CC0627792D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inventory" sheetId="1" r:id="rId1"/>
  </sheets>
  <externalReferences>
    <externalReference r:id="rId2"/>
    <externalReference r:id="rId3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3" i="1"/>
  <c r="D10" i="1"/>
  <c r="D9" i="1"/>
  <c r="D8" i="1"/>
  <c r="D7" i="1"/>
  <c r="D6" i="1"/>
  <c r="I8" i="1" s="1"/>
  <c r="D5" i="1"/>
  <c r="I10" i="1" l="1"/>
  <c r="I11" i="1"/>
  <c r="N14" i="1" s="1"/>
  <c r="I9" i="1"/>
  <c r="N11" i="1"/>
  <c r="N12" i="1"/>
  <c r="N10" i="1"/>
  <c r="N9" i="1"/>
  <c r="I16" i="1"/>
  <c r="N19" i="1" s="1"/>
  <c r="AU5" i="1"/>
  <c r="AX5" i="1"/>
  <c r="AU6" i="1"/>
  <c r="AX6" i="1"/>
  <c r="AU7" i="1"/>
  <c r="AX7" i="1"/>
  <c r="AU8" i="1"/>
  <c r="AX8" i="1"/>
  <c r="AU9" i="1"/>
  <c r="AX9" i="1"/>
  <c r="AU10" i="1"/>
  <c r="AX10" i="1"/>
  <c r="AU11" i="1"/>
  <c r="AX11" i="1"/>
  <c r="AU13" i="1"/>
  <c r="AX13" i="1"/>
  <c r="AU16" i="1"/>
  <c r="AX16" i="1"/>
  <c r="AU17" i="1"/>
  <c r="AX17" i="1"/>
  <c r="AU18" i="1"/>
  <c r="AX18" i="1"/>
  <c r="AU19" i="1"/>
  <c r="AX19" i="1"/>
  <c r="AU20" i="1"/>
  <c r="AX20" i="1"/>
  <c r="AU21" i="1"/>
  <c r="AX21" i="1"/>
  <c r="AU22" i="1"/>
  <c r="AX22" i="1"/>
  <c r="AU23" i="1"/>
  <c r="AX23" i="1"/>
  <c r="AU24" i="1"/>
  <c r="AU25" i="1"/>
  <c r="AX25" i="1"/>
  <c r="AU26" i="1"/>
  <c r="AX26" i="1"/>
  <c r="AU27" i="1"/>
  <c r="AX27" i="1"/>
  <c r="AU29" i="1"/>
  <c r="AX29" i="1"/>
  <c r="AU28" i="1"/>
  <c r="AX28" i="1"/>
  <c r="AU30" i="1"/>
  <c r="AX30" i="1"/>
  <c r="AU31" i="1"/>
  <c r="AX31" i="1"/>
  <c r="AI11" i="1"/>
  <c r="AF14" i="1"/>
  <c r="AI14" i="1"/>
  <c r="AF15" i="1"/>
  <c r="AI15" i="1"/>
  <c r="AF16" i="1"/>
  <c r="AI16" i="1"/>
  <c r="AH21" i="1"/>
  <c r="AM22" i="1" s="1"/>
  <c r="AR24" i="1" s="1"/>
  <c r="AW25" i="1" s="1"/>
  <c r="AF24" i="1"/>
  <c r="AI24" i="1"/>
  <c r="I15" i="1"/>
  <c r="N18" i="1" s="1"/>
  <c r="S19" i="1" s="1"/>
  <c r="X20" i="1" s="1"/>
  <c r="AC23" i="1" s="1"/>
  <c r="AH25" i="1" s="1"/>
  <c r="AM26" i="1" s="1"/>
  <c r="I14" i="1"/>
  <c r="N17" i="1" s="1"/>
  <c r="S18" i="1" s="1"/>
  <c r="X19" i="1" s="1"/>
  <c r="AC21" i="1" s="1"/>
  <c r="I7" i="1"/>
  <c r="N7" i="1" s="1"/>
  <c r="S7" i="1" s="1"/>
  <c r="X7" i="1" s="1"/>
  <c r="AC7" i="1" s="1"/>
  <c r="AH7" i="1" s="1"/>
  <c r="AM7" i="1" s="1"/>
  <c r="AR7" i="1" s="1"/>
  <c r="AW7" i="1" s="1"/>
  <c r="I6" i="1"/>
  <c r="N6" i="1" s="1"/>
  <c r="S6" i="1" s="1"/>
  <c r="I5" i="1"/>
  <c r="N5" i="1" s="1"/>
  <c r="S5" i="1" s="1"/>
  <c r="X5" i="1" s="1"/>
  <c r="AC5" i="1" s="1"/>
  <c r="AH5" i="1" s="1"/>
  <c r="AM5" i="1" s="1"/>
  <c r="X3" i="1"/>
  <c r="AC3" i="1" s="1"/>
  <c r="Y3" i="1"/>
  <c r="AD3" i="1" s="1"/>
  <c r="AM3" i="1"/>
  <c r="AR3" i="1" s="1"/>
  <c r="AW3" i="1" s="1"/>
  <c r="AN3" i="1"/>
  <c r="AS3" i="1" s="1"/>
  <c r="AX3" i="1" s="1"/>
  <c r="V4" i="1"/>
  <c r="AA4" i="1" s="1"/>
  <c r="AF4" i="1" s="1"/>
  <c r="AK4" i="1" s="1"/>
  <c r="AP4" i="1" s="1"/>
  <c r="AU4" i="1" s="1"/>
  <c r="V5" i="1"/>
  <c r="AA5" i="1" s="1"/>
  <c r="Y5" i="1"/>
  <c r="AD5" i="1" s="1"/>
  <c r="V6" i="1"/>
  <c r="AA6" i="1" s="1"/>
  <c r="AF6" i="1" s="1"/>
  <c r="Y6" i="1"/>
  <c r="AD6" i="1" s="1"/>
  <c r="AI6" i="1" s="1"/>
  <c r="V7" i="1"/>
  <c r="AA7" i="1" s="1"/>
  <c r="AF7" i="1" s="1"/>
  <c r="Y7" i="1"/>
  <c r="AD7" i="1" s="1"/>
  <c r="V8" i="1"/>
  <c r="AA8" i="1" s="1"/>
  <c r="Y8" i="1"/>
  <c r="AD8" i="1" s="1"/>
  <c r="AI8" i="1" s="1"/>
  <c r="V9" i="1"/>
  <c r="AA9" i="1" s="1"/>
  <c r="AF9" i="1" s="1"/>
  <c r="Y9" i="1"/>
  <c r="AD9" i="1" s="1"/>
  <c r="V10" i="1"/>
  <c r="AA10" i="1" s="1"/>
  <c r="AF10" i="1" s="1"/>
  <c r="Y10" i="1"/>
  <c r="AD10" i="1" s="1"/>
  <c r="AI10" i="1" s="1"/>
  <c r="AA11" i="1"/>
  <c r="AD12" i="1"/>
  <c r="V14" i="1"/>
  <c r="AA16" i="1" s="1"/>
  <c r="AF17" i="1" s="1"/>
  <c r="Y14" i="1"/>
  <c r="AD16" i="1" s="1"/>
  <c r="AI17" i="1" s="1"/>
  <c r="V15" i="1"/>
  <c r="AA17" i="1" s="1"/>
  <c r="AF18" i="1" s="1"/>
  <c r="Y15" i="1"/>
  <c r="AD17" i="1" s="1"/>
  <c r="AI18" i="1" s="1"/>
  <c r="V16" i="1"/>
  <c r="AA18" i="1" s="1"/>
  <c r="Y16" i="1"/>
  <c r="AD18" i="1" s="1"/>
  <c r="AI19" i="1" s="1"/>
  <c r="V17" i="1"/>
  <c r="AA19" i="1" s="1"/>
  <c r="V18" i="1"/>
  <c r="AA20" i="1" s="1"/>
  <c r="Y18" i="1"/>
  <c r="AD20" i="1" s="1"/>
  <c r="AI21" i="1" s="1"/>
  <c r="V19" i="1"/>
  <c r="AA21" i="1" s="1"/>
  <c r="Y19" i="1"/>
  <c r="AD21" i="1" s="1"/>
  <c r="AI23" i="1" s="1"/>
  <c r="V20" i="1"/>
  <c r="AA23" i="1" s="1"/>
  <c r="Y20" i="1"/>
  <c r="AD23" i="1" s="1"/>
  <c r="V21" i="1"/>
  <c r="AA24" i="1" s="1"/>
  <c r="Y21" i="1"/>
  <c r="AD24" i="1" s="1"/>
  <c r="BG7" i="1" l="1"/>
  <c r="BO7" i="1"/>
  <c r="BQ7" i="1"/>
  <c r="BH7" i="1"/>
  <c r="BP7" i="1"/>
  <c r="BI7" i="1"/>
  <c r="BC7" i="1"/>
  <c r="BK7" i="1"/>
  <c r="BS7" i="1"/>
  <c r="BA7" i="1"/>
  <c r="BD7" i="1"/>
  <c r="BL7" i="1"/>
  <c r="BT7" i="1"/>
  <c r="BF7" i="1"/>
  <c r="BM7" i="1"/>
  <c r="BJ7" i="1"/>
  <c r="BN7" i="1"/>
  <c r="BE7" i="1"/>
  <c r="BR7" i="1"/>
  <c r="BU7" i="1"/>
  <c r="BB7" i="1"/>
  <c r="BV7" i="1"/>
  <c r="S20" i="1"/>
  <c r="S11" i="1"/>
  <c r="S10" i="1"/>
  <c r="X6" i="1" s="1"/>
  <c r="S9" i="1"/>
  <c r="S15" i="1"/>
  <c r="AZ7" i="1"/>
  <c r="AH23" i="1"/>
  <c r="AM24" i="1" s="1"/>
  <c r="AR27" i="1" s="1"/>
  <c r="AW29" i="1" s="1"/>
  <c r="AI9" i="1"/>
  <c r="AI5" i="1"/>
  <c r="AI26" i="1"/>
  <c r="AF19" i="1"/>
  <c r="N13" i="1"/>
  <c r="S14" i="1" s="1"/>
  <c r="X15" i="1" s="1"/>
  <c r="AF26" i="1"/>
  <c r="AF11" i="1"/>
  <c r="AI25" i="1"/>
  <c r="AF23" i="1"/>
  <c r="AF8" i="1"/>
  <c r="AF21" i="1"/>
  <c r="AI7" i="1"/>
  <c r="AF5" i="1"/>
  <c r="AF25" i="1"/>
  <c r="AF20" i="1"/>
  <c r="S13" i="1"/>
  <c r="X14" i="1" s="1"/>
  <c r="N8" i="1"/>
  <c r="S8" i="1" s="1"/>
  <c r="X8" i="1" s="1"/>
  <c r="AC8" i="1" s="1"/>
  <c r="AH8" i="1" s="1"/>
  <c r="AM8" i="1" s="1"/>
  <c r="BC29" i="1" l="1"/>
  <c r="BK29" i="1"/>
  <c r="BS29" i="1"/>
  <c r="BD29" i="1"/>
  <c r="BL29" i="1"/>
  <c r="BT29" i="1"/>
  <c r="BR29" i="1"/>
  <c r="BE29" i="1"/>
  <c r="BM29" i="1"/>
  <c r="BU29" i="1"/>
  <c r="BN29" i="1"/>
  <c r="BV29" i="1"/>
  <c r="AZ29" i="1"/>
  <c r="BF29" i="1"/>
  <c r="BB29" i="1"/>
  <c r="BG29" i="1"/>
  <c r="BO29" i="1"/>
  <c r="BA29" i="1"/>
  <c r="BH29" i="1"/>
  <c r="BP29" i="1"/>
  <c r="BI29" i="1"/>
  <c r="BQ29" i="1"/>
  <c r="BJ29" i="1"/>
  <c r="X16" i="1"/>
  <c r="X12" i="1"/>
  <c r="X11" i="1"/>
  <c r="AC17" i="1" s="1"/>
  <c r="X21" i="1"/>
  <c r="S12" i="1"/>
  <c r="X13" i="1" s="1"/>
  <c r="X9" i="1"/>
  <c r="X10" i="1"/>
  <c r="AC10" i="1" s="1"/>
  <c r="AH10" i="1" s="1"/>
  <c r="AM10" i="1" s="1"/>
  <c r="AR10" i="1" s="1"/>
  <c r="AW10" i="1" s="1"/>
  <c r="AC18" i="1" l="1"/>
  <c r="AC24" i="1"/>
  <c r="AC16" i="1"/>
  <c r="AC12" i="1"/>
  <c r="BH10" i="1"/>
  <c r="BP10" i="1"/>
  <c r="BB10" i="1"/>
  <c r="BR10" i="1"/>
  <c r="BI10" i="1"/>
  <c r="BQ10" i="1"/>
  <c r="BA10" i="1"/>
  <c r="BJ10" i="1"/>
  <c r="BD10" i="1"/>
  <c r="BL10" i="1"/>
  <c r="BT10" i="1"/>
  <c r="BE10" i="1"/>
  <c r="BM10" i="1"/>
  <c r="BU10" i="1"/>
  <c r="BG10" i="1"/>
  <c r="BO10" i="1"/>
  <c r="BK10" i="1"/>
  <c r="BN10" i="1"/>
  <c r="BF10" i="1"/>
  <c r="BS10" i="1"/>
  <c r="BV10" i="1"/>
  <c r="BC10" i="1"/>
  <c r="AC9" i="1"/>
  <c r="AH9" i="1" s="1"/>
  <c r="AM9" i="1" s="1"/>
  <c r="AR9" i="1" s="1"/>
  <c r="AW9" i="1" s="1"/>
  <c r="AH22" i="1"/>
  <c r="AC13" i="1"/>
  <c r="AC22" i="1"/>
  <c r="AC14" i="1"/>
  <c r="AC15" i="1"/>
  <c r="AZ10" i="1"/>
  <c r="AC11" i="1"/>
  <c r="AH11" i="1" s="1"/>
  <c r="AM11" i="1" s="1"/>
  <c r="AR11" i="1" s="1"/>
  <c r="AW11" i="1" s="1"/>
  <c r="AC6" i="1"/>
  <c r="AH6" i="1" s="1"/>
  <c r="AM6" i="1" s="1"/>
  <c r="AR6" i="1" s="1"/>
  <c r="AW6" i="1" s="1"/>
  <c r="AH19" i="1" l="1"/>
  <c r="AH13" i="1"/>
  <c r="AH12" i="1"/>
  <c r="AH26" i="1"/>
  <c r="AM27" i="1" s="1"/>
  <c r="AZ6" i="1"/>
  <c r="BD6" i="1"/>
  <c r="BL6" i="1"/>
  <c r="BT6" i="1"/>
  <c r="BN6" i="1"/>
  <c r="BE6" i="1"/>
  <c r="BM6" i="1"/>
  <c r="BU6" i="1"/>
  <c r="BF6" i="1"/>
  <c r="BV6" i="1"/>
  <c r="BH6" i="1"/>
  <c r="BP6" i="1"/>
  <c r="BI6" i="1"/>
  <c r="BQ6" i="1"/>
  <c r="BG6" i="1"/>
  <c r="BO6" i="1"/>
  <c r="BJ6" i="1"/>
  <c r="BA6" i="1"/>
  <c r="BK6" i="1"/>
  <c r="BR6" i="1"/>
  <c r="BS6" i="1"/>
  <c r="BB6" i="1"/>
  <c r="BC6" i="1"/>
  <c r="BC11" i="1"/>
  <c r="BK11" i="1"/>
  <c r="BS11" i="1"/>
  <c r="BA11" i="1"/>
  <c r="BE11" i="1"/>
  <c r="BU11" i="1"/>
  <c r="BD11" i="1"/>
  <c r="BL11" i="1"/>
  <c r="BT11" i="1"/>
  <c r="BM11" i="1"/>
  <c r="BG11" i="1"/>
  <c r="BO11" i="1"/>
  <c r="BH11" i="1"/>
  <c r="BP11" i="1"/>
  <c r="BI11" i="1"/>
  <c r="BN11" i="1"/>
  <c r="BJ11" i="1"/>
  <c r="BQ11" i="1"/>
  <c r="BR11" i="1"/>
  <c r="BV11" i="1"/>
  <c r="BB11" i="1"/>
  <c r="BF11" i="1"/>
  <c r="BE9" i="1"/>
  <c r="BM9" i="1"/>
  <c r="BU9" i="1"/>
  <c r="BG9" i="1"/>
  <c r="BF9" i="1"/>
  <c r="BN9" i="1"/>
  <c r="BV9" i="1"/>
  <c r="BO9" i="1"/>
  <c r="BI9" i="1"/>
  <c r="BQ9" i="1"/>
  <c r="BB9" i="1"/>
  <c r="BJ9" i="1"/>
  <c r="BR9" i="1"/>
  <c r="BH9" i="1"/>
  <c r="BL9" i="1"/>
  <c r="BK9" i="1"/>
  <c r="BP9" i="1"/>
  <c r="BS9" i="1"/>
  <c r="BT9" i="1"/>
  <c r="BC9" i="1"/>
  <c r="BD9" i="1"/>
  <c r="BA9" i="1"/>
  <c r="AM12" i="1"/>
  <c r="AM13" i="1"/>
  <c r="AZ9" i="1"/>
  <c r="AZ11" i="1"/>
  <c r="AH24" i="1"/>
  <c r="AM25" i="1" s="1"/>
  <c r="AR28" i="1" s="1"/>
  <c r="AW28" i="1" s="1"/>
  <c r="AM20" i="1" l="1"/>
  <c r="AR22" i="1"/>
  <c r="AR14" i="1"/>
  <c r="AR26" i="1"/>
  <c r="AR13" i="1"/>
  <c r="AR12" i="1"/>
  <c r="AR8" i="1"/>
  <c r="AR15" i="1"/>
  <c r="AR5" i="1"/>
  <c r="AR29" i="1"/>
  <c r="AR30" i="1"/>
  <c r="AM23" i="1"/>
  <c r="AR25" i="1" s="1"/>
  <c r="AW26" i="1" s="1"/>
  <c r="AM14" i="1"/>
  <c r="AR16" i="1" s="1"/>
  <c r="AH15" i="1"/>
  <c r="AM16" i="1" s="1"/>
  <c r="AR18" i="1" s="1"/>
  <c r="AW19" i="1" s="1"/>
  <c r="AH16" i="1"/>
  <c r="AM17" i="1" s="1"/>
  <c r="AR19" i="1" s="1"/>
  <c r="AW20" i="1" s="1"/>
  <c r="AH17" i="1"/>
  <c r="AM18" i="1" s="1"/>
  <c r="AR20" i="1" s="1"/>
  <c r="AW21" i="1" s="1"/>
  <c r="AH18" i="1"/>
  <c r="AM19" i="1" s="1"/>
  <c r="AR21" i="1" s="1"/>
  <c r="AW22" i="1" s="1"/>
  <c r="AH14" i="1"/>
  <c r="AM15" i="1" s="1"/>
  <c r="AR17" i="1" s="1"/>
  <c r="AW18" i="1" s="1"/>
  <c r="BC19" i="1" l="1"/>
  <c r="BK19" i="1"/>
  <c r="BS19" i="1"/>
  <c r="BA19" i="1"/>
  <c r="BD19" i="1"/>
  <c r="BL19" i="1"/>
  <c r="BT19" i="1"/>
  <c r="BG19" i="1"/>
  <c r="BO19" i="1"/>
  <c r="BM19" i="1"/>
  <c r="BB19" i="1"/>
  <c r="BE19" i="1"/>
  <c r="BN19" i="1"/>
  <c r="BP19" i="1"/>
  <c r="BQ19" i="1"/>
  <c r="BJ19" i="1"/>
  <c r="BF19" i="1"/>
  <c r="BR19" i="1"/>
  <c r="BH19" i="1"/>
  <c r="BU19" i="1"/>
  <c r="BI19" i="1"/>
  <c r="BV19" i="1"/>
  <c r="BF20" i="1"/>
  <c r="BN20" i="1"/>
  <c r="BV20" i="1"/>
  <c r="BG20" i="1"/>
  <c r="BO20" i="1"/>
  <c r="BB20" i="1"/>
  <c r="BJ20" i="1"/>
  <c r="BR20" i="1"/>
  <c r="BD20" i="1"/>
  <c r="BQ20" i="1"/>
  <c r="BH20" i="1"/>
  <c r="BT20" i="1"/>
  <c r="BI20" i="1"/>
  <c r="BP20" i="1"/>
  <c r="BE20" i="1"/>
  <c r="BS20" i="1"/>
  <c r="BA20" i="1"/>
  <c r="BU20" i="1"/>
  <c r="BK20" i="1"/>
  <c r="BL20" i="1"/>
  <c r="BM20" i="1"/>
  <c r="BC20" i="1"/>
  <c r="BH18" i="1"/>
  <c r="BP18" i="1"/>
  <c r="BB18" i="1"/>
  <c r="BI18" i="1"/>
  <c r="BQ18" i="1"/>
  <c r="BA18" i="1"/>
  <c r="BJ18" i="1"/>
  <c r="BD18" i="1"/>
  <c r="BL18" i="1"/>
  <c r="BT18" i="1"/>
  <c r="BF18" i="1"/>
  <c r="BU18" i="1"/>
  <c r="BS18" i="1"/>
  <c r="BG18" i="1"/>
  <c r="BV18" i="1"/>
  <c r="BK18" i="1"/>
  <c r="BM18" i="1"/>
  <c r="BN18" i="1"/>
  <c r="BO18" i="1"/>
  <c r="BC18" i="1"/>
  <c r="BR18" i="1"/>
  <c r="BE18" i="1"/>
  <c r="AW30" i="1"/>
  <c r="BD22" i="1"/>
  <c r="BL22" i="1"/>
  <c r="BT22" i="1"/>
  <c r="BE22" i="1"/>
  <c r="BM22" i="1"/>
  <c r="BU22" i="1"/>
  <c r="BH22" i="1"/>
  <c r="BP22" i="1"/>
  <c r="BN22" i="1"/>
  <c r="BC22" i="1"/>
  <c r="BR22" i="1"/>
  <c r="BB22" i="1"/>
  <c r="BO22" i="1"/>
  <c r="BQ22" i="1"/>
  <c r="BF22" i="1"/>
  <c r="BA22" i="1"/>
  <c r="BG22" i="1"/>
  <c r="BS22" i="1"/>
  <c r="BI22" i="1"/>
  <c r="BV22" i="1"/>
  <c r="BJ22" i="1"/>
  <c r="BK22" i="1"/>
  <c r="BI21" i="1"/>
  <c r="BQ21" i="1"/>
  <c r="BB21" i="1"/>
  <c r="BJ21" i="1"/>
  <c r="BR21" i="1"/>
  <c r="BE21" i="1"/>
  <c r="BM21" i="1"/>
  <c r="BU21" i="1"/>
  <c r="BH21" i="1"/>
  <c r="BV21" i="1"/>
  <c r="BA21" i="1"/>
  <c r="BN21" i="1"/>
  <c r="BK21" i="1"/>
  <c r="BL21" i="1"/>
  <c r="BT21" i="1"/>
  <c r="BC21" i="1"/>
  <c r="BO21" i="1"/>
  <c r="BD21" i="1"/>
  <c r="BP21" i="1"/>
  <c r="BF21" i="1"/>
  <c r="BS21" i="1"/>
  <c r="BG21" i="1"/>
  <c r="AW15" i="1"/>
  <c r="AW14" i="1"/>
  <c r="AW5" i="1"/>
  <c r="AW23" i="1"/>
  <c r="AW12" i="1"/>
  <c r="AW17" i="1"/>
  <c r="AW31" i="1"/>
  <c r="AZ18" i="1"/>
  <c r="AZ21" i="1"/>
  <c r="AZ20" i="1"/>
  <c r="AZ19" i="1"/>
  <c r="BB5" i="1" l="1"/>
  <c r="BJ5" i="1"/>
  <c r="BR5" i="1"/>
  <c r="BC5" i="1"/>
  <c r="BK5" i="1"/>
  <c r="BS5" i="1"/>
  <c r="BD5" i="1"/>
  <c r="BL5" i="1"/>
  <c r="BT5" i="1"/>
  <c r="BM5" i="1"/>
  <c r="BU5" i="1"/>
  <c r="BI5" i="1"/>
  <c r="BE5" i="1"/>
  <c r="BF5" i="1"/>
  <c r="BN5" i="1"/>
  <c r="BV5" i="1"/>
  <c r="BG5" i="1"/>
  <c r="BO5" i="1"/>
  <c r="BA5" i="1"/>
  <c r="BQ5" i="1"/>
  <c r="BH5" i="1"/>
  <c r="BP5" i="1"/>
  <c r="AZ5" i="1"/>
  <c r="BG15" i="1"/>
  <c r="BO15" i="1"/>
  <c r="BQ15" i="1"/>
  <c r="BH15" i="1"/>
  <c r="BP15" i="1"/>
  <c r="BI15" i="1"/>
  <c r="BC15" i="1"/>
  <c r="BK15" i="1"/>
  <c r="BS15" i="1"/>
  <c r="BA15" i="1"/>
  <c r="BD15" i="1"/>
  <c r="BL15" i="1"/>
  <c r="BT15" i="1"/>
  <c r="BJ15" i="1"/>
  <c r="BN15" i="1"/>
  <c r="BF15" i="1"/>
  <c r="BM15" i="1"/>
  <c r="BR15" i="1"/>
  <c r="BU15" i="1"/>
  <c r="BB15" i="1"/>
  <c r="BV15" i="1"/>
  <c r="BE15" i="1"/>
  <c r="BE31" i="1"/>
  <c r="BM31" i="1"/>
  <c r="BU31" i="1"/>
  <c r="BF31" i="1"/>
  <c r="BN31" i="1"/>
  <c r="BV31" i="1"/>
  <c r="BI31" i="1"/>
  <c r="BQ31" i="1"/>
  <c r="BB31" i="1"/>
  <c r="BO31" i="1"/>
  <c r="BR31" i="1"/>
  <c r="BS31" i="1"/>
  <c r="BK31" i="1"/>
  <c r="BC31" i="1"/>
  <c r="BP31" i="1"/>
  <c r="BD31" i="1"/>
  <c r="BG31" i="1"/>
  <c r="BH31" i="1"/>
  <c r="BT31" i="1"/>
  <c r="BJ31" i="1"/>
  <c r="BA31" i="1"/>
  <c r="BL31" i="1"/>
  <c r="BE17" i="1"/>
  <c r="BM17" i="1"/>
  <c r="BU17" i="1"/>
  <c r="BG17" i="1"/>
  <c r="BF17" i="1"/>
  <c r="BN17" i="1"/>
  <c r="BV17" i="1"/>
  <c r="BO17" i="1"/>
  <c r="BI17" i="1"/>
  <c r="BQ17" i="1"/>
  <c r="BB17" i="1"/>
  <c r="BJ17" i="1"/>
  <c r="BK17" i="1"/>
  <c r="BP17" i="1"/>
  <c r="BR17" i="1"/>
  <c r="BL17" i="1"/>
  <c r="BA17" i="1"/>
  <c r="BH17" i="1"/>
  <c r="BS17" i="1"/>
  <c r="BC17" i="1"/>
  <c r="BT17" i="1"/>
  <c r="BD17" i="1"/>
  <c r="BF12" i="1"/>
  <c r="BN12" i="1"/>
  <c r="BV12" i="1"/>
  <c r="BP12" i="1"/>
  <c r="BG12" i="1"/>
  <c r="BO12" i="1"/>
  <c r="BH12" i="1"/>
  <c r="BB12" i="1"/>
  <c r="BJ12" i="1"/>
  <c r="BR12" i="1"/>
  <c r="BC12" i="1"/>
  <c r="BK12" i="1"/>
  <c r="BS12" i="1"/>
  <c r="BI12" i="1"/>
  <c r="BQ12" i="1"/>
  <c r="BE12" i="1"/>
  <c r="BL12" i="1"/>
  <c r="BM12" i="1"/>
  <c r="BA12" i="1"/>
  <c r="BT12" i="1"/>
  <c r="BU12" i="1"/>
  <c r="BD12" i="1"/>
  <c r="BG23" i="1"/>
  <c r="BO23" i="1"/>
  <c r="BH23" i="1"/>
  <c r="BP23" i="1"/>
  <c r="BC23" i="1"/>
  <c r="BK23" i="1"/>
  <c r="BS23" i="1"/>
  <c r="BA23" i="1"/>
  <c r="BE23" i="1"/>
  <c r="BR23" i="1"/>
  <c r="BI23" i="1"/>
  <c r="BJ23" i="1"/>
  <c r="BD23" i="1"/>
  <c r="BF23" i="1"/>
  <c r="BT23" i="1"/>
  <c r="BU23" i="1"/>
  <c r="BV23" i="1"/>
  <c r="BQ23" i="1"/>
  <c r="BL23" i="1"/>
  <c r="BM23" i="1"/>
  <c r="BB23" i="1"/>
  <c r="BN23" i="1"/>
  <c r="BB30" i="1"/>
  <c r="BJ30" i="1"/>
  <c r="BR30" i="1"/>
  <c r="BC30" i="1"/>
  <c r="BK30" i="1"/>
  <c r="BS30" i="1"/>
  <c r="BF30" i="1"/>
  <c r="BN30" i="1"/>
  <c r="BV30" i="1"/>
  <c r="BI30" i="1"/>
  <c r="BM30" i="1"/>
  <c r="BO30" i="1"/>
  <c r="BU30" i="1"/>
  <c r="BL30" i="1"/>
  <c r="BD30" i="1"/>
  <c r="BP30" i="1"/>
  <c r="BE30" i="1"/>
  <c r="BQ30" i="1"/>
  <c r="BG30" i="1"/>
  <c r="BT30" i="1"/>
  <c r="BA30" i="1"/>
  <c r="BH30" i="1"/>
  <c r="BD14" i="1"/>
  <c r="BL14" i="1"/>
  <c r="BT14" i="1"/>
  <c r="BF14" i="1"/>
  <c r="BV14" i="1"/>
  <c r="BE14" i="1"/>
  <c r="BM14" i="1"/>
  <c r="BU14" i="1"/>
  <c r="BN14" i="1"/>
  <c r="BH14" i="1"/>
  <c r="BP14" i="1"/>
  <c r="BI14" i="1"/>
  <c r="BQ14" i="1"/>
  <c r="BJ14" i="1"/>
  <c r="BR14" i="1"/>
  <c r="BK14" i="1"/>
  <c r="BO14" i="1"/>
  <c r="BS14" i="1"/>
  <c r="BA14" i="1"/>
  <c r="BB14" i="1"/>
  <c r="BC14" i="1"/>
  <c r="BG14" i="1"/>
  <c r="AZ30" i="1"/>
  <c r="AZ31" i="1"/>
  <c r="AZ17" i="1"/>
  <c r="AZ12" i="1"/>
  <c r="AW16" i="1"/>
  <c r="AW13" i="1"/>
  <c r="AW27" i="1"/>
  <c r="AW8" i="1"/>
  <c r="BI13" i="1" l="1"/>
  <c r="BQ13" i="1"/>
  <c r="BK13" i="1"/>
  <c r="BB13" i="1"/>
  <c r="BJ13" i="1"/>
  <c r="BR13" i="1"/>
  <c r="BC13" i="1"/>
  <c r="BS13" i="1"/>
  <c r="BE13" i="1"/>
  <c r="BM13" i="1"/>
  <c r="BU13" i="1"/>
  <c r="BF13" i="1"/>
  <c r="BN13" i="1"/>
  <c r="BV13" i="1"/>
  <c r="BH13" i="1"/>
  <c r="BO13" i="1"/>
  <c r="BL13" i="1"/>
  <c r="BP13" i="1"/>
  <c r="BG13" i="1"/>
  <c r="BT13" i="1"/>
  <c r="BA13" i="1"/>
  <c r="BD13" i="1"/>
  <c r="BB16" i="1"/>
  <c r="BJ16" i="1"/>
  <c r="BR16" i="1"/>
  <c r="BL16" i="1"/>
  <c r="BC16" i="1"/>
  <c r="BK16" i="1"/>
  <c r="BS16" i="1"/>
  <c r="BD16" i="1"/>
  <c r="BT16" i="1"/>
  <c r="BF16" i="1"/>
  <c r="BN16" i="1"/>
  <c r="BV16" i="1"/>
  <c r="BG16" i="1"/>
  <c r="BO16" i="1"/>
  <c r="BI16" i="1"/>
  <c r="BQ16" i="1"/>
  <c r="BM16" i="1"/>
  <c r="BP16" i="1"/>
  <c r="BA16" i="1"/>
  <c r="BU16" i="1"/>
  <c r="BE16" i="1"/>
  <c r="BH16" i="1"/>
  <c r="BB8" i="1"/>
  <c r="BJ8" i="1"/>
  <c r="BR8" i="1"/>
  <c r="BL8" i="1"/>
  <c r="BC8" i="1"/>
  <c r="BK8" i="1"/>
  <c r="BS8" i="1"/>
  <c r="BD8" i="1"/>
  <c r="BT8" i="1"/>
  <c r="BF8" i="1"/>
  <c r="BN8" i="1"/>
  <c r="BV8" i="1"/>
  <c r="BG8" i="1"/>
  <c r="BO8" i="1"/>
  <c r="BH8" i="1"/>
  <c r="BA8" i="1"/>
  <c r="BP8" i="1"/>
  <c r="BE8" i="1"/>
  <c r="BI8" i="1"/>
  <c r="BM8" i="1"/>
  <c r="BQ8" i="1"/>
  <c r="BU8" i="1"/>
  <c r="AZ8" i="1"/>
  <c r="AU32" i="1"/>
  <c r="AZ14" i="1"/>
  <c r="AZ16" i="1"/>
  <c r="AZ23" i="1"/>
  <c r="AZ13" i="1"/>
  <c r="AZ22" i="1"/>
  <c r="AZ15" i="1"/>
  <c r="BM32" i="1" l="1"/>
  <c r="BM37" i="1" s="1"/>
  <c r="BV32" i="1"/>
  <c r="BV37" i="1" s="1"/>
  <c r="BD32" i="1"/>
  <c r="BD37" i="1" s="1"/>
  <c r="BQ32" i="1"/>
  <c r="BQ37" i="1" s="1"/>
  <c r="BU32" i="1"/>
  <c r="BU37" i="1" s="1"/>
  <c r="BG32" i="1"/>
  <c r="BG37" i="1" s="1"/>
  <c r="BC32" i="1"/>
  <c r="BC37" i="1" s="1"/>
  <c r="BL32" i="1"/>
  <c r="BL37" i="1" s="1"/>
  <c r="BN32" i="1"/>
  <c r="BN37" i="1" s="1"/>
  <c r="BE32" i="1"/>
  <c r="BE37" i="1" s="1"/>
  <c r="BF32" i="1"/>
  <c r="BF37" i="1" s="1"/>
  <c r="BJ32" i="1"/>
  <c r="BJ37" i="1" s="1"/>
  <c r="BI32" i="1"/>
  <c r="BI37" i="1" s="1"/>
  <c r="BR32" i="1"/>
  <c r="BR37" i="1" s="1"/>
  <c r="BP32" i="1"/>
  <c r="BP37" i="1" s="1"/>
  <c r="BT32" i="1"/>
  <c r="BT37" i="1" s="1"/>
  <c r="BB32" i="1"/>
  <c r="BB37" i="1" s="1"/>
  <c r="BH32" i="1"/>
  <c r="BH37" i="1" s="1"/>
  <c r="BS32" i="1"/>
  <c r="BS37" i="1" s="1"/>
  <c r="BO32" i="1"/>
  <c r="BO37" i="1" s="1"/>
  <c r="BK32" i="1"/>
  <c r="BK37" i="1" s="1"/>
  <c r="AZ32" i="1"/>
  <c r="AZ37" i="1" s="1"/>
  <c r="BA32" i="1"/>
  <c r="BA37" i="1" s="1"/>
</calcChain>
</file>

<file path=xl/sharedStrings.xml><?xml version="1.0" encoding="utf-8"?>
<sst xmlns="http://schemas.openxmlformats.org/spreadsheetml/2006/main" count="265" uniqueCount="68">
  <si>
    <t>process input</t>
  </si>
  <si>
    <t>Value</t>
  </si>
  <si>
    <t>Unit</t>
  </si>
  <si>
    <t>process output</t>
  </si>
  <si>
    <t>kg</t>
  </si>
  <si>
    <t>waste</t>
  </si>
  <si>
    <t>H2O</t>
  </si>
  <si>
    <t>electricity</t>
  </si>
  <si>
    <t>MJ</t>
  </si>
  <si>
    <t>kWh</t>
  </si>
  <si>
    <t>waste water</t>
  </si>
  <si>
    <t>CO2</t>
  </si>
  <si>
    <t>(CF3SO2)2NH</t>
  </si>
  <si>
    <t>methanol</t>
  </si>
  <si>
    <t>Li2CO3</t>
  </si>
  <si>
    <t>heat</t>
  </si>
  <si>
    <t>NaN(SO2CF3)2</t>
  </si>
  <si>
    <t>H2SO4</t>
  </si>
  <si>
    <t>cooling</t>
  </si>
  <si>
    <t>(CH3)3SiN(Na)SO2CF3</t>
  </si>
  <si>
    <t>dioxane</t>
  </si>
  <si>
    <t>CF3SO2F</t>
  </si>
  <si>
    <t>NaNHSO2CF3</t>
  </si>
  <si>
    <t>[(CH3)3Si]2NH</t>
  </si>
  <si>
    <t>CH3SO2F</t>
  </si>
  <si>
    <t>HF</t>
  </si>
  <si>
    <t>H2</t>
  </si>
  <si>
    <t>CF3SO2NH2</t>
  </si>
  <si>
    <t>Na</t>
  </si>
  <si>
    <t>CH3SO2Cl (MSC)</t>
  </si>
  <si>
    <t>KF</t>
  </si>
  <si>
    <t>liquid NH3</t>
  </si>
  <si>
    <t>dry HCl</t>
  </si>
  <si>
    <t>C6H6</t>
  </si>
  <si>
    <t>NH3</t>
  </si>
  <si>
    <t>SO2Cl2</t>
  </si>
  <si>
    <t>CH4</t>
  </si>
  <si>
    <t>urea-H2O2</t>
  </si>
  <si>
    <t>CH3Cl</t>
  </si>
  <si>
    <t>KOH</t>
  </si>
  <si>
    <t>urea</t>
  </si>
  <si>
    <t>H2O2</t>
  </si>
  <si>
    <t>(CF3SO2)2NLi</t>
  </si>
  <si>
    <t>Greenhouse gas (kg CO2-eq)</t>
  </si>
  <si>
    <t>Cumulative energy demand (MJ-eq)</t>
  </si>
  <si>
    <t xml:space="preserve">ReCiPe Midpoint (E) </t>
  </si>
  <si>
    <t>ReCiPe Endpoint (E,A)</t>
  </si>
  <si>
    <t>agricultural land occupation</t>
  </si>
  <si>
    <t>climate change</t>
  </si>
  <si>
    <t>fossil depletion</t>
  </si>
  <si>
    <t>freshwater ecotoxicity</t>
  </si>
  <si>
    <t>freshwater eutrophication</t>
  </si>
  <si>
    <t>human toxicity</t>
  </si>
  <si>
    <t>ionising radiation</t>
  </si>
  <si>
    <t>marine ecotoxicity</t>
  </si>
  <si>
    <t>marine eutrophication</t>
  </si>
  <si>
    <t>metal depletion</t>
  </si>
  <si>
    <t>natural land transformation</t>
  </si>
  <si>
    <t>ozone depletion</t>
  </si>
  <si>
    <t>particulate matter formation</t>
  </si>
  <si>
    <t>photochemical oxidant formation</t>
  </si>
  <si>
    <t>terrestrial acidification</t>
  </si>
  <si>
    <t>terrestrial ecotoxicity</t>
  </si>
  <si>
    <t>urban land occupation</t>
  </si>
  <si>
    <t>water depletion</t>
  </si>
  <si>
    <t>ecosystem quality</t>
  </si>
  <si>
    <t>human health</t>
  </si>
  <si>
    <t>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</si>
</sst>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General"/>
    <numFmt numFmtId="165" formatCode="0.000E+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164" fontId="0" fillId="0" borderId="0"/>
    <xf numFmtId="164" fontId="4" fillId="0" borderId="0"/>
    <xf numFmtId="164" fontId="7" fillId="0" borderId="0"/>
    <xf numFmtId="164" fontId="5" fillId="2" borderId="0" applyNumberFormat="0" applyBorder="0" applyAlignment="0" applyProtection="0"/>
    <xf numFmtId="164" fontId="5" fillId="2" borderId="0" applyNumberFormat="0" applyBorder="0" applyAlignment="0" applyProtection="0"/>
    <xf numFmtId="164" fontId="4" fillId="0" borderId="0"/>
    <xf numFmtId="164" fontId="8" fillId="3" borderId="0" applyNumberFormat="0" applyBorder="0" applyAlignment="0" applyProtection="0"/>
  </cellStyleXfs>
  <cellXfs count="33">
    <xf numFmtId="164" fontId="0" fillId="0" borderId="0" xfId="0"/>
    <xf numFmtId="164" fontId="2" fillId="0" borderId="0" xfId="0" applyFont="1"/>
    <xf numFmtId="164" fontId="0" fillId="0" borderId="0" xfId="0" applyFill="1" applyBorder="1"/>
    <xf numFmtId="164" fontId="1" fillId="0" borderId="0" xfId="0" applyFont="1" applyFill="1" applyBorder="1"/>
    <xf numFmtId="164" fontId="3" fillId="0" borderId="0" xfId="0" applyFont="1"/>
    <xf numFmtId="164" fontId="3" fillId="0" borderId="0" xfId="0" applyFont="1" applyFill="1" applyBorder="1"/>
    <xf numFmtId="164" fontId="6" fillId="0" borderId="0" xfId="0" applyFont="1" applyFill="1" applyBorder="1"/>
    <xf numFmtId="164" fontId="6" fillId="0" borderId="0" xfId="0" applyFont="1"/>
    <xf numFmtId="164" fontId="1" fillId="0" borderId="0" xfId="0" applyFont="1"/>
    <xf numFmtId="164" fontId="0" fillId="0" borderId="0" xfId="0" applyFont="1" applyFill="1" applyBorder="1"/>
    <xf numFmtId="164" fontId="2" fillId="0" borderId="0" xfId="0" applyFont="1" applyFill="1" applyBorder="1"/>
    <xf numFmtId="165" fontId="0" fillId="0" borderId="0" xfId="0" applyNumberFormat="1"/>
    <xf numFmtId="164" fontId="0" fillId="0" borderId="1" xfId="0" applyBorder="1"/>
    <xf numFmtId="164" fontId="0" fillId="0" borderId="2" xfId="0" applyBorder="1"/>
    <xf numFmtId="165" fontId="0" fillId="0" borderId="2" xfId="0" applyNumberFormat="1" applyBorder="1"/>
    <xf numFmtId="164" fontId="0" fillId="0" borderId="3" xfId="0" applyBorder="1"/>
    <xf numFmtId="164" fontId="2" fillId="0" borderId="4" xfId="0" applyFont="1" applyBorder="1"/>
    <xf numFmtId="164" fontId="0" fillId="0" borderId="0" xfId="0" applyBorder="1"/>
    <xf numFmtId="165" fontId="0" fillId="0" borderId="0" xfId="0" applyNumberFormat="1" applyBorder="1"/>
    <xf numFmtId="164" fontId="0" fillId="0" borderId="5" xfId="0" applyBorder="1"/>
    <xf numFmtId="164" fontId="0" fillId="0" borderId="4" xfId="0" applyBorder="1"/>
    <xf numFmtId="164" fontId="0" fillId="0" borderId="4" xfId="0" applyFont="1" applyFill="1" applyBorder="1"/>
    <xf numFmtId="164" fontId="1" fillId="0" borderId="4" xfId="0" applyFont="1" applyBorder="1"/>
    <xf numFmtId="164" fontId="3" fillId="0" borderId="4" xfId="0" applyFont="1" applyBorder="1"/>
    <xf numFmtId="164" fontId="0" fillId="0" borderId="6" xfId="0" applyBorder="1"/>
    <xf numFmtId="164" fontId="0" fillId="0" borderId="7" xfId="0" applyBorder="1"/>
    <xf numFmtId="165" fontId="0" fillId="0" borderId="7" xfId="0" applyNumberFormat="1" applyBorder="1"/>
    <xf numFmtId="164" fontId="0" fillId="0" borderId="8" xfId="0" applyBorder="1"/>
    <xf numFmtId="165" fontId="8" fillId="3" borderId="0" xfId="6" applyNumberFormat="1"/>
    <xf numFmtId="165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 vertical="center"/>
    </xf>
  </cellXfs>
  <cellStyles count="7">
    <cellStyle name="Bad 2" xfId="3" xr:uid="{00000000-0005-0000-0000-000000000000}"/>
    <cellStyle name="Bad 3" xfId="4" xr:uid="{00000000-0005-0000-0000-000001000000}"/>
    <cellStyle name="Excel Built-in Normal" xfId="2" xr:uid="{00000000-0005-0000-0000-000002000000}"/>
    <cellStyle name="Good" xfId="6" builtinId="26"/>
    <cellStyle name="Normal" xfId="0" builtinId="0"/>
    <cellStyle name="Normal 2" xfId="5" xr:uid="{00000000-0005-0000-0000-000005000000}"/>
    <cellStyle name="Normal 3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vin/Desktop/1_Perovskite_20180226/LCI/5_Li-TF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_Raw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ea-H2O2 pro"/>
      <sheetName val="Reaction (CH3SO2Cl)"/>
      <sheetName val="MSC distillation"/>
      <sheetName val="KF pro"/>
      <sheetName val="CH3SO2F pro"/>
      <sheetName val="CF3SO2F pro"/>
      <sheetName val="CF3SO2NH2"/>
      <sheetName val="NaNHSO2CF3"/>
      <sheetName val="(CH3)3SiN(Na)SO2CF3"/>
      <sheetName val="NaN(SO2CF3)2"/>
      <sheetName val="(CF3SO2)2NH pro"/>
      <sheetName val="Reaction ((CF3SO2)2NLi)"/>
    </sheetNames>
    <sheetDataSet>
      <sheetData sheetId="0">
        <row r="5">
          <cell r="E5">
            <v>0.49311810178537768</v>
          </cell>
        </row>
        <row r="9">
          <cell r="E9">
            <v>0.65265631118652923</v>
          </cell>
        </row>
        <row r="10">
          <cell r="E10">
            <v>0.73967715267806644</v>
          </cell>
        </row>
        <row r="12">
          <cell r="E12">
            <v>1</v>
          </cell>
        </row>
        <row r="13">
          <cell r="E13">
            <v>0.88545156564997329</v>
          </cell>
        </row>
        <row r="26">
          <cell r="F26">
            <v>1.1144469100349537</v>
          </cell>
        </row>
        <row r="31">
          <cell r="F31">
            <v>5.9361111000000001E-2</v>
          </cell>
        </row>
      </sheetData>
      <sheetData sheetId="1">
        <row r="5">
          <cell r="E5">
            <v>1</v>
          </cell>
        </row>
        <row r="6">
          <cell r="E6">
            <v>3.0880000000000001</v>
          </cell>
        </row>
        <row r="7">
          <cell r="E7">
            <v>5.5200000000000005</v>
          </cell>
        </row>
        <row r="8">
          <cell r="E8">
            <v>3.7600000000000001E-2</v>
          </cell>
        </row>
        <row r="10">
          <cell r="E10">
            <v>0.22051851851851853</v>
          </cell>
        </row>
        <row r="11">
          <cell r="E11">
            <v>7.0296296296296301E-2</v>
          </cell>
        </row>
        <row r="12">
          <cell r="E12">
            <v>0.55362962962962958</v>
          </cell>
        </row>
        <row r="13">
          <cell r="E13">
            <v>5.52</v>
          </cell>
        </row>
        <row r="14">
          <cell r="E14">
            <v>3.2811555555555558</v>
          </cell>
        </row>
        <row r="27">
          <cell r="E27">
            <v>0.5344559375238096</v>
          </cell>
        </row>
      </sheetData>
      <sheetData sheetId="2">
        <row r="9">
          <cell r="E9">
            <v>0.22051851851851853</v>
          </cell>
        </row>
        <row r="21">
          <cell r="E21">
            <v>7.6960962962962967E-2</v>
          </cell>
        </row>
      </sheetData>
      <sheetData sheetId="3">
        <row r="5">
          <cell r="E5">
            <v>0.16278141920775149</v>
          </cell>
        </row>
        <row r="7">
          <cell r="E7">
            <v>0.21554003989740667</v>
          </cell>
        </row>
        <row r="9">
          <cell r="E9">
            <v>0.16413793103448276</v>
          </cell>
        </row>
        <row r="10">
          <cell r="E10">
            <v>5.8620689655172413E-2</v>
          </cell>
        </row>
        <row r="12">
          <cell r="E12">
            <v>0.17</v>
          </cell>
        </row>
        <row r="27">
          <cell r="F27">
            <v>1.0085548846744317</v>
          </cell>
        </row>
        <row r="31">
          <cell r="F31">
            <v>1.4160497285322583E-2</v>
          </cell>
        </row>
      </sheetData>
      <sheetData sheetId="4">
        <row r="5">
          <cell r="E5">
            <v>0.28599999999999998</v>
          </cell>
        </row>
        <row r="6">
          <cell r="E6">
            <v>0.17</v>
          </cell>
        </row>
        <row r="8">
          <cell r="E8">
            <v>0.20799999999999999</v>
          </cell>
        </row>
        <row r="9">
          <cell r="E9">
            <v>0.15812244897959185</v>
          </cell>
        </row>
        <row r="10">
          <cell r="E10">
            <v>8.987755102040812E-2</v>
          </cell>
        </row>
        <row r="24">
          <cell r="F24">
            <v>0.10305744163265307</v>
          </cell>
        </row>
        <row r="29">
          <cell r="F29">
            <v>0.01</v>
          </cell>
        </row>
      </sheetData>
      <sheetData sheetId="5">
        <row r="5">
          <cell r="E5">
            <v>0.20799999999999999</v>
          </cell>
        </row>
        <row r="6">
          <cell r="E6">
            <v>7.1052631578947367E-2</v>
          </cell>
        </row>
        <row r="8">
          <cell r="E8">
            <v>0.18</v>
          </cell>
        </row>
        <row r="9">
          <cell r="E9">
            <v>7.105263157894736E-3</v>
          </cell>
        </row>
        <row r="10">
          <cell r="E10">
            <v>9.1947368421052597E-2</v>
          </cell>
        </row>
        <row r="24">
          <cell r="F24">
            <v>2.0249999999999999</v>
          </cell>
        </row>
      </sheetData>
      <sheetData sheetId="6">
        <row r="5">
          <cell r="E5">
            <v>0.11</v>
          </cell>
        </row>
        <row r="6">
          <cell r="E6">
            <v>0.42</v>
          </cell>
        </row>
        <row r="7">
          <cell r="E7">
            <v>0.61799999999999999</v>
          </cell>
        </row>
        <row r="8">
          <cell r="E8">
            <v>2.2536912751677855E-2</v>
          </cell>
        </row>
        <row r="9">
          <cell r="E9">
            <v>0.17519999999999999</v>
          </cell>
        </row>
        <row r="11">
          <cell r="E11">
            <v>9.1999999999999998E-2</v>
          </cell>
        </row>
        <row r="12">
          <cell r="E12">
            <v>3.3033557046979869E-2</v>
          </cell>
        </row>
        <row r="13">
          <cell r="E13">
            <v>2.2845637583892617E-2</v>
          </cell>
        </row>
        <row r="14">
          <cell r="E14">
            <v>0.38851006711409397</v>
          </cell>
        </row>
        <row r="15">
          <cell r="E15">
            <v>0.80934765100671147</v>
          </cell>
        </row>
        <row r="27">
          <cell r="F27">
            <v>8.9830588235294107E-2</v>
          </cell>
        </row>
        <row r="40">
          <cell r="F40">
            <v>0.40444715534633574</v>
          </cell>
        </row>
        <row r="47">
          <cell r="F47">
            <v>1.4346159986009773E-2</v>
          </cell>
        </row>
      </sheetData>
      <sheetData sheetId="7">
        <row r="5">
          <cell r="E5">
            <v>8.3000000000000004E-2</v>
          </cell>
        </row>
        <row r="6">
          <cell r="E6">
            <v>0.15840000000000001</v>
          </cell>
        </row>
        <row r="7">
          <cell r="E7">
            <v>1.2800000000000001E-2</v>
          </cell>
        </row>
        <row r="9">
          <cell r="E9">
            <v>9.9000000000000005E-2</v>
          </cell>
        </row>
        <row r="10">
          <cell r="E10">
            <v>0.15519999999999998</v>
          </cell>
        </row>
        <row r="18">
          <cell r="F18">
            <v>3.46</v>
          </cell>
        </row>
      </sheetData>
      <sheetData sheetId="8">
        <row r="5">
          <cell r="E5">
            <v>9.5000000000000001E-2</v>
          </cell>
        </row>
        <row r="6">
          <cell r="E6">
            <v>0.46200000000000002</v>
          </cell>
        </row>
        <row r="7">
          <cell r="E7">
            <v>0.1033</v>
          </cell>
        </row>
        <row r="9">
          <cell r="E9">
            <v>0.112</v>
          </cell>
        </row>
        <row r="10">
          <cell r="E10">
            <v>0.54830000000000012</v>
          </cell>
        </row>
        <row r="22">
          <cell r="F22">
            <v>13.060000000000002</v>
          </cell>
        </row>
      </sheetData>
      <sheetData sheetId="9">
        <row r="5">
          <cell r="E5">
            <v>0.112</v>
          </cell>
        </row>
        <row r="6">
          <cell r="E6">
            <v>0.23100000000000001</v>
          </cell>
        </row>
        <row r="7">
          <cell r="E7">
            <v>7.7519999999999992E-2</v>
          </cell>
        </row>
        <row r="9">
          <cell r="E9">
            <v>0.1</v>
          </cell>
        </row>
        <row r="10">
          <cell r="E10">
            <v>0.32052000000000003</v>
          </cell>
        </row>
        <row r="17">
          <cell r="F17">
            <v>4.3509375000000003E-2</v>
          </cell>
        </row>
        <row r="29">
          <cell r="F29">
            <v>2.3693218929866671</v>
          </cell>
        </row>
      </sheetData>
      <sheetData sheetId="10">
        <row r="5">
          <cell r="E5">
            <v>0.1</v>
          </cell>
        </row>
        <row r="6">
          <cell r="E6">
            <v>0.18</v>
          </cell>
        </row>
        <row r="8">
          <cell r="E8">
            <v>9.5000000000000001E-2</v>
          </cell>
        </row>
        <row r="9">
          <cell r="E9">
            <v>0.18500000000000003</v>
          </cell>
        </row>
        <row r="18">
          <cell r="F18">
            <v>1.6424163918367349E-2</v>
          </cell>
        </row>
        <row r="28">
          <cell r="F28">
            <v>6.9278017460171428</v>
          </cell>
        </row>
      </sheetData>
      <sheetData sheetId="11">
        <row r="5">
          <cell r="E5">
            <v>0.1</v>
          </cell>
        </row>
        <row r="7">
          <cell r="E7">
            <v>7.437722419928826E-3</v>
          </cell>
        </row>
        <row r="9">
          <cell r="E9">
            <v>9.5000000000000001E-2</v>
          </cell>
        </row>
        <row r="10">
          <cell r="E10">
            <v>9.5000000000000001E-2</v>
          </cell>
        </row>
        <row r="11">
          <cell r="E11">
            <v>1.2508896797153024E-2</v>
          </cell>
        </row>
        <row r="13">
          <cell r="E13">
            <v>9.7028469750889676E-2</v>
          </cell>
        </row>
        <row r="14">
          <cell r="E14">
            <v>9.5000000000000001E-2</v>
          </cell>
        </row>
        <row r="15">
          <cell r="E15">
            <v>0.10304270462633452</v>
          </cell>
        </row>
        <row r="28">
          <cell r="F28">
            <v>0.58866339412811386</v>
          </cell>
        </row>
        <row r="33">
          <cell r="F33">
            <v>8.1109247574555152E-3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on"/>
      <sheetName val="production-alphabetical"/>
      <sheetName val="direct emissions"/>
      <sheetName val="Jian's"/>
    </sheetNames>
    <sheetDataSet>
      <sheetData sheetId="0">
        <row r="3">
          <cell r="D3">
            <v>2.4752999999999998</v>
          </cell>
          <cell r="M3">
            <v>20.685313700000005</v>
          </cell>
          <cell r="N3">
            <v>8.8877999999999999E-2</v>
          </cell>
          <cell r="O3">
            <v>2.2648999999999999</v>
          </cell>
          <cell r="P3">
            <v>0.39137</v>
          </cell>
          <cell r="Q3">
            <v>3.4606999999999999E-2</v>
          </cell>
          <cell r="R3">
            <v>1.4064E-2</v>
          </cell>
          <cell r="S3">
            <v>31.951000000000001</v>
          </cell>
          <cell r="T3">
            <v>0.15866</v>
          </cell>
          <cell r="U3">
            <v>31.074999999999999</v>
          </cell>
          <cell r="V3">
            <v>0.13034999999999999</v>
          </cell>
          <cell r="W3">
            <v>0.17466000000000001</v>
          </cell>
          <cell r="X3">
            <v>1.8164E-4</v>
          </cell>
          <cell r="Y3">
            <v>1.8353E-7</v>
          </cell>
          <cell r="Z3">
            <v>5.0572000000000004E-3</v>
          </cell>
          <cell r="AA3">
            <v>5.9461000000000002E-3</v>
          </cell>
          <cell r="AB3">
            <v>1.0370000000000001E-2</v>
          </cell>
          <cell r="AC3">
            <v>1.3814999999999999E-3</v>
          </cell>
          <cell r="AD3">
            <v>2.3361E-2</v>
          </cell>
          <cell r="AE3">
            <v>1.0649E-2</v>
          </cell>
          <cell r="AF3">
            <v>0.10145</v>
          </cell>
          <cell r="AG3">
            <v>0.30706</v>
          </cell>
          <cell r="AH3">
            <v>5.5032999999999999E-2</v>
          </cell>
        </row>
        <row r="4">
          <cell r="D4">
            <v>0.36930000000000002</v>
          </cell>
          <cell r="M4">
            <v>2.3668493929999999</v>
          </cell>
          <cell r="N4">
            <v>6.0940999999999999E-3</v>
          </cell>
          <cell r="O4">
            <v>0.35915999999999998</v>
          </cell>
          <cell r="P4">
            <v>5.2048999999999998E-2</v>
          </cell>
          <cell r="Q4">
            <v>0.12237000000000001</v>
          </cell>
          <cell r="R4">
            <v>1.8588000000000001E-3</v>
          </cell>
          <cell r="S4">
            <v>113.85</v>
          </cell>
          <cell r="T4">
            <v>1.0475E-2</v>
          </cell>
          <cell r="U4">
            <v>91.475999999999999</v>
          </cell>
          <cell r="V4">
            <v>2.898E-4</v>
          </cell>
          <cell r="W4">
            <v>5.6449999999999998E-3</v>
          </cell>
          <cell r="X4">
            <v>-8.0467000000000001E-5</v>
          </cell>
          <cell r="Y4">
            <v>1.8459E-8</v>
          </cell>
          <cell r="Z4">
            <v>4.2025E-4</v>
          </cell>
          <cell r="AA4">
            <v>8.7235999999999998E-4</v>
          </cell>
          <cell r="AB4">
            <v>9.914399999999999E-4</v>
          </cell>
          <cell r="AC4">
            <v>1.2791E-3</v>
          </cell>
          <cell r="AD4">
            <v>1.2624E-2</v>
          </cell>
          <cell r="AE4">
            <v>4.7706000000000002E-4</v>
          </cell>
          <cell r="AF4">
            <v>3.4474999999999999E-2</v>
          </cell>
          <cell r="AG4">
            <v>0.79079999999999995</v>
          </cell>
          <cell r="AH4">
            <v>6.5030000000000001E-3</v>
          </cell>
        </row>
        <row r="5">
          <cell r="D5">
            <v>0.15465000000000001</v>
          </cell>
          <cell r="M5">
            <v>2.4787406950000004</v>
          </cell>
          <cell r="N5">
            <v>1.8196E-3</v>
          </cell>
          <cell r="O5">
            <v>0.14082</v>
          </cell>
          <cell r="P5">
            <v>5.5909E-2</v>
          </cell>
          <cell r="Q5">
            <v>1.2413999999999999E-3</v>
          </cell>
          <cell r="R5">
            <v>2.6500999999999999E-5</v>
          </cell>
          <cell r="S5">
            <v>1.3853</v>
          </cell>
          <cell r="T5">
            <v>5.3452999999999999E-3</v>
          </cell>
          <cell r="U5">
            <v>1.0576000000000001</v>
          </cell>
          <cell r="V5">
            <v>5.0624999999999997E-5</v>
          </cell>
          <cell r="W5">
            <v>5.8507000000000003E-3</v>
          </cell>
          <cell r="X5">
            <v>2.3737E-5</v>
          </cell>
          <cell r="Y5">
            <v>1.7491999999999999E-8</v>
          </cell>
          <cell r="Z5">
            <v>1.5186999999999999E-4</v>
          </cell>
          <cell r="AA5">
            <v>2.2416999999999999E-4</v>
          </cell>
          <cell r="AB5">
            <v>3.4684000000000001E-4</v>
          </cell>
          <cell r="AC5">
            <v>4.5553000000000002E-5</v>
          </cell>
          <cell r="AD5">
            <v>3.1451999999999999E-4</v>
          </cell>
          <cell r="AE5">
            <v>1.6911000000000001E-3</v>
          </cell>
          <cell r="AF5">
            <v>4.6265000000000004E-3</v>
          </cell>
          <cell r="AG5">
            <v>1.4662E-2</v>
          </cell>
          <cell r="AH5">
            <v>6.9754999999999999E-3</v>
          </cell>
        </row>
        <row r="6">
          <cell r="D6">
            <v>2.2629E-2</v>
          </cell>
          <cell r="M6">
            <v>1.1301142500000001</v>
          </cell>
          <cell r="N6">
            <v>0.11215</v>
          </cell>
          <cell r="O6">
            <v>1.8582999999999999E-2</v>
          </cell>
          <cell r="P6">
            <v>6.3794000000000003E-3</v>
          </cell>
          <cell r="Q6">
            <v>4.3543999999999999E-4</v>
          </cell>
          <cell r="R6">
            <v>1.0402E-5</v>
          </cell>
          <cell r="S6">
            <v>0.53217000000000003</v>
          </cell>
          <cell r="T6">
            <v>1.8257E-3</v>
          </cell>
          <cell r="U6">
            <v>0.35271000000000002</v>
          </cell>
          <cell r="V6">
            <v>1.2266999999999999E-4</v>
          </cell>
          <cell r="W6">
            <v>1.1761E-3</v>
          </cell>
          <cell r="X6">
            <v>6.0975999999999999E-6</v>
          </cell>
          <cell r="Y6">
            <v>1.7740999999999999E-9</v>
          </cell>
          <cell r="Z6">
            <v>2.3971999999999999E-4</v>
          </cell>
          <cell r="AA6">
            <v>4.1580000000000002E-4</v>
          </cell>
          <cell r="AB6">
            <v>3.101E-4</v>
          </cell>
          <cell r="AC6">
            <v>7.4307999999999994E-5</v>
          </cell>
          <cell r="AD6">
            <v>1.7539999999999999E-3</v>
          </cell>
          <cell r="AE6">
            <v>5.7485999999999998E-5</v>
          </cell>
          <cell r="AF6">
            <v>3.9671000000000003E-3</v>
          </cell>
          <cell r="AG6">
            <v>4.5497000000000003E-3</v>
          </cell>
          <cell r="AH6">
            <v>8.1945E-4</v>
          </cell>
        </row>
        <row r="7">
          <cell r="D7">
            <v>0.70992</v>
          </cell>
          <cell r="M7">
            <v>12.491602724200002</v>
          </cell>
          <cell r="N7">
            <v>8.1276999999999999E-4</v>
          </cell>
          <cell r="O7">
            <v>0.66998999999999997</v>
          </cell>
          <cell r="P7">
            <v>0.2959</v>
          </cell>
          <cell r="Q7">
            <v>2.5509999999999999E-3</v>
          </cell>
          <cell r="R7">
            <v>1.2449000000000001E-5</v>
          </cell>
          <cell r="S7">
            <v>5.2184999999999997</v>
          </cell>
          <cell r="T7">
            <v>4.2230000000000002E-3</v>
          </cell>
          <cell r="U7">
            <v>1.5693999999999999</v>
          </cell>
          <cell r="V7">
            <v>6.1474999999999995E-4</v>
          </cell>
          <cell r="W7">
            <v>2.9989999999999999E-3</v>
          </cell>
          <cell r="X7">
            <v>1.1035E-4</v>
          </cell>
          <cell r="Y7">
            <v>5.9294000000000001E-8</v>
          </cell>
          <cell r="Z7">
            <v>7.4861999999999997E-4</v>
          </cell>
          <cell r="AA7">
            <v>2.0135999999999999E-3</v>
          </cell>
          <cell r="AB7">
            <v>2.8999999999999998E-3</v>
          </cell>
          <cell r="AC7">
            <v>5.1903000000000001E-5</v>
          </cell>
          <cell r="AD7">
            <v>3.2011000000000002E-4</v>
          </cell>
          <cell r="AE7">
            <v>8.0185999999999994E-5</v>
          </cell>
          <cell r="AF7">
            <v>1.9613999999999999E-2</v>
          </cell>
          <cell r="AG7">
            <v>6.0482000000000001E-2</v>
          </cell>
          <cell r="AH7">
            <v>3.5621E-2</v>
          </cell>
        </row>
        <row r="9">
          <cell r="D9">
            <v>1.2476</v>
          </cell>
          <cell r="M9">
            <v>20.079148989999997</v>
          </cell>
          <cell r="N9">
            <v>5.4135999999999997E-2</v>
          </cell>
          <cell r="O9">
            <v>1.1052999999999999</v>
          </cell>
          <cell r="P9">
            <v>0.42669000000000001</v>
          </cell>
          <cell r="Q9">
            <v>3.0141000000000001E-2</v>
          </cell>
          <cell r="R9">
            <v>4.4855999999999997E-4</v>
          </cell>
          <cell r="S9">
            <v>21.734000000000002</v>
          </cell>
          <cell r="T9">
            <v>7.6050000000000006E-2</v>
          </cell>
          <cell r="U9">
            <v>50.171999999999997</v>
          </cell>
          <cell r="V9">
            <v>1.1524E-3</v>
          </cell>
          <cell r="W9">
            <v>7.8798000000000007E-2</v>
          </cell>
          <cell r="X9">
            <v>1.7945E-4</v>
          </cell>
          <cell r="Y9">
            <v>9.8905999999999999E-8</v>
          </cell>
          <cell r="Z9">
            <v>2.8089999999999999E-3</v>
          </cell>
          <cell r="AA9">
            <v>3.4837000000000002E-3</v>
          </cell>
          <cell r="AB9">
            <v>5.4356999999999999E-3</v>
          </cell>
          <cell r="AC9">
            <v>6.2281999999999995E-4</v>
          </cell>
          <cell r="AD9">
            <v>7.7327000000000003E-3</v>
          </cell>
          <cell r="AE9">
            <v>5.2801000000000002E-3</v>
          </cell>
          <cell r="AF9">
            <v>5.5114999999999997E-2</v>
          </cell>
          <cell r="AG9">
            <v>0.19298000000000001</v>
          </cell>
          <cell r="AH9">
            <v>5.4821000000000002E-2</v>
          </cell>
        </row>
        <row r="15">
          <cell r="D15">
            <v>1.7175</v>
          </cell>
          <cell r="M15">
            <v>24.897364580000001</v>
          </cell>
          <cell r="N15">
            <v>0.10059999999999999</v>
          </cell>
          <cell r="O15">
            <v>1.5791999999999999</v>
          </cell>
          <cell r="P15">
            <v>0.47922999999999999</v>
          </cell>
          <cell r="Q15">
            <v>2.6748000000000001E-2</v>
          </cell>
          <cell r="R15">
            <v>9.5542000000000001E-4</v>
          </cell>
          <cell r="S15">
            <v>40.517000000000003</v>
          </cell>
          <cell r="T15">
            <v>0.17491000000000001</v>
          </cell>
          <cell r="U15">
            <v>31.056000000000001</v>
          </cell>
          <cell r="V15">
            <v>1.7336999999999999E-3</v>
          </cell>
          <cell r="W15">
            <v>0.11890000000000001</v>
          </cell>
          <cell r="X15">
            <v>2.1800000000000001E-4</v>
          </cell>
          <cell r="Y15">
            <v>7.3574000000000005E-7</v>
          </cell>
          <cell r="Z15">
            <v>5.6179999999999997E-3</v>
          </cell>
          <cell r="AA15">
            <v>4.7133000000000001E-3</v>
          </cell>
          <cell r="AB15">
            <v>8.9970999999999992E-3</v>
          </cell>
          <cell r="AC15">
            <v>2.1754999999999999E-3</v>
          </cell>
          <cell r="AD15">
            <v>1.6012999999999999E-2</v>
          </cell>
          <cell r="AE15">
            <v>6.0805E-3</v>
          </cell>
          <cell r="AF15">
            <v>7.6143000000000002E-2</v>
          </cell>
          <cell r="AG15">
            <v>0.34482000000000002</v>
          </cell>
          <cell r="AH15">
            <v>6.2978999999999993E-2</v>
          </cell>
        </row>
        <row r="18">
          <cell r="D18">
            <v>0.69345000000000001</v>
          </cell>
          <cell r="M18">
            <v>69.591768990000006</v>
          </cell>
          <cell r="N18">
            <v>8.0840999999999994</v>
          </cell>
          <cell r="O18">
            <v>0.63915999999999995</v>
          </cell>
          <cell r="P18">
            <v>0.20791999999999999</v>
          </cell>
          <cell r="Q18">
            <v>1.3681E-2</v>
          </cell>
          <cell r="R18">
            <v>4.6694999999999999E-4</v>
          </cell>
          <cell r="S18">
            <v>22.841000000000001</v>
          </cell>
          <cell r="T18">
            <v>7.8226000000000004E-2</v>
          </cell>
          <cell r="U18">
            <v>13.372999999999999</v>
          </cell>
          <cell r="V18">
            <v>1.1286E-3</v>
          </cell>
          <cell r="W18">
            <v>4.4295000000000001E-2</v>
          </cell>
          <cell r="X18">
            <v>1.8275999999999999E-4</v>
          </cell>
          <cell r="Y18">
            <v>7.2439000000000004E-8</v>
          </cell>
          <cell r="Z18">
            <v>2.3758E-3</v>
          </cell>
          <cell r="AA18">
            <v>3.6361000000000002E-3</v>
          </cell>
          <cell r="AB18">
            <v>4.2195000000000002E-3</v>
          </cell>
          <cell r="AC18">
            <v>1.0931000000000001E-3</v>
          </cell>
          <cell r="AD18">
            <v>5.5779000000000002E-2</v>
          </cell>
          <cell r="AE18">
            <v>4.6763000000000004E-3</v>
          </cell>
          <cell r="AF18">
            <v>0.22781999999999999</v>
          </cell>
          <cell r="AG18">
            <v>0.17102000000000001</v>
          </cell>
          <cell r="AH18">
            <v>2.6983E-2</v>
          </cell>
        </row>
        <row r="19">
          <cell r="D19">
            <v>2.5428999999999999</v>
          </cell>
          <cell r="M19">
            <v>35.315584099999995</v>
          </cell>
          <cell r="N19">
            <v>0.25174000000000002</v>
          </cell>
          <cell r="O19">
            <v>2.3711000000000002</v>
          </cell>
          <cell r="P19">
            <v>0.71121999999999996</v>
          </cell>
          <cell r="Q19">
            <v>4.0837999999999999E-2</v>
          </cell>
          <cell r="R19">
            <v>2.2715999999999999E-3</v>
          </cell>
          <cell r="S19">
            <v>57.576999999999998</v>
          </cell>
          <cell r="T19">
            <v>0.20651</v>
          </cell>
          <cell r="U19">
            <v>41.613</v>
          </cell>
          <cell r="V19">
            <v>9.0001000000000005E-3</v>
          </cell>
          <cell r="W19">
            <v>0.19595000000000001</v>
          </cell>
          <cell r="X19">
            <v>7.0041999999999999E-4</v>
          </cell>
          <cell r="Y19">
            <v>2.5368999999999999E-7</v>
          </cell>
          <cell r="Z19">
            <v>7.4206000000000003E-3</v>
          </cell>
          <cell r="AA19">
            <v>1.0959999999999999E-2</v>
          </cell>
          <cell r="AB19">
            <v>2.0466999999999999E-2</v>
          </cell>
          <cell r="AC19">
            <v>3.3844999999999999E-3</v>
          </cell>
          <cell r="AD19">
            <v>0.14419999999999999</v>
          </cell>
          <cell r="AE19">
            <v>5.9131000000000001E-3</v>
          </cell>
          <cell r="AF19">
            <v>0.28856999999999999</v>
          </cell>
          <cell r="AG19">
            <v>0.48979</v>
          </cell>
          <cell r="AH19">
            <v>9.4370999999999997E-2</v>
          </cell>
        </row>
        <row r="20">
          <cell r="D20">
            <v>0.11443</v>
          </cell>
          <cell r="M20">
            <v>6.9650225689999994</v>
          </cell>
          <cell r="N20">
            <v>1.2640999999999999E-2</v>
          </cell>
          <cell r="O20">
            <v>0.10435999999999999</v>
          </cell>
          <cell r="P20">
            <v>0.15939</v>
          </cell>
          <cell r="Q20">
            <v>3.3934999999999998E-3</v>
          </cell>
          <cell r="R20">
            <v>8.2076000000000005E-5</v>
          </cell>
          <cell r="S20">
            <v>5.7262000000000004</v>
          </cell>
          <cell r="T20">
            <v>2.9559999999999999E-2</v>
          </cell>
          <cell r="U20">
            <v>4.0819000000000001</v>
          </cell>
          <cell r="V20">
            <v>3.4552999999999998E-4</v>
          </cell>
          <cell r="W20">
            <v>3.2966000000000002E-2</v>
          </cell>
          <cell r="X20">
            <v>1.4880000000000001E-4</v>
          </cell>
          <cell r="Y20">
            <v>7.0831999999999995E-8</v>
          </cell>
          <cell r="Z20">
            <v>1.6743000000000001E-3</v>
          </cell>
          <cell r="AA20">
            <v>1.5409E-3</v>
          </cell>
          <cell r="AB20">
            <v>7.2445000000000001E-3</v>
          </cell>
          <cell r="AC20">
            <v>2.1997999999999999E-4</v>
          </cell>
          <cell r="AD20">
            <v>2.2081000000000002E-3</v>
          </cell>
          <cell r="AE20">
            <v>3.7302E-4</v>
          </cell>
          <cell r="AF20">
            <v>7.9456000000000006E-3</v>
          </cell>
          <cell r="AG20">
            <v>4.9211999999999999E-2</v>
          </cell>
          <cell r="AH20">
            <v>2.0642000000000001E-2</v>
          </cell>
        </row>
        <row r="21">
          <cell r="D21">
            <v>5.0393999999999997</v>
          </cell>
          <cell r="M21">
            <v>106.21123858000001</v>
          </cell>
          <cell r="N21">
            <v>0.22894999999999999</v>
          </cell>
          <cell r="O21">
            <v>4.5675999999999997</v>
          </cell>
          <cell r="P21">
            <v>2.2974999999999999</v>
          </cell>
          <cell r="Q21">
            <v>4.3450999999999997E-2</v>
          </cell>
          <cell r="R21">
            <v>1.5287E-3</v>
          </cell>
          <cell r="S21">
            <v>67.385999999999996</v>
          </cell>
          <cell r="T21">
            <v>0.29713000000000001</v>
          </cell>
          <cell r="U21">
            <v>52.523000000000003</v>
          </cell>
          <cell r="V21">
            <v>3.8389000000000001E-3</v>
          </cell>
          <cell r="W21">
            <v>0.20255000000000001</v>
          </cell>
          <cell r="X21">
            <v>4.7577999999999997E-4</v>
          </cell>
          <cell r="Y21">
            <v>1.9397999999999999E-7</v>
          </cell>
          <cell r="Z21">
            <v>9.7211999999999993E-3</v>
          </cell>
          <cell r="AA21">
            <v>1.4082000000000001E-2</v>
          </cell>
          <cell r="AB21">
            <v>2.1462999999999999E-2</v>
          </cell>
          <cell r="AC21">
            <v>2.3587999999999999E-3</v>
          </cell>
          <cell r="AD21">
            <v>3.1437E-2</v>
          </cell>
          <cell r="AE21">
            <v>9.9989999999999992E-3</v>
          </cell>
          <cell r="AF21">
            <v>0.18351000000000001</v>
          </cell>
          <cell r="AG21">
            <v>0.63851999999999998</v>
          </cell>
          <cell r="AH21">
            <v>0.28489999999999999</v>
          </cell>
        </row>
        <row r="22">
          <cell r="D22">
            <v>5.7385999999999999</v>
          </cell>
          <cell r="M22">
            <v>100.61332732000001</v>
          </cell>
          <cell r="N22">
            <v>0.49823000000000001</v>
          </cell>
          <cell r="O22">
            <v>5.2176</v>
          </cell>
          <cell r="P22">
            <v>2.0318000000000001</v>
          </cell>
          <cell r="Q22">
            <v>6.1596999999999999E-2</v>
          </cell>
          <cell r="R22">
            <v>1.8251000000000001E-3</v>
          </cell>
          <cell r="S22">
            <v>83.376999999999995</v>
          </cell>
          <cell r="T22">
            <v>0.43104999999999999</v>
          </cell>
          <cell r="U22">
            <v>90.376000000000005</v>
          </cell>
          <cell r="V22">
            <v>1.1596E-2</v>
          </cell>
          <cell r="W22">
            <v>0.37651000000000001</v>
          </cell>
          <cell r="X22">
            <v>8.6375000000000004E-4</v>
          </cell>
          <cell r="Y22">
            <v>3.9352E-6</v>
          </cell>
          <cell r="Z22">
            <v>1.2992999999999999E-2</v>
          </cell>
          <cell r="AA22">
            <v>1.7239999999999998E-2</v>
          </cell>
          <cell r="AB22">
            <v>2.9652999999999999E-2</v>
          </cell>
          <cell r="AC22">
            <v>4.1092999999999998E-3</v>
          </cell>
          <cell r="AD22">
            <v>5.0318000000000002E-2</v>
          </cell>
          <cell r="AE22">
            <v>1.7038000000000001E-2</v>
          </cell>
          <cell r="AF22">
            <v>0.22731999999999999</v>
          </cell>
          <cell r="AG22">
            <v>0.78137000000000001</v>
          </cell>
          <cell r="AH22">
            <v>0.26107999999999998</v>
          </cell>
        </row>
        <row r="23">
          <cell r="D23">
            <v>2.0165000000000002</v>
          </cell>
          <cell r="M23">
            <v>27.605201530000006</v>
          </cell>
          <cell r="N23">
            <v>0.10886</v>
          </cell>
          <cell r="O23">
            <v>1.8769</v>
          </cell>
          <cell r="P23">
            <v>0.54462999999999995</v>
          </cell>
          <cell r="Q23">
            <v>2.7224999999999999E-2</v>
          </cell>
          <cell r="R23">
            <v>9.6506000000000001E-4</v>
          </cell>
          <cell r="S23">
            <v>41.688000000000002</v>
          </cell>
          <cell r="T23">
            <v>0.18867</v>
          </cell>
          <cell r="U23">
            <v>31.914999999999999</v>
          </cell>
          <cell r="V23">
            <v>2.1383999999999999E-3</v>
          </cell>
          <cell r="W23">
            <v>0.13375000000000001</v>
          </cell>
          <cell r="X23">
            <v>3.2708999999999999E-4</v>
          </cell>
          <cell r="Y23">
            <v>1.4312E-7</v>
          </cell>
          <cell r="Z23">
            <v>5.5896000000000001E-3</v>
          </cell>
          <cell r="AA23">
            <v>5.5763000000000002E-3</v>
          </cell>
          <cell r="AB23">
            <v>1.0486000000000001E-2</v>
          </cell>
          <cell r="AC23">
            <v>2.1389E-3</v>
          </cell>
          <cell r="AD23">
            <v>2.0761999999999999E-2</v>
          </cell>
          <cell r="AE23">
            <v>5.9975999999999996E-3</v>
          </cell>
          <cell r="AF23">
            <v>8.8329000000000005E-2</v>
          </cell>
          <cell r="AG23">
            <v>0.36202000000000001</v>
          </cell>
          <cell r="AH23">
            <v>7.1510000000000004E-2</v>
          </cell>
        </row>
        <row r="24">
          <cell r="D24">
            <v>1.6249</v>
          </cell>
          <cell r="M24">
            <v>38.461107739999996</v>
          </cell>
          <cell r="N24">
            <v>0.11345</v>
          </cell>
          <cell r="O24">
            <v>1.502</v>
          </cell>
          <cell r="P24">
            <v>0.78469999999999995</v>
          </cell>
          <cell r="Q24">
            <v>2.8191999999999998E-2</v>
          </cell>
          <cell r="R24">
            <v>9.4914000000000001E-4</v>
          </cell>
          <cell r="S24">
            <v>43.718000000000004</v>
          </cell>
          <cell r="T24">
            <v>0.26723000000000002</v>
          </cell>
          <cell r="U24">
            <v>32.17</v>
          </cell>
          <cell r="V24">
            <v>1.6858999999999999E-3</v>
          </cell>
          <cell r="W24">
            <v>0.15457000000000001</v>
          </cell>
          <cell r="X24">
            <v>5.7656999999999999E-4</v>
          </cell>
          <cell r="Y24">
            <v>6.5204999999999997E-7</v>
          </cell>
          <cell r="Z24">
            <v>1.5096E-2</v>
          </cell>
          <cell r="AA24">
            <v>9.1128000000000008E-3</v>
          </cell>
          <cell r="AB24">
            <v>6.0156000000000001E-2</v>
          </cell>
          <cell r="AC24">
            <v>2.1405E-3</v>
          </cell>
          <cell r="AD24">
            <v>1.7153000000000002E-2</v>
          </cell>
          <cell r="AE24">
            <v>6.0546000000000003E-3</v>
          </cell>
          <cell r="AF24">
            <v>7.8245999999999996E-2</v>
          </cell>
          <cell r="AG24">
            <v>0.40679999999999999</v>
          </cell>
          <cell r="AH24">
            <v>0.10126</v>
          </cell>
        </row>
        <row r="25">
          <cell r="D25">
            <v>3.5026999999999999</v>
          </cell>
          <cell r="M25">
            <v>28.882602300000002</v>
          </cell>
          <cell r="N25">
            <v>0.2616</v>
          </cell>
          <cell r="O25">
            <v>2.1318000000000001</v>
          </cell>
          <cell r="P25">
            <v>0.51524999999999999</v>
          </cell>
          <cell r="Q25">
            <v>0.15570000000000001</v>
          </cell>
          <cell r="R25">
            <v>4.3912999999999999E-3</v>
          </cell>
          <cell r="S25">
            <v>52.658999999999999</v>
          </cell>
          <cell r="T25">
            <v>0.22775999999999999</v>
          </cell>
          <cell r="U25">
            <v>71.897000000000006</v>
          </cell>
          <cell r="V25">
            <v>3.7805E-3</v>
          </cell>
          <cell r="W25">
            <v>0.11821</v>
          </cell>
          <cell r="X25">
            <v>5.4920999999999995E-4</v>
          </cell>
          <cell r="Y25">
            <v>1.4065999999999999E-7</v>
          </cell>
          <cell r="Z25">
            <v>6.3261999999999997E-3</v>
          </cell>
          <cell r="AA25">
            <v>8.2255000000000002E-3</v>
          </cell>
          <cell r="AB25">
            <v>1.3945000000000001E-2</v>
          </cell>
          <cell r="AC25">
            <v>2.7104999999999998E-3</v>
          </cell>
          <cell r="AD25">
            <v>2.7015999999999998E-2</v>
          </cell>
          <cell r="AE25">
            <v>1.5824999999999999E-2</v>
          </cell>
          <cell r="AF25">
            <v>0.11138000000000001</v>
          </cell>
          <cell r="AG25">
            <v>0.44814999999999999</v>
          </cell>
          <cell r="AH25">
            <v>6.7279000000000005E-2</v>
          </cell>
        </row>
        <row r="26">
          <cell r="D26">
            <v>3.3191999999999999</v>
          </cell>
          <cell r="M26">
            <v>60.624670169999995</v>
          </cell>
          <cell r="N26">
            <v>7.9893000000000006E-2</v>
          </cell>
          <cell r="O26">
            <v>3.1274000000000002</v>
          </cell>
          <cell r="P26">
            <v>1.3884000000000001</v>
          </cell>
          <cell r="Q26">
            <v>2.8899000000000001E-2</v>
          </cell>
          <cell r="R26">
            <v>6.0342999999999996E-4</v>
          </cell>
          <cell r="S26">
            <v>49.975000000000001</v>
          </cell>
          <cell r="T26">
            <v>0.16311999999999999</v>
          </cell>
          <cell r="U26">
            <v>35.472999999999999</v>
          </cell>
          <cell r="V26">
            <v>2.5187999999999999E-3</v>
          </cell>
          <cell r="W26">
            <v>0.1983</v>
          </cell>
          <cell r="X26">
            <v>9.3953999999999999E-4</v>
          </cell>
          <cell r="Y26">
            <v>4.4227E-7</v>
          </cell>
          <cell r="Z26">
            <v>7.92E-3</v>
          </cell>
          <cell r="AA26">
            <v>6.9321000000000001E-3</v>
          </cell>
          <cell r="AB26">
            <v>2.5364000000000001E-2</v>
          </cell>
          <cell r="AC26">
            <v>5.3397000000000002E-3</v>
          </cell>
          <cell r="AD26">
            <v>1.5991999999999999E-2</v>
          </cell>
          <cell r="AE26">
            <v>3.8427000000000001E-3</v>
          </cell>
          <cell r="AF26">
            <v>0.12199</v>
          </cell>
          <cell r="AG26">
            <v>0.46929999999999999</v>
          </cell>
          <cell r="AH26">
            <v>0.17560999999999999</v>
          </cell>
        </row>
        <row r="27">
          <cell r="D27">
            <v>2.3647</v>
          </cell>
          <cell r="M27">
            <v>32.051380479999999</v>
          </cell>
          <cell r="N27">
            <v>0.13012000000000001</v>
          </cell>
          <cell r="O27">
            <v>2.1821999999999999</v>
          </cell>
          <cell r="P27">
            <v>0.64151000000000002</v>
          </cell>
          <cell r="Q27">
            <v>2.9717E-2</v>
          </cell>
          <cell r="R27">
            <v>1.0861E-3</v>
          </cell>
          <cell r="S27">
            <v>44.917000000000002</v>
          </cell>
          <cell r="T27">
            <v>0.18401999999999999</v>
          </cell>
          <cell r="U27">
            <v>35.247</v>
          </cell>
          <cell r="V27">
            <v>2.1321000000000001E-3</v>
          </cell>
          <cell r="W27">
            <v>0.1094</v>
          </cell>
          <cell r="X27">
            <v>1.9057000000000001E-4</v>
          </cell>
          <cell r="Y27">
            <v>1.3227000000000001E-7</v>
          </cell>
          <cell r="Z27">
            <v>6.8122E-3</v>
          </cell>
          <cell r="AA27">
            <v>6.2151000000000003E-3</v>
          </cell>
          <cell r="AB27">
            <v>1.2237E-2</v>
          </cell>
          <cell r="AC27">
            <v>1.2792999999999999E-3</v>
          </cell>
          <cell r="AD27">
            <v>2.9655999999999998E-2</v>
          </cell>
          <cell r="AE27">
            <v>1.1338000000000001E-2</v>
          </cell>
          <cell r="AF27">
            <v>9.9657999999999997E-2</v>
          </cell>
          <cell r="AG27">
            <v>0.39735999999999999</v>
          </cell>
          <cell r="AH27">
            <v>8.2004999999999995E-2</v>
          </cell>
        </row>
        <row r="28">
          <cell r="D28">
            <v>3.4975000000000001</v>
          </cell>
          <cell r="M28">
            <v>74.32054595000001</v>
          </cell>
          <cell r="N28">
            <v>0.26680999999999999</v>
          </cell>
          <cell r="O28">
            <v>3.2403</v>
          </cell>
          <cell r="P28">
            <v>1.5135000000000001</v>
          </cell>
          <cell r="Q28">
            <v>8.1289E-2</v>
          </cell>
          <cell r="R28">
            <v>2.5866000000000001E-3</v>
          </cell>
          <cell r="S28">
            <v>143.09</v>
          </cell>
          <cell r="T28">
            <v>0.49919000000000002</v>
          </cell>
          <cell r="U28">
            <v>97.087999999999994</v>
          </cell>
          <cell r="V28">
            <v>5.4494000000000001E-3</v>
          </cell>
          <cell r="W28">
            <v>0.53946000000000005</v>
          </cell>
          <cell r="X28">
            <v>1.1387000000000001E-3</v>
          </cell>
          <cell r="Y28">
            <v>5.3160000000000002E-7</v>
          </cell>
          <cell r="Z28">
            <v>1.7839000000000001E-2</v>
          </cell>
          <cell r="AA28">
            <v>1.8055999999999999E-2</v>
          </cell>
          <cell r="AB28">
            <v>5.2305999999999998E-2</v>
          </cell>
          <cell r="AC28">
            <v>4.7796000000000002E-3</v>
          </cell>
          <cell r="AD28">
            <v>5.0122E-2</v>
          </cell>
          <cell r="AE28">
            <v>1.409E-2</v>
          </cell>
          <cell r="AF28">
            <v>0.18149000000000001</v>
          </cell>
          <cell r="AG28">
            <v>1.1420999999999999</v>
          </cell>
          <cell r="AH28">
            <v>0.20651</v>
          </cell>
        </row>
        <row r="29">
          <cell r="D29">
            <v>1.8737999999999999</v>
          </cell>
          <cell r="M29">
            <v>37.764507846000001</v>
          </cell>
          <cell r="N29">
            <v>2.2879E-2</v>
          </cell>
          <cell r="O29">
            <v>1.7819</v>
          </cell>
          <cell r="P29">
            <v>0.88395999999999997</v>
          </cell>
          <cell r="Q29">
            <v>1.2354E-2</v>
          </cell>
          <cell r="R29">
            <v>1.7631E-4</v>
          </cell>
          <cell r="S29">
            <v>22.285</v>
          </cell>
          <cell r="T29">
            <v>6.6808000000000006E-2</v>
          </cell>
          <cell r="U29">
            <v>14.326000000000001</v>
          </cell>
          <cell r="V29">
            <v>9.0364000000000004E-4</v>
          </cell>
          <cell r="W29">
            <v>7.0002999999999996E-2</v>
          </cell>
          <cell r="X29">
            <v>5.0668999999999996E-4</v>
          </cell>
          <cell r="Y29">
            <v>2.5437999999999998E-7</v>
          </cell>
          <cell r="Z29">
            <v>2.3990999999999999E-3</v>
          </cell>
          <cell r="AA29">
            <v>3.3576999999999999E-3</v>
          </cell>
          <cell r="AB29">
            <v>7.4257999999999998E-3</v>
          </cell>
          <cell r="AC29">
            <v>2.5679000000000001E-3</v>
          </cell>
          <cell r="AD29">
            <v>4.4757E-3</v>
          </cell>
          <cell r="AE29">
            <v>9.7002999999999998E-4</v>
          </cell>
          <cell r="AF29">
            <v>6.1409999999999999E-2</v>
          </cell>
          <cell r="AG29">
            <v>0.21933</v>
          </cell>
          <cell r="AH29">
            <v>0.10917</v>
          </cell>
        </row>
        <row r="30">
          <cell r="D30">
            <v>1.8568</v>
          </cell>
          <cell r="M30">
            <v>67.644564509800006</v>
          </cell>
          <cell r="N30">
            <v>2.0682E-4</v>
          </cell>
          <cell r="O30">
            <v>1.5573999999999999</v>
          </cell>
          <cell r="P30">
            <v>1.5589999999999999</v>
          </cell>
          <cell r="Q30">
            <v>1.2658000000000001E-3</v>
          </cell>
          <cell r="R30">
            <v>1.4038E-5</v>
          </cell>
          <cell r="S30">
            <v>0.70328999999999997</v>
          </cell>
          <cell r="T30">
            <v>1.7571000000000001E-4</v>
          </cell>
          <cell r="U30">
            <v>2.0667</v>
          </cell>
          <cell r="V30">
            <v>1.1038000000000001E-3</v>
          </cell>
          <cell r="W30">
            <v>1.0277999999999999E-3</v>
          </cell>
          <cell r="X30">
            <v>-2.1488999999999999E-7</v>
          </cell>
          <cell r="Y30">
            <v>5.3807999999999997E-10</v>
          </cell>
          <cell r="Z30">
            <v>1.7926999999999999E-3</v>
          </cell>
          <cell r="AA30">
            <v>5.6693000000000004E-3</v>
          </cell>
          <cell r="AB30">
            <v>6.2303000000000002E-3</v>
          </cell>
          <cell r="AC30">
            <v>5.0235999999999998E-4</v>
          </cell>
          <cell r="AD30">
            <v>1.0365999999999999E-4</v>
          </cell>
          <cell r="AE30">
            <v>1.5552E-4</v>
          </cell>
          <cell r="AF30">
            <v>4.3186000000000002E-2</v>
          </cell>
          <cell r="AG30">
            <v>6.4300999999999997E-2</v>
          </cell>
          <cell r="AH30">
            <v>0.18698999999999999</v>
          </cell>
        </row>
        <row r="74">
          <cell r="D74">
            <v>1.7427E-3</v>
          </cell>
          <cell r="M74">
            <v>2.3977627160000001E-2</v>
          </cell>
          <cell r="N74">
            <v>8.0226000000000001E-5</v>
          </cell>
          <cell r="O74">
            <v>1.603E-3</v>
          </cell>
          <cell r="P74">
            <v>4.6108999999999999E-4</v>
          </cell>
          <cell r="Q74">
            <v>2.4029E-5</v>
          </cell>
          <cell r="R74">
            <v>8.5155000000000003E-7</v>
          </cell>
          <cell r="S74">
            <v>3.1862000000000001E-2</v>
          </cell>
          <cell r="T74">
            <v>1.739E-4</v>
          </cell>
          <cell r="U74">
            <v>2.7362999999999998E-2</v>
          </cell>
          <cell r="V74">
            <v>1.7167E-6</v>
          </cell>
          <cell r="W74">
            <v>1.1456E-4</v>
          </cell>
          <cell r="X74">
            <v>2.2113E-7</v>
          </cell>
          <cell r="Y74">
            <v>7.3037000000000003E-10</v>
          </cell>
          <cell r="Z74">
            <v>5.7030000000000003E-6</v>
          </cell>
          <cell r="AA74">
            <v>4.9044E-6</v>
          </cell>
          <cell r="AB74">
            <v>8.8248000000000006E-6</v>
          </cell>
          <cell r="AC74">
            <v>1.4250999999999999E-6</v>
          </cell>
          <cell r="AD74">
            <v>1.5262000000000001E-5</v>
          </cell>
          <cell r="AE74">
            <v>1.3097E-3</v>
          </cell>
          <cell r="AF74">
            <v>7.5106999999999998E-5</v>
          </cell>
          <cell r="AG74">
            <v>2.8687E-4</v>
          </cell>
          <cell r="AH74">
            <v>6.0606000000000002E-5</v>
          </cell>
        </row>
      </sheetData>
      <sheetData sheetId="1"/>
      <sheetData sheetId="2">
        <row r="10">
          <cell r="D10">
            <v>1</v>
          </cell>
          <cell r="M10">
            <v>0</v>
          </cell>
          <cell r="O10">
            <v>1</v>
          </cell>
          <cell r="AF10">
            <v>2.7217847389099999E-2</v>
          </cell>
          <cell r="AG10">
            <v>3.4243902439000003E-2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V37"/>
  <sheetViews>
    <sheetView tabSelected="1" topLeftCell="AU1" workbookViewId="0">
      <selection activeCell="BB5" sqref="BB5"/>
    </sheetView>
  </sheetViews>
  <sheetFormatPr defaultRowHeight="15" x14ac:dyDescent="0.25"/>
  <cols>
    <col min="1" max="1" width="23.5703125" customWidth="1"/>
    <col min="13" max="13" width="10.85546875" customWidth="1"/>
    <col min="49" max="49" width="9.5703125" style="11" bestFit="1" customWidth="1"/>
    <col min="52" max="52" width="28.28515625" style="11" customWidth="1"/>
    <col min="53" max="53" width="33.42578125" style="11" customWidth="1"/>
    <col min="54" max="74" width="22.85546875" customWidth="1"/>
  </cols>
  <sheetData>
    <row r="2" spans="2:74" ht="15.75" thickBot="1" x14ac:dyDescent="0.3"/>
    <row r="3" spans="2:74" x14ac:dyDescent="0.25">
      <c r="D3" t="s">
        <v>1</v>
      </c>
      <c r="E3" t="s">
        <v>2</v>
      </c>
      <c r="I3" t="s">
        <v>1</v>
      </c>
      <c r="J3" t="s">
        <v>2</v>
      </c>
      <c r="N3" t="s">
        <v>1</v>
      </c>
      <c r="O3" t="s">
        <v>2</v>
      </c>
      <c r="S3" t="s">
        <v>1</v>
      </c>
      <c r="T3" t="s">
        <v>2</v>
      </c>
      <c r="X3" t="str">
        <f t="shared" ref="X3" si="0">S3</f>
        <v>Value</v>
      </c>
      <c r="Y3" t="str">
        <f t="shared" ref="Y3:Y9" si="1">T3</f>
        <v>Unit</v>
      </c>
      <c r="AC3" t="str">
        <f t="shared" ref="AC3" si="2">X3</f>
        <v>Value</v>
      </c>
      <c r="AD3" t="str">
        <f t="shared" ref="AD3:AD10" si="3">Y3</f>
        <v>Unit</v>
      </c>
      <c r="AH3" t="s">
        <v>1</v>
      </c>
      <c r="AI3" t="s">
        <v>2</v>
      </c>
      <c r="AM3" t="str">
        <f>AH3</f>
        <v>Value</v>
      </c>
      <c r="AN3" t="str">
        <f>AI3</f>
        <v>Unit</v>
      </c>
      <c r="AR3" t="str">
        <f t="shared" ref="AR3" si="4">AM3</f>
        <v>Value</v>
      </c>
      <c r="AS3" t="str">
        <f t="shared" ref="AS3" si="5">AN3</f>
        <v>Unit</v>
      </c>
      <c r="AU3" s="12"/>
      <c r="AV3" s="13"/>
      <c r="AW3" s="14" t="str">
        <f t="shared" ref="AW3:AW11" si="6">AR3</f>
        <v>Value</v>
      </c>
      <c r="AX3" s="15" t="str">
        <f t="shared" ref="AX3:AX11" si="7">AS3</f>
        <v>Unit</v>
      </c>
      <c r="BB3" s="31" t="s">
        <v>45</v>
      </c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2" t="s">
        <v>46</v>
      </c>
      <c r="BU3" s="32"/>
      <c r="BV3" s="32"/>
    </row>
    <row r="4" spans="2:74" x14ac:dyDescent="0.25">
      <c r="B4" s="1" t="s">
        <v>0</v>
      </c>
      <c r="G4" s="1" t="s">
        <v>0</v>
      </c>
      <c r="L4" s="1" t="s">
        <v>0</v>
      </c>
      <c r="Q4" s="1" t="s">
        <v>0</v>
      </c>
      <c r="V4" s="1" t="str">
        <f t="shared" ref="V4:V9" si="8">Q4</f>
        <v>process input</v>
      </c>
      <c r="AA4" s="1" t="str">
        <f t="shared" ref="AA4:AA10" si="9">V4</f>
        <v>process input</v>
      </c>
      <c r="AF4" s="1" t="str">
        <f t="shared" ref="AF4" si="10">AA4</f>
        <v>process input</v>
      </c>
      <c r="AK4" s="1" t="str">
        <f t="shared" ref="AK4" si="11">AF4</f>
        <v>process input</v>
      </c>
      <c r="AP4" s="1" t="str">
        <f t="shared" ref="AP4" si="12">AK4</f>
        <v>process input</v>
      </c>
      <c r="AU4" s="16" t="str">
        <f t="shared" ref="AU4:AU11" si="13">AP4</f>
        <v>process input</v>
      </c>
      <c r="AV4" s="17"/>
      <c r="AW4" s="18"/>
      <c r="AX4" s="19"/>
      <c r="AZ4" s="11" t="s">
        <v>43</v>
      </c>
      <c r="BA4" s="11" t="s">
        <v>44</v>
      </c>
      <c r="BB4" s="29" t="s">
        <v>47</v>
      </c>
      <c r="BC4" s="29" t="s">
        <v>48</v>
      </c>
      <c r="BD4" s="29" t="s">
        <v>49</v>
      </c>
      <c r="BE4" s="29" t="s">
        <v>50</v>
      </c>
      <c r="BF4" s="29" t="s">
        <v>51</v>
      </c>
      <c r="BG4" s="29" t="s">
        <v>52</v>
      </c>
      <c r="BH4" s="29" t="s">
        <v>53</v>
      </c>
      <c r="BI4" s="29" t="s">
        <v>54</v>
      </c>
      <c r="BJ4" s="29" t="s">
        <v>55</v>
      </c>
      <c r="BK4" s="29" t="s">
        <v>56</v>
      </c>
      <c r="BL4" s="29" t="s">
        <v>57</v>
      </c>
      <c r="BM4" s="29" t="s">
        <v>58</v>
      </c>
      <c r="BN4" s="29" t="s">
        <v>59</v>
      </c>
      <c r="BO4" s="29" t="s">
        <v>60</v>
      </c>
      <c r="BP4" s="29" t="s">
        <v>61</v>
      </c>
      <c r="BQ4" s="29" t="s">
        <v>62</v>
      </c>
      <c r="BR4" s="29" t="s">
        <v>63</v>
      </c>
      <c r="BS4" s="29" t="s">
        <v>64</v>
      </c>
      <c r="BT4" s="30" t="s">
        <v>65</v>
      </c>
      <c r="BU4" s="30" t="s">
        <v>66</v>
      </c>
      <c r="BV4" s="30" t="s">
        <v>67</v>
      </c>
    </row>
    <row r="5" spans="2:74" x14ac:dyDescent="0.25">
      <c r="B5" s="2" t="s">
        <v>6</v>
      </c>
      <c r="D5">
        <f>D12/'[1]Reaction ((CF3SO2)2NLi)'!$E$13*'[1]Reaction ((CF3SO2)2NLi)'!$E$5</f>
        <v>1.0306253438474235</v>
      </c>
      <c r="E5" t="s">
        <v>4</v>
      </c>
      <c r="G5" t="s">
        <v>6</v>
      </c>
      <c r="I5">
        <f>D5</f>
        <v>1.0306253438474235</v>
      </c>
      <c r="J5" t="s">
        <v>4</v>
      </c>
      <c r="L5" t="s">
        <v>6</v>
      </c>
      <c r="N5">
        <f>I5</f>
        <v>1.0306253438474235</v>
      </c>
      <c r="O5" t="s">
        <v>4</v>
      </c>
      <c r="Q5" t="s">
        <v>6</v>
      </c>
      <c r="S5">
        <f>N5</f>
        <v>1.0306253438474235</v>
      </c>
      <c r="T5" t="s">
        <v>4</v>
      </c>
      <c r="V5" t="str">
        <f t="shared" si="8"/>
        <v>H2O</v>
      </c>
      <c r="X5">
        <f>S5</f>
        <v>1.0306253438474235</v>
      </c>
      <c r="Y5" t="str">
        <f t="shared" si="1"/>
        <v>kg</v>
      </c>
      <c r="AA5" t="str">
        <f t="shared" si="9"/>
        <v>H2O</v>
      </c>
      <c r="AC5">
        <f>X5</f>
        <v>1.0306253438474235</v>
      </c>
      <c r="AD5" t="str">
        <f t="shared" si="3"/>
        <v>kg</v>
      </c>
      <c r="AF5" t="str">
        <f>AA5</f>
        <v>H2O</v>
      </c>
      <c r="AH5">
        <f t="shared" ref="AH5:AH11" si="14">AC5</f>
        <v>1.0306253438474235</v>
      </c>
      <c r="AI5" t="str">
        <f t="shared" ref="AI5:AI11" si="15">AD5</f>
        <v>kg</v>
      </c>
      <c r="AK5" t="s">
        <v>6</v>
      </c>
      <c r="AM5">
        <f>AH5</f>
        <v>1.0306253438474235</v>
      </c>
      <c r="AN5" t="s">
        <v>4</v>
      </c>
      <c r="AP5" t="s">
        <v>6</v>
      </c>
      <c r="AR5">
        <f>AM5+AM13/'[1]KF pro'!$E$12*'[1]KF pro'!$E$5</f>
        <v>2.6407142714770488</v>
      </c>
      <c r="AS5" t="s">
        <v>4</v>
      </c>
      <c r="AU5" s="20" t="str">
        <f t="shared" si="13"/>
        <v>H2O</v>
      </c>
      <c r="AV5" s="17"/>
      <c r="AW5" s="18">
        <f>AR5+AR14/'[1]Urea-H2O2 pro'!$E$12*'[1]Urea-H2O2 pro'!$E$5</f>
        <v>2.8785651665303269</v>
      </c>
      <c r="AX5" s="19" t="str">
        <f t="shared" si="7"/>
        <v>kg</v>
      </c>
      <c r="AZ5" s="11">
        <f>AW5*[2]production!$D$74</f>
        <v>5.016475515712401E-3</v>
      </c>
      <c r="BA5" s="11">
        <f>$AW$5*[2]production!M74</f>
        <v>6.9021162318827489E-2</v>
      </c>
      <c r="BB5" s="11">
        <f>$AW$5*[2]production!N74</f>
        <v>2.3093576905006201E-4</v>
      </c>
      <c r="BC5" s="11">
        <f>$AW$5*[2]production!O74</f>
        <v>4.6143399619481143E-3</v>
      </c>
      <c r="BD5" s="11">
        <f>$AW$5*[2]production!P74</f>
        <v>1.3272776126354684E-3</v>
      </c>
      <c r="BE5" s="11">
        <f>$AW$5*[2]production!Q74</f>
        <v>6.9169042386557224E-5</v>
      </c>
      <c r="BF5" s="11">
        <f>$AW$5*[2]production!R74</f>
        <v>2.4512421675589E-6</v>
      </c>
      <c r="BG5" s="11">
        <f>$AW$5*[2]production!S74</f>
        <v>9.1716843335989284E-2</v>
      </c>
      <c r="BH5" s="11">
        <f>$AW$5*[2]production!T74</f>
        <v>5.0058248245962386E-4</v>
      </c>
      <c r="BI5" s="11">
        <f>$AW$5*[2]production!U74</f>
        <v>7.8766178651769325E-2</v>
      </c>
      <c r="BJ5" s="11">
        <f>$AW$5*[2]production!V74</f>
        <v>4.9416328213826122E-6</v>
      </c>
      <c r="BK5" s="11">
        <f>$AW$5*[2]production!W74</f>
        <v>3.2976842547771424E-4</v>
      </c>
      <c r="BL5" s="11">
        <f>$AW$5*[2]production!X74</f>
        <v>6.365371152748512E-7</v>
      </c>
      <c r="BM5" s="11">
        <f>$AW$5*[2]production!Y74</f>
        <v>2.1024176406787551E-9</v>
      </c>
      <c r="BN5" s="11">
        <f>$AW$5*[2]production!Z74</f>
        <v>1.6416457144722454E-5</v>
      </c>
      <c r="BO5" s="11">
        <f>$AW$5*[2]production!AA74</f>
        <v>1.4117635002731335E-5</v>
      </c>
      <c r="BP5" s="11">
        <f>$AW$5*[2]production!AB74</f>
        <v>2.5402761881596832E-5</v>
      </c>
      <c r="BQ5" s="11">
        <f>$AW$5*[2]production!AC74</f>
        <v>4.1022432188223684E-6</v>
      </c>
      <c r="BR5" s="11">
        <f>$AW$5*[2]production!AD74</f>
        <v>4.3932661571585849E-5</v>
      </c>
      <c r="BS5" s="11">
        <f>$AW$5*[2]production!AE74</f>
        <v>3.770056798604769E-3</v>
      </c>
      <c r="BT5" s="11">
        <f>$AW$5*[2]production!AF74</f>
        <v>2.1620039396259326E-4</v>
      </c>
      <c r="BU5" s="11">
        <f>$AW$5*[2]production!AG74</f>
        <v>8.2577398932255489E-4</v>
      </c>
      <c r="BV5" s="11">
        <f>$AW$5*[2]production!AH74</f>
        <v>1.74458320482737E-4</v>
      </c>
    </row>
    <row r="6" spans="2:74" x14ac:dyDescent="0.25">
      <c r="B6" s="6" t="s">
        <v>12</v>
      </c>
      <c r="D6">
        <f>D12/'[1]Reaction ((CF3SO2)2NLi)'!$E$13*'[1]Reaction ((CF3SO2)2NLi)'!$E$9</f>
        <v>0.97909407665505233</v>
      </c>
      <c r="E6" t="s">
        <v>4</v>
      </c>
      <c r="G6" t="s">
        <v>13</v>
      </c>
      <c r="I6">
        <f>D7</f>
        <v>0.97909407665505233</v>
      </c>
      <c r="J6" t="s">
        <v>4</v>
      </c>
      <c r="L6" t="s">
        <v>13</v>
      </c>
      <c r="N6">
        <f>I6</f>
        <v>0.97909407665505233</v>
      </c>
      <c r="O6" t="s">
        <v>4</v>
      </c>
      <c r="Q6" t="s">
        <v>13</v>
      </c>
      <c r="S6">
        <f>N6</f>
        <v>0.97909407665505233</v>
      </c>
      <c r="T6" t="s">
        <v>4</v>
      </c>
      <c r="V6" t="str">
        <f t="shared" si="8"/>
        <v>methanol</v>
      </c>
      <c r="X6">
        <f>S6+S10/[1]NaNHSO2CF3!$E$9*[1]NaNHSO2CF3!$E$6</f>
        <v>2.5456445993031358</v>
      </c>
      <c r="Y6" t="str">
        <f t="shared" si="1"/>
        <v>kg</v>
      </c>
      <c r="AA6" t="str">
        <f t="shared" si="9"/>
        <v>methanol</v>
      </c>
      <c r="AC6">
        <f>X6</f>
        <v>2.5456445993031358</v>
      </c>
      <c r="AD6" t="str">
        <f t="shared" si="3"/>
        <v>kg</v>
      </c>
      <c r="AF6" t="str">
        <f t="shared" ref="AF6:AF11" si="16">AA6</f>
        <v>methanol</v>
      </c>
      <c r="AH6">
        <f t="shared" si="14"/>
        <v>2.5456445993031358</v>
      </c>
      <c r="AI6" t="str">
        <f t="shared" si="15"/>
        <v>kg</v>
      </c>
      <c r="AK6" t="s">
        <v>13</v>
      </c>
      <c r="AM6">
        <f t="shared" ref="AM6:AM11" si="17">AH6</f>
        <v>2.5456445993031358</v>
      </c>
      <c r="AN6" t="s">
        <v>4</v>
      </c>
      <c r="AP6" t="s">
        <v>13</v>
      </c>
      <c r="AR6">
        <f t="shared" ref="AR6:AR11" si="18">AM6</f>
        <v>2.5456445993031358</v>
      </c>
      <c r="AS6" t="s">
        <v>4</v>
      </c>
      <c r="AU6" s="20" t="str">
        <f t="shared" si="13"/>
        <v>methanol</v>
      </c>
      <c r="AV6" s="17"/>
      <c r="AW6" s="18">
        <f t="shared" si="6"/>
        <v>2.5456445993031358</v>
      </c>
      <c r="AX6" s="19" t="str">
        <f t="shared" si="7"/>
        <v>kg</v>
      </c>
      <c r="AZ6" s="11">
        <f>AW6*[2]production!$D$18</f>
        <v>1.7652772473867595</v>
      </c>
      <c r="BA6" s="11">
        <f>$AW$6*[2]production!M18</f>
        <v>177.15591088534495</v>
      </c>
      <c r="BB6" s="11">
        <f>$AW$6*[2]production!N18</f>
        <v>20.579245505226478</v>
      </c>
      <c r="BC6" s="11">
        <f>$AW$6*[2]production!O18</f>
        <v>1.6270742020905922</v>
      </c>
      <c r="BD6" s="11">
        <f>$AW$6*[2]production!P18</f>
        <v>0.529290425087108</v>
      </c>
      <c r="BE6" s="11">
        <f>$AW$6*[2]production!Q18</f>
        <v>3.4826963763066203E-2</v>
      </c>
      <c r="BF6" s="11">
        <f>$AW$6*[2]production!R18</f>
        <v>1.1886887456445993E-3</v>
      </c>
      <c r="BG6" s="11">
        <f>$AW$6*[2]production!S18</f>
        <v>58.145068292682929</v>
      </c>
      <c r="BH6" s="11">
        <f>$AW$6*[2]production!T18</f>
        <v>0.1991355944250871</v>
      </c>
      <c r="BI6" s="11">
        <f>$AW$6*[2]production!U18</f>
        <v>34.042905226480833</v>
      </c>
      <c r="BJ6" s="11">
        <f>$AW$6*[2]production!V18</f>
        <v>2.8730144947735192E-3</v>
      </c>
      <c r="BK6" s="11">
        <f>$AW$6*[2]production!W18</f>
        <v>0.11275932752613241</v>
      </c>
      <c r="BL6" s="11">
        <f>$AW$6*[2]production!X18</f>
        <v>4.6524200696864109E-4</v>
      </c>
      <c r="BM6" s="11">
        <f>$AW$6*[2]production!Y18</f>
        <v>1.8440394912891986E-7</v>
      </c>
      <c r="BN6" s="11">
        <f>$AW$6*[2]production!Z18</f>
        <v>6.0479424390243904E-3</v>
      </c>
      <c r="BO6" s="11">
        <f>$AW$6*[2]production!AA18</f>
        <v>9.256218327526133E-3</v>
      </c>
      <c r="BP6" s="11">
        <f>$AW$6*[2]production!AB18</f>
        <v>1.0741347386759583E-2</v>
      </c>
      <c r="BQ6" s="11">
        <f>$AW$6*[2]production!AC18</f>
        <v>2.782644111498258E-3</v>
      </c>
      <c r="BR6" s="11">
        <f>$AW$6*[2]production!AD18</f>
        <v>0.14199351010452962</v>
      </c>
      <c r="BS6" s="11">
        <f>$AW$6*[2]production!AE18</f>
        <v>1.1904197839721254E-2</v>
      </c>
      <c r="BT6" s="11">
        <f>$AW$6*[2]production!AF18</f>
        <v>0.57994875261324041</v>
      </c>
      <c r="BU6" s="11">
        <f>$AW$6*[2]production!AG18</f>
        <v>0.4353561393728223</v>
      </c>
      <c r="BV6" s="11">
        <f>$AW$6*[2]production!AH18</f>
        <v>6.8689128222996512E-2</v>
      </c>
    </row>
    <row r="7" spans="2:74" x14ac:dyDescent="0.25">
      <c r="B7" s="2" t="s">
        <v>13</v>
      </c>
      <c r="D7">
        <f>D12/'[1]Reaction ((CF3SO2)2NLi)'!$E$13*'[1]Reaction ((CF3SO2)2NLi)'!$E$10</f>
        <v>0.97909407665505233</v>
      </c>
      <c r="E7" t="s">
        <v>4</v>
      </c>
      <c r="G7" t="s">
        <v>14</v>
      </c>
      <c r="I7">
        <f>D8</f>
        <v>0.1289198606271777</v>
      </c>
      <c r="J7" t="s">
        <v>4</v>
      </c>
      <c r="L7" t="s">
        <v>14</v>
      </c>
      <c r="N7">
        <f>I7</f>
        <v>0.1289198606271777</v>
      </c>
      <c r="O7" t="s">
        <v>4</v>
      </c>
      <c r="Q7" t="s">
        <v>14</v>
      </c>
      <c r="S7">
        <f>N7</f>
        <v>0.1289198606271777</v>
      </c>
      <c r="T7" t="s">
        <v>4</v>
      </c>
      <c r="V7" t="str">
        <f t="shared" si="8"/>
        <v>Li2CO3</v>
      </c>
      <c r="X7">
        <f>S7</f>
        <v>0.1289198606271777</v>
      </c>
      <c r="Y7" t="str">
        <f t="shared" si="1"/>
        <v>kg</v>
      </c>
      <c r="AA7" t="str">
        <f t="shared" si="9"/>
        <v>Li2CO3</v>
      </c>
      <c r="AC7">
        <f>X7</f>
        <v>0.1289198606271777</v>
      </c>
      <c r="AD7" t="str">
        <f t="shared" si="3"/>
        <v>kg</v>
      </c>
      <c r="AF7" t="str">
        <f t="shared" si="16"/>
        <v>Li2CO3</v>
      </c>
      <c r="AH7">
        <f t="shared" si="14"/>
        <v>0.1289198606271777</v>
      </c>
      <c r="AI7" t="str">
        <f t="shared" si="15"/>
        <v>kg</v>
      </c>
      <c r="AK7" t="s">
        <v>14</v>
      </c>
      <c r="AM7">
        <f t="shared" si="17"/>
        <v>0.1289198606271777</v>
      </c>
      <c r="AN7" t="s">
        <v>4</v>
      </c>
      <c r="AP7" t="s">
        <v>14</v>
      </c>
      <c r="AR7">
        <f t="shared" si="18"/>
        <v>0.1289198606271777</v>
      </c>
      <c r="AS7" t="s">
        <v>4</v>
      </c>
      <c r="AU7" s="20" t="str">
        <f t="shared" si="13"/>
        <v>Li2CO3</v>
      </c>
      <c r="AV7" s="17"/>
      <c r="AW7" s="18">
        <f t="shared" si="6"/>
        <v>0.1289198606271777</v>
      </c>
      <c r="AX7" s="19" t="str">
        <f t="shared" si="7"/>
        <v>kg</v>
      </c>
      <c r="AZ7" s="11">
        <f>AW7*[2]production!$D$19</f>
        <v>0.32783031358885018</v>
      </c>
      <c r="BA7" s="11">
        <f>$AW$7*[2]production!M19</f>
        <v>4.5528801801393719</v>
      </c>
      <c r="BB7" s="11">
        <f>$AW$7*[2]production!N19</f>
        <v>3.2454285714285713E-2</v>
      </c>
      <c r="BC7" s="11">
        <f>$AW$7*[2]production!O19</f>
        <v>0.30568188153310105</v>
      </c>
      <c r="BD7" s="11">
        <f>$AW$7*[2]production!P19</f>
        <v>9.1690383275261314E-2</v>
      </c>
      <c r="BE7" s="11">
        <f>$AW$7*[2]production!Q19</f>
        <v>5.2648292682926827E-3</v>
      </c>
      <c r="BF7" s="11">
        <f>$AW$7*[2]production!R19</f>
        <v>2.9285435540069683E-4</v>
      </c>
      <c r="BG7" s="11">
        <f>$AW$7*[2]production!S19</f>
        <v>7.4228188153310102</v>
      </c>
      <c r="BH7" s="11">
        <f>$AW$7*[2]production!T19</f>
        <v>2.6623240418118466E-2</v>
      </c>
      <c r="BI7" s="11">
        <f>$AW$7*[2]production!U19</f>
        <v>5.3647421602787455</v>
      </c>
      <c r="BJ7" s="11">
        <f>$AW$7*[2]production!V19</f>
        <v>1.160291637630662E-3</v>
      </c>
      <c r="BK7" s="11">
        <f>$AW$7*[2]production!W19</f>
        <v>2.5261846689895472E-2</v>
      </c>
      <c r="BL7" s="11">
        <f>$AW$7*[2]production!X19</f>
        <v>9.0298048780487796E-5</v>
      </c>
      <c r="BM7" s="11">
        <f>$AW$7*[2]production!Y19</f>
        <v>3.2705679442508708E-8</v>
      </c>
      <c r="BN7" s="11">
        <f>$AW$7*[2]production!Z19</f>
        <v>9.5666271777003486E-4</v>
      </c>
      <c r="BO7" s="11">
        <f>$AW$7*[2]production!AA19</f>
        <v>1.4129616724738675E-3</v>
      </c>
      <c r="BP7" s="11">
        <f>$AW$7*[2]production!AB19</f>
        <v>2.6386027874564458E-3</v>
      </c>
      <c r="BQ7" s="11">
        <f>$AW$7*[2]production!AC19</f>
        <v>4.3632926829268289E-4</v>
      </c>
      <c r="BR7" s="11">
        <f>$AW$7*[2]production!AD19</f>
        <v>1.8590243902439022E-2</v>
      </c>
      <c r="BS7" s="11">
        <f>$AW$7*[2]production!AE19</f>
        <v>7.623160278745645E-4</v>
      </c>
      <c r="BT7" s="11">
        <f>$AW$7*[2]production!AF19</f>
        <v>3.7202404181184666E-2</v>
      </c>
      <c r="BU7" s="11">
        <f>$AW$7*[2]production!AG19</f>
        <v>6.3143658536585365E-2</v>
      </c>
      <c r="BV7" s="11">
        <f>$AW$7*[2]production!AH19</f>
        <v>1.2166296167247386E-2</v>
      </c>
    </row>
    <row r="8" spans="2:74" x14ac:dyDescent="0.25">
      <c r="B8" s="2" t="s">
        <v>14</v>
      </c>
      <c r="D8">
        <f>D12/'[1]Reaction ((CF3SO2)2NLi)'!$E$13*'[1]Reaction ((CF3SO2)2NLi)'!$E$11</f>
        <v>0.1289198606271777</v>
      </c>
      <c r="E8" t="s">
        <v>4</v>
      </c>
      <c r="G8" s="6" t="s">
        <v>16</v>
      </c>
      <c r="I8">
        <f>D6/'[1](CF3SO2)2NH pro'!$E$8*'[1](CF3SO2)2NH pro'!$E$5</f>
        <v>1.0306253438474235</v>
      </c>
      <c r="J8" t="s">
        <v>4</v>
      </c>
      <c r="L8" t="s">
        <v>17</v>
      </c>
      <c r="N8">
        <f>I9</f>
        <v>1.8551256189253622</v>
      </c>
      <c r="O8" t="s">
        <v>4</v>
      </c>
      <c r="Q8" t="s">
        <v>17</v>
      </c>
      <c r="S8">
        <f>N8</f>
        <v>1.8551256189253622</v>
      </c>
      <c r="T8" t="s">
        <v>4</v>
      </c>
      <c r="V8" t="str">
        <f t="shared" si="8"/>
        <v>H2SO4</v>
      </c>
      <c r="X8">
        <f>S8</f>
        <v>1.8551256189253622</v>
      </c>
      <c r="Y8" t="str">
        <f t="shared" si="1"/>
        <v>kg</v>
      </c>
      <c r="AA8" t="str">
        <f t="shared" si="9"/>
        <v>H2SO4</v>
      </c>
      <c r="AC8">
        <f>X8</f>
        <v>1.8551256189253622</v>
      </c>
      <c r="AD8" t="str">
        <f t="shared" si="3"/>
        <v>kg</v>
      </c>
      <c r="AF8" t="str">
        <f t="shared" si="16"/>
        <v>H2SO4</v>
      </c>
      <c r="AH8">
        <f t="shared" si="14"/>
        <v>1.8551256189253622</v>
      </c>
      <c r="AI8" t="str">
        <f t="shared" si="15"/>
        <v>kg</v>
      </c>
      <c r="AK8" t="s">
        <v>17</v>
      </c>
      <c r="AM8">
        <f t="shared" si="17"/>
        <v>1.8551256189253622</v>
      </c>
      <c r="AN8" t="s">
        <v>4</v>
      </c>
      <c r="AP8" t="s">
        <v>17</v>
      </c>
      <c r="AR8">
        <f>AM8+AM12/'[1]Reaction (CH3SO2Cl)'!$E$10*'[1]Reaction (CH3SO2Cl)'!$E$7</f>
        <v>72.666834883566366</v>
      </c>
      <c r="AS8" t="s">
        <v>4</v>
      </c>
      <c r="AU8" s="20" t="str">
        <f t="shared" si="13"/>
        <v>H2SO4</v>
      </c>
      <c r="AV8" s="17"/>
      <c r="AW8" s="18">
        <f t="shared" si="6"/>
        <v>72.666834883566366</v>
      </c>
      <c r="AX8" s="19" t="str">
        <f t="shared" si="7"/>
        <v>kg</v>
      </c>
      <c r="AZ8" s="11">
        <f>AW8*[2]production!$D$20</f>
        <v>8.3152659157264992</v>
      </c>
      <c r="BA8" s="11">
        <f>$AW$8*[2]production!M20</f>
        <v>506.12614498183621</v>
      </c>
      <c r="BB8" s="11">
        <f>$AW$8*[2]production!N20</f>
        <v>0.91858145976316241</v>
      </c>
      <c r="BC8" s="11">
        <f>$AW$8*[2]production!O20</f>
        <v>7.5835108884489859</v>
      </c>
      <c r="BD8" s="11">
        <f>$AW$8*[2]production!P20</f>
        <v>11.582366812091644</v>
      </c>
      <c r="BE8" s="11">
        <f>$AW$8*[2]production!Q20</f>
        <v>0.24659490417738245</v>
      </c>
      <c r="BF8" s="11">
        <f>$AW$8*[2]production!R20</f>
        <v>5.9642031399035934E-3</v>
      </c>
      <c r="BG8" s="11">
        <f>$AW$8*[2]production!S20</f>
        <v>416.10482991027777</v>
      </c>
      <c r="BH8" s="11">
        <f>$AW$8*[2]production!T20</f>
        <v>2.1480316391582219</v>
      </c>
      <c r="BI8" s="11">
        <f>$AW$8*[2]production!U20</f>
        <v>296.61875331122957</v>
      </c>
      <c r="BJ8" s="11">
        <f>$AW$8*[2]production!V20</f>
        <v>2.5108571457318686E-2</v>
      </c>
      <c r="BK8" s="11">
        <f>$AW$8*[2]production!W20</f>
        <v>2.3955348787716488</v>
      </c>
      <c r="BL8" s="11">
        <f>$AW$8*[2]production!X20</f>
        <v>1.0812825030674676E-2</v>
      </c>
      <c r="BM8" s="11">
        <f>$AW$8*[2]production!Y20</f>
        <v>5.1471372484727721E-6</v>
      </c>
      <c r="BN8" s="11">
        <f>$AW$8*[2]production!Z20</f>
        <v>0.12166608164555517</v>
      </c>
      <c r="BO8" s="11">
        <f>$AW$8*[2]production!AA20</f>
        <v>0.11197232587208741</v>
      </c>
      <c r="BP8" s="11">
        <f>$AW$8*[2]production!AB20</f>
        <v>0.52643488531399651</v>
      </c>
      <c r="BQ8" s="11">
        <f>$AW$8*[2]production!AC20</f>
        <v>1.598525033768693E-2</v>
      </c>
      <c r="BR8" s="11">
        <f>$AW$8*[2]production!AD20</f>
        <v>0.1604556381064029</v>
      </c>
      <c r="BS8" s="11">
        <f>$AW$8*[2]production!AE20</f>
        <v>2.7106182748267926E-2</v>
      </c>
      <c r="BT8" s="11">
        <f>$AW$8*[2]production!AF20</f>
        <v>0.57738160325086496</v>
      </c>
      <c r="BU8" s="11">
        <f>$AW$8*[2]production!AG20</f>
        <v>3.576080278290068</v>
      </c>
      <c r="BV8" s="11">
        <f>$AW$8*[2]production!AH20</f>
        <v>1.4999888056665769</v>
      </c>
    </row>
    <row r="9" spans="2:74" x14ac:dyDescent="0.25">
      <c r="B9" t="s">
        <v>15</v>
      </c>
      <c r="D9">
        <f>D12/'[1]Reaction ((CF3SO2)2NLi)'!$E$13*'[1]Reaction ((CF3SO2)2NLi)'!$F$28</f>
        <v>6.0669141298367872</v>
      </c>
      <c r="E9" t="s">
        <v>8</v>
      </c>
      <c r="G9" s="2" t="s">
        <v>17</v>
      </c>
      <c r="I9">
        <f>D6/'[1](CF3SO2)2NH pro'!$E$8*'[1](CF3SO2)2NH pro'!$E$6</f>
        <v>1.8551256189253622</v>
      </c>
      <c r="J9" t="s">
        <v>4</v>
      </c>
      <c r="L9" s="7" t="s">
        <v>19</v>
      </c>
      <c r="N9">
        <f>I8/'[1]NaN(SO2CF3)2'!$E$9*'[1]NaN(SO2CF3)2'!$E$5</f>
        <v>1.1543003851091143</v>
      </c>
      <c r="O9" t="s">
        <v>4</v>
      </c>
      <c r="Q9" t="s">
        <v>20</v>
      </c>
      <c r="S9">
        <f>N10+N9/'[1](CH3)3SiN(Na)SO2CF3'!$E$9*'[1](CH3)3SiN(Na)SO2CF3'!$E$7</f>
        <v>3.4453805244819371</v>
      </c>
      <c r="T9" t="s">
        <v>4</v>
      </c>
      <c r="V9" t="str">
        <f t="shared" si="8"/>
        <v>dioxane</v>
      </c>
      <c r="X9">
        <f>S9</f>
        <v>3.4453805244819371</v>
      </c>
      <c r="Y9" t="str">
        <f t="shared" si="1"/>
        <v>kg</v>
      </c>
      <c r="AA9" t="str">
        <f t="shared" si="9"/>
        <v>dioxane</v>
      </c>
      <c r="AC9">
        <f>X9+X11/[1]CF3SO2NH2!$E$11*[1]CF3SO2NH2!$E$7</f>
        <v>8.959395848147313</v>
      </c>
      <c r="AD9" t="str">
        <f t="shared" si="3"/>
        <v>kg</v>
      </c>
      <c r="AF9" t="str">
        <f t="shared" si="16"/>
        <v>dioxane</v>
      </c>
      <c r="AH9">
        <f t="shared" si="14"/>
        <v>8.959395848147313</v>
      </c>
      <c r="AI9" t="str">
        <f t="shared" si="15"/>
        <v>kg</v>
      </c>
      <c r="AK9" t="s">
        <v>20</v>
      </c>
      <c r="AM9">
        <f t="shared" si="17"/>
        <v>8.959395848147313</v>
      </c>
      <c r="AN9" t="s">
        <v>4</v>
      </c>
      <c r="AP9" t="s">
        <v>20</v>
      </c>
      <c r="AR9">
        <f t="shared" si="18"/>
        <v>8.959395848147313</v>
      </c>
      <c r="AS9" t="s">
        <v>4</v>
      </c>
      <c r="AU9" s="20" t="str">
        <f t="shared" si="13"/>
        <v>dioxane</v>
      </c>
      <c r="AV9" s="17"/>
      <c r="AW9" s="18">
        <f t="shared" si="6"/>
        <v>8.959395848147313</v>
      </c>
      <c r="AX9" s="19" t="str">
        <f t="shared" si="7"/>
        <v>kg</v>
      </c>
      <c r="AZ9" s="11">
        <f>AW9*[2]production!$D$21</f>
        <v>45.149979437153569</v>
      </c>
      <c r="BA9" s="11">
        <f>$AW$9*[2]production!M21</f>
        <v>951.58852996023586</v>
      </c>
      <c r="BB9" s="11">
        <f>$AW$9*[2]production!N21</f>
        <v>2.0512536794333274</v>
      </c>
      <c r="BC9" s="11">
        <f>$AW$9*[2]production!O21</f>
        <v>40.922936475997666</v>
      </c>
      <c r="BD9" s="11">
        <f>$AW$9*[2]production!P21</f>
        <v>20.584211961118452</v>
      </c>
      <c r="BE9" s="11">
        <f>$AW$9*[2]production!Q21</f>
        <v>0.38929470899784885</v>
      </c>
      <c r="BF9" s="11">
        <f>$AW$9*[2]production!R21</f>
        <v>1.3696228433062797E-2</v>
      </c>
      <c r="BG9" s="11">
        <f>$AW$9*[2]production!S21</f>
        <v>603.73784862325476</v>
      </c>
      <c r="BH9" s="11">
        <f>$AW$9*[2]production!T21</f>
        <v>2.6621052883600114</v>
      </c>
      <c r="BI9" s="11">
        <f>$AW$9*[2]production!U21</f>
        <v>470.57434813224137</v>
      </c>
      <c r="BJ9" s="11">
        <f>$AW$9*[2]production!V21</f>
        <v>3.4394224721452718E-2</v>
      </c>
      <c r="BK9" s="11">
        <f>$AW$9*[2]production!W21</f>
        <v>1.8147256290422382</v>
      </c>
      <c r="BL9" s="11">
        <f>$AW$9*[2]production!X21</f>
        <v>4.2627013566315279E-3</v>
      </c>
      <c r="BM9" s="11">
        <f>$AW$9*[2]production!Y21</f>
        <v>1.7379436066236156E-6</v>
      </c>
      <c r="BN9" s="11">
        <f>$AW$9*[2]production!Z21</f>
        <v>8.7096078919009653E-2</v>
      </c>
      <c r="BO9" s="11">
        <f>$AW$9*[2]production!AA21</f>
        <v>0.12616621233361047</v>
      </c>
      <c r="BP9" s="11">
        <f>$AW$9*[2]production!AB21</f>
        <v>0.19229551308878579</v>
      </c>
      <c r="BQ9" s="11">
        <f>$AW$9*[2]production!AC21</f>
        <v>2.1133422926609882E-2</v>
      </c>
      <c r="BR9" s="11">
        <f>$AW$9*[2]production!AD21</f>
        <v>0.28165652727820706</v>
      </c>
      <c r="BS9" s="11">
        <f>$AW$9*[2]production!AE21</f>
        <v>8.9584999085624978E-2</v>
      </c>
      <c r="BT9" s="11">
        <f>$AW$9*[2]production!AF21</f>
        <v>1.6441387320935135</v>
      </c>
      <c r="BU9" s="11">
        <f>$AW$9*[2]production!AG21</f>
        <v>5.7207534369590221</v>
      </c>
      <c r="BV9" s="11">
        <f>$AW$9*[2]production!AH21</f>
        <v>2.5525318771371692</v>
      </c>
    </row>
    <row r="10" spans="2:74" x14ac:dyDescent="0.25">
      <c r="B10" t="s">
        <v>7</v>
      </c>
      <c r="D10">
        <f>D12/'[1]Reaction ((CF3SO2)2NLi)'!$E$13*'[1]Reaction ((CF3SO2)2NLi)'!$F$33</f>
        <v>8.3593246170731703E-2</v>
      </c>
      <c r="E10" t="s">
        <v>9</v>
      </c>
      <c r="G10" t="s">
        <v>15</v>
      </c>
      <c r="I10">
        <f>D9+D6/'[1](CF3SO2)2NH pro'!$E$8*'[1](CF3SO2)2NH pro'!$F$18</f>
        <v>6.2361857256945248</v>
      </c>
      <c r="J10" t="s">
        <v>8</v>
      </c>
      <c r="L10" t="s">
        <v>20</v>
      </c>
      <c r="N10">
        <f>I8/'[1]NaN(SO2CF3)2'!$E$9*'[1]NaN(SO2CF3)2'!$E$6</f>
        <v>2.3807445442875483</v>
      </c>
      <c r="O10" t="s">
        <v>4</v>
      </c>
      <c r="Q10" s="7" t="s">
        <v>22</v>
      </c>
      <c r="S10">
        <f>N9/'[1](CH3)3SiN(Na)SO2CF3'!$E$9*'[1](CH3)3SiN(Na)SO2CF3'!$E$5</f>
        <v>0.97909407665505233</v>
      </c>
      <c r="T10" t="s">
        <v>4</v>
      </c>
      <c r="V10" t="str">
        <f>Q11</f>
        <v>[(CH3)3Si]2NH</v>
      </c>
      <c r="X10">
        <f>S11</f>
        <v>4.7614890885750967</v>
      </c>
      <c r="Y10" t="str">
        <f>T11</f>
        <v>kg</v>
      </c>
      <c r="AA10" t="str">
        <f t="shared" si="9"/>
        <v>[(CH3)3Si]2NH</v>
      </c>
      <c r="AC10">
        <f>X10</f>
        <v>4.7614890885750967</v>
      </c>
      <c r="AD10" t="str">
        <f t="shared" si="3"/>
        <v>kg</v>
      </c>
      <c r="AF10" t="str">
        <f t="shared" si="16"/>
        <v>[(CH3)3Si]2NH</v>
      </c>
      <c r="AH10">
        <f t="shared" si="14"/>
        <v>4.7614890885750967</v>
      </c>
      <c r="AI10" t="str">
        <f t="shared" si="15"/>
        <v>kg</v>
      </c>
      <c r="AK10" t="s">
        <v>23</v>
      </c>
      <c r="AM10">
        <f t="shared" si="17"/>
        <v>4.7614890885750967</v>
      </c>
      <c r="AN10" t="s">
        <v>4</v>
      </c>
      <c r="AP10" t="s">
        <v>23</v>
      </c>
      <c r="AR10">
        <f t="shared" si="18"/>
        <v>4.7614890885750967</v>
      </c>
      <c r="AS10" t="s">
        <v>4</v>
      </c>
      <c r="AU10" s="20" t="str">
        <f t="shared" si="13"/>
        <v>[(CH3)3Si]2NH</v>
      </c>
      <c r="AV10" s="17"/>
      <c r="AW10" s="18">
        <f t="shared" si="6"/>
        <v>4.7614890885750967</v>
      </c>
      <c r="AX10" s="19" t="str">
        <f t="shared" si="7"/>
        <v>kg</v>
      </c>
      <c r="AZ10" s="11">
        <f>AW10*[2]production!$D$22</f>
        <v>27.324281283697051</v>
      </c>
      <c r="BA10" s="11">
        <f>$AW$10*[2]production!M22</f>
        <v>479.06926019941471</v>
      </c>
      <c r="BB10" s="11">
        <f>$AW$10*[2]production!N22</f>
        <v>2.3723167086007706</v>
      </c>
      <c r="BC10" s="11">
        <f>$AW$10*[2]production!O22</f>
        <v>24.843545468549426</v>
      </c>
      <c r="BD10" s="11">
        <f>$AW$10*[2]production!P22</f>
        <v>9.6743935301668813</v>
      </c>
      <c r="BE10" s="11">
        <f>$AW$10*[2]production!Q22</f>
        <v>0.29329344338896024</v>
      </c>
      <c r="BF10" s="11">
        <f>$AW$10*[2]production!R22</f>
        <v>8.6901937355584099E-3</v>
      </c>
      <c r="BG10" s="11">
        <f>$AW$10*[2]production!S22</f>
        <v>396.99867573812583</v>
      </c>
      <c r="BH10" s="11">
        <f>$AW$10*[2]production!T22</f>
        <v>2.0524398716302952</v>
      </c>
      <c r="BI10" s="11">
        <f>$AW$10*[2]production!U22</f>
        <v>430.32433786906296</v>
      </c>
      <c r="BJ10" s="11">
        <f>$AW$10*[2]production!V22</f>
        <v>5.5214227471116824E-2</v>
      </c>
      <c r="BK10" s="11">
        <f>$AW$10*[2]production!W22</f>
        <v>1.7927482567394097</v>
      </c>
      <c r="BL10" s="11">
        <f>$AW$10*[2]production!X22</f>
        <v>4.1127362002567397E-3</v>
      </c>
      <c r="BM10" s="11">
        <f>$AW$10*[2]production!Y22</f>
        <v>1.8737411861360721E-5</v>
      </c>
      <c r="BN10" s="11">
        <f>$AW$10*[2]production!Z22</f>
        <v>6.1866027727856231E-2</v>
      </c>
      <c r="BO10" s="11">
        <f>$AW$10*[2]production!AA22</f>
        <v>8.2088071887034653E-2</v>
      </c>
      <c r="BP10" s="11">
        <f>$AW$10*[2]production!AB22</f>
        <v>0.14119243594351732</v>
      </c>
      <c r="BQ10" s="11">
        <f>$AW$10*[2]production!AC22</f>
        <v>1.9566387111681644E-2</v>
      </c>
      <c r="BR10" s="11">
        <f>$AW$10*[2]production!AD22</f>
        <v>0.23958860795892173</v>
      </c>
      <c r="BS10" s="11">
        <f>$AW$10*[2]production!AE22</f>
        <v>8.1126251091142507E-2</v>
      </c>
      <c r="BT10" s="11">
        <f>$AW$10*[2]production!AF22</f>
        <v>1.0823816996148909</v>
      </c>
      <c r="BU10" s="11">
        <f>$AW$10*[2]production!AG22</f>
        <v>3.7204847291399235</v>
      </c>
      <c r="BV10" s="11">
        <f>$AW$10*[2]production!AH22</f>
        <v>1.2431295712451862</v>
      </c>
    </row>
    <row r="11" spans="2:74" x14ac:dyDescent="0.25">
      <c r="B11" s="1" t="s">
        <v>3</v>
      </c>
      <c r="G11" t="s">
        <v>7</v>
      </c>
      <c r="I11">
        <f>D10+D6/'[1](CF3SO2)2NH pro'!$E$8*'[1](CF3SO2)2NH pro'!$F$28</f>
        <v>71.48327381212772</v>
      </c>
      <c r="J11" t="s">
        <v>9</v>
      </c>
      <c r="L11" s="7" t="s">
        <v>21</v>
      </c>
      <c r="N11">
        <f>I8/'[1]NaN(SO2CF3)2'!$E$9*'[1]NaN(SO2CF3)2'!$E$7</f>
        <v>0.7989407665505226</v>
      </c>
      <c r="O11" t="s">
        <v>4</v>
      </c>
      <c r="Q11" t="s">
        <v>23</v>
      </c>
      <c r="S11">
        <f>N9/'[1](CH3)3SiN(Na)SO2CF3'!$E$9*'[1](CH3)3SiN(Na)SO2CF3'!$E$6</f>
        <v>4.7614890885750967</v>
      </c>
      <c r="T11" t="s">
        <v>4</v>
      </c>
      <c r="V11" s="6" t="s">
        <v>27</v>
      </c>
      <c r="X11">
        <f>S10/[1]NaNHSO2CF3!$E$9*[1]NaNHSO2CF3!$E$5</f>
        <v>0.8208566501249428</v>
      </c>
      <c r="Y11" t="s">
        <v>4</v>
      </c>
      <c r="AA11" t="str">
        <f>V12</f>
        <v>Na</v>
      </c>
      <c r="AC11">
        <f>X12</f>
        <v>0.12658994122408757</v>
      </c>
      <c r="AD11" t="s">
        <v>4</v>
      </c>
      <c r="AF11" t="str">
        <f t="shared" si="16"/>
        <v>Na</v>
      </c>
      <c r="AH11">
        <f t="shared" si="14"/>
        <v>0.12658994122408757</v>
      </c>
      <c r="AI11" t="str">
        <f t="shared" si="15"/>
        <v>kg</v>
      </c>
      <c r="AK11" t="s">
        <v>28</v>
      </c>
      <c r="AM11">
        <f t="shared" si="17"/>
        <v>0.12658994122408757</v>
      </c>
      <c r="AN11" t="s">
        <v>4</v>
      </c>
      <c r="AP11" t="s">
        <v>28</v>
      </c>
      <c r="AR11">
        <f t="shared" si="18"/>
        <v>0.12658994122408757</v>
      </c>
      <c r="AS11" t="s">
        <v>4</v>
      </c>
      <c r="AU11" s="20" t="str">
        <f t="shared" si="13"/>
        <v>Na</v>
      </c>
      <c r="AV11" s="17"/>
      <c r="AW11" s="18">
        <f t="shared" si="6"/>
        <v>0.12658994122408757</v>
      </c>
      <c r="AX11" s="19" t="str">
        <f t="shared" si="7"/>
        <v>kg</v>
      </c>
      <c r="AZ11" s="11">
        <f>AW11*[2]production!$D$23</f>
        <v>0.25526861647837262</v>
      </c>
      <c r="BA11" s="11">
        <f>$AW$11*[2]production!M23</f>
        <v>3.4945408391617927</v>
      </c>
      <c r="BB11" s="11">
        <f>$AW$11*[2]production!N23</f>
        <v>1.3780581001654172E-2</v>
      </c>
      <c r="BC11" s="11">
        <f>$AW$11*[2]production!O23</f>
        <v>0.23759666068348995</v>
      </c>
      <c r="BD11" s="11">
        <f>$AW$11*[2]production!P23</f>
        <v>6.8944679688874799E-2</v>
      </c>
      <c r="BE11" s="11">
        <f>$AW$11*[2]production!Q23</f>
        <v>3.4464111498257841E-3</v>
      </c>
      <c r="BF11" s="11">
        <f>$AW$11*[2]production!R23</f>
        <v>1.2216688867771794E-4</v>
      </c>
      <c r="BG11" s="11">
        <f>$AW$11*[2]production!S23</f>
        <v>5.277281469749763</v>
      </c>
      <c r="BH11" s="11">
        <f>$AW$11*[2]production!T23</f>
        <v>2.3883724210748601E-2</v>
      </c>
      <c r="BI11" s="11">
        <f>$AW$11*[2]production!U23</f>
        <v>4.0401179741667548</v>
      </c>
      <c r="BJ11" s="11">
        <f>$AW$11*[2]production!V23</f>
        <v>2.7069993031358887E-4</v>
      </c>
      <c r="BK11" s="11">
        <f>$AW$11*[2]production!W23</f>
        <v>1.6931404638721712E-2</v>
      </c>
      <c r="BL11" s="11">
        <f>$AW$11*[2]production!X23</f>
        <v>4.1406303874986802E-5</v>
      </c>
      <c r="BM11" s="11">
        <f>$AW$11*[2]production!Y23</f>
        <v>1.8117552387991412E-8</v>
      </c>
      <c r="BN11" s="11">
        <f>$AW$11*[2]production!Z23</f>
        <v>7.0758713546615986E-4</v>
      </c>
      <c r="BO11" s="11">
        <f>$AW$11*[2]production!AA23</f>
        <v>7.0590348924787953E-4</v>
      </c>
      <c r="BP11" s="11">
        <f>$AW$11*[2]production!AB23</f>
        <v>1.3274221236757823E-3</v>
      </c>
      <c r="BQ11" s="11">
        <f>$AW$11*[2]production!AC23</f>
        <v>2.7076322528420089E-4</v>
      </c>
      <c r="BR11" s="11">
        <f>$AW$11*[2]production!AD23</f>
        <v>2.6282603596945058E-3</v>
      </c>
      <c r="BS11" s="11">
        <f>$AW$11*[2]production!AE23</f>
        <v>7.5923583148558755E-4</v>
      </c>
      <c r="BT11" s="11">
        <f>$AW$11*[2]production!AF23</f>
        <v>1.1181562918382432E-2</v>
      </c>
      <c r="BU11" s="11">
        <f>$AW$11*[2]production!AG23</f>
        <v>4.5828090521944184E-2</v>
      </c>
      <c r="BV11" s="11">
        <f>$AW$11*[2]production!AH23</f>
        <v>9.0524466969345019E-3</v>
      </c>
    </row>
    <row r="12" spans="2:74" x14ac:dyDescent="0.25">
      <c r="B12" s="3" t="s">
        <v>42</v>
      </c>
      <c r="D12">
        <v>1</v>
      </c>
      <c r="E12" t="s">
        <v>4</v>
      </c>
      <c r="G12" s="1" t="s">
        <v>3</v>
      </c>
      <c r="L12" t="s">
        <v>18</v>
      </c>
      <c r="N12">
        <f>I8/'[1]NaN(SO2CF3)2'!$E$9*'[1]NaN(SO2CF3)2'!$F$17</f>
        <v>0.44841864569961493</v>
      </c>
      <c r="O12" t="s">
        <v>8</v>
      </c>
      <c r="Q12" s="7" t="s">
        <v>21</v>
      </c>
      <c r="S12">
        <f>N11</f>
        <v>0.7989407665505226</v>
      </c>
      <c r="T12" t="s">
        <v>4</v>
      </c>
      <c r="V12" t="s">
        <v>28</v>
      </c>
      <c r="X12">
        <f>S10/[1]NaNHSO2CF3!$E$9*[1]NaNHSO2CF3!$E$7</f>
        <v>0.12658994122408757</v>
      </c>
      <c r="Y12" t="s">
        <v>4</v>
      </c>
      <c r="AA12" s="6" t="s">
        <v>21</v>
      </c>
      <c r="AC12">
        <f>X13+X11/[1]CF3SO2NH2!$E$11*[1]CF3SO2NH2!$E$5</f>
        <v>1.7803998047433891</v>
      </c>
      <c r="AD12" t="str">
        <f>Y12</f>
        <v>kg</v>
      </c>
      <c r="AF12" s="6" t="s">
        <v>24</v>
      </c>
      <c r="AH12">
        <f>AC12/'[1]CF3SO2F pro'!$E$8*'[1]CF3SO2F pro'!$E$5</f>
        <v>2.0573508854812497</v>
      </c>
      <c r="AI12" t="s">
        <v>4</v>
      </c>
      <c r="AK12" s="6" t="s">
        <v>29</v>
      </c>
      <c r="AM12">
        <f>AH12/'[1]CH3SO2F pro'!$E$8*'[1]CH3SO2F pro'!$E$5</f>
        <v>2.8288574675367184</v>
      </c>
      <c r="AN12" t="s">
        <v>4</v>
      </c>
      <c r="AP12" s="9" t="s">
        <v>35</v>
      </c>
      <c r="AR12">
        <f>AM12/'[1]Reaction (CH3SO2Cl)'!$E$10*'[1]Reaction (CH3SO2Cl)'!$E$5</f>
        <v>12.828208200116123</v>
      </c>
      <c r="AS12" t="s">
        <v>4</v>
      </c>
      <c r="AU12" s="21" t="s">
        <v>35</v>
      </c>
      <c r="AV12" s="17"/>
      <c r="AW12" s="18">
        <f>AR12</f>
        <v>12.828208200116123</v>
      </c>
      <c r="AX12" s="19" t="s">
        <v>4</v>
      </c>
      <c r="AZ12" s="11">
        <f>AW12*[2]production!$D$24</f>
        <v>20.844555504368689</v>
      </c>
      <c r="BA12" s="11">
        <f>$AW$12*[2]production!M24</f>
        <v>493.3870976958176</v>
      </c>
      <c r="BB12" s="11">
        <f>$AW$12*[2]production!N24</f>
        <v>1.4553602203031741</v>
      </c>
      <c r="BC12" s="11">
        <f>$AW$12*[2]production!O24</f>
        <v>19.267968716574416</v>
      </c>
      <c r="BD12" s="11">
        <f>$AW$12*[2]production!P24</f>
        <v>10.066294974631122</v>
      </c>
      <c r="BE12" s="11">
        <f>$AW$12*[2]production!Q24</f>
        <v>0.36165284557767369</v>
      </c>
      <c r="BF12" s="11">
        <f>$AW$12*[2]production!R24</f>
        <v>1.2175765531058216E-2</v>
      </c>
      <c r="BG12" s="11">
        <f>$AW$12*[2]production!S24</f>
        <v>560.82360609267675</v>
      </c>
      <c r="BH12" s="11">
        <f>$AW$12*[2]production!T24</f>
        <v>3.4280820773170317</v>
      </c>
      <c r="BI12" s="11">
        <f>$AW$12*[2]production!U24</f>
        <v>412.68345779773568</v>
      </c>
      <c r="BJ12" s="11">
        <f>$AW$12*[2]production!V24</f>
        <v>2.1627076204575772E-2</v>
      </c>
      <c r="BK12" s="11">
        <f>$AW$12*[2]production!W24</f>
        <v>1.9828561414919492</v>
      </c>
      <c r="BL12" s="11">
        <f>$AW$12*[2]production!X24</f>
        <v>7.3963600019409529E-3</v>
      </c>
      <c r="BM12" s="11">
        <f>$AW$12*[2]production!Y24</f>
        <v>8.3646331568857177E-6</v>
      </c>
      <c r="BN12" s="11">
        <f>$AW$12*[2]production!Z24</f>
        <v>0.193654630988953</v>
      </c>
      <c r="BO12" s="11">
        <f>$AW$12*[2]production!AA24</f>
        <v>0.11690089568601822</v>
      </c>
      <c r="BP12" s="11">
        <f>$AW$12*[2]production!AB24</f>
        <v>0.77169369248618547</v>
      </c>
      <c r="BQ12" s="11">
        <f>$AW$12*[2]production!AC24</f>
        <v>2.7458779652348563E-2</v>
      </c>
      <c r="BR12" s="11">
        <f>$AW$12*[2]production!AD24</f>
        <v>0.22004225525659188</v>
      </c>
      <c r="BS12" s="11">
        <f>$AW$12*[2]production!AE24</f>
        <v>7.766966936842308E-2</v>
      </c>
      <c r="BT12" s="11">
        <f>$AW$12*[2]production!AF24</f>
        <v>1.0037559788262862</v>
      </c>
      <c r="BU12" s="11">
        <f>$AW$12*[2]production!AG24</f>
        <v>5.2185150958072386</v>
      </c>
      <c r="BV12" s="11">
        <f>$AW$12*[2]production!AH24</f>
        <v>1.2989843623437587</v>
      </c>
    </row>
    <row r="13" spans="2:74" x14ac:dyDescent="0.25">
      <c r="B13" t="s">
        <v>11</v>
      </c>
      <c r="D13">
        <f>D12/'[1]Reaction ((CF3SO2)2NLi)'!$E$13*'[1]Reaction ((CF3SO2)2NLi)'!$E$7</f>
        <v>7.6655052264808371E-2</v>
      </c>
      <c r="E13" t="s">
        <v>4</v>
      </c>
      <c r="G13" s="8" t="s">
        <v>42</v>
      </c>
      <c r="I13">
        <v>1</v>
      </c>
      <c r="J13" t="s">
        <v>4</v>
      </c>
      <c r="L13" t="s">
        <v>15</v>
      </c>
      <c r="N13">
        <f>I10</f>
        <v>6.2361857256945248</v>
      </c>
      <c r="O13" t="s">
        <v>8</v>
      </c>
      <c r="Q13" t="s">
        <v>18</v>
      </c>
      <c r="S13">
        <f>N12</f>
        <v>0.44841864569961493</v>
      </c>
      <c r="T13" t="s">
        <v>8</v>
      </c>
      <c r="V13" s="7" t="s">
        <v>21</v>
      </c>
      <c r="X13">
        <f>S12</f>
        <v>0.7989407665505226</v>
      </c>
      <c r="Y13" t="s">
        <v>4</v>
      </c>
      <c r="AA13" s="2" t="s">
        <v>31</v>
      </c>
      <c r="AC13">
        <f>X11/[1]CF3SO2NH2!$E$11*[1]CF3SO2NH2!$E$6</f>
        <v>3.7473890549182172</v>
      </c>
      <c r="AD13" t="s">
        <v>4</v>
      </c>
      <c r="AF13" s="2" t="s">
        <v>25</v>
      </c>
      <c r="AH13">
        <f>AC12/'[1]CF3SO2F pro'!$E$8*'[1]CF3SO2F pro'!$E$6</f>
        <v>0.70278939660923256</v>
      </c>
      <c r="AI13" t="s">
        <v>4</v>
      </c>
      <c r="AK13" s="6" t="s">
        <v>30</v>
      </c>
      <c r="AM13">
        <f>AH12/'[1]CH3SO2F pro'!$E$8*'[1]CH3SO2F pro'!$E$6</f>
        <v>1.6814887044798676</v>
      </c>
      <c r="AN13" t="s">
        <v>4</v>
      </c>
      <c r="AP13" s="9" t="s">
        <v>36</v>
      </c>
      <c r="AR13">
        <f>AM12/'[1]Reaction (CH3SO2Cl)'!$E$10*'[1]Reaction (CH3SO2Cl)'!$E$6</f>
        <v>39.613506921958589</v>
      </c>
      <c r="AS13" t="s">
        <v>4</v>
      </c>
      <c r="AU13" s="20" t="str">
        <f>AP13</f>
        <v>CH4</v>
      </c>
      <c r="AV13" s="17"/>
      <c r="AW13" s="18">
        <f>AR13</f>
        <v>39.613506921958589</v>
      </c>
      <c r="AX13" s="19" t="str">
        <f>AS13</f>
        <v>kg</v>
      </c>
      <c r="AZ13" s="11">
        <f>AW13*[2]production!$D$25</f>
        <v>138.75423069554435</v>
      </c>
      <c r="BA13" s="11">
        <f>$AW$13*[2]production!M25</f>
        <v>1144.1411661352272</v>
      </c>
      <c r="BB13" s="11">
        <f>$AW$13*[2]production!N25</f>
        <v>10.362893410784366</v>
      </c>
      <c r="BC13" s="11">
        <f>$AW$13*[2]production!O25</f>
        <v>84.44807405623132</v>
      </c>
      <c r="BD13" s="11">
        <f>$AW$13*[2]production!P25</f>
        <v>20.410859441539163</v>
      </c>
      <c r="BE13" s="11">
        <f>$AW$13*[2]production!Q25</f>
        <v>6.1678230277489527</v>
      </c>
      <c r="BF13" s="11">
        <f>$AW$13*[2]production!R25</f>
        <v>0.17395479294639674</v>
      </c>
      <c r="BG13" s="11">
        <f>$AW$13*[2]production!S25</f>
        <v>2086.0076610034171</v>
      </c>
      <c r="BH13" s="11">
        <f>$AW$13*[2]production!T25</f>
        <v>9.0223723365452884</v>
      </c>
      <c r="BI13" s="11">
        <f>$AW$13*[2]production!U25</f>
        <v>2848.0923071680568</v>
      </c>
      <c r="BJ13" s="11">
        <f>$AW$13*[2]production!V25</f>
        <v>0.14975886291846444</v>
      </c>
      <c r="BK13" s="11">
        <f>$AW$13*[2]production!W25</f>
        <v>4.6827126532447245</v>
      </c>
      <c r="BL13" s="11">
        <f>$AW$13*[2]production!X25</f>
        <v>2.1756134136608873E-2</v>
      </c>
      <c r="BM13" s="11">
        <f>$AW$13*[2]production!Y25</f>
        <v>5.5720358836426947E-6</v>
      </c>
      <c r="BN13" s="11">
        <f>$AW$13*[2]production!Z25</f>
        <v>0.25060296748969441</v>
      </c>
      <c r="BO13" s="11">
        <f>$AW$13*[2]production!AA25</f>
        <v>0.32584090118657039</v>
      </c>
      <c r="BP13" s="11">
        <f>$AW$13*[2]production!AB25</f>
        <v>0.55241035402671257</v>
      </c>
      <c r="BQ13" s="11">
        <f>$AW$13*[2]production!AC25</f>
        <v>0.10737241051196875</v>
      </c>
      <c r="BR13" s="11">
        <f>$AW$13*[2]production!AD25</f>
        <v>1.0701985030036332</v>
      </c>
      <c r="BS13" s="11">
        <f>$AW$13*[2]production!AE25</f>
        <v>0.62688374703999461</v>
      </c>
      <c r="BT13" s="11">
        <f>$AW$13*[2]production!AF25</f>
        <v>4.4121524009677477</v>
      </c>
      <c r="BU13" s="11">
        <f>$AW$13*[2]production!AG25</f>
        <v>17.752793127075741</v>
      </c>
      <c r="BV13" s="11">
        <f>$AW$13*[2]production!AH25</f>
        <v>2.6651571322024523</v>
      </c>
    </row>
    <row r="14" spans="2:74" x14ac:dyDescent="0.25">
      <c r="B14" t="s">
        <v>10</v>
      </c>
      <c r="D14">
        <f>D12/'[1]Reaction ((CF3SO2)2NLi)'!$E$13*('[1]Reaction ((CF3SO2)2NLi)'!$E$14+'[1]Reaction ((CF3SO2)2NLi)'!$E$15)</f>
        <v>2.0410783055198976</v>
      </c>
      <c r="E14" t="s">
        <v>4</v>
      </c>
      <c r="G14" t="s">
        <v>11</v>
      </c>
      <c r="I14">
        <f>D13</f>
        <v>7.6655052264808371E-2</v>
      </c>
      <c r="J14" t="s">
        <v>4</v>
      </c>
      <c r="L14" t="s">
        <v>7</v>
      </c>
      <c r="N14">
        <f>I11+I8/'[1]NaN(SO2CF3)2'!$E$9*'[1]NaN(SO2CF3)2'!$F$29</f>
        <v>95.902105718573836</v>
      </c>
      <c r="O14" t="s">
        <v>9</v>
      </c>
      <c r="Q14" t="s">
        <v>15</v>
      </c>
      <c r="S14">
        <f>N13</f>
        <v>6.2361857256945248</v>
      </c>
      <c r="T14" t="s">
        <v>8</v>
      </c>
      <c r="V14" t="str">
        <f t="shared" ref="V14:V21" si="19">Q13</f>
        <v>cooling</v>
      </c>
      <c r="X14">
        <f>S13</f>
        <v>0.44841864569961493</v>
      </c>
      <c r="Y14" t="str">
        <f>T13</f>
        <v>MJ</v>
      </c>
      <c r="AA14" s="2" t="s">
        <v>32</v>
      </c>
      <c r="AC14">
        <f>X11/[1]CF3SO2NH2!$E$11*[1]CF3SO2NH2!$E$8</f>
        <v>0.20108233375543905</v>
      </c>
      <c r="AD14" t="s">
        <v>4</v>
      </c>
      <c r="AF14" t="str">
        <f t="shared" ref="AF14:AF21" si="20">AA13</f>
        <v>liquid NH3</v>
      </c>
      <c r="AH14">
        <f t="shared" ref="AH14:AI18" si="21">AC13</f>
        <v>3.7473890549182172</v>
      </c>
      <c r="AI14" t="str">
        <f t="shared" si="21"/>
        <v>kg</v>
      </c>
      <c r="AK14" t="s">
        <v>25</v>
      </c>
      <c r="AM14">
        <f>AH13</f>
        <v>0.70278939660923256</v>
      </c>
      <c r="AN14" t="s">
        <v>4</v>
      </c>
      <c r="AP14" s="6" t="s">
        <v>37</v>
      </c>
      <c r="AR14">
        <f>AM12/'[1]Reaction (CH3SO2Cl)'!$E$10*'[1]Reaction (CH3SO2Cl)'!$E$8</f>
        <v>0.48234062832436625</v>
      </c>
      <c r="AS14" t="s">
        <v>4</v>
      </c>
      <c r="AU14" s="20" t="s">
        <v>40</v>
      </c>
      <c r="AV14" s="17"/>
      <c r="AW14" s="18">
        <f>AR14/'[1]Urea-H2O2 pro'!$E$12*'[1]Urea-H2O2 pro'!$E$9</f>
        <v>0.31480265521757361</v>
      </c>
      <c r="AX14" s="19" t="s">
        <v>4</v>
      </c>
      <c r="AZ14" s="11">
        <f>AW14*[2]production!$D$26</f>
        <v>1.0448929731981702</v>
      </c>
      <c r="BA14" s="11">
        <f>$AW$14*[2]production!M26</f>
        <v>19.084807141205626</v>
      </c>
      <c r="BB14" s="11">
        <f>$AW$14*[2]production!N26</f>
        <v>2.5150528533297609E-2</v>
      </c>
      <c r="BC14" s="11">
        <f>$AW$14*[2]production!O26</f>
        <v>0.9845138239274398</v>
      </c>
      <c r="BD14" s="11">
        <f>$AW$14*[2]production!P26</f>
        <v>0.43707200650407924</v>
      </c>
      <c r="BE14" s="11">
        <f>$AW$14*[2]production!Q26</f>
        <v>9.0974819331326607E-3</v>
      </c>
      <c r="BF14" s="11">
        <f>$AW$14*[2]production!R26</f>
        <v>1.8996136623794044E-4</v>
      </c>
      <c r="BG14" s="11">
        <f>$AW$14*[2]production!S26</f>
        <v>15.732262694498242</v>
      </c>
      <c r="BH14" s="11">
        <f>$AW$14*[2]production!T26</f>
        <v>5.1350609119090604E-2</v>
      </c>
      <c r="BI14" s="11">
        <f>$AW$14*[2]production!U26</f>
        <v>11.166994588532988</v>
      </c>
      <c r="BJ14" s="11">
        <f>$AW$14*[2]production!V26</f>
        <v>7.9292492796202436E-4</v>
      </c>
      <c r="BK14" s="11">
        <f>$AW$14*[2]production!W26</f>
        <v>6.2425366529644852E-2</v>
      </c>
      <c r="BL14" s="11">
        <f>$AW$14*[2]production!X26</f>
        <v>2.9576968668311909E-4</v>
      </c>
      <c r="BM14" s="11">
        <f>$AW$14*[2]production!Y26</f>
        <v>1.3922777032307628E-7</v>
      </c>
      <c r="BN14" s="11">
        <f>$AW$14*[2]production!Z26</f>
        <v>2.4932370293231829E-3</v>
      </c>
      <c r="BO14" s="11">
        <f>$AW$14*[2]production!AA26</f>
        <v>2.182243486233742E-3</v>
      </c>
      <c r="BP14" s="11">
        <f>$AW$14*[2]production!AB26</f>
        <v>7.9846545469385369E-3</v>
      </c>
      <c r="BQ14" s="11">
        <f>$AW$14*[2]production!AC26</f>
        <v>1.6809517380652779E-3</v>
      </c>
      <c r="BR14" s="11">
        <f>$AW$14*[2]production!AD26</f>
        <v>5.0343240622394373E-3</v>
      </c>
      <c r="BS14" s="11">
        <f>$AW$14*[2]production!AE26</f>
        <v>1.2096921632045701E-3</v>
      </c>
      <c r="BT14" s="11">
        <f>$AW$14*[2]production!AF26</f>
        <v>3.8402775909991804E-2</v>
      </c>
      <c r="BU14" s="11">
        <f>$AW$14*[2]production!AG26</f>
        <v>0.1477368860936073</v>
      </c>
      <c r="BV14" s="11">
        <f>$AW$14*[2]production!AH26</f>
        <v>5.5282494282758096E-2</v>
      </c>
    </row>
    <row r="15" spans="2:74" x14ac:dyDescent="0.25">
      <c r="G15" t="s">
        <v>10</v>
      </c>
      <c r="I15">
        <f>D14</f>
        <v>2.0410783055198976</v>
      </c>
      <c r="J15" t="s">
        <v>4</v>
      </c>
      <c r="L15" s="1" t="s">
        <v>3</v>
      </c>
      <c r="Q15" t="s">
        <v>7</v>
      </c>
      <c r="S15">
        <f>N14+N9/'[1](CH3)3SiN(Na)SO2CF3'!$E$9*'[1](CH3)3SiN(Na)SO2CF3'!$F$22</f>
        <v>230.50177562504737</v>
      </c>
      <c r="T15" t="s">
        <v>9</v>
      </c>
      <c r="V15" t="str">
        <f t="shared" si="19"/>
        <v>heat</v>
      </c>
      <c r="X15">
        <f>S14</f>
        <v>6.2361857256945248</v>
      </c>
      <c r="Y15" t="str">
        <f>T14</f>
        <v>MJ</v>
      </c>
      <c r="AA15" s="2" t="s">
        <v>33</v>
      </c>
      <c r="AC15">
        <f>X11/[1]CF3SO2NH2!$E$11*[1]CF3SO2NH2!$E$9</f>
        <v>1.5631965771944565</v>
      </c>
      <c r="AD15" t="s">
        <v>4</v>
      </c>
      <c r="AF15" t="str">
        <f t="shared" si="20"/>
        <v>dry HCl</v>
      </c>
      <c r="AH15">
        <f t="shared" si="21"/>
        <v>0.20108233375543905</v>
      </c>
      <c r="AI15" t="str">
        <f t="shared" si="21"/>
        <v>kg</v>
      </c>
      <c r="AK15" t="s">
        <v>31</v>
      </c>
      <c r="AM15">
        <f t="shared" ref="AM15:AM22" si="22">AH14</f>
        <v>3.7473890549182172</v>
      </c>
      <c r="AN15" t="s">
        <v>4</v>
      </c>
      <c r="AP15" t="s">
        <v>39</v>
      </c>
      <c r="AR15">
        <f>AM13/'[1]KF pro'!$E$12*'[1]KF pro'!$E$9</f>
        <v>1.6235063353598722</v>
      </c>
      <c r="AS15" t="s">
        <v>4</v>
      </c>
      <c r="AU15" s="20" t="s">
        <v>41</v>
      </c>
      <c r="AV15" s="17"/>
      <c r="AW15" s="18">
        <f>AR14/'[1]Urea-H2O2 pro'!$E$12*'[1]Urea-H2O2 pro'!$E$10</f>
        <v>0.35677634257991675</v>
      </c>
      <c r="AX15" s="19" t="s">
        <v>4</v>
      </c>
      <c r="AZ15" s="11">
        <f>AW15*[2]production!$D$9</f>
        <v>0.44511416500270418</v>
      </c>
      <c r="BA15" s="11">
        <f>$AW$15*[2]production!M9</f>
        <v>7.1637653387694282</v>
      </c>
      <c r="BB15" s="11">
        <f>$AW$15*[2]production!N9</f>
        <v>1.9314444081906371E-2</v>
      </c>
      <c r="BC15" s="11">
        <f>$AW$15*[2]production!O9</f>
        <v>0.39434489145358198</v>
      </c>
      <c r="BD15" s="11">
        <f>$AW$15*[2]production!P9</f>
        <v>0.15223289761542469</v>
      </c>
      <c r="BE15" s="11">
        <f>$AW$15*[2]production!Q9</f>
        <v>1.0753595741701271E-2</v>
      </c>
      <c r="BF15" s="11">
        <f>$AW$15*[2]production!R9</f>
        <v>1.6003559622764744E-4</v>
      </c>
      <c r="BG15" s="11">
        <f>$AW$15*[2]production!S9</f>
        <v>7.7541770296319115</v>
      </c>
      <c r="BH15" s="11">
        <f>$AW$15*[2]production!T9</f>
        <v>2.713284085320267E-2</v>
      </c>
      <c r="BI15" s="11">
        <f>$AW$15*[2]production!U9</f>
        <v>17.900182659919583</v>
      </c>
      <c r="BJ15" s="11">
        <f>$AW$15*[2]production!V9</f>
        <v>4.111490571890961E-4</v>
      </c>
      <c r="BK15" s="11">
        <f>$AW$15*[2]production!W9</f>
        <v>2.8113262242612281E-2</v>
      </c>
      <c r="BL15" s="11">
        <f>$AW$15*[2]production!X9</f>
        <v>6.4023514675966064E-5</v>
      </c>
      <c r="BM15" s="11">
        <f>$AW$15*[2]production!Y9</f>
        <v>3.5287320939209243E-8</v>
      </c>
      <c r="BN15" s="11">
        <f>$AW$15*[2]production!Z9</f>
        <v>1.0021847463069862E-3</v>
      </c>
      <c r="BO15" s="11">
        <f>$AW$15*[2]production!AA9</f>
        <v>1.2429017446456559E-3</v>
      </c>
      <c r="BP15" s="11">
        <f>$AW$15*[2]production!AB9</f>
        <v>1.9393291653616535E-3</v>
      </c>
      <c r="BQ15" s="11">
        <f>$AW$15*[2]production!AC9</f>
        <v>2.2220744168562374E-4</v>
      </c>
      <c r="BR15" s="11">
        <f>$AW$15*[2]production!AD9</f>
        <v>2.7588444242677224E-3</v>
      </c>
      <c r="BS15" s="11">
        <f>$AW$15*[2]production!AE9</f>
        <v>1.8838147664562185E-3</v>
      </c>
      <c r="BT15" s="11">
        <f>$AW$15*[2]production!AF9</f>
        <v>1.966372812129211E-2</v>
      </c>
      <c r="BU15" s="11">
        <f>$AW$15*[2]production!AG9</f>
        <v>6.8850698591072346E-2</v>
      </c>
      <c r="BV15" s="11">
        <f>$AW$15*[2]production!AH9</f>
        <v>1.9558835876573616E-2</v>
      </c>
    </row>
    <row r="16" spans="2:74" x14ac:dyDescent="0.25">
      <c r="G16" t="s">
        <v>5</v>
      </c>
      <c r="I16">
        <f>D6/'[1](CF3SO2)2NH pro'!$E$8*'[1](CF3SO2)2NH pro'!$E$9</f>
        <v>1.9066568861177338</v>
      </c>
      <c r="J16" t="s">
        <v>4</v>
      </c>
      <c r="L16" s="8" t="s">
        <v>42</v>
      </c>
      <c r="N16">
        <v>1</v>
      </c>
      <c r="O16" t="s">
        <v>4</v>
      </c>
      <c r="Q16" s="1" t="s">
        <v>3</v>
      </c>
      <c r="V16" t="str">
        <f t="shared" si="19"/>
        <v>electricity</v>
      </c>
      <c r="X16">
        <f>S15+S10/[1]NaNHSO2CF3!$E$9*[1]NaNHSO2CF3!$F$18</f>
        <v>264.72061911218356</v>
      </c>
      <c r="Y16" t="str">
        <f>T15</f>
        <v>kWh</v>
      </c>
      <c r="AA16" t="str">
        <f t="shared" ref="AA16:AA21" si="23">V14</f>
        <v>cooling</v>
      </c>
      <c r="AC16">
        <f>X14+X11/[1]CF3SO2NH2!$E$11*[1]CF3SO2NH2!$F$27</f>
        <v>1.2499190341515347</v>
      </c>
      <c r="AD16" t="str">
        <f>Y14</f>
        <v>MJ</v>
      </c>
      <c r="AF16" t="str">
        <f t="shared" si="20"/>
        <v>C6H6</v>
      </c>
      <c r="AH16">
        <f t="shared" si="21"/>
        <v>1.5631965771944565</v>
      </c>
      <c r="AI16" t="str">
        <f t="shared" si="21"/>
        <v>kg</v>
      </c>
      <c r="AK16" t="s">
        <v>32</v>
      </c>
      <c r="AM16">
        <f t="shared" si="22"/>
        <v>0.20108233375543905</v>
      </c>
      <c r="AN16" t="s">
        <v>4</v>
      </c>
      <c r="AP16" t="s">
        <v>25</v>
      </c>
      <c r="AR16">
        <f>AM14+AM13/'[1]KF pro'!$E$12*'[1]KF pro'!$E$10</f>
        <v>1.282613087809187</v>
      </c>
      <c r="AS16" t="s">
        <v>4</v>
      </c>
      <c r="AU16" s="20" t="str">
        <f t="shared" ref="AU16:AU25" si="24">AP15</f>
        <v>KOH</v>
      </c>
      <c r="AV16" s="17"/>
      <c r="AW16" s="18">
        <f t="shared" ref="AW16:AX21" si="25">AR15</f>
        <v>1.6235063353598722</v>
      </c>
      <c r="AX16" s="19" t="str">
        <f t="shared" si="25"/>
        <v>kg</v>
      </c>
      <c r="AZ16" s="11">
        <f>AW16*[2]production!$D$27</f>
        <v>3.83910543122549</v>
      </c>
      <c r="BA16" s="11">
        <f>$AW$16*[2]production!M27</f>
        <v>52.035619266309737</v>
      </c>
      <c r="BB16" s="11">
        <f>$AW$16*[2]production!N27</f>
        <v>0.21125064435702659</v>
      </c>
      <c r="BC16" s="11">
        <f>$AW$16*[2]production!O27</f>
        <v>3.5428155250223128</v>
      </c>
      <c r="BD16" s="11">
        <f>$AW$16*[2]production!P27</f>
        <v>1.0414955491967117</v>
      </c>
      <c r="BE16" s="11">
        <f>$AW$16*[2]production!Q27</f>
        <v>4.8245737767889325E-2</v>
      </c>
      <c r="BF16" s="11">
        <f>$AW$16*[2]production!R27</f>
        <v>1.7632902308343573E-3</v>
      </c>
      <c r="BG16" s="11">
        <f>$AW$16*[2]production!S27</f>
        <v>72.923034065359388</v>
      </c>
      <c r="BH16" s="11">
        <f>$AW$16*[2]production!T27</f>
        <v>0.29875763583292364</v>
      </c>
      <c r="BI16" s="11">
        <f>$AW$16*[2]production!U27</f>
        <v>57.223727802429416</v>
      </c>
      <c r="BJ16" s="11">
        <f>$AW$16*[2]production!V27</f>
        <v>3.4614778576207835E-3</v>
      </c>
      <c r="BK16" s="11">
        <f>$AW$16*[2]production!W27</f>
        <v>0.17761159308837002</v>
      </c>
      <c r="BL16" s="11">
        <f>$AW$16*[2]production!X27</f>
        <v>3.0939160232953088E-4</v>
      </c>
      <c r="BM16" s="11">
        <f>$AW$16*[2]production!Y27</f>
        <v>2.1474118297805031E-7</v>
      </c>
      <c r="BN16" s="11">
        <f>$AW$16*[2]production!Z27</f>
        <v>1.1059649857738522E-2</v>
      </c>
      <c r="BO16" s="11">
        <f>$AW$16*[2]production!AA27</f>
        <v>1.0090254224895142E-2</v>
      </c>
      <c r="BP16" s="11">
        <f>$AW$16*[2]production!AB27</f>
        <v>1.9866847025798755E-2</v>
      </c>
      <c r="BQ16" s="11">
        <f>$AW$16*[2]production!AC27</f>
        <v>2.0769516548258845E-3</v>
      </c>
      <c r="BR16" s="11">
        <f>$AW$16*[2]production!AD27</f>
        <v>4.8146703881432371E-2</v>
      </c>
      <c r="BS16" s="11">
        <f>$AW$16*[2]production!AE27</f>
        <v>1.8407314830310231E-2</v>
      </c>
      <c r="BT16" s="11">
        <f>$AW$16*[2]production!AF27</f>
        <v>0.16179539436929413</v>
      </c>
      <c r="BU16" s="11">
        <f>$AW$16*[2]production!AG27</f>
        <v>0.64511647741859879</v>
      </c>
      <c r="BV16" s="11">
        <f>$AW$16*[2]production!AH27</f>
        <v>0.1331356370311863</v>
      </c>
    </row>
    <row r="17" spans="2:74" x14ac:dyDescent="0.25">
      <c r="L17" t="s">
        <v>11</v>
      </c>
      <c r="N17">
        <f>I14</f>
        <v>7.6655052264808371E-2</v>
      </c>
      <c r="O17" t="s">
        <v>4</v>
      </c>
      <c r="Q17" s="8" t="s">
        <v>42</v>
      </c>
      <c r="S17">
        <v>1</v>
      </c>
      <c r="T17" t="s">
        <v>4</v>
      </c>
      <c r="V17" s="1" t="str">
        <f t="shared" si="19"/>
        <v>process output</v>
      </c>
      <c r="AA17" t="str">
        <f t="shared" si="23"/>
        <v>heat</v>
      </c>
      <c r="AC17">
        <f>X15+X11/[1]CF3SO2NH2!$E$11*[1]CF3SO2NH2!$F$40</f>
        <v>9.844806781022303</v>
      </c>
      <c r="AD17" t="str">
        <f>Y15</f>
        <v>MJ</v>
      </c>
      <c r="AF17" t="str">
        <f t="shared" si="20"/>
        <v>cooling</v>
      </c>
      <c r="AH17">
        <f t="shared" si="21"/>
        <v>1.2499190341515347</v>
      </c>
      <c r="AI17" t="str">
        <f t="shared" si="21"/>
        <v>MJ</v>
      </c>
      <c r="AK17" t="s">
        <v>33</v>
      </c>
      <c r="AM17">
        <f t="shared" si="22"/>
        <v>1.5631965771944565</v>
      </c>
      <c r="AN17" t="s">
        <v>4</v>
      </c>
      <c r="AP17" t="s">
        <v>31</v>
      </c>
      <c r="AR17">
        <f>AM15</f>
        <v>3.7473890549182172</v>
      </c>
      <c r="AS17" t="s">
        <v>4</v>
      </c>
      <c r="AU17" s="20" t="str">
        <f t="shared" si="24"/>
        <v>HF</v>
      </c>
      <c r="AV17" s="17"/>
      <c r="AW17" s="18">
        <f t="shared" si="25"/>
        <v>1.282613087809187</v>
      </c>
      <c r="AX17" s="19" t="str">
        <f t="shared" si="25"/>
        <v>kg</v>
      </c>
      <c r="AZ17" s="11">
        <f>AW17*[2]production!$D$28</f>
        <v>4.4859392746126314</v>
      </c>
      <c r="BA17" s="11">
        <f>$AW$17*[2]production!M28</f>
        <v>95.324504928594081</v>
      </c>
      <c r="BB17" s="11">
        <f>$AW$17*[2]production!N28</f>
        <v>0.34221399795836921</v>
      </c>
      <c r="BC17" s="11">
        <f>$AW$17*[2]production!O28</f>
        <v>4.1560511884281084</v>
      </c>
      <c r="BD17" s="11">
        <f>$AW$17*[2]production!P28</f>
        <v>1.9412349083992047</v>
      </c>
      <c r="BE17" s="11">
        <f>$AW$17*[2]production!Q28</f>
        <v>0.104262335294921</v>
      </c>
      <c r="BF17" s="11">
        <f>$AW$17*[2]production!R28</f>
        <v>3.3176070129272432E-3</v>
      </c>
      <c r="BG17" s="11">
        <f>$AW$17*[2]production!S28</f>
        <v>183.52910673461659</v>
      </c>
      <c r="BH17" s="11">
        <f>$AW$17*[2]production!T28</f>
        <v>0.64026762730346809</v>
      </c>
      <c r="BI17" s="11">
        <f>$AW$17*[2]production!U28</f>
        <v>124.52633946921834</v>
      </c>
      <c r="BJ17" s="11">
        <f>$AW$17*[2]production!V28</f>
        <v>6.9894717607073839E-3</v>
      </c>
      <c r="BK17" s="11">
        <f>$AW$17*[2]production!W28</f>
        <v>0.69191845634954408</v>
      </c>
      <c r="BL17" s="11">
        <f>$AW$17*[2]production!X28</f>
        <v>1.4605115230883214E-3</v>
      </c>
      <c r="BM17" s="11">
        <f>$AW$17*[2]production!Y28</f>
        <v>6.8183711747936384E-7</v>
      </c>
      <c r="BN17" s="11">
        <f>$AW$17*[2]production!Z28</f>
        <v>2.2880534873428088E-2</v>
      </c>
      <c r="BO17" s="11">
        <f>$AW$17*[2]production!AA28</f>
        <v>2.3158861913482681E-2</v>
      </c>
      <c r="BP17" s="11">
        <f>$AW$17*[2]production!AB28</f>
        <v>6.7088360170947339E-2</v>
      </c>
      <c r="BQ17" s="11">
        <f>$AW$17*[2]production!AC28</f>
        <v>6.1303775144927906E-3</v>
      </c>
      <c r="BR17" s="11">
        <f>$AW$17*[2]production!AD28</f>
        <v>6.4287133187172066E-2</v>
      </c>
      <c r="BS17" s="11">
        <f>$AW$17*[2]production!AE28</f>
        <v>1.8072018407231445E-2</v>
      </c>
      <c r="BT17" s="11">
        <f>$AW$17*[2]production!AF28</f>
        <v>0.23278144930648936</v>
      </c>
      <c r="BU17" s="11">
        <f>$AW$17*[2]production!AG28</f>
        <v>1.4648724075868724</v>
      </c>
      <c r="BV17" s="11">
        <f>$AW$17*[2]production!AH28</f>
        <v>0.26487242876347522</v>
      </c>
    </row>
    <row r="18" spans="2:74" x14ac:dyDescent="0.25">
      <c r="L18" t="s">
        <v>10</v>
      </c>
      <c r="N18">
        <f>I15</f>
        <v>2.0410783055198976</v>
      </c>
      <c r="O18" t="s">
        <v>4</v>
      </c>
      <c r="Q18" t="s">
        <v>11</v>
      </c>
      <c r="S18">
        <f>N17</f>
        <v>7.6655052264808371E-2</v>
      </c>
      <c r="T18" t="s">
        <v>4</v>
      </c>
      <c r="V18" s="8" t="str">
        <f t="shared" si="19"/>
        <v>(CF3SO2)2NLi</v>
      </c>
      <c r="X18">
        <v>1</v>
      </c>
      <c r="Y18" t="str">
        <f>T17</f>
        <v>kg</v>
      </c>
      <c r="AA18" t="str">
        <f t="shared" si="23"/>
        <v>electricity</v>
      </c>
      <c r="AC18">
        <f>X16+X11/[1]CF3SO2NH2!$E$11*[1]CF3SO2NH2!$F$47</f>
        <v>264.84862064292565</v>
      </c>
      <c r="AD18" t="str">
        <f>Y16</f>
        <v>kWh</v>
      </c>
      <c r="AF18" t="str">
        <f t="shared" si="20"/>
        <v>heat</v>
      </c>
      <c r="AH18">
        <f t="shared" si="21"/>
        <v>9.844806781022303</v>
      </c>
      <c r="AI18" t="str">
        <f t="shared" si="21"/>
        <v>MJ</v>
      </c>
      <c r="AK18" t="s">
        <v>18</v>
      </c>
      <c r="AM18">
        <f t="shared" si="22"/>
        <v>1.2499190341515347</v>
      </c>
      <c r="AN18" t="s">
        <v>8</v>
      </c>
      <c r="AP18" t="s">
        <v>32</v>
      </c>
      <c r="AR18">
        <f>AM16</f>
        <v>0.20108233375543905</v>
      </c>
      <c r="AS18" t="s">
        <v>4</v>
      </c>
      <c r="AU18" s="20" t="str">
        <f t="shared" si="24"/>
        <v>liquid NH3</v>
      </c>
      <c r="AV18" s="17"/>
      <c r="AW18" s="18">
        <f t="shared" si="25"/>
        <v>3.7473890549182172</v>
      </c>
      <c r="AX18" s="19" t="str">
        <f t="shared" si="25"/>
        <v>kg</v>
      </c>
      <c r="AZ18" s="11">
        <f>AW18*[2]production!$D$29</f>
        <v>7.0218576111057551</v>
      </c>
      <c r="BA18" s="11">
        <f>$AW$18*[2]production!M29</f>
        <v>141.51830336647353</v>
      </c>
      <c r="BB18" s="11">
        <f>$AW$18*[2]production!N29</f>
        <v>8.5736514187473897E-2</v>
      </c>
      <c r="BC18" s="11">
        <f>$AW$18*[2]production!O29</f>
        <v>6.6774725569587714</v>
      </c>
      <c r="BD18" s="11">
        <f>$AW$18*[2]production!P29</f>
        <v>3.312542028985507</v>
      </c>
      <c r="BE18" s="11">
        <f>$AW$18*[2]production!Q29</f>
        <v>4.6295244384459658E-2</v>
      </c>
      <c r="BF18" s="11">
        <f>$AW$18*[2]production!R29</f>
        <v>6.6070216427263086E-4</v>
      </c>
      <c r="BG18" s="11">
        <f>$AW$18*[2]production!S29</f>
        <v>83.510565088852474</v>
      </c>
      <c r="BH18" s="11">
        <f>$AW$18*[2]production!T29</f>
        <v>0.2503555679809763</v>
      </c>
      <c r="BI18" s="11">
        <f>$AW$18*[2]production!U29</f>
        <v>53.68509560075838</v>
      </c>
      <c r="BJ18" s="11">
        <f>$AW$18*[2]production!V29</f>
        <v>3.3862906455862981E-3</v>
      </c>
      <c r="BK18" s="11">
        <f>$AW$18*[2]production!W29</f>
        <v>0.26232847601143994</v>
      </c>
      <c r="BL18" s="11">
        <f>$AW$18*[2]production!X29</f>
        <v>1.8987645602365113E-3</v>
      </c>
      <c r="BM18" s="11">
        <f>$AW$18*[2]production!Y29</f>
        <v>9.5326082779009596E-7</v>
      </c>
      <c r="BN18" s="11">
        <f>$AW$18*[2]production!Z29</f>
        <v>8.990361081654295E-3</v>
      </c>
      <c r="BO18" s="11">
        <f>$AW$18*[2]production!AA29</f>
        <v>1.2582608229698897E-2</v>
      </c>
      <c r="BP18" s="11">
        <f>$AW$18*[2]production!AB29</f>
        <v>2.7827361644011697E-2</v>
      </c>
      <c r="BQ18" s="11">
        <f>$AW$18*[2]production!AC29</f>
        <v>9.6229203541244902E-3</v>
      </c>
      <c r="BR18" s="11">
        <f>$AW$18*[2]production!AD29</f>
        <v>1.6772189193097465E-2</v>
      </c>
      <c r="BS18" s="11">
        <f>$AW$18*[2]production!AE29</f>
        <v>3.6350798049423179E-3</v>
      </c>
      <c r="BT18" s="11">
        <f>$AW$18*[2]production!AF29</f>
        <v>0.23012716186252771</v>
      </c>
      <c r="BU18" s="11">
        <f>$AW$18*[2]production!AG29</f>
        <v>0.82191484141521254</v>
      </c>
      <c r="BV18" s="11">
        <f>$AW$18*[2]production!AH29</f>
        <v>0.40910246312542176</v>
      </c>
    </row>
    <row r="19" spans="2:74" x14ac:dyDescent="0.25">
      <c r="L19" t="s">
        <v>5</v>
      </c>
      <c r="N19">
        <f>I16+I8/'[1]NaN(SO2CF3)2'!$E$9*'[1]NaN(SO2CF3)2'!$E$10</f>
        <v>5.2100172382174961</v>
      </c>
      <c r="O19" t="s">
        <v>4</v>
      </c>
      <c r="Q19" t="s">
        <v>10</v>
      </c>
      <c r="S19">
        <f>N18</f>
        <v>2.0410783055198976</v>
      </c>
      <c r="T19" t="s">
        <v>4</v>
      </c>
      <c r="V19" t="str">
        <f t="shared" si="19"/>
        <v>CO2</v>
      </c>
      <c r="X19">
        <f>S18</f>
        <v>7.6655052264808371E-2</v>
      </c>
      <c r="Y19" t="str">
        <f>T18</f>
        <v>kg</v>
      </c>
      <c r="AA19" s="1" t="str">
        <f t="shared" si="23"/>
        <v>process output</v>
      </c>
      <c r="AF19" s="9" t="str">
        <f t="shared" si="20"/>
        <v>electricity</v>
      </c>
      <c r="AH19">
        <f>AC18+AC12/'[1]CF3SO2F pro'!$E$8*'[1]CF3SO2F pro'!$F$24</f>
        <v>284.87811844628879</v>
      </c>
      <c r="AI19" t="str">
        <f>AD18</f>
        <v>kWh</v>
      </c>
      <c r="AK19" t="s">
        <v>15</v>
      </c>
      <c r="AM19">
        <f>AH18+AH12/'[1]CH3SO2F pro'!$E$8*'[1]CH3SO2F pro'!$F$24</f>
        <v>10.864159275245241</v>
      </c>
      <c r="AN19" t="s">
        <v>8</v>
      </c>
      <c r="AP19" t="s">
        <v>33</v>
      </c>
      <c r="AR19">
        <f>AM17</f>
        <v>1.5631965771944565</v>
      </c>
      <c r="AS19" t="s">
        <v>4</v>
      </c>
      <c r="AU19" s="20" t="str">
        <f t="shared" si="24"/>
        <v>dry HCl</v>
      </c>
      <c r="AV19" s="17"/>
      <c r="AW19" s="18">
        <f t="shared" si="25"/>
        <v>0.20108233375543905</v>
      </c>
      <c r="AX19" s="19" t="str">
        <f t="shared" si="25"/>
        <v>kg</v>
      </c>
      <c r="AZ19" s="11">
        <f>AW19*[2]production!$D$15</f>
        <v>0.34535890822496657</v>
      </c>
      <c r="BA19" s="11">
        <f>$AW$19*[2]production!M15</f>
        <v>5.0064201741064069</v>
      </c>
      <c r="BB19" s="11">
        <f>$AW$19*[2]production!N15</f>
        <v>2.0228882775797166E-2</v>
      </c>
      <c r="BC19" s="11">
        <f>$AW$19*[2]production!O15</f>
        <v>0.31754922146658932</v>
      </c>
      <c r="BD19" s="11">
        <f>$AW$19*[2]production!P15</f>
        <v>9.6364686805619049E-2</v>
      </c>
      <c r="BE19" s="11">
        <f>$AW$19*[2]production!Q15</f>
        <v>5.3785502632904842E-3</v>
      </c>
      <c r="BF19" s="11">
        <f>$AW$19*[2]production!R15</f>
        <v>1.9211808331662158E-4</v>
      </c>
      <c r="BG19" s="11">
        <f>$AW$19*[2]production!S15</f>
        <v>8.1472529167691246</v>
      </c>
      <c r="BH19" s="11">
        <f>$AW$19*[2]production!T15</f>
        <v>3.5171310997163849E-2</v>
      </c>
      <c r="BI19" s="11">
        <f>$AW$19*[2]production!U15</f>
        <v>6.2448129571089153</v>
      </c>
      <c r="BJ19" s="11">
        <f>$AW$19*[2]production!V15</f>
        <v>3.4861644203180466E-4</v>
      </c>
      <c r="BK19" s="11">
        <f>$AW$19*[2]production!W15</f>
        <v>2.3908689483521702E-2</v>
      </c>
      <c r="BL19" s="11">
        <f>$AW$19*[2]production!X15</f>
        <v>4.3835948758685713E-5</v>
      </c>
      <c r="BM19" s="11">
        <f>$AW$19*[2]production!Y15</f>
        <v>1.4794431623722674E-7</v>
      </c>
      <c r="BN19" s="11">
        <f>$AW$19*[2]production!Z15</f>
        <v>1.1296805510380564E-3</v>
      </c>
      <c r="BO19" s="11">
        <f>$AW$19*[2]production!AA15</f>
        <v>9.4776136368951089E-4</v>
      </c>
      <c r="BP19" s="11">
        <f>$AW$19*[2]production!AB15</f>
        <v>1.8091578650310605E-3</v>
      </c>
      <c r="BQ19" s="11">
        <f>$AW$19*[2]production!AC15</f>
        <v>4.3745461708495761E-4</v>
      </c>
      <c r="BR19" s="11">
        <f>$AW$19*[2]production!AD15</f>
        <v>3.2199314104258453E-3</v>
      </c>
      <c r="BS19" s="11">
        <f>$AW$19*[2]production!AE15</f>
        <v>1.2226811303999471E-3</v>
      </c>
      <c r="BT19" s="11">
        <f>$AW$19*[2]production!AF15</f>
        <v>1.5311012139140396E-2</v>
      </c>
      <c r="BU19" s="11">
        <f>$AW$19*[2]production!AG15</f>
        <v>6.93372103255505E-2</v>
      </c>
      <c r="BV19" s="11">
        <f>$AW$19*[2]production!AH15</f>
        <v>1.2663964297583794E-2</v>
      </c>
    </row>
    <row r="20" spans="2:74" x14ac:dyDescent="0.25">
      <c r="B20" s="3"/>
      <c r="Q20" t="s">
        <v>5</v>
      </c>
      <c r="S20">
        <f>N19+N9/'[1](CH3)3SiN(Na)SO2CF3'!$E$9*'[1](CH3)3SiN(Na)SO2CF3'!$E$10</f>
        <v>10.86093599853292</v>
      </c>
      <c r="T20" t="s">
        <v>4</v>
      </c>
      <c r="V20" t="str">
        <f t="shared" si="19"/>
        <v>waste water</v>
      </c>
      <c r="X20">
        <f>S19</f>
        <v>2.0410783055198976</v>
      </c>
      <c r="Y20" t="str">
        <f>T19</f>
        <v>kg</v>
      </c>
      <c r="AA20" s="8" t="str">
        <f t="shared" si="23"/>
        <v>(CF3SO2)2NLi</v>
      </c>
      <c r="AC20">
        <v>1</v>
      </c>
      <c r="AD20" t="str">
        <f>Y18</f>
        <v>kg</v>
      </c>
      <c r="AF20" s="10" t="str">
        <f t="shared" si="20"/>
        <v>process output</v>
      </c>
      <c r="AK20" t="s">
        <v>7</v>
      </c>
      <c r="AM20">
        <f>AH19+AH12/'[1]CH3SO2F pro'!$E$8*'[1]CH3SO2F pro'!$F$29</f>
        <v>284.97702954655233</v>
      </c>
      <c r="AN20" t="s">
        <v>9</v>
      </c>
      <c r="AP20" t="s">
        <v>18</v>
      </c>
      <c r="AR20">
        <f>AM18</f>
        <v>1.2499190341515347</v>
      </c>
      <c r="AS20" t="s">
        <v>8</v>
      </c>
      <c r="AU20" s="20" t="str">
        <f t="shared" si="24"/>
        <v>C6H6</v>
      </c>
      <c r="AV20" s="17"/>
      <c r="AW20" s="18">
        <f t="shared" si="25"/>
        <v>1.5631965771944565</v>
      </c>
      <c r="AX20" s="19" t="str">
        <f t="shared" si="25"/>
        <v>kg</v>
      </c>
      <c r="AZ20" s="11">
        <f>AW20*[2]production!$D$30</f>
        <v>2.9025434045346667</v>
      </c>
      <c r="BA20" s="11">
        <f>$AW$20*[2]production!M30</f>
        <v>105.74175170752898</v>
      </c>
      <c r="BB20" s="11">
        <f>$AW$20*[2]production!N30</f>
        <v>3.2330031609535751E-4</v>
      </c>
      <c r="BC20" s="11">
        <f>$AW$20*[2]production!O30</f>
        <v>2.4345223493226462</v>
      </c>
      <c r="BD20" s="11">
        <f>$AW$20*[2]production!P30</f>
        <v>2.4370234638461574</v>
      </c>
      <c r="BE20" s="11">
        <f>$AW$20*[2]production!Q30</f>
        <v>1.9786942274127432E-3</v>
      </c>
      <c r="BF20" s="11">
        <f>$AW$20*[2]production!R30</f>
        <v>2.1944153550655781E-5</v>
      </c>
      <c r="BG20" s="11">
        <f>$AW$20*[2]production!S30</f>
        <v>1.0993805207750893</v>
      </c>
      <c r="BH20" s="11">
        <f>$AW$20*[2]production!T30</f>
        <v>2.7466927057883799E-4</v>
      </c>
      <c r="BI20" s="11">
        <f>$AW$20*[2]production!U30</f>
        <v>3.2306583660877832</v>
      </c>
      <c r="BJ20" s="11">
        <f>$AW$20*[2]production!V30</f>
        <v>1.7254563819072411E-3</v>
      </c>
      <c r="BK20" s="11">
        <f>$AW$20*[2]production!W30</f>
        <v>1.6066534420404624E-3</v>
      </c>
      <c r="BL20" s="11">
        <f>$AW$20*[2]production!X30</f>
        <v>-3.3591531247331671E-7</v>
      </c>
      <c r="BM20" s="11">
        <f>$AW$20*[2]production!Y30</f>
        <v>8.4112481425679314E-10</v>
      </c>
      <c r="BN20" s="11">
        <f>$AW$20*[2]production!Z30</f>
        <v>2.8023425039365021E-3</v>
      </c>
      <c r="BO20" s="11">
        <f>$AW$20*[2]production!AA30</f>
        <v>8.8622303550885319E-3</v>
      </c>
      <c r="BP20" s="11">
        <f>$AW$20*[2]production!AB30</f>
        <v>9.7391836348946232E-3</v>
      </c>
      <c r="BQ20" s="11">
        <f>$AW$20*[2]production!AC30</f>
        <v>7.8528743251940708E-4</v>
      </c>
      <c r="BR20" s="11">
        <f>$AW$20*[2]production!AD30</f>
        <v>1.6204095719197736E-4</v>
      </c>
      <c r="BS20" s="11">
        <f>$AW$20*[2]production!AE30</f>
        <v>2.4310833168528188E-4</v>
      </c>
      <c r="BT20" s="11">
        <f>$AW$20*[2]production!AF30</f>
        <v>6.7508207382719801E-2</v>
      </c>
      <c r="BU20" s="11">
        <f>$AW$20*[2]production!AG30</f>
        <v>0.10051510311018075</v>
      </c>
      <c r="BV20" s="11">
        <f>$AW$20*[2]production!AH30</f>
        <v>0.29230212796959137</v>
      </c>
    </row>
    <row r="21" spans="2:74" x14ac:dyDescent="0.25">
      <c r="B21" s="4"/>
      <c r="V21" t="str">
        <f t="shared" si="19"/>
        <v>waste</v>
      </c>
      <c r="X21">
        <f>S20+S10/[1]NaNHSO2CF3!$E$9*[1]NaNHSO2CF3!$E$10</f>
        <v>12.395839035874982</v>
      </c>
      <c r="Y21" t="str">
        <f>T20</f>
        <v>kg</v>
      </c>
      <c r="AA21" t="str">
        <f t="shared" si="23"/>
        <v>CO2</v>
      </c>
      <c r="AC21">
        <f>X19</f>
        <v>7.6655052264808371E-2</v>
      </c>
      <c r="AD21" t="str">
        <f>Y19</f>
        <v>kg</v>
      </c>
      <c r="AF21" s="8" t="str">
        <f t="shared" si="20"/>
        <v>(CF3SO2)2NLi</v>
      </c>
      <c r="AH21">
        <f t="shared" ref="AH21:AI21" si="26">AC20</f>
        <v>1</v>
      </c>
      <c r="AI21" t="str">
        <f t="shared" si="26"/>
        <v>kg</v>
      </c>
      <c r="AK21" s="1" t="s">
        <v>3</v>
      </c>
      <c r="AP21" t="s">
        <v>15</v>
      </c>
      <c r="AR21">
        <f>AM19+AM13/'[1]KF pro'!$E$12*'[1]KF pro'!$F$27+AM12/'[1]Reaction (CH3SO2Cl)'!$E$10*'[1]Reaction (CH3SO2Cl)'!$E$27+AM12/'[1]MSC distillation'!$E$9*'[1]MSC distillation'!$E$21</f>
        <v>28.683269903688959</v>
      </c>
      <c r="AS21" t="s">
        <v>8</v>
      </c>
      <c r="AU21" s="20" t="str">
        <f t="shared" si="24"/>
        <v>cooling</v>
      </c>
      <c r="AV21" s="17"/>
      <c r="AW21" s="18">
        <f t="shared" si="25"/>
        <v>1.2499190341515347</v>
      </c>
      <c r="AX21" s="19" t="str">
        <f t="shared" si="25"/>
        <v>MJ</v>
      </c>
      <c r="AZ21" s="11">
        <f>AW21*[2]production!$D$5</f>
        <v>0.19329997863153486</v>
      </c>
      <c r="BA21" s="11">
        <f>$AW$21*[2]production!M5</f>
        <v>3.0982251754065042</v>
      </c>
      <c r="BB21" s="11">
        <f>$AW$21*[2]production!N5</f>
        <v>2.2743526745421325E-3</v>
      </c>
      <c r="BC21" s="11">
        <f>$AW$21*[2]production!O5</f>
        <v>0.17601359838921912</v>
      </c>
      <c r="BD21" s="11">
        <f>$AW$21*[2]production!P5</f>
        <v>6.9881723280378158E-2</v>
      </c>
      <c r="BE21" s="11">
        <f>$AW$21*[2]production!Q5</f>
        <v>1.551649488995715E-3</v>
      </c>
      <c r="BF21" s="11">
        <f>$AW$21*[2]production!R5</f>
        <v>3.3124104324049823E-5</v>
      </c>
      <c r="BG21" s="11">
        <f>$AW$21*[2]production!S5</f>
        <v>1.731512838010121</v>
      </c>
      <c r="BH21" s="11">
        <f>$AW$21*[2]production!T5</f>
        <v>6.6811922132501986E-3</v>
      </c>
      <c r="BI21" s="11">
        <f>$AW$21*[2]production!U5</f>
        <v>1.3219143705186633</v>
      </c>
      <c r="BJ21" s="11">
        <f>$AW$21*[2]production!V5</f>
        <v>6.3277151103921446E-5</v>
      </c>
      <c r="BK21" s="11">
        <f>$AW$21*[2]production!W5</f>
        <v>7.3129012931103842E-3</v>
      </c>
      <c r="BL21" s="11">
        <f>$AW$21*[2]production!X5</f>
        <v>2.966932811365498E-5</v>
      </c>
      <c r="BM21" s="11">
        <f>$AW$21*[2]production!Y5</f>
        <v>2.1863583745378643E-8</v>
      </c>
      <c r="BN21" s="11">
        <f>$AW$21*[2]production!Z5</f>
        <v>1.8982520371659358E-4</v>
      </c>
      <c r="BO21" s="11">
        <f>$AW$21*[2]production!AA5</f>
        <v>2.8019434988574954E-4</v>
      </c>
      <c r="BP21" s="11">
        <f>$AW$21*[2]production!AB5</f>
        <v>4.3352191780511828E-4</v>
      </c>
      <c r="BQ21" s="11">
        <f>$AW$21*[2]production!AC5</f>
        <v>5.6937561762704863E-5</v>
      </c>
      <c r="BR21" s="11">
        <f>$AW$21*[2]production!AD5</f>
        <v>3.931245346213407E-4</v>
      </c>
      <c r="BS21" s="11">
        <f>$AW$21*[2]production!AE5</f>
        <v>2.1137380786536604E-3</v>
      </c>
      <c r="BT21" s="11">
        <f>$AW$21*[2]production!AF5</f>
        <v>5.782750411502076E-3</v>
      </c>
      <c r="BU21" s="11">
        <f>$AW$21*[2]production!AG5</f>
        <v>1.8326312878729802E-2</v>
      </c>
      <c r="BV21" s="11">
        <f>$AW$21*[2]production!AH5</f>
        <v>8.7188102227240306E-3</v>
      </c>
    </row>
    <row r="22" spans="2:74" x14ac:dyDescent="0.25">
      <c r="B22" s="5"/>
      <c r="AA22" t="s">
        <v>34</v>
      </c>
      <c r="AC22">
        <f>X11/[1]CF3SO2NH2!$E$11*[1]CF3SO2NH2!$E$14</f>
        <v>3.4664246981640425</v>
      </c>
      <c r="AD22" t="s">
        <v>4</v>
      </c>
      <c r="AF22" t="s">
        <v>26</v>
      </c>
      <c r="AH22">
        <f>AC12/'[1]CF3SO2F pro'!$E$8*'[1]CF3SO2F pro'!$E$9</f>
        <v>7.0278939660923245E-2</v>
      </c>
      <c r="AI22" t="s">
        <v>4</v>
      </c>
      <c r="AK22" s="8" t="s">
        <v>42</v>
      </c>
      <c r="AM22">
        <f t="shared" si="22"/>
        <v>1</v>
      </c>
      <c r="AN22" t="s">
        <v>4</v>
      </c>
      <c r="AP22" t="s">
        <v>7</v>
      </c>
      <c r="AR22">
        <f>AM20+AM13/'[1]KF pro'!$E$12*'[1]KF pro'!$F$31</f>
        <v>285.11709258322929</v>
      </c>
      <c r="AS22" t="s">
        <v>9</v>
      </c>
      <c r="AU22" s="20" t="str">
        <f t="shared" si="24"/>
        <v>heat</v>
      </c>
      <c r="AV22" s="17"/>
      <c r="AW22" s="18">
        <f>AR21+AR14/'[1]Urea-H2O2 pro'!$E$12*'[1]Urea-H2O2 pro'!$F$26</f>
        <v>29.220812926509367</v>
      </c>
      <c r="AX22" s="19" t="str">
        <f>AS21</f>
        <v>MJ</v>
      </c>
      <c r="AZ22" s="11">
        <f>AW22*[2]production!$D$6</f>
        <v>0.66123777571398046</v>
      </c>
      <c r="BA22" s="11">
        <f>$AW$22*[2]production!M6</f>
        <v>33.022857084832445</v>
      </c>
      <c r="BB22" s="11">
        <f>$AW$22*[2]production!N6</f>
        <v>3.2771141697080255</v>
      </c>
      <c r="BC22" s="11">
        <f>$AW$22*[2]production!O6</f>
        <v>0.54301036661332358</v>
      </c>
      <c r="BD22" s="11">
        <f>$AW$22*[2]production!P6</f>
        <v>0.18641125398337388</v>
      </c>
      <c r="BE22" s="11">
        <f>$AW$22*[2]production!Q6</f>
        <v>1.2723910780719239E-2</v>
      </c>
      <c r="BF22" s="11">
        <f>$AW$22*[2]production!R6</f>
        <v>3.0395489606155042E-4</v>
      </c>
      <c r="BG22" s="11">
        <f>$AW$22*[2]production!S6</f>
        <v>15.550440015100492</v>
      </c>
      <c r="BH22" s="11">
        <f>$AW$22*[2]production!T6</f>
        <v>5.3348438159928152E-2</v>
      </c>
      <c r="BI22" s="11">
        <f>$AW$22*[2]production!U6</f>
        <v>10.30647292730912</v>
      </c>
      <c r="BJ22" s="11">
        <f>$AW$22*[2]production!V6</f>
        <v>3.5845171216949039E-3</v>
      </c>
      <c r="BK22" s="11">
        <f>$AW$22*[2]production!W6</f>
        <v>3.4366598082867669E-2</v>
      </c>
      <c r="BL22" s="11">
        <f>$AW$22*[2]production!X6</f>
        <v>1.7817682890068352E-4</v>
      </c>
      <c r="BM22" s="11">
        <f>$AW$22*[2]production!Y6</f>
        <v>5.1840644212920267E-8</v>
      </c>
      <c r="BN22" s="11">
        <f>$AW$22*[2]production!Z6</f>
        <v>7.0048132747428252E-3</v>
      </c>
      <c r="BO22" s="11">
        <f>$AW$22*[2]production!AA6</f>
        <v>1.2150014014842597E-2</v>
      </c>
      <c r="BP22" s="11">
        <f>$AW$22*[2]production!AB6</f>
        <v>9.0613740885105553E-3</v>
      </c>
      <c r="BQ22" s="11">
        <f>$AW$22*[2]production!AC6</f>
        <v>2.1713401669430578E-3</v>
      </c>
      <c r="BR22" s="11">
        <f>$AW$22*[2]production!AD6</f>
        <v>5.1253305873097427E-2</v>
      </c>
      <c r="BS22" s="11">
        <f>$AW$22*[2]production!AE6</f>
        <v>1.6797876518933174E-3</v>
      </c>
      <c r="BT22" s="11">
        <f>$AW$22*[2]production!AF6</f>
        <v>0.11592188696075532</v>
      </c>
      <c r="BU22" s="11">
        <f>$AW$22*[2]production!AG6</f>
        <v>0.13294593257173967</v>
      </c>
      <c r="BV22" s="11">
        <f>$AW$22*[2]production!AH6</f>
        <v>2.3944995152628101E-2</v>
      </c>
    </row>
    <row r="23" spans="2:74" x14ac:dyDescent="0.25">
      <c r="AA23" t="str">
        <f>V20</f>
        <v>waste water</v>
      </c>
      <c r="AC23">
        <f>X20</f>
        <v>2.0410783055198976</v>
      </c>
      <c r="AD23" t="str">
        <f>Y20</f>
        <v>kg</v>
      </c>
      <c r="AF23" t="str">
        <f>AA21</f>
        <v>CO2</v>
      </c>
      <c r="AH23">
        <f t="shared" ref="AH23:AI25" si="27">AC21</f>
        <v>7.6655052264808371E-2</v>
      </c>
      <c r="AI23" t="str">
        <f t="shared" si="27"/>
        <v>kg</v>
      </c>
      <c r="AK23" t="s">
        <v>26</v>
      </c>
      <c r="AM23">
        <f>AH22</f>
        <v>7.0278939660923245E-2</v>
      </c>
      <c r="AN23" t="s">
        <v>4</v>
      </c>
      <c r="AP23" s="1" t="s">
        <v>3</v>
      </c>
      <c r="AU23" s="20" t="str">
        <f t="shared" si="24"/>
        <v>electricity</v>
      </c>
      <c r="AV23" s="17"/>
      <c r="AW23" s="18">
        <f>AR22+AR14/'[1]Urea-H2O2 pro'!$E$12*'[1]Urea-H2O2 pro'!$F$31</f>
        <v>285.14572485880706</v>
      </c>
      <c r="AX23" s="19" t="str">
        <f>AS22</f>
        <v>kWh</v>
      </c>
      <c r="AZ23" s="11">
        <f>AW23*[2]production!$D$7</f>
        <v>202.4306529917643</v>
      </c>
      <c r="BA23" s="11">
        <f>$AW$23*[2]production!M7</f>
        <v>3561.9271134402584</v>
      </c>
      <c r="BB23" s="11">
        <f>$AW$23*[2]production!N7</f>
        <v>0.2317578907934926</v>
      </c>
      <c r="BC23" s="11">
        <f>$AW$23*[2]production!O7</f>
        <v>191.04478419815214</v>
      </c>
      <c r="BD23" s="11">
        <f>$AW$23*[2]production!P7</f>
        <v>84.374619985721012</v>
      </c>
      <c r="BE23" s="11">
        <f>$AW$23*[2]production!Q7</f>
        <v>0.72740674411481676</v>
      </c>
      <c r="BF23" s="11">
        <f>$AW$23*[2]production!R7</f>
        <v>3.5497791287672892E-3</v>
      </c>
      <c r="BG23" s="11">
        <f>$AW$23*[2]production!S7</f>
        <v>1488.0329651756845</v>
      </c>
      <c r="BH23" s="11">
        <f>$AW$23*[2]production!T7</f>
        <v>1.2041703960787422</v>
      </c>
      <c r="BI23" s="11">
        <f>$AW$23*[2]production!U7</f>
        <v>447.50770059341176</v>
      </c>
      <c r="BJ23" s="11">
        <f>$AW$23*[2]production!V7</f>
        <v>0.17529333435695163</v>
      </c>
      <c r="BK23" s="11">
        <f>$AW$23*[2]production!W7</f>
        <v>0.85515202885156238</v>
      </c>
      <c r="BL23" s="11">
        <f>$AW$23*[2]production!X7</f>
        <v>3.1465830738169359E-2</v>
      </c>
      <c r="BM23" s="11">
        <f>$AW$23*[2]production!Y7</f>
        <v>1.6907430609778106E-5</v>
      </c>
      <c r="BN23" s="11">
        <f>$AW$23*[2]production!Z7</f>
        <v>0.21346579254380013</v>
      </c>
      <c r="BO23" s="11">
        <f>$AW$23*[2]production!AA7</f>
        <v>0.57416943157569389</v>
      </c>
      <c r="BP23" s="11">
        <f>$AW$23*[2]production!AB7</f>
        <v>0.82692260209054036</v>
      </c>
      <c r="BQ23" s="11">
        <f>$AW$23*[2]production!AC7</f>
        <v>1.4799918557346662E-2</v>
      </c>
      <c r="BR23" s="11">
        <f>$AW$23*[2]production!AD7</f>
        <v>9.1277997984552731E-2</v>
      </c>
      <c r="BS23" s="11">
        <f>$AW$23*[2]production!AE7</f>
        <v>2.2864695093528301E-2</v>
      </c>
      <c r="BT23" s="11">
        <f>$AW$23*[2]production!AF7</f>
        <v>5.5928482473806413</v>
      </c>
      <c r="BU23" s="11">
        <f>$AW$23*[2]production!AG7</f>
        <v>17.246183730910367</v>
      </c>
      <c r="BV23" s="11">
        <f>$AW$23*[2]production!AH7</f>
        <v>10.157175865195565</v>
      </c>
    </row>
    <row r="24" spans="2:74" x14ac:dyDescent="0.25">
      <c r="AA24" t="str">
        <f>V21</f>
        <v>waste</v>
      </c>
      <c r="AC24">
        <f>X21+X11/[1]CF3SO2NH2!$E$11*[1]CF3SO2NH2!$E$15+X11/[1]CF3SO2NH2!$E$11*[1]CF3SO2NH2!$E$12+X11/[1]CF3SO2NH2!$E$11*[1]CF3SO2NH2!$E$13</f>
        <v>20.115700015312356</v>
      </c>
      <c r="AD24" t="str">
        <f>Y21</f>
        <v>kg</v>
      </c>
      <c r="AF24" t="str">
        <f>AA22</f>
        <v>NH3</v>
      </c>
      <c r="AH24">
        <f t="shared" si="27"/>
        <v>3.4664246981640425</v>
      </c>
      <c r="AI24" t="str">
        <f t="shared" si="27"/>
        <v>kg</v>
      </c>
      <c r="AK24" t="s">
        <v>11</v>
      </c>
      <c r="AM24">
        <f>AH23</f>
        <v>7.6655052264808371E-2</v>
      </c>
      <c r="AN24" t="s">
        <v>4</v>
      </c>
      <c r="AP24" s="8" t="s">
        <v>42</v>
      </c>
      <c r="AR24">
        <f>AM22</f>
        <v>1</v>
      </c>
      <c r="AS24" t="s">
        <v>4</v>
      </c>
      <c r="AU24" s="16" t="str">
        <f t="shared" si="24"/>
        <v>process output</v>
      </c>
      <c r="AV24" s="17"/>
      <c r="AW24" s="18"/>
      <c r="AX24" s="19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</row>
    <row r="25" spans="2:74" x14ac:dyDescent="0.25">
      <c r="AF25" t="str">
        <f>AA23</f>
        <v>waste water</v>
      </c>
      <c r="AH25">
        <f t="shared" si="27"/>
        <v>2.0410783055198976</v>
      </c>
      <c r="AI25" t="str">
        <f t="shared" si="27"/>
        <v>kg</v>
      </c>
      <c r="AK25" t="s">
        <v>34</v>
      </c>
      <c r="AM25">
        <f>AH24</f>
        <v>3.4664246981640425</v>
      </c>
      <c r="AN25" t="s">
        <v>4</v>
      </c>
      <c r="AP25" t="s">
        <v>26</v>
      </c>
      <c r="AR25">
        <f>AM23</f>
        <v>7.0278939660923245E-2</v>
      </c>
      <c r="AS25" t="s">
        <v>4</v>
      </c>
      <c r="AU25" s="22" t="str">
        <f t="shared" si="24"/>
        <v>(CF3SO2)2NLi</v>
      </c>
      <c r="AV25" s="17"/>
      <c r="AW25" s="18">
        <f t="shared" ref="AW25" si="28">AR24</f>
        <v>1</v>
      </c>
      <c r="AX25" s="19" t="str">
        <f t="shared" ref="AX25" si="29">AS24</f>
        <v>kg</v>
      </c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</row>
    <row r="26" spans="2:74" x14ac:dyDescent="0.25">
      <c r="AF26" t="str">
        <f>AA24</f>
        <v>waste</v>
      </c>
      <c r="AH26">
        <f>AC24+AC12/'[1]CF3SO2F pro'!$E$8*'[1]CF3SO2F pro'!$E$10</f>
        <v>21.025161552998526</v>
      </c>
      <c r="AI26" t="str">
        <f>AD24</f>
        <v>kg</v>
      </c>
      <c r="AK26" t="s">
        <v>10</v>
      </c>
      <c r="AM26">
        <f>AH25</f>
        <v>2.0410783055198976</v>
      </c>
      <c r="AN26" t="s">
        <v>4</v>
      </c>
      <c r="AP26" t="s">
        <v>38</v>
      </c>
      <c r="AR26">
        <f>AM12/'[1]Reaction (CH3SO2Cl)'!$E$10*'[1]Reaction (CH3SO2Cl)'!$E$12</f>
        <v>7.1020761546420665</v>
      </c>
      <c r="AS26" t="s">
        <v>4</v>
      </c>
      <c r="AU26" s="23" t="str">
        <f>AP25</f>
        <v>H2</v>
      </c>
      <c r="AV26" s="17"/>
      <c r="AW26" s="18">
        <f>AR25</f>
        <v>7.0278939660923245E-2</v>
      </c>
      <c r="AX26" s="19" t="str">
        <f>AS25</f>
        <v>kg</v>
      </c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</row>
    <row r="27" spans="2:74" x14ac:dyDescent="0.25">
      <c r="AK27" t="s">
        <v>5</v>
      </c>
      <c r="AM27">
        <f>AH26+AH12/'[1]CH3SO2F pro'!$E$8*'[1]CH3SO2F pro'!$E$10+AH12/'[1]CH3SO2F pro'!$E$8*'[1]CH3SO2F pro'!$E$9</f>
        <v>23.47815683953386</v>
      </c>
      <c r="AN27" t="s">
        <v>4</v>
      </c>
      <c r="AP27" t="s">
        <v>11</v>
      </c>
      <c r="AR27">
        <f>AM24</f>
        <v>7.6655052264808371E-2</v>
      </c>
      <c r="AS27" t="s">
        <v>4</v>
      </c>
      <c r="AU27" s="23" t="str">
        <f>AP26</f>
        <v>CH3Cl</v>
      </c>
      <c r="AV27" s="17"/>
      <c r="AW27" s="18">
        <f>AR26</f>
        <v>7.1020761546420665</v>
      </c>
      <c r="AX27" s="19" t="str">
        <f>AS26</f>
        <v>kg</v>
      </c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</row>
    <row r="28" spans="2:74" x14ac:dyDescent="0.25">
      <c r="AP28" t="s">
        <v>34</v>
      </c>
      <c r="AR28">
        <f>AM25</f>
        <v>3.4664246981640425</v>
      </c>
      <c r="AS28" t="s">
        <v>4</v>
      </c>
      <c r="AU28" s="23" t="str">
        <f>AP28</f>
        <v>NH3</v>
      </c>
      <c r="AV28" s="17"/>
      <c r="AW28" s="18">
        <f>AR28</f>
        <v>3.4664246981640425</v>
      </c>
      <c r="AX28" s="19" t="str">
        <f>AS28</f>
        <v>kg</v>
      </c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</row>
    <row r="29" spans="2:74" x14ac:dyDescent="0.25">
      <c r="AP29" t="s">
        <v>10</v>
      </c>
      <c r="AR29">
        <f>AM26+AM13/'[1]KF pro'!$E$12*'[1]KF pro'!$E$7</f>
        <v>4.1730085552294813</v>
      </c>
      <c r="AS29" t="s">
        <v>4</v>
      </c>
      <c r="AU29" s="20" t="str">
        <f>AP27</f>
        <v>CO2</v>
      </c>
      <c r="AV29" s="17"/>
      <c r="AW29" s="18">
        <f>AR27</f>
        <v>7.6655052264808371E-2</v>
      </c>
      <c r="AX29" s="19" t="str">
        <f>AS27</f>
        <v>kg</v>
      </c>
      <c r="AZ29" s="11">
        <f>$AW$29*'[2]direct emissions'!$D$10</f>
        <v>7.6655052264808371E-2</v>
      </c>
      <c r="BA29" s="11">
        <f>$AW$29*'[2]direct emissions'!M10</f>
        <v>0</v>
      </c>
      <c r="BB29" s="11">
        <f>$AW$29*'[2]direct emissions'!N10</f>
        <v>0</v>
      </c>
      <c r="BC29" s="11">
        <f>$AW$29*'[2]direct emissions'!O10</f>
        <v>7.6655052264808371E-2</v>
      </c>
      <c r="BD29" s="11">
        <f>$AW$29*'[2]direct emissions'!P10</f>
        <v>0</v>
      </c>
      <c r="BE29" s="11">
        <f>$AW$29*'[2]direct emissions'!Q10</f>
        <v>0</v>
      </c>
      <c r="BF29" s="11">
        <f>$AW$29*'[2]direct emissions'!R10</f>
        <v>0</v>
      </c>
      <c r="BG29" s="11">
        <f>$AW$29*'[2]direct emissions'!S10</f>
        <v>0</v>
      </c>
      <c r="BH29" s="11">
        <f>$AW$29*'[2]direct emissions'!T10</f>
        <v>0</v>
      </c>
      <c r="BI29" s="11">
        <f>$AW$29*'[2]direct emissions'!U10</f>
        <v>0</v>
      </c>
      <c r="BJ29" s="11">
        <f>$AW$29*'[2]direct emissions'!V10</f>
        <v>0</v>
      </c>
      <c r="BK29" s="11">
        <f>$AW$29*'[2]direct emissions'!W10</f>
        <v>0</v>
      </c>
      <c r="BL29" s="11">
        <f>$AW$29*'[2]direct emissions'!X10</f>
        <v>0</v>
      </c>
      <c r="BM29" s="11">
        <f>$AW$29*'[2]direct emissions'!Y10</f>
        <v>0</v>
      </c>
      <c r="BN29" s="11">
        <f>$AW$29*'[2]direct emissions'!Z10</f>
        <v>0</v>
      </c>
      <c r="BO29" s="11">
        <f>$AW$29*'[2]direct emissions'!AA10</f>
        <v>0</v>
      </c>
      <c r="BP29" s="11">
        <f>$AW$29*'[2]direct emissions'!AB10</f>
        <v>0</v>
      </c>
      <c r="BQ29" s="11">
        <f>$AW$29*'[2]direct emissions'!AC10</f>
        <v>0</v>
      </c>
      <c r="BR29" s="11">
        <f>$AW$29*'[2]direct emissions'!AD10</f>
        <v>0</v>
      </c>
      <c r="BS29" s="11">
        <f>$AW$29*'[2]direct emissions'!AE10</f>
        <v>0</v>
      </c>
      <c r="BT29" s="11">
        <f>$AW$29*'[2]direct emissions'!AF10</f>
        <v>2.0863855141470384E-3</v>
      </c>
      <c r="BU29" s="11">
        <f>$AW$29*'[2]direct emissions'!AG10</f>
        <v>2.624968131212544E-3</v>
      </c>
      <c r="BV29" s="11">
        <f>$AW$29*'[2]direct emissions'!AH10</f>
        <v>0</v>
      </c>
    </row>
    <row r="30" spans="2:74" x14ac:dyDescent="0.25">
      <c r="AP30" t="s">
        <v>5</v>
      </c>
      <c r="AR30">
        <f>AM27+AM12/'[1]Reaction (CH3SO2Cl)'!$E$10*('[1]Reaction (CH3SO2Cl)'!$E$13+'[1]Reaction (CH3SO2Cl)'!$E$14)+AM12/'[1]Reaction (CH3SO2Cl)'!$E$10*'[1]Reaction (CH3SO2Cl)'!$E$11</f>
        <v>137.28298823239513</v>
      </c>
      <c r="AS30" t="s">
        <v>4</v>
      </c>
      <c r="AU30" s="20" t="str">
        <f>AP29</f>
        <v>waste water</v>
      </c>
      <c r="AV30" s="17"/>
      <c r="AW30" s="18">
        <f>AR29+AR14/'[1]Urea-H2O2 pro'!$E$12*'[1]Urea-H2O2 pro'!$E$13</f>
        <v>4.6000978197558835</v>
      </c>
      <c r="AX30" s="19" t="str">
        <f>AS29</f>
        <v>kg</v>
      </c>
      <c r="AZ30" s="11">
        <f>AW30*[2]production!$D$3/1000</f>
        <v>1.1386622133241736E-2</v>
      </c>
      <c r="BA30" s="11">
        <f>$AW$30/1000*[2]production!M3</f>
        <v>9.5154466452336536E-2</v>
      </c>
      <c r="BB30" s="11">
        <f>$AW$30/1000*[2]production!N3</f>
        <v>4.0884749402426344E-4</v>
      </c>
      <c r="BC30" s="11">
        <f>$AW$30/1000*[2]production!O3</f>
        <v>1.0418761551965101E-2</v>
      </c>
      <c r="BD30" s="11">
        <f>$AW$30/1000*[2]production!P3</f>
        <v>1.8003402837178603E-3</v>
      </c>
      <c r="BE30" s="11">
        <f>$AW$30/1000*[2]production!Q3</f>
        <v>1.5919558524829186E-4</v>
      </c>
      <c r="BF30" s="11">
        <f>$AW$30/1000*[2]production!R3</f>
        <v>6.4695775737046745E-5</v>
      </c>
      <c r="BG30" s="11">
        <f>$AW$30/1000*[2]production!S3</f>
        <v>0.14697772543902024</v>
      </c>
      <c r="BH30" s="11">
        <f>$AW$30/1000*[2]production!T3</f>
        <v>7.2985152008246852E-4</v>
      </c>
      <c r="BI30" s="11">
        <f>$AW$30/1000*[2]production!U3</f>
        <v>0.1429480397489141</v>
      </c>
      <c r="BJ30" s="11">
        <f>$AW$30/1000*[2]production!V3</f>
        <v>5.9962275080517938E-4</v>
      </c>
      <c r="BK30" s="11">
        <f>$AW$30/1000*[2]production!W3</f>
        <v>8.034530851985627E-4</v>
      </c>
      <c r="BL30" s="11">
        <f>$AW$30/1000*[2]production!X3</f>
        <v>8.3556176798045874E-7</v>
      </c>
      <c r="BM30" s="11">
        <f>$AW$30/1000*[2]production!Y3</f>
        <v>8.4425595285979736E-10</v>
      </c>
      <c r="BN30" s="11">
        <f>$AW$30/1000*[2]production!Z3</f>
        <v>2.3263614694069456E-5</v>
      </c>
      <c r="BO30" s="11">
        <f>$AW$30/1000*[2]production!AA3</f>
        <v>2.7352641646050462E-5</v>
      </c>
      <c r="BP30" s="11">
        <f>$AW$30/1000*[2]production!AB3</f>
        <v>4.7703014390868523E-5</v>
      </c>
      <c r="BQ30" s="11">
        <f>$AW$30/1000*[2]production!AC3</f>
        <v>6.3550351379927531E-6</v>
      </c>
      <c r="BR30" s="11">
        <f>$AW$30/1000*[2]production!AD3</f>
        <v>1.0746288516731721E-4</v>
      </c>
      <c r="BS30" s="11">
        <f>$AW$30/1000*[2]production!AE3</f>
        <v>4.8986441682580411E-5</v>
      </c>
      <c r="BT30" s="11">
        <f>$AW$30/1000*[2]production!AF3</f>
        <v>4.6667992381423443E-4</v>
      </c>
      <c r="BU30" s="11">
        <f>$AW$30/1000*[2]production!AG3</f>
        <v>1.4125060365342418E-3</v>
      </c>
      <c r="BV30" s="11">
        <f>$AW$30/1000*[2]production!AH3</f>
        <v>2.5315718331462553E-4</v>
      </c>
    </row>
    <row r="31" spans="2:74" ht="15.75" thickBot="1" x14ac:dyDescent="0.3">
      <c r="AU31" s="24" t="str">
        <f>AP30</f>
        <v>waste</v>
      </c>
      <c r="AV31" s="25"/>
      <c r="AW31" s="26">
        <f>AR30</f>
        <v>137.28298823239513</v>
      </c>
      <c r="AX31" s="27" t="str">
        <f>AS30</f>
        <v>kg</v>
      </c>
      <c r="AZ31" s="11">
        <f>AW31*[2]production!$D$4</f>
        <v>50.698607554223521</v>
      </c>
      <c r="BA31" s="11">
        <f>$AW$31*[2]production!M4</f>
        <v>324.92815736707053</v>
      </c>
      <c r="BB31" s="11">
        <f>$AW$31*[2]production!N4</f>
        <v>0.83661625858703914</v>
      </c>
      <c r="BC31" s="11">
        <f>$AW$31*[2]production!O4</f>
        <v>49.306558053547029</v>
      </c>
      <c r="BD31" s="11">
        <f>$AW$31*[2]production!P4</f>
        <v>7.1454422545079339</v>
      </c>
      <c r="BE31" s="11">
        <f>$AW$31*[2]production!Q4</f>
        <v>16.799319269998193</v>
      </c>
      <c r="BF31" s="11">
        <f>$AW$31*[2]production!R4</f>
        <v>0.25518161852637605</v>
      </c>
      <c r="BG31" s="11">
        <f>$AW$31*[2]production!S4</f>
        <v>15629.668210258184</v>
      </c>
      <c r="BH31" s="11">
        <f>$AW$31*[2]production!T4</f>
        <v>1.4380393017343389</v>
      </c>
      <c r="BI31" s="11">
        <f>$AW$31*[2]production!U4</f>
        <v>12558.098631546576</v>
      </c>
      <c r="BJ31" s="11">
        <f>$AW$31*[2]production!V4</f>
        <v>3.9784609989748108E-2</v>
      </c>
      <c r="BK31" s="11">
        <f>$AW$31*[2]production!W4</f>
        <v>0.77496246857187046</v>
      </c>
      <c r="BL31" s="11">
        <f>$AW$31*[2]production!X4</f>
        <v>-1.1046750214096139E-2</v>
      </c>
      <c r="BM31" s="11">
        <f>$AW$31*[2]production!Y4</f>
        <v>2.5341066797817815E-6</v>
      </c>
      <c r="BN31" s="11">
        <f>$AW$31*[2]production!Z4</f>
        <v>5.769317580466405E-2</v>
      </c>
      <c r="BO31" s="11">
        <f>$AW$31*[2]production!AA4</f>
        <v>0.11976018761441221</v>
      </c>
      <c r="BP31" s="11">
        <f>$AW$31*[2]production!AB4</f>
        <v>0.1361078458531258</v>
      </c>
      <c r="BQ31" s="11">
        <f>$AW$31*[2]production!AC4</f>
        <v>0.17559867024805662</v>
      </c>
      <c r="BR31" s="11">
        <f>$AW$31*[2]production!AD4</f>
        <v>1.7330604434457562</v>
      </c>
      <c r="BS31" s="11">
        <f>$AW$31*[2]production!AE4</f>
        <v>6.5492222366146421E-2</v>
      </c>
      <c r="BT31" s="11">
        <f>$AW$31*[2]production!AF4</f>
        <v>4.7328310193118215</v>
      </c>
      <c r="BU31" s="11">
        <f>$AW$31*[2]production!AG4</f>
        <v>108.56338709417805</v>
      </c>
      <c r="BV31" s="11">
        <f>$AW$31*[2]production!AH4</f>
        <v>0.89275127247526553</v>
      </c>
    </row>
    <row r="32" spans="2:74" x14ac:dyDescent="0.25">
      <c r="AU32">
        <f>SUM(AW25:AW28)</f>
        <v>11.638779792467032</v>
      </c>
      <c r="AZ32" s="11">
        <f>SUM(AZ5:AZ31)</f>
        <v>516.89835723209558</v>
      </c>
      <c r="BA32" s="11">
        <f>SUM(BA5:BA31)</f>
        <v>8108.531231496504</v>
      </c>
      <c r="BB32" s="11">
        <f t="shared" ref="BB32:BV32" si="30">SUM(BB5:BB31)</f>
        <v>42.838506618063363</v>
      </c>
      <c r="BC32" s="11">
        <f t="shared" si="30"/>
        <v>438.9057122771689</v>
      </c>
      <c r="BD32" s="11">
        <f t="shared" si="30"/>
        <v>174.20550058434029</v>
      </c>
      <c r="BE32" s="11">
        <f t="shared" si="30"/>
        <v>25.26943871269517</v>
      </c>
      <c r="BF32" s="11">
        <f t="shared" si="30"/>
        <v>0.48152617605650339</v>
      </c>
      <c r="BG32" s="11">
        <f t="shared" si="30"/>
        <v>21642.435391851774</v>
      </c>
      <c r="BH32" s="11">
        <f t="shared" si="30"/>
        <v>23.569453795611008</v>
      </c>
      <c r="BI32" s="11">
        <f t="shared" si="30"/>
        <v>17793.175214739524</v>
      </c>
      <c r="BJ32" s="11">
        <f t="shared" si="30"/>
        <v>0.52685265891177602</v>
      </c>
      <c r="BK32" s="11">
        <f t="shared" si="30"/>
        <v>15.744369853601981</v>
      </c>
      <c r="BL32" s="11">
        <f t="shared" si="30"/>
        <v>7.3638062786167385E-2</v>
      </c>
      <c r="BM32" s="11">
        <f t="shared" si="30"/>
        <v>6.1485716789617947E-5</v>
      </c>
      <c r="BN32" s="11">
        <f t="shared" si="30"/>
        <v>1.0513492566055171</v>
      </c>
      <c r="BO32" s="11">
        <f t="shared" si="30"/>
        <v>1.5398116496037866</v>
      </c>
      <c r="BP32" s="11">
        <f t="shared" si="30"/>
        <v>3.3075875969363273</v>
      </c>
      <c r="BQ32" s="11">
        <f t="shared" si="30"/>
        <v>0.40859946171063521</v>
      </c>
      <c r="BR32" s="11">
        <f t="shared" si="30"/>
        <v>4.1516709804710139</v>
      </c>
      <c r="BS32" s="11">
        <f t="shared" si="30"/>
        <v>1.0564397948972737</v>
      </c>
      <c r="BT32" s="11">
        <f t="shared" si="30"/>
        <v>20.56388603345421</v>
      </c>
      <c r="BU32" s="11">
        <f t="shared" si="30"/>
        <v>165.81700449894038</v>
      </c>
      <c r="BV32" s="11">
        <f t="shared" si="30"/>
        <v>21.619636129578893</v>
      </c>
    </row>
    <row r="37" spans="52:74" x14ac:dyDescent="0.25">
      <c r="AZ37" s="28">
        <f>AZ32/$AU$32*$AW$25</f>
        <v>44.411730993196358</v>
      </c>
      <c r="BA37" s="28">
        <f>BA32/$AU$32*$AW$25</f>
        <v>696.68224470958626</v>
      </c>
      <c r="BB37" s="28">
        <f t="shared" ref="BB37:BV37" si="31">BB32/$AU$32*$AW$25</f>
        <v>3.6806699140222356</v>
      </c>
      <c r="BC37" s="28">
        <f t="shared" si="31"/>
        <v>37.710629473481568</v>
      </c>
      <c r="BD37" s="28">
        <f t="shared" si="31"/>
        <v>14.96767734166526</v>
      </c>
      <c r="BE37" s="28">
        <f t="shared" si="31"/>
        <v>2.1711415769761628</v>
      </c>
      <c r="BF37" s="28">
        <f t="shared" si="31"/>
        <v>4.1372565220983183E-2</v>
      </c>
      <c r="BG37" s="28">
        <f t="shared" si="31"/>
        <v>1859.5106856355687</v>
      </c>
      <c r="BH37" s="28">
        <f t="shared" si="31"/>
        <v>2.0250794512725352</v>
      </c>
      <c r="BI37" s="28">
        <f t="shared" si="31"/>
        <v>1528.7835608210237</v>
      </c>
      <c r="BJ37" s="28">
        <f t="shared" si="31"/>
        <v>4.5267001206842225E-2</v>
      </c>
      <c r="BK37" s="28">
        <f t="shared" si="31"/>
        <v>1.3527509012407135</v>
      </c>
      <c r="BL37" s="28">
        <f t="shared" si="31"/>
        <v>6.3269573012995871E-3</v>
      </c>
      <c r="BM37" s="28">
        <f t="shared" si="31"/>
        <v>5.2828318677713405E-6</v>
      </c>
      <c r="BN37" s="28">
        <f t="shared" si="31"/>
        <v>9.0331570435414718E-2</v>
      </c>
      <c r="BO37" s="28">
        <f t="shared" si="31"/>
        <v>0.13230009305618093</v>
      </c>
      <c r="BP37" s="28">
        <f t="shared" si="31"/>
        <v>0.28418680101475047</v>
      </c>
      <c r="BQ37" s="28">
        <f t="shared" si="31"/>
        <v>3.5106726735657727E-2</v>
      </c>
      <c r="BR37" s="28">
        <f t="shared" si="31"/>
        <v>0.35671015815232626</v>
      </c>
      <c r="BS37" s="28">
        <f t="shared" si="31"/>
        <v>9.0768947753529394E-2</v>
      </c>
      <c r="BT37" s="28">
        <f t="shared" si="31"/>
        <v>1.7668420917082541</v>
      </c>
      <c r="BU37" s="28">
        <f t="shared" si="31"/>
        <v>14.246940611958491</v>
      </c>
      <c r="BV37" s="28">
        <f t="shared" si="31"/>
        <v>1.8575517807778932</v>
      </c>
    </row>
  </sheetData>
  <mergeCells count="2">
    <mergeCell ref="BB3:BS3"/>
    <mergeCell ref="BT3:B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2018-05-10T15:49:33Z</dcterms:modified>
</cp:coreProperties>
</file>