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B1EC6DD5-BAF6-4E9C-9AA0-8F43B7CBC58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Inventory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D10" i="1" l="1"/>
  <c r="D9" i="1"/>
  <c r="D8" i="1"/>
  <c r="D7" i="1"/>
  <c r="D6" i="1"/>
  <c r="E23" i="1"/>
  <c r="E22" i="1"/>
  <c r="E21" i="1"/>
  <c r="E20" i="1"/>
  <c r="E18" i="1"/>
  <c r="E19" i="1"/>
  <c r="C22" i="1"/>
  <c r="C21" i="1"/>
  <c r="C20" i="1"/>
  <c r="C18" i="1"/>
  <c r="I6" i="1" l="1"/>
  <c r="N7" i="1" l="1"/>
  <c r="N8" i="1"/>
  <c r="N6" i="1"/>
  <c r="N13" i="1"/>
  <c r="N12" i="1"/>
  <c r="N11" i="1"/>
  <c r="N10" i="1"/>
  <c r="N9" i="1"/>
  <c r="I37" i="1"/>
  <c r="I7" i="1"/>
  <c r="N17" i="1"/>
  <c r="I36" i="1"/>
  <c r="N47" i="1" s="1"/>
  <c r="I12" i="1"/>
  <c r="I21" i="1"/>
  <c r="I34" i="1"/>
  <c r="I13" i="1"/>
  <c r="I22" i="1"/>
  <c r="I35" i="1"/>
  <c r="I14" i="1"/>
  <c r="I23" i="1"/>
  <c r="I15" i="1"/>
  <c r="I24" i="1"/>
  <c r="I16" i="1"/>
  <c r="I27" i="1"/>
  <c r="I17" i="1"/>
  <c r="I28" i="1"/>
  <c r="N37" i="1" s="1"/>
  <c r="I9" i="1"/>
  <c r="N18" i="1" s="1"/>
  <c r="I18" i="1"/>
  <c r="I32" i="1"/>
  <c r="I10" i="1"/>
  <c r="I20" i="1"/>
  <c r="I33" i="1"/>
  <c r="I11" i="1"/>
  <c r="I19" i="1"/>
  <c r="I29" i="1"/>
  <c r="AL121" i="1"/>
  <c r="AO121" i="1"/>
  <c r="AH122" i="1"/>
  <c r="AH123" i="1"/>
  <c r="AH124" i="1"/>
  <c r="AK14" i="1"/>
  <c r="AH98" i="1" s="1"/>
  <c r="AN14" i="1"/>
  <c r="AK98" i="1" s="1"/>
  <c r="AK18" i="1"/>
  <c r="AH102" i="1" s="1"/>
  <c r="AN18" i="1"/>
  <c r="AK102" i="1" s="1"/>
  <c r="AK19" i="1"/>
  <c r="AH103" i="1" s="1"/>
  <c r="AN19" i="1"/>
  <c r="AK103" i="1" s="1"/>
  <c r="AK20" i="1"/>
  <c r="AH104" i="1" s="1"/>
  <c r="AN20" i="1"/>
  <c r="AK104" i="1" s="1"/>
  <c r="AK21" i="1"/>
  <c r="AH105" i="1" s="1"/>
  <c r="AN21" i="1"/>
  <c r="AK105" i="1" s="1"/>
  <c r="AK22" i="1"/>
  <c r="AH106" i="1" s="1"/>
  <c r="AN22" i="1"/>
  <c r="AK106" i="1" s="1"/>
  <c r="N48" i="1" l="1"/>
  <c r="N38" i="1"/>
  <c r="S8" i="1"/>
  <c r="S9" i="1"/>
  <c r="S11" i="1"/>
  <c r="S12" i="1"/>
  <c r="X19" i="1" s="1"/>
  <c r="S7" i="1"/>
  <c r="S6" i="1"/>
  <c r="N45" i="1"/>
  <c r="N15" i="1"/>
  <c r="S55" i="1" s="1"/>
  <c r="N46" i="1"/>
  <c r="N16" i="1"/>
  <c r="N14" i="1"/>
  <c r="AF9" i="1"/>
  <c r="AK9" i="1" s="1"/>
  <c r="AH93" i="1" s="1"/>
  <c r="AI9" i="1"/>
  <c r="AN9" i="1" s="1"/>
  <c r="AK93" i="1" s="1"/>
  <c r="AF10" i="1"/>
  <c r="AK10" i="1" s="1"/>
  <c r="AH94" i="1" s="1"/>
  <c r="AI10" i="1"/>
  <c r="AN10" i="1" s="1"/>
  <c r="AK94" i="1" s="1"/>
  <c r="AF11" i="1"/>
  <c r="AK11" i="1" s="1"/>
  <c r="AH95" i="1" s="1"/>
  <c r="AI11" i="1"/>
  <c r="AN11" i="1" s="1"/>
  <c r="AK95" i="1" s="1"/>
  <c r="AF12" i="1"/>
  <c r="AK12" i="1" s="1"/>
  <c r="AH96" i="1" s="1"/>
  <c r="AI12" i="1"/>
  <c r="AN12" i="1" s="1"/>
  <c r="AK96" i="1" s="1"/>
  <c r="AF13" i="1"/>
  <c r="AK13" i="1" s="1"/>
  <c r="AH97" i="1" s="1"/>
  <c r="AI13" i="1"/>
  <c r="AN13" i="1" s="1"/>
  <c r="AK97" i="1" s="1"/>
  <c r="AF16" i="1"/>
  <c r="AK16" i="1" s="1"/>
  <c r="AH100" i="1" s="1"/>
  <c r="AI16" i="1"/>
  <c r="AN16" i="1" s="1"/>
  <c r="AK100" i="1" s="1"/>
  <c r="AF17" i="1"/>
  <c r="AK17" i="1" s="1"/>
  <c r="AH101" i="1" s="1"/>
  <c r="AI17" i="1"/>
  <c r="AN17" i="1" s="1"/>
  <c r="AK101" i="1" s="1"/>
  <c r="AF23" i="1"/>
  <c r="AK23" i="1" s="1"/>
  <c r="AH107" i="1" s="1"/>
  <c r="AI23" i="1"/>
  <c r="AN23" i="1" s="1"/>
  <c r="AK107" i="1" s="1"/>
  <c r="AF24" i="1"/>
  <c r="AK24" i="1" s="1"/>
  <c r="AH108" i="1" s="1"/>
  <c r="AI24" i="1"/>
  <c r="AN24" i="1" s="1"/>
  <c r="AK108" i="1" s="1"/>
  <c r="AF26" i="1"/>
  <c r="AK26" i="1" s="1"/>
  <c r="AH110" i="1" s="1"/>
  <c r="AI26" i="1"/>
  <c r="AN26" i="1" s="1"/>
  <c r="AK110" i="1" s="1"/>
  <c r="AF73" i="1"/>
  <c r="AK75" i="1" s="1"/>
  <c r="AL120" i="1" s="1"/>
  <c r="AI73" i="1"/>
  <c r="AN75" i="1" s="1"/>
  <c r="AO120" i="1" s="1"/>
  <c r="AA6" i="1"/>
  <c r="AF6" i="1" s="1"/>
  <c r="AK6" i="1" s="1"/>
  <c r="AH90" i="1" s="1"/>
  <c r="AD6" i="1"/>
  <c r="AI6" i="1" s="1"/>
  <c r="AN6" i="1" s="1"/>
  <c r="AK90" i="1" s="1"/>
  <c r="AA7" i="1"/>
  <c r="AF7" i="1" s="1"/>
  <c r="AK7" i="1" s="1"/>
  <c r="AH91" i="1" s="1"/>
  <c r="AD7" i="1"/>
  <c r="AI7" i="1" s="1"/>
  <c r="AN7" i="1" s="1"/>
  <c r="AK91" i="1" s="1"/>
  <c r="AA8" i="1"/>
  <c r="AF8" i="1" s="1"/>
  <c r="AK8" i="1" s="1"/>
  <c r="AH92" i="1" s="1"/>
  <c r="AD8" i="1"/>
  <c r="AI8" i="1" s="1"/>
  <c r="AN8" i="1" s="1"/>
  <c r="AK92" i="1" s="1"/>
  <c r="AA15" i="1"/>
  <c r="AF15" i="1" s="1"/>
  <c r="AK15" i="1" s="1"/>
  <c r="AH99" i="1" s="1"/>
  <c r="AD15" i="1"/>
  <c r="AI15" i="1" s="1"/>
  <c r="AN15" i="1" s="1"/>
  <c r="AK99" i="1" s="1"/>
  <c r="AA21" i="1"/>
  <c r="AF25" i="1" s="1"/>
  <c r="AK25" i="1" s="1"/>
  <c r="AH109" i="1" s="1"/>
  <c r="AD21" i="1"/>
  <c r="AI25" i="1" s="1"/>
  <c r="AN25" i="1" s="1"/>
  <c r="AK109" i="1" s="1"/>
  <c r="AA25" i="1"/>
  <c r="AF29" i="1" s="1"/>
  <c r="AK29" i="1" s="1"/>
  <c r="AH113" i="1" s="1"/>
  <c r="AD25" i="1"/>
  <c r="AI29" i="1" s="1"/>
  <c r="AN29" i="1" s="1"/>
  <c r="AK113" i="1" s="1"/>
  <c r="AA65" i="1"/>
  <c r="AF69" i="1" s="1"/>
  <c r="AK73" i="1" s="1"/>
  <c r="AL116" i="1" s="1"/>
  <c r="AD65" i="1"/>
  <c r="AI69" i="1" s="1"/>
  <c r="AN73" i="1" s="1"/>
  <c r="AO116" i="1" s="1"/>
  <c r="V16" i="1"/>
  <c r="Y16" i="1"/>
  <c r="V18" i="1"/>
  <c r="AA24" i="1" s="1"/>
  <c r="AF28" i="1" s="1"/>
  <c r="AK28" i="1" s="1"/>
  <c r="AH112" i="1" s="1"/>
  <c r="Y18" i="1"/>
  <c r="AD24" i="1" s="1"/>
  <c r="AI28" i="1" s="1"/>
  <c r="AN28" i="1" s="1"/>
  <c r="AK112" i="1" s="1"/>
  <c r="V24" i="1"/>
  <c r="AA30" i="1" s="1"/>
  <c r="AF34" i="1" s="1"/>
  <c r="AK34" i="1" s="1"/>
  <c r="AH118" i="1" s="1"/>
  <c r="Y24" i="1"/>
  <c r="AD30" i="1" s="1"/>
  <c r="AI34" i="1" s="1"/>
  <c r="AN34" i="1" s="1"/>
  <c r="AK118" i="1" s="1"/>
  <c r="V25" i="1"/>
  <c r="AA31" i="1" s="1"/>
  <c r="AF35" i="1" s="1"/>
  <c r="AK35" i="1" s="1"/>
  <c r="AH119" i="1" s="1"/>
  <c r="Y25" i="1"/>
  <c r="AD31" i="1" s="1"/>
  <c r="AI35" i="1" s="1"/>
  <c r="AN35" i="1" s="1"/>
  <c r="AK119" i="1" s="1"/>
  <c r="V26" i="1"/>
  <c r="AA32" i="1" s="1"/>
  <c r="AF36" i="1" s="1"/>
  <c r="AK36" i="1" s="1"/>
  <c r="AH120" i="1" s="1"/>
  <c r="Y26" i="1"/>
  <c r="AD32" i="1" s="1"/>
  <c r="AI36" i="1" s="1"/>
  <c r="AN36" i="1" s="1"/>
  <c r="AK120" i="1" s="1"/>
  <c r="V27" i="1"/>
  <c r="AA33" i="1" s="1"/>
  <c r="AF37" i="1" s="1"/>
  <c r="AK37" i="1" s="1"/>
  <c r="AH121" i="1" s="1"/>
  <c r="Y27" i="1"/>
  <c r="AD33" i="1" s="1"/>
  <c r="AI37" i="1" s="1"/>
  <c r="AN37" i="1" s="1"/>
  <c r="AK121" i="1" s="1"/>
  <c r="V28" i="1"/>
  <c r="AA34" i="1" s="1"/>
  <c r="AF38" i="1" s="1"/>
  <c r="Y28" i="1"/>
  <c r="AD34" i="1" s="1"/>
  <c r="AI38" i="1" s="1"/>
  <c r="AN38" i="1" s="1"/>
  <c r="AK122" i="1" s="1"/>
  <c r="V60" i="1"/>
  <c r="AA66" i="1" s="1"/>
  <c r="AF70" i="1" s="1"/>
  <c r="AK71" i="1" s="1"/>
  <c r="AL117" i="1" s="1"/>
  <c r="Y60" i="1"/>
  <c r="AD66" i="1" s="1"/>
  <c r="AI70" i="1" s="1"/>
  <c r="AN71" i="1" s="1"/>
  <c r="AO117" i="1" s="1"/>
  <c r="V61" i="1"/>
  <c r="AA67" i="1" s="1"/>
  <c r="AF71" i="1" s="1"/>
  <c r="AK72" i="1" s="1"/>
  <c r="AL118" i="1" s="1"/>
  <c r="Y61" i="1"/>
  <c r="AD67" i="1" s="1"/>
  <c r="AI71" i="1" s="1"/>
  <c r="AN72" i="1" s="1"/>
  <c r="AO118" i="1" s="1"/>
  <c r="Q10" i="1"/>
  <c r="V17" i="1" s="1"/>
  <c r="AA23" i="1" s="1"/>
  <c r="AF27" i="1" s="1"/>
  <c r="AK27" i="1" s="1"/>
  <c r="AH111" i="1" s="1"/>
  <c r="T10" i="1"/>
  <c r="Y17" i="1" s="1"/>
  <c r="AD23" i="1" s="1"/>
  <c r="AI27" i="1" s="1"/>
  <c r="AN27" i="1" s="1"/>
  <c r="AK111" i="1" s="1"/>
  <c r="Q13" i="1"/>
  <c r="V20" i="1" s="1"/>
  <c r="AA26" i="1" s="1"/>
  <c r="AF30" i="1" s="1"/>
  <c r="AK30" i="1" s="1"/>
  <c r="AH114" i="1" s="1"/>
  <c r="T13" i="1"/>
  <c r="Y20" i="1" s="1"/>
  <c r="AD26" i="1" s="1"/>
  <c r="AI30" i="1" s="1"/>
  <c r="AN30" i="1" s="1"/>
  <c r="AK114" i="1" s="1"/>
  <c r="Q14" i="1"/>
  <c r="V21" i="1" s="1"/>
  <c r="AA27" i="1" s="1"/>
  <c r="AF31" i="1" s="1"/>
  <c r="AK31" i="1" s="1"/>
  <c r="AH115" i="1" s="1"/>
  <c r="T14" i="1"/>
  <c r="Y21" i="1" s="1"/>
  <c r="AD27" i="1" s="1"/>
  <c r="AI31" i="1" s="1"/>
  <c r="AN31" i="1" s="1"/>
  <c r="AK115" i="1" s="1"/>
  <c r="Q15" i="1"/>
  <c r="V22" i="1" s="1"/>
  <c r="AA28" i="1" s="1"/>
  <c r="AF32" i="1" s="1"/>
  <c r="AK32" i="1" s="1"/>
  <c r="AH116" i="1" s="1"/>
  <c r="T15" i="1"/>
  <c r="Y22" i="1" s="1"/>
  <c r="AD28" i="1" s="1"/>
  <c r="AI32" i="1" s="1"/>
  <c r="AN32" i="1" s="1"/>
  <c r="AK116" i="1" s="1"/>
  <c r="Q16" i="1"/>
  <c r="V23" i="1" s="1"/>
  <c r="AA29" i="1" s="1"/>
  <c r="AF33" i="1" s="1"/>
  <c r="AK33" i="1" s="1"/>
  <c r="AH117" i="1" s="1"/>
  <c r="T16" i="1"/>
  <c r="Y23" i="1" s="1"/>
  <c r="AD29" i="1" s="1"/>
  <c r="AI33" i="1" s="1"/>
  <c r="AN33" i="1" s="1"/>
  <c r="AK117" i="1" s="1"/>
  <c r="Q22" i="1"/>
  <c r="V29" i="1" s="1"/>
  <c r="AA35" i="1" s="1"/>
  <c r="AF39" i="1" s="1"/>
  <c r="AK41" i="1" s="1"/>
  <c r="AH125" i="1" s="1"/>
  <c r="T22" i="1"/>
  <c r="Y29" i="1" s="1"/>
  <c r="AD35" i="1" s="1"/>
  <c r="AI39" i="1" s="1"/>
  <c r="Q51" i="1"/>
  <c r="V58" i="1" s="1"/>
  <c r="AA64" i="1" s="1"/>
  <c r="AF68" i="1" s="1"/>
  <c r="AK70" i="1" s="1"/>
  <c r="AL115" i="1" s="1"/>
  <c r="T51" i="1"/>
  <c r="Y58" i="1" s="1"/>
  <c r="AD64" i="1" s="1"/>
  <c r="AI68" i="1" s="1"/>
  <c r="AN70" i="1" s="1"/>
  <c r="AO115" i="1" s="1"/>
  <c r="Q54" i="1"/>
  <c r="V62" i="1" s="1"/>
  <c r="AA68" i="1" s="1"/>
  <c r="AF72" i="1" s="1"/>
  <c r="AK74" i="1" s="1"/>
  <c r="AL119" i="1" s="1"/>
  <c r="T54" i="1"/>
  <c r="Y62" i="1" s="1"/>
  <c r="AD68" i="1" s="1"/>
  <c r="AI72" i="1" s="1"/>
  <c r="AN74" i="1" s="1"/>
  <c r="AO119" i="1" s="1"/>
  <c r="N4" i="1"/>
  <c r="S4" i="1" s="1"/>
  <c r="X4" i="1" s="1"/>
  <c r="AC4" i="1" s="1"/>
  <c r="AH4" i="1" s="1"/>
  <c r="AM4" i="1" s="1"/>
  <c r="AJ88" i="1" s="1"/>
  <c r="AN88" i="1" s="1"/>
  <c r="O4" i="1"/>
  <c r="T4" i="1" s="1"/>
  <c r="Y4" i="1" s="1"/>
  <c r="AD4" i="1" s="1"/>
  <c r="AI4" i="1" s="1"/>
  <c r="AN4" i="1" s="1"/>
  <c r="AK88" i="1" s="1"/>
  <c r="AO88" i="1" s="1"/>
  <c r="L5" i="1"/>
  <c r="Q5" i="1" s="1"/>
  <c r="V5" i="1" s="1"/>
  <c r="AA5" i="1" s="1"/>
  <c r="AF5" i="1" s="1"/>
  <c r="AK5" i="1" s="1"/>
  <c r="AH89" i="1" s="1"/>
  <c r="L17" i="1"/>
  <c r="Q23" i="1" s="1"/>
  <c r="V30" i="1" s="1"/>
  <c r="AA36" i="1" s="1"/>
  <c r="AF40" i="1" s="1"/>
  <c r="AK42" i="1" s="1"/>
  <c r="AH126" i="1" s="1"/>
  <c r="O17" i="1"/>
  <c r="T23" i="1" s="1"/>
  <c r="Y30" i="1" s="1"/>
  <c r="AD36" i="1" s="1"/>
  <c r="AI40" i="1" s="1"/>
  <c r="L18" i="1"/>
  <c r="Q24" i="1" s="1"/>
  <c r="V31" i="1" s="1"/>
  <c r="AA37" i="1" s="1"/>
  <c r="AF41" i="1" s="1"/>
  <c r="AK43" i="1" s="1"/>
  <c r="AH127" i="1" s="1"/>
  <c r="O18" i="1"/>
  <c r="T24" i="1" s="1"/>
  <c r="Y31" i="1" s="1"/>
  <c r="AD37" i="1" s="1"/>
  <c r="AI41" i="1" s="1"/>
  <c r="AN43" i="1" s="1"/>
  <c r="AK127" i="1" s="1"/>
  <c r="L19" i="1"/>
  <c r="Q25" i="1" s="1"/>
  <c r="V32" i="1" s="1"/>
  <c r="AA38" i="1" s="1"/>
  <c r="AF42" i="1" s="1"/>
  <c r="AK44" i="1" s="1"/>
  <c r="AL89" i="1" s="1"/>
  <c r="O19" i="1"/>
  <c r="T25" i="1" s="1"/>
  <c r="Y32" i="1" s="1"/>
  <c r="AD38" i="1" s="1"/>
  <c r="AI42" i="1" s="1"/>
  <c r="AN44" i="1" s="1"/>
  <c r="AO89" i="1" s="1"/>
  <c r="L20" i="1"/>
  <c r="Q26" i="1" s="1"/>
  <c r="V33" i="1" s="1"/>
  <c r="AA39" i="1" s="1"/>
  <c r="AF43" i="1" s="1"/>
  <c r="AK45" i="1" s="1"/>
  <c r="AL90" i="1" s="1"/>
  <c r="O20" i="1"/>
  <c r="T26" i="1" s="1"/>
  <c r="Y33" i="1" s="1"/>
  <c r="AD39" i="1" s="1"/>
  <c r="AI43" i="1" s="1"/>
  <c r="AN45" i="1" s="1"/>
  <c r="AO90" i="1" s="1"/>
  <c r="L21" i="1"/>
  <c r="Q27" i="1" s="1"/>
  <c r="V34" i="1" s="1"/>
  <c r="AA40" i="1" s="1"/>
  <c r="AF44" i="1" s="1"/>
  <c r="AK46" i="1" s="1"/>
  <c r="AL91" i="1" s="1"/>
  <c r="O21" i="1"/>
  <c r="T27" i="1" s="1"/>
  <c r="Y34" i="1" s="1"/>
  <c r="AD40" i="1" s="1"/>
  <c r="AI44" i="1" s="1"/>
  <c r="AN46" i="1" s="1"/>
  <c r="AO91" i="1" s="1"/>
  <c r="L22" i="1"/>
  <c r="Q28" i="1" s="1"/>
  <c r="V35" i="1" s="1"/>
  <c r="AA41" i="1" s="1"/>
  <c r="AF45" i="1" s="1"/>
  <c r="AK47" i="1" s="1"/>
  <c r="AL92" i="1" s="1"/>
  <c r="O22" i="1"/>
  <c r="T28" i="1" s="1"/>
  <c r="Y35" i="1" s="1"/>
  <c r="AD41" i="1" s="1"/>
  <c r="AI45" i="1" s="1"/>
  <c r="AN47" i="1" s="1"/>
  <c r="AO92" i="1" s="1"/>
  <c r="L23" i="1"/>
  <c r="Q29" i="1" s="1"/>
  <c r="V36" i="1" s="1"/>
  <c r="AA42" i="1" s="1"/>
  <c r="AF46" i="1" s="1"/>
  <c r="AK48" i="1" s="1"/>
  <c r="AL93" i="1" s="1"/>
  <c r="O23" i="1"/>
  <c r="T29" i="1" s="1"/>
  <c r="Y36" i="1" s="1"/>
  <c r="AD42" i="1" s="1"/>
  <c r="AI46" i="1" s="1"/>
  <c r="AN48" i="1" s="1"/>
  <c r="AO93" i="1" s="1"/>
  <c r="L24" i="1"/>
  <c r="Q30" i="1" s="1"/>
  <c r="V37" i="1" s="1"/>
  <c r="AA43" i="1" s="1"/>
  <c r="AF47" i="1" s="1"/>
  <c r="AK49" i="1" s="1"/>
  <c r="AL94" i="1" s="1"/>
  <c r="O24" i="1"/>
  <c r="T30" i="1" s="1"/>
  <c r="Y37" i="1" s="1"/>
  <c r="AD43" i="1" s="1"/>
  <c r="AI47" i="1" s="1"/>
  <c r="AN49" i="1" s="1"/>
  <c r="AO94" i="1" s="1"/>
  <c r="L25" i="1"/>
  <c r="Q31" i="1" s="1"/>
  <c r="V38" i="1" s="1"/>
  <c r="AA44" i="1" s="1"/>
  <c r="AF48" i="1" s="1"/>
  <c r="AK50" i="1" s="1"/>
  <c r="AL95" i="1" s="1"/>
  <c r="O25" i="1"/>
  <c r="T31" i="1" s="1"/>
  <c r="Y38" i="1" s="1"/>
  <c r="AD44" i="1" s="1"/>
  <c r="AI48" i="1" s="1"/>
  <c r="AN50" i="1" s="1"/>
  <c r="AO95" i="1" s="1"/>
  <c r="L26" i="1"/>
  <c r="Q32" i="1" s="1"/>
  <c r="V39" i="1" s="1"/>
  <c r="AA45" i="1" s="1"/>
  <c r="AF49" i="1" s="1"/>
  <c r="AK51" i="1" s="1"/>
  <c r="AL96" i="1" s="1"/>
  <c r="O26" i="1"/>
  <c r="T32" i="1" s="1"/>
  <c r="Y39" i="1" s="1"/>
  <c r="AD45" i="1" s="1"/>
  <c r="AI49" i="1" s="1"/>
  <c r="AN51" i="1" s="1"/>
  <c r="AO96" i="1" s="1"/>
  <c r="L27" i="1"/>
  <c r="Q33" i="1" s="1"/>
  <c r="V40" i="1" s="1"/>
  <c r="AA46" i="1" s="1"/>
  <c r="AF50" i="1" s="1"/>
  <c r="AK52" i="1" s="1"/>
  <c r="AL97" i="1" s="1"/>
  <c r="O27" i="1"/>
  <c r="T33" i="1" s="1"/>
  <c r="Y40" i="1" s="1"/>
  <c r="AD46" i="1" s="1"/>
  <c r="AI50" i="1" s="1"/>
  <c r="AN52" i="1" s="1"/>
  <c r="AO97" i="1" s="1"/>
  <c r="L28" i="1"/>
  <c r="Q34" i="1" s="1"/>
  <c r="V41" i="1" s="1"/>
  <c r="AA47" i="1" s="1"/>
  <c r="AF51" i="1" s="1"/>
  <c r="AK53" i="1" s="1"/>
  <c r="AL98" i="1" s="1"/>
  <c r="O28" i="1"/>
  <c r="T34" i="1" s="1"/>
  <c r="Y41" i="1" s="1"/>
  <c r="AD47" i="1" s="1"/>
  <c r="AI51" i="1" s="1"/>
  <c r="AN53" i="1" s="1"/>
  <c r="AO98" i="1" s="1"/>
  <c r="L29" i="1"/>
  <c r="Q35" i="1" s="1"/>
  <c r="V42" i="1" s="1"/>
  <c r="AA48" i="1" s="1"/>
  <c r="AF52" i="1" s="1"/>
  <c r="AK54" i="1" s="1"/>
  <c r="AL99" i="1" s="1"/>
  <c r="O29" i="1"/>
  <c r="T35" i="1" s="1"/>
  <c r="Y42" i="1" s="1"/>
  <c r="AD48" i="1" s="1"/>
  <c r="AI52" i="1" s="1"/>
  <c r="AN54" i="1" s="1"/>
  <c r="AO99" i="1" s="1"/>
  <c r="L30" i="1"/>
  <c r="Q36" i="1" s="1"/>
  <c r="V43" i="1" s="1"/>
  <c r="AA49" i="1" s="1"/>
  <c r="AF53" i="1" s="1"/>
  <c r="AK55" i="1" s="1"/>
  <c r="AL100" i="1" s="1"/>
  <c r="O30" i="1"/>
  <c r="T36" i="1" s="1"/>
  <c r="Y43" i="1" s="1"/>
  <c r="AD49" i="1" s="1"/>
  <c r="AI53" i="1" s="1"/>
  <c r="AN55" i="1" s="1"/>
  <c r="AO100" i="1" s="1"/>
  <c r="L31" i="1"/>
  <c r="Q37" i="1" s="1"/>
  <c r="V44" i="1" s="1"/>
  <c r="AA50" i="1" s="1"/>
  <c r="AF54" i="1" s="1"/>
  <c r="AK56" i="1" s="1"/>
  <c r="AL101" i="1" s="1"/>
  <c r="O31" i="1"/>
  <c r="T37" i="1" s="1"/>
  <c r="Y44" i="1" s="1"/>
  <c r="AD50" i="1" s="1"/>
  <c r="AI54" i="1" s="1"/>
  <c r="AN56" i="1" s="1"/>
  <c r="AO101" i="1" s="1"/>
  <c r="L32" i="1"/>
  <c r="Q38" i="1" s="1"/>
  <c r="V45" i="1" s="1"/>
  <c r="AA51" i="1" s="1"/>
  <c r="AF55" i="1" s="1"/>
  <c r="AK57" i="1" s="1"/>
  <c r="AL102" i="1" s="1"/>
  <c r="O32" i="1"/>
  <c r="T38" i="1" s="1"/>
  <c r="Y45" i="1" s="1"/>
  <c r="AD51" i="1" s="1"/>
  <c r="AI55" i="1" s="1"/>
  <c r="AN57" i="1" s="1"/>
  <c r="AO102" i="1" s="1"/>
  <c r="L33" i="1"/>
  <c r="Q39" i="1" s="1"/>
  <c r="V46" i="1" s="1"/>
  <c r="AA52" i="1" s="1"/>
  <c r="AF56" i="1" s="1"/>
  <c r="AK58" i="1" s="1"/>
  <c r="AL103" i="1" s="1"/>
  <c r="O33" i="1"/>
  <c r="T39" i="1" s="1"/>
  <c r="Y46" i="1" s="1"/>
  <c r="AD52" i="1" s="1"/>
  <c r="AI56" i="1" s="1"/>
  <c r="AN58" i="1" s="1"/>
  <c r="AO103" i="1" s="1"/>
  <c r="L36" i="1"/>
  <c r="Q42" i="1" s="1"/>
  <c r="V49" i="1" s="1"/>
  <c r="AA55" i="1" s="1"/>
  <c r="AF59" i="1" s="1"/>
  <c r="AK61" i="1" s="1"/>
  <c r="AL106" i="1" s="1"/>
  <c r="O36" i="1"/>
  <c r="T42" i="1" s="1"/>
  <c r="Y49" i="1" s="1"/>
  <c r="AD55" i="1" s="1"/>
  <c r="AI59" i="1" s="1"/>
  <c r="AN61" i="1" s="1"/>
  <c r="AO106" i="1" s="1"/>
  <c r="L37" i="1"/>
  <c r="Q43" i="1" s="1"/>
  <c r="V50" i="1" s="1"/>
  <c r="AA56" i="1" s="1"/>
  <c r="AF60" i="1" s="1"/>
  <c r="AK62" i="1" s="1"/>
  <c r="AL107" i="1" s="1"/>
  <c r="O37" i="1"/>
  <c r="T43" i="1" s="1"/>
  <c r="Y50" i="1" s="1"/>
  <c r="AD56" i="1" s="1"/>
  <c r="AI60" i="1" s="1"/>
  <c r="AN62" i="1" s="1"/>
  <c r="AO107" i="1" s="1"/>
  <c r="L38" i="1"/>
  <c r="Q44" i="1" s="1"/>
  <c r="V51" i="1" s="1"/>
  <c r="AA57" i="1" s="1"/>
  <c r="AF61" i="1" s="1"/>
  <c r="AK63" i="1" s="1"/>
  <c r="AL108" i="1" s="1"/>
  <c r="O38" i="1"/>
  <c r="T44" i="1" s="1"/>
  <c r="Y51" i="1" s="1"/>
  <c r="AD57" i="1" s="1"/>
  <c r="AI61" i="1" s="1"/>
  <c r="AN63" i="1" s="1"/>
  <c r="AO108" i="1" s="1"/>
  <c r="L39" i="1"/>
  <c r="Q45" i="1" s="1"/>
  <c r="V52" i="1" s="1"/>
  <c r="AA58" i="1" s="1"/>
  <c r="AF62" i="1" s="1"/>
  <c r="AK64" i="1" s="1"/>
  <c r="AL109" i="1" s="1"/>
  <c r="L40" i="1"/>
  <c r="Q46" i="1" s="1"/>
  <c r="V53" i="1" s="1"/>
  <c r="AA59" i="1" s="1"/>
  <c r="AF63" i="1" s="1"/>
  <c r="AK65" i="1" s="1"/>
  <c r="AL110" i="1" s="1"/>
  <c r="N40" i="1"/>
  <c r="S46" i="1" s="1"/>
  <c r="X53" i="1" s="1"/>
  <c r="AC59" i="1" s="1"/>
  <c r="AH63" i="1" s="1"/>
  <c r="AM65" i="1" s="1"/>
  <c r="O40" i="1"/>
  <c r="T46" i="1" s="1"/>
  <c r="Y53" i="1" s="1"/>
  <c r="AD59" i="1" s="1"/>
  <c r="AI63" i="1" s="1"/>
  <c r="AN65" i="1" s="1"/>
  <c r="AO110" i="1" s="1"/>
  <c r="L41" i="1"/>
  <c r="Q47" i="1" s="1"/>
  <c r="V54" i="1" s="1"/>
  <c r="AA60" i="1" s="1"/>
  <c r="AF64" i="1" s="1"/>
  <c r="AK66" i="1" s="1"/>
  <c r="AL111" i="1" s="1"/>
  <c r="O41" i="1"/>
  <c r="T47" i="1" s="1"/>
  <c r="Y54" i="1" s="1"/>
  <c r="AD60" i="1" s="1"/>
  <c r="AI64" i="1" s="1"/>
  <c r="AN66" i="1" s="1"/>
  <c r="AO111" i="1" s="1"/>
  <c r="L42" i="1"/>
  <c r="Q48" i="1" s="1"/>
  <c r="V55" i="1" s="1"/>
  <c r="AA61" i="1" s="1"/>
  <c r="AF65" i="1" s="1"/>
  <c r="AK67" i="1" s="1"/>
  <c r="AL112" i="1" s="1"/>
  <c r="O42" i="1"/>
  <c r="T48" i="1" s="1"/>
  <c r="Y55" i="1" s="1"/>
  <c r="AD61" i="1" s="1"/>
  <c r="AI65" i="1" s="1"/>
  <c r="AN67" i="1" s="1"/>
  <c r="AO112" i="1" s="1"/>
  <c r="L43" i="1"/>
  <c r="Q49" i="1" s="1"/>
  <c r="V56" i="1" s="1"/>
  <c r="AA62" i="1" s="1"/>
  <c r="AF66" i="1" s="1"/>
  <c r="AK68" i="1" s="1"/>
  <c r="AL113" i="1" s="1"/>
  <c r="O43" i="1"/>
  <c r="T49" i="1" s="1"/>
  <c r="Y56" i="1" s="1"/>
  <c r="AD62" i="1" s="1"/>
  <c r="AI66" i="1" s="1"/>
  <c r="AN68" i="1" s="1"/>
  <c r="AO113" i="1" s="1"/>
  <c r="L44" i="1"/>
  <c r="Q50" i="1" s="1"/>
  <c r="V57" i="1" s="1"/>
  <c r="AA63" i="1" s="1"/>
  <c r="AF67" i="1" s="1"/>
  <c r="AK69" i="1" s="1"/>
  <c r="AL114" i="1" s="1"/>
  <c r="O44" i="1"/>
  <c r="T50" i="1" s="1"/>
  <c r="Y57" i="1" s="1"/>
  <c r="AD63" i="1" s="1"/>
  <c r="AI67" i="1" s="1"/>
  <c r="AN69" i="1" s="1"/>
  <c r="AO114" i="1" s="1"/>
  <c r="L47" i="1"/>
  <c r="Q55" i="1" s="1"/>
  <c r="V63" i="1" s="1"/>
  <c r="AA70" i="1" s="1"/>
  <c r="AF74" i="1" s="1"/>
  <c r="AK77" i="1" s="1"/>
  <c r="AL122" i="1" s="1"/>
  <c r="O47" i="1"/>
  <c r="T55" i="1" s="1"/>
  <c r="Y63" i="1" s="1"/>
  <c r="AD70" i="1" s="1"/>
  <c r="AI74" i="1" s="1"/>
  <c r="AN77" i="1" s="1"/>
  <c r="AO122" i="1" s="1"/>
  <c r="L48" i="1"/>
  <c r="Q56" i="1" s="1"/>
  <c r="V64" i="1" s="1"/>
  <c r="AA71" i="1" s="1"/>
  <c r="AF75" i="1" s="1"/>
  <c r="AK78" i="1" s="1"/>
  <c r="AL123" i="1" s="1"/>
  <c r="O48" i="1"/>
  <c r="T56" i="1" s="1"/>
  <c r="Y64" i="1" s="1"/>
  <c r="AD71" i="1" s="1"/>
  <c r="AI75" i="1" s="1"/>
  <c r="AN78" i="1" s="1"/>
  <c r="AO123" i="1" s="1"/>
  <c r="G25" i="1"/>
  <c r="L34" i="1" s="1"/>
  <c r="Q40" i="1" s="1"/>
  <c r="V47" i="1" s="1"/>
  <c r="AA53" i="1" s="1"/>
  <c r="AF57" i="1" s="1"/>
  <c r="AK59" i="1" s="1"/>
  <c r="AL104" i="1" s="1"/>
  <c r="J25" i="1"/>
  <c r="O34" i="1" s="1"/>
  <c r="T40" i="1" s="1"/>
  <c r="Y47" i="1" s="1"/>
  <c r="AD53" i="1" s="1"/>
  <c r="AI57" i="1" s="1"/>
  <c r="AN59" i="1" s="1"/>
  <c r="AO104" i="1" s="1"/>
  <c r="G26" i="1"/>
  <c r="L35" i="1" s="1"/>
  <c r="Q41" i="1" s="1"/>
  <c r="V48" i="1" s="1"/>
  <c r="AA54" i="1" s="1"/>
  <c r="AF58" i="1" s="1"/>
  <c r="AK60" i="1" s="1"/>
  <c r="AL105" i="1" s="1"/>
  <c r="J26" i="1"/>
  <c r="O35" i="1" s="1"/>
  <c r="T41" i="1" s="1"/>
  <c r="Y48" i="1" s="1"/>
  <c r="AD54" i="1" s="1"/>
  <c r="AI58" i="1" s="1"/>
  <c r="AN60" i="1" s="1"/>
  <c r="AO105" i="1" s="1"/>
  <c r="S56" i="1" l="1"/>
  <c r="X64" i="1" s="1"/>
  <c r="S43" i="1"/>
  <c r="X50" i="1" s="1"/>
  <c r="S24" i="1"/>
  <c r="X31" i="1" s="1"/>
  <c r="X63" i="1"/>
  <c r="S52" i="1"/>
  <c r="S17" i="1"/>
  <c r="S18" i="1"/>
  <c r="S44" i="1"/>
  <c r="X51" i="1" s="1"/>
  <c r="S53" i="1"/>
  <c r="S21" i="1"/>
  <c r="S20" i="1"/>
  <c r="X27" i="1" s="1"/>
  <c r="S19" i="1"/>
  <c r="X7" i="1"/>
  <c r="X6" i="1"/>
  <c r="X9" i="1"/>
  <c r="X8" i="1"/>
  <c r="X10" i="1"/>
  <c r="X59" i="1"/>
  <c r="X14" i="1"/>
  <c r="X15" i="1"/>
  <c r="X13" i="1"/>
  <c r="X12" i="1"/>
  <c r="X11" i="1"/>
  <c r="AN41" i="1"/>
  <c r="AK125" i="1" s="1"/>
  <c r="AN39" i="1"/>
  <c r="AK123" i="1" s="1"/>
  <c r="AN42" i="1"/>
  <c r="AK126" i="1" s="1"/>
  <c r="AN40" i="1"/>
  <c r="AK124" i="1" s="1"/>
  <c r="AN110" i="1"/>
  <c r="I26" i="1"/>
  <c r="N35" i="1" s="1"/>
  <c r="S41" i="1" s="1"/>
  <c r="X48" i="1" s="1"/>
  <c r="AC54" i="1" s="1"/>
  <c r="AH58" i="1" s="1"/>
  <c r="AM60" i="1" s="1"/>
  <c r="I25" i="1"/>
  <c r="N34" i="1" s="1"/>
  <c r="S40" i="1" s="1"/>
  <c r="X47" i="1" s="1"/>
  <c r="AC53" i="1" s="1"/>
  <c r="AH57" i="1" s="1"/>
  <c r="AM59" i="1" s="1"/>
  <c r="AC70" i="1" l="1"/>
  <c r="AC57" i="1"/>
  <c r="AC37" i="1"/>
  <c r="AC10" i="1"/>
  <c r="AC9" i="1"/>
  <c r="AC13" i="1"/>
  <c r="AC12" i="1"/>
  <c r="AC14" i="1"/>
  <c r="AH14" i="1" s="1"/>
  <c r="AC11" i="1"/>
  <c r="AC19" i="1"/>
  <c r="AC18" i="1"/>
  <c r="AH41" i="1" s="1"/>
  <c r="AC20" i="1"/>
  <c r="AC16" i="1"/>
  <c r="AC69" i="1"/>
  <c r="AC17" i="1"/>
  <c r="AX60" i="1"/>
  <c r="BF60" i="1"/>
  <c r="AY60" i="1"/>
  <c r="BG60" i="1"/>
  <c r="AR60" i="1"/>
  <c r="AZ60" i="1"/>
  <c r="BH60" i="1"/>
  <c r="AS60" i="1"/>
  <c r="BA60" i="1"/>
  <c r="BI60" i="1"/>
  <c r="AT60" i="1"/>
  <c r="BB60" i="1"/>
  <c r="BJ60" i="1"/>
  <c r="AU60" i="1"/>
  <c r="BC60" i="1"/>
  <c r="BK60" i="1"/>
  <c r="AW60" i="1"/>
  <c r="BE60" i="1"/>
  <c r="AQ60" i="1"/>
  <c r="AV60" i="1"/>
  <c r="BD60" i="1"/>
  <c r="BL60" i="1"/>
  <c r="AU59" i="1"/>
  <c r="BC59" i="1"/>
  <c r="BK59" i="1"/>
  <c r="AV59" i="1"/>
  <c r="BD59" i="1"/>
  <c r="BL59" i="1"/>
  <c r="AW59" i="1"/>
  <c r="BE59" i="1"/>
  <c r="AX59" i="1"/>
  <c r="BF59" i="1"/>
  <c r="AY59" i="1"/>
  <c r="BG59" i="1"/>
  <c r="AR59" i="1"/>
  <c r="AZ59" i="1"/>
  <c r="BH59" i="1"/>
  <c r="AT59" i="1"/>
  <c r="BB59" i="1"/>
  <c r="BJ59" i="1"/>
  <c r="BA59" i="1"/>
  <c r="BI59" i="1"/>
  <c r="AQ59" i="1"/>
  <c r="AS59" i="1"/>
  <c r="AP59" i="1"/>
  <c r="AP60" i="1"/>
  <c r="AN104" i="1"/>
  <c r="AN105" i="1"/>
  <c r="N36" i="1"/>
  <c r="S42" i="1" s="1"/>
  <c r="X49" i="1" s="1"/>
  <c r="AC55" i="1" s="1"/>
  <c r="N21" i="1"/>
  <c r="S27" i="1" s="1"/>
  <c r="X34" i="1" s="1"/>
  <c r="AC40" i="1" s="1"/>
  <c r="N41" i="1"/>
  <c r="S47" i="1" s="1"/>
  <c r="X54" i="1" s="1"/>
  <c r="AC60" i="1" s="1"/>
  <c r="AH64" i="1" s="1"/>
  <c r="AM66" i="1" s="1"/>
  <c r="N22" i="1"/>
  <c r="S28" i="1" s="1"/>
  <c r="X35" i="1" s="1"/>
  <c r="AC41" i="1" s="1"/>
  <c r="AH45" i="1" s="1"/>
  <c r="AM47" i="1" s="1"/>
  <c r="N30" i="1"/>
  <c r="S36" i="1" s="1"/>
  <c r="X43" i="1" s="1"/>
  <c r="AC49" i="1" s="1"/>
  <c r="AH53" i="1" s="1"/>
  <c r="AM55" i="1" s="1"/>
  <c r="N23" i="1"/>
  <c r="S29" i="1" s="1"/>
  <c r="X36" i="1" s="1"/>
  <c r="AC42" i="1" s="1"/>
  <c r="AH46" i="1" s="1"/>
  <c r="AM48" i="1" s="1"/>
  <c r="N31" i="1"/>
  <c r="S37" i="1" s="1"/>
  <c r="X44" i="1" s="1"/>
  <c r="AC50" i="1" s="1"/>
  <c r="AH54" i="1" s="1"/>
  <c r="AM56" i="1" s="1"/>
  <c r="N33" i="1"/>
  <c r="S39" i="1" s="1"/>
  <c r="N42" i="1"/>
  <c r="S48" i="1" s="1"/>
  <c r="X55" i="1" s="1"/>
  <c r="AC61" i="1" s="1"/>
  <c r="AH65" i="1" s="1"/>
  <c r="AM67" i="1" s="1"/>
  <c r="AN112" i="1" s="1"/>
  <c r="N24" i="1"/>
  <c r="S30" i="1" s="1"/>
  <c r="X37" i="1" s="1"/>
  <c r="AC43" i="1" s="1"/>
  <c r="N32" i="1"/>
  <c r="S38" i="1" s="1"/>
  <c r="X45" i="1" s="1"/>
  <c r="AC51" i="1" s="1"/>
  <c r="AH55" i="1" s="1"/>
  <c r="AM57" i="1" s="1"/>
  <c r="N25" i="1"/>
  <c r="S31" i="1" s="1"/>
  <c r="X38" i="1" s="1"/>
  <c r="AC44" i="1" s="1"/>
  <c r="AH48" i="1" s="1"/>
  <c r="AM50" i="1" s="1"/>
  <c r="N26" i="1"/>
  <c r="S32" i="1" s="1"/>
  <c r="X39" i="1" s="1"/>
  <c r="AC45" i="1" s="1"/>
  <c r="AH49" i="1" s="1"/>
  <c r="AM51" i="1" s="1"/>
  <c r="N43" i="1"/>
  <c r="S49" i="1" s="1"/>
  <c r="N19" i="1"/>
  <c r="S25" i="1" s="1"/>
  <c r="N27" i="1"/>
  <c r="S33" i="1" s="1"/>
  <c r="X40" i="1" s="1"/>
  <c r="AC46" i="1" s="1"/>
  <c r="AH50" i="1" s="1"/>
  <c r="AM52" i="1" s="1"/>
  <c r="N44" i="1"/>
  <c r="S50" i="1" s="1"/>
  <c r="N20" i="1"/>
  <c r="S26" i="1" s="1"/>
  <c r="X33" i="1" s="1"/>
  <c r="AC39" i="1" s="1"/>
  <c r="AH43" i="1" s="1"/>
  <c r="AM45" i="1" s="1"/>
  <c r="N28" i="1"/>
  <c r="S34" i="1" s="1"/>
  <c r="X41" i="1" s="1"/>
  <c r="AC47" i="1" s="1"/>
  <c r="AH51" i="1" s="1"/>
  <c r="AM53" i="1" s="1"/>
  <c r="N29" i="1"/>
  <c r="S35" i="1" s="1"/>
  <c r="X42" i="1" s="1"/>
  <c r="AC48" i="1" s="1"/>
  <c r="AH52" i="1" s="1"/>
  <c r="AM54" i="1" s="1"/>
  <c r="AH44" i="1" l="1"/>
  <c r="AH59" i="1"/>
  <c r="AH19" i="1"/>
  <c r="AH18" i="1"/>
  <c r="AH22" i="1"/>
  <c r="AH21" i="1"/>
  <c r="AH20" i="1"/>
  <c r="AH74" i="1"/>
  <c r="AT48" i="1"/>
  <c r="BB48" i="1"/>
  <c r="BJ48" i="1"/>
  <c r="AU48" i="1"/>
  <c r="BC48" i="1"/>
  <c r="BK48" i="1"/>
  <c r="AV48" i="1"/>
  <c r="BD48" i="1"/>
  <c r="BL48" i="1"/>
  <c r="AW48" i="1"/>
  <c r="BE48" i="1"/>
  <c r="AX48" i="1"/>
  <c r="BF48" i="1"/>
  <c r="AY48" i="1"/>
  <c r="BG48" i="1"/>
  <c r="AS48" i="1"/>
  <c r="BA48" i="1"/>
  <c r="BI48" i="1"/>
  <c r="AR48" i="1"/>
  <c r="AZ48" i="1"/>
  <c r="BH48" i="1"/>
  <c r="AQ48" i="1"/>
  <c r="AU51" i="1"/>
  <c r="BC51" i="1"/>
  <c r="BK51" i="1"/>
  <c r="AV51" i="1"/>
  <c r="BD51" i="1"/>
  <c r="BL51" i="1"/>
  <c r="AW51" i="1"/>
  <c r="BE51" i="1"/>
  <c r="AX51" i="1"/>
  <c r="BF51" i="1"/>
  <c r="AY51" i="1"/>
  <c r="BG51" i="1"/>
  <c r="AR51" i="1"/>
  <c r="AZ51" i="1"/>
  <c r="BH51" i="1"/>
  <c r="AT51" i="1"/>
  <c r="BB51" i="1"/>
  <c r="BJ51" i="1"/>
  <c r="AS51" i="1"/>
  <c r="AQ51" i="1"/>
  <c r="BA51" i="1"/>
  <c r="BI51" i="1"/>
  <c r="AY55" i="1"/>
  <c r="BG55" i="1"/>
  <c r="AR55" i="1"/>
  <c r="AZ55" i="1"/>
  <c r="BH55" i="1"/>
  <c r="AS55" i="1"/>
  <c r="BA55" i="1"/>
  <c r="BI55" i="1"/>
  <c r="AT55" i="1"/>
  <c r="BB55" i="1"/>
  <c r="BJ55" i="1"/>
  <c r="AU55" i="1"/>
  <c r="BC55" i="1"/>
  <c r="BK55" i="1"/>
  <c r="AV55" i="1"/>
  <c r="BD55" i="1"/>
  <c r="BL55" i="1"/>
  <c r="AX55" i="1"/>
  <c r="BF55" i="1"/>
  <c r="AW55" i="1"/>
  <c r="BE55" i="1"/>
  <c r="AQ55" i="1"/>
  <c r="AY47" i="1"/>
  <c r="BG47" i="1"/>
  <c r="AR47" i="1"/>
  <c r="AZ47" i="1"/>
  <c r="BH47" i="1"/>
  <c r="AS47" i="1"/>
  <c r="BA47" i="1"/>
  <c r="BI47" i="1"/>
  <c r="AT47" i="1"/>
  <c r="BB47" i="1"/>
  <c r="BJ47" i="1"/>
  <c r="AU47" i="1"/>
  <c r="BC47" i="1"/>
  <c r="BK47" i="1"/>
  <c r="AV47" i="1"/>
  <c r="BD47" i="1"/>
  <c r="BL47" i="1"/>
  <c r="AX47" i="1"/>
  <c r="BF47" i="1"/>
  <c r="AW47" i="1"/>
  <c r="BE47" i="1"/>
  <c r="AQ47" i="1"/>
  <c r="AW57" i="1"/>
  <c r="BE57" i="1"/>
  <c r="AX57" i="1"/>
  <c r="BF57" i="1"/>
  <c r="AY57" i="1"/>
  <c r="BG57" i="1"/>
  <c r="AR57" i="1"/>
  <c r="AZ57" i="1"/>
  <c r="BH57" i="1"/>
  <c r="AS57" i="1"/>
  <c r="BA57" i="1"/>
  <c r="BI57" i="1"/>
  <c r="AT57" i="1"/>
  <c r="BB57" i="1"/>
  <c r="BJ57" i="1"/>
  <c r="AV57" i="1"/>
  <c r="BD57" i="1"/>
  <c r="BL57" i="1"/>
  <c r="AU57" i="1"/>
  <c r="BC57" i="1"/>
  <c r="BK57" i="1"/>
  <c r="AQ57" i="1"/>
  <c r="AV54" i="1"/>
  <c r="BD54" i="1"/>
  <c r="BL54" i="1"/>
  <c r="AW54" i="1"/>
  <c r="BE54" i="1"/>
  <c r="AX54" i="1"/>
  <c r="BF54" i="1"/>
  <c r="AY54" i="1"/>
  <c r="BG54" i="1"/>
  <c r="AR54" i="1"/>
  <c r="AZ54" i="1"/>
  <c r="BH54" i="1"/>
  <c r="AS54" i="1"/>
  <c r="BA54" i="1"/>
  <c r="BI54" i="1"/>
  <c r="AU54" i="1"/>
  <c r="BC54" i="1"/>
  <c r="BK54" i="1"/>
  <c r="AT54" i="1"/>
  <c r="AQ54" i="1"/>
  <c r="BB54" i="1"/>
  <c r="BJ54" i="1"/>
  <c r="AT56" i="1"/>
  <c r="BB56" i="1"/>
  <c r="BJ56" i="1"/>
  <c r="AU56" i="1"/>
  <c r="BC56" i="1"/>
  <c r="BK56" i="1"/>
  <c r="AV56" i="1"/>
  <c r="BD56" i="1"/>
  <c r="BL56" i="1"/>
  <c r="AW56" i="1"/>
  <c r="BE56" i="1"/>
  <c r="AX56" i="1"/>
  <c r="BF56" i="1"/>
  <c r="AY56" i="1"/>
  <c r="BG56" i="1"/>
  <c r="AS56" i="1"/>
  <c r="BA56" i="1"/>
  <c r="BI56" i="1"/>
  <c r="AZ56" i="1"/>
  <c r="BH56" i="1"/>
  <c r="AR56" i="1"/>
  <c r="AQ56" i="1"/>
  <c r="AR50" i="1"/>
  <c r="AZ50" i="1"/>
  <c r="BH50" i="1"/>
  <c r="AS50" i="1"/>
  <c r="BA50" i="1"/>
  <c r="BI50" i="1"/>
  <c r="AT50" i="1"/>
  <c r="BB50" i="1"/>
  <c r="BJ50" i="1"/>
  <c r="AU50" i="1"/>
  <c r="BC50" i="1"/>
  <c r="BK50" i="1"/>
  <c r="AV50" i="1"/>
  <c r="BD50" i="1"/>
  <c r="BL50" i="1"/>
  <c r="AW50" i="1"/>
  <c r="BE50" i="1"/>
  <c r="AY50" i="1"/>
  <c r="BG50" i="1"/>
  <c r="AX50" i="1"/>
  <c r="BF50" i="1"/>
  <c r="AQ50" i="1"/>
  <c r="AS45" i="1"/>
  <c r="BA45" i="1"/>
  <c r="BI45" i="1"/>
  <c r="AT45" i="1"/>
  <c r="BB45" i="1"/>
  <c r="BJ45" i="1"/>
  <c r="AU45" i="1"/>
  <c r="BC45" i="1"/>
  <c r="BK45" i="1"/>
  <c r="AV45" i="1"/>
  <c r="BD45" i="1"/>
  <c r="BL45" i="1"/>
  <c r="AW45" i="1"/>
  <c r="BE45" i="1"/>
  <c r="AX45" i="1"/>
  <c r="BF45" i="1"/>
  <c r="AR45" i="1"/>
  <c r="AZ45" i="1"/>
  <c r="BH45" i="1"/>
  <c r="AQ45" i="1"/>
  <c r="AY45" i="1"/>
  <c r="BG45" i="1"/>
  <c r="AS53" i="1"/>
  <c r="BA53" i="1"/>
  <c r="BI53" i="1"/>
  <c r="AT53" i="1"/>
  <c r="BB53" i="1"/>
  <c r="BJ53" i="1"/>
  <c r="AU53" i="1"/>
  <c r="BC53" i="1"/>
  <c r="BK53" i="1"/>
  <c r="AV53" i="1"/>
  <c r="BD53" i="1"/>
  <c r="BL53" i="1"/>
  <c r="AW53" i="1"/>
  <c r="BE53" i="1"/>
  <c r="AX53" i="1"/>
  <c r="BF53" i="1"/>
  <c r="AR53" i="1"/>
  <c r="AZ53" i="1"/>
  <c r="BH53" i="1"/>
  <c r="AY53" i="1"/>
  <c r="AQ53" i="1"/>
  <c r="BG53" i="1"/>
  <c r="AX52" i="1"/>
  <c r="BF52" i="1"/>
  <c r="AY52" i="1"/>
  <c r="BG52" i="1"/>
  <c r="AR52" i="1"/>
  <c r="AZ52" i="1"/>
  <c r="BH52" i="1"/>
  <c r="AS52" i="1"/>
  <c r="BA52" i="1"/>
  <c r="BI52" i="1"/>
  <c r="AT52" i="1"/>
  <c r="BB52" i="1"/>
  <c r="BJ52" i="1"/>
  <c r="AU52" i="1"/>
  <c r="BC52" i="1"/>
  <c r="BK52" i="1"/>
  <c r="AW52" i="1"/>
  <c r="BE52" i="1"/>
  <c r="AQ52" i="1"/>
  <c r="BL52" i="1"/>
  <c r="AV52" i="1"/>
  <c r="BD52" i="1"/>
  <c r="X57" i="1"/>
  <c r="AC63" i="1" s="1"/>
  <c r="AH67" i="1" s="1"/>
  <c r="AM69" i="1" s="1"/>
  <c r="AP57" i="1"/>
  <c r="AP55" i="1"/>
  <c r="AP45" i="1"/>
  <c r="AP47" i="1"/>
  <c r="AP53" i="1"/>
  <c r="AP52" i="1"/>
  <c r="AP56" i="1"/>
  <c r="AP54" i="1"/>
  <c r="AP51" i="1"/>
  <c r="AP48" i="1"/>
  <c r="AP50" i="1"/>
  <c r="AN99" i="1"/>
  <c r="AN98" i="1"/>
  <c r="AN90" i="1"/>
  <c r="AN95" i="1"/>
  <c r="AN101" i="1"/>
  <c r="AN93" i="1"/>
  <c r="AN102" i="1"/>
  <c r="AN100" i="1"/>
  <c r="AN92" i="1"/>
  <c r="AN97" i="1"/>
  <c r="AN111" i="1"/>
  <c r="AN96" i="1"/>
  <c r="X56" i="1"/>
  <c r="AC62" i="1" s="1"/>
  <c r="AH66" i="1" s="1"/>
  <c r="S10" i="1"/>
  <c r="X17" i="1" s="1"/>
  <c r="AC23" i="1" s="1"/>
  <c r="AH27" i="1" s="1"/>
  <c r="AM27" i="1" s="1"/>
  <c r="S16" i="1"/>
  <c r="X23" i="1" s="1"/>
  <c r="AC29" i="1" s="1"/>
  <c r="AH33" i="1" s="1"/>
  <c r="AM33" i="1" s="1"/>
  <c r="S14" i="1"/>
  <c r="X21" i="1" s="1"/>
  <c r="AC27" i="1" s="1"/>
  <c r="AH31" i="1" s="1"/>
  <c r="AM31" i="1" s="1"/>
  <c r="S13" i="1"/>
  <c r="X20" i="1" s="1"/>
  <c r="AC26" i="1" s="1"/>
  <c r="AH30" i="1" s="1"/>
  <c r="AM30" i="1" s="1"/>
  <c r="S15" i="1"/>
  <c r="X22" i="1" s="1"/>
  <c r="AC28" i="1" s="1"/>
  <c r="AH32" i="1" s="1"/>
  <c r="AM32" i="1" s="1"/>
  <c r="S22" i="1"/>
  <c r="X29" i="1" s="1"/>
  <c r="S54" i="1"/>
  <c r="X62" i="1" s="1"/>
  <c r="S51" i="1"/>
  <c r="X58" i="1" s="1"/>
  <c r="AC64" i="1" s="1"/>
  <c r="AH68" i="1" s="1"/>
  <c r="AM70" i="1" s="1"/>
  <c r="AN115" i="1" s="1"/>
  <c r="AV69" i="1" l="1"/>
  <c r="BD69" i="1"/>
  <c r="BL69" i="1"/>
  <c r="AW69" i="1"/>
  <c r="BE69" i="1"/>
  <c r="AQ69" i="1"/>
  <c r="AX69" i="1"/>
  <c r="BF69" i="1"/>
  <c r="AP69" i="1"/>
  <c r="AR69" i="1"/>
  <c r="BB69" i="1"/>
  <c r="AU69" i="1"/>
  <c r="AY69" i="1"/>
  <c r="BG69" i="1"/>
  <c r="BJ69" i="1"/>
  <c r="BC69" i="1"/>
  <c r="AZ69" i="1"/>
  <c r="BH69" i="1"/>
  <c r="BK69" i="1"/>
  <c r="AS69" i="1"/>
  <c r="BA69" i="1"/>
  <c r="BI69" i="1"/>
  <c r="AT69" i="1"/>
  <c r="AU32" i="1"/>
  <c r="BC32" i="1"/>
  <c r="BK32" i="1"/>
  <c r="AV32" i="1"/>
  <c r="BD32" i="1"/>
  <c r="BL32" i="1"/>
  <c r="AW32" i="1"/>
  <c r="BE32" i="1"/>
  <c r="AX32" i="1"/>
  <c r="BF32" i="1"/>
  <c r="AY32" i="1"/>
  <c r="BG32" i="1"/>
  <c r="AR32" i="1"/>
  <c r="AZ32" i="1"/>
  <c r="BH32" i="1"/>
  <c r="AS32" i="1"/>
  <c r="BA32" i="1"/>
  <c r="BI32" i="1"/>
  <c r="AT32" i="1"/>
  <c r="BJ32" i="1"/>
  <c r="BB32" i="1"/>
  <c r="AQ32" i="1"/>
  <c r="AX33" i="1"/>
  <c r="BF33" i="1"/>
  <c r="AY33" i="1"/>
  <c r="BG33" i="1"/>
  <c r="AR33" i="1"/>
  <c r="AZ33" i="1"/>
  <c r="BH33" i="1"/>
  <c r="AS33" i="1"/>
  <c r="BA33" i="1"/>
  <c r="BI33" i="1"/>
  <c r="AT33" i="1"/>
  <c r="BB33" i="1"/>
  <c r="BJ33" i="1"/>
  <c r="AU33" i="1"/>
  <c r="BC33" i="1"/>
  <c r="BK33" i="1"/>
  <c r="AV33" i="1"/>
  <c r="BD33" i="1"/>
  <c r="BL33" i="1"/>
  <c r="AW33" i="1"/>
  <c r="BE33" i="1"/>
  <c r="AQ33" i="1"/>
  <c r="AV27" i="1"/>
  <c r="BD27" i="1"/>
  <c r="BL27" i="1"/>
  <c r="AW27" i="1"/>
  <c r="BE27" i="1"/>
  <c r="AX27" i="1"/>
  <c r="BF27" i="1"/>
  <c r="AY27" i="1"/>
  <c r="BG27" i="1"/>
  <c r="AR27" i="1"/>
  <c r="AZ27" i="1"/>
  <c r="BH27" i="1"/>
  <c r="AS27" i="1"/>
  <c r="BA27" i="1"/>
  <c r="BI27" i="1"/>
  <c r="AT27" i="1"/>
  <c r="BB27" i="1"/>
  <c r="BJ27" i="1"/>
  <c r="AU27" i="1"/>
  <c r="BC27" i="1"/>
  <c r="BK27" i="1"/>
  <c r="AQ27" i="1"/>
  <c r="AR31" i="1"/>
  <c r="AZ31" i="1"/>
  <c r="BH31" i="1"/>
  <c r="AS31" i="1"/>
  <c r="BA31" i="1"/>
  <c r="BI31" i="1"/>
  <c r="AT31" i="1"/>
  <c r="BB31" i="1"/>
  <c r="BJ31" i="1"/>
  <c r="AU31" i="1"/>
  <c r="BC31" i="1"/>
  <c r="BK31" i="1"/>
  <c r="AV31" i="1"/>
  <c r="BD31" i="1"/>
  <c r="BL31" i="1"/>
  <c r="AW31" i="1"/>
  <c r="BE31" i="1"/>
  <c r="AX31" i="1"/>
  <c r="BF31" i="1"/>
  <c r="AY31" i="1"/>
  <c r="BG31" i="1"/>
  <c r="AQ31" i="1"/>
  <c r="AW30" i="1"/>
  <c r="BE30" i="1"/>
  <c r="AX30" i="1"/>
  <c r="BF30" i="1"/>
  <c r="AY30" i="1"/>
  <c r="BG30" i="1"/>
  <c r="AR30" i="1"/>
  <c r="AZ30" i="1"/>
  <c r="BH30" i="1"/>
  <c r="AS30" i="1"/>
  <c r="BA30" i="1"/>
  <c r="BI30" i="1"/>
  <c r="AT30" i="1"/>
  <c r="BB30" i="1"/>
  <c r="BJ30" i="1"/>
  <c r="AU30" i="1"/>
  <c r="BC30" i="1"/>
  <c r="BK30" i="1"/>
  <c r="AV30" i="1"/>
  <c r="BD30" i="1"/>
  <c r="BL30" i="1"/>
  <c r="AQ30" i="1"/>
  <c r="AN114" i="1"/>
  <c r="AP30" i="1"/>
  <c r="AP33" i="1"/>
  <c r="AP32" i="1"/>
  <c r="AP31" i="1"/>
  <c r="AP27" i="1"/>
  <c r="AJ116" i="1"/>
  <c r="AJ114" i="1"/>
  <c r="AJ111" i="1"/>
  <c r="AJ115" i="1"/>
  <c r="AJ117" i="1"/>
  <c r="X25" i="1"/>
  <c r="AC31" i="1" s="1"/>
  <c r="AH35" i="1" s="1"/>
  <c r="AM35" i="1" s="1"/>
  <c r="X60" i="1"/>
  <c r="AC66" i="1" s="1"/>
  <c r="AH70" i="1" s="1"/>
  <c r="AM71" i="1" s="1"/>
  <c r="AN117" i="1" s="1"/>
  <c r="X24" i="1"/>
  <c r="AC30" i="1" s="1"/>
  <c r="AH34" i="1" s="1"/>
  <c r="AM34" i="1" s="1"/>
  <c r="X28" i="1"/>
  <c r="AC34" i="1" s="1"/>
  <c r="AH38" i="1" s="1"/>
  <c r="AM77" i="1" s="1"/>
  <c r="X61" i="1"/>
  <c r="AC67" i="1" s="1"/>
  <c r="AH71" i="1" s="1"/>
  <c r="AM72" i="1" s="1"/>
  <c r="AN118" i="1" s="1"/>
  <c r="X26" i="1"/>
  <c r="AC32" i="1" s="1"/>
  <c r="AH36" i="1" s="1"/>
  <c r="AM36" i="1" s="1"/>
  <c r="X46" i="1"/>
  <c r="X16" i="1"/>
  <c r="AC68" i="1"/>
  <c r="AH72" i="1" s="1"/>
  <c r="AM74" i="1" s="1"/>
  <c r="X32" i="1"/>
  <c r="AC38" i="1" s="1"/>
  <c r="AH42" i="1" s="1"/>
  <c r="AM44" i="1" s="1"/>
  <c r="X18" i="1"/>
  <c r="AC24" i="1" s="1"/>
  <c r="AH28" i="1" s="1"/>
  <c r="AM28" i="1" s="1"/>
  <c r="AN119" i="1" l="1"/>
  <c r="AT74" i="1"/>
  <c r="BB74" i="1"/>
  <c r="BJ74" i="1"/>
  <c r="AU74" i="1"/>
  <c r="BC74" i="1"/>
  <c r="BK74" i="1"/>
  <c r="AS74" i="1"/>
  <c r="AV74" i="1"/>
  <c r="BD74" i="1"/>
  <c r="BL74" i="1"/>
  <c r="BI74" i="1"/>
  <c r="AW74" i="1"/>
  <c r="BE74" i="1"/>
  <c r="AQ74" i="1"/>
  <c r="AR74" i="1"/>
  <c r="AX74" i="1"/>
  <c r="BF74" i="1"/>
  <c r="AP74" i="1"/>
  <c r="BA74" i="1"/>
  <c r="AY74" i="1"/>
  <c r="BG74" i="1"/>
  <c r="AZ74" i="1"/>
  <c r="BH74" i="1"/>
  <c r="AM68" i="1"/>
  <c r="AK80" i="1" s="1"/>
  <c r="AM39" i="1"/>
  <c r="AM40" i="1"/>
  <c r="AM38" i="1"/>
  <c r="AM76" i="1"/>
  <c r="AC22" i="1"/>
  <c r="AH26" i="1" s="1"/>
  <c r="AM26" i="1" s="1"/>
  <c r="AC56" i="1"/>
  <c r="AH60" i="1" s="1"/>
  <c r="AM62" i="1" s="1"/>
  <c r="AC71" i="1"/>
  <c r="AH75" i="1" s="1"/>
  <c r="AC52" i="1"/>
  <c r="AH56" i="1" s="1"/>
  <c r="AM58" i="1" s="1"/>
  <c r="AX77" i="1"/>
  <c r="AS36" i="1"/>
  <c r="BA36" i="1"/>
  <c r="BI36" i="1"/>
  <c r="AT36" i="1"/>
  <c r="BB36" i="1"/>
  <c r="BJ36" i="1"/>
  <c r="AU36" i="1"/>
  <c r="BC36" i="1"/>
  <c r="BK36" i="1"/>
  <c r="AV36" i="1"/>
  <c r="BD36" i="1"/>
  <c r="BL36" i="1"/>
  <c r="AW36" i="1"/>
  <c r="BE36" i="1"/>
  <c r="AX36" i="1"/>
  <c r="BF36" i="1"/>
  <c r="AR36" i="1"/>
  <c r="AZ36" i="1"/>
  <c r="BH36" i="1"/>
  <c r="AQ36" i="1"/>
  <c r="BG36" i="1"/>
  <c r="AY36" i="1"/>
  <c r="BE77" i="1"/>
  <c r="AS77" i="1"/>
  <c r="BK77" i="1"/>
  <c r="AY28" i="1"/>
  <c r="BG28" i="1"/>
  <c r="AR28" i="1"/>
  <c r="AZ28" i="1"/>
  <c r="BH28" i="1"/>
  <c r="AS28" i="1"/>
  <c r="BA28" i="1"/>
  <c r="BI28" i="1"/>
  <c r="AT28" i="1"/>
  <c r="BB28" i="1"/>
  <c r="BJ28" i="1"/>
  <c r="AU28" i="1"/>
  <c r="BC28" i="1"/>
  <c r="BK28" i="1"/>
  <c r="AV28" i="1"/>
  <c r="BD28" i="1"/>
  <c r="BL28" i="1"/>
  <c r="AW28" i="1"/>
  <c r="BE28" i="1"/>
  <c r="AX28" i="1"/>
  <c r="BF28" i="1"/>
  <c r="AQ28" i="1"/>
  <c r="AS34" i="1"/>
  <c r="BA34" i="1"/>
  <c r="AT34" i="1"/>
  <c r="BB34" i="1"/>
  <c r="AU34" i="1"/>
  <c r="BC34" i="1"/>
  <c r="AV34" i="1"/>
  <c r="BD34" i="1"/>
  <c r="AW34" i="1"/>
  <c r="AX34" i="1"/>
  <c r="BF34" i="1"/>
  <c r="AY34" i="1"/>
  <c r="BG34" i="1"/>
  <c r="BK34" i="1"/>
  <c r="BL34" i="1"/>
  <c r="AR34" i="1"/>
  <c r="AZ34" i="1"/>
  <c r="BE34" i="1"/>
  <c r="BH34" i="1"/>
  <c r="BJ34" i="1"/>
  <c r="BI34" i="1"/>
  <c r="AQ34" i="1"/>
  <c r="AX44" i="1"/>
  <c r="BF44" i="1"/>
  <c r="AY44" i="1"/>
  <c r="BG44" i="1"/>
  <c r="AR44" i="1"/>
  <c r="AZ44" i="1"/>
  <c r="BH44" i="1"/>
  <c r="AS44" i="1"/>
  <c r="BA44" i="1"/>
  <c r="BI44" i="1"/>
  <c r="AT44" i="1"/>
  <c r="BB44" i="1"/>
  <c r="BJ44" i="1"/>
  <c r="AU44" i="1"/>
  <c r="BC44" i="1"/>
  <c r="BK44" i="1"/>
  <c r="AW44" i="1"/>
  <c r="BE44" i="1"/>
  <c r="AV44" i="1"/>
  <c r="BD44" i="1"/>
  <c r="AQ44" i="1"/>
  <c r="BL44" i="1"/>
  <c r="AX35" i="1"/>
  <c r="BF35" i="1"/>
  <c r="AY35" i="1"/>
  <c r="BG35" i="1"/>
  <c r="AR35" i="1"/>
  <c r="AZ35" i="1"/>
  <c r="BH35" i="1"/>
  <c r="AS35" i="1"/>
  <c r="BA35" i="1"/>
  <c r="BI35" i="1"/>
  <c r="AT35" i="1"/>
  <c r="BB35" i="1"/>
  <c r="BJ35" i="1"/>
  <c r="AU35" i="1"/>
  <c r="BC35" i="1"/>
  <c r="BK35" i="1"/>
  <c r="AW35" i="1"/>
  <c r="BE35" i="1"/>
  <c r="AQ35" i="1"/>
  <c r="AV35" i="1"/>
  <c r="BD35" i="1"/>
  <c r="BL35" i="1"/>
  <c r="AP36" i="1"/>
  <c r="AP35" i="1"/>
  <c r="AP28" i="1"/>
  <c r="AP34" i="1"/>
  <c r="AP44" i="1"/>
  <c r="AC35" i="1"/>
  <c r="AH39" i="1" s="1"/>
  <c r="AM41" i="1" s="1"/>
  <c r="AJ118" i="1"/>
  <c r="AJ112" i="1"/>
  <c r="AJ119" i="1"/>
  <c r="AN89" i="1"/>
  <c r="AJ120" i="1"/>
  <c r="AC8" i="1"/>
  <c r="AH8" i="1" s="1"/>
  <c r="AM8" i="1" s="1"/>
  <c r="AC33" i="1"/>
  <c r="AH37" i="1" s="1"/>
  <c r="AM37" i="1" s="1"/>
  <c r="AC25" i="1"/>
  <c r="AH29" i="1" s="1"/>
  <c r="AM29" i="1" s="1"/>
  <c r="AC65" i="1"/>
  <c r="AH69" i="1" s="1"/>
  <c r="AM73" i="1" s="1"/>
  <c r="AC21" i="1"/>
  <c r="AH25" i="1" s="1"/>
  <c r="AM25" i="1" s="1"/>
  <c r="AC15" i="1"/>
  <c r="AH15" i="1" s="1"/>
  <c r="AM15" i="1" s="1"/>
  <c r="AC7" i="1"/>
  <c r="AH7" i="1" s="1"/>
  <c r="AM7" i="1" s="1"/>
  <c r="AC6" i="1"/>
  <c r="AH6" i="1" s="1"/>
  <c r="AM6" i="1" s="1"/>
  <c r="S23" i="1"/>
  <c r="X30" i="1" s="1"/>
  <c r="AC36" i="1" s="1"/>
  <c r="AH40" i="1" s="1"/>
  <c r="AM42" i="1" s="1"/>
  <c r="AR76" i="1" l="1"/>
  <c r="AZ76" i="1"/>
  <c r="BH76" i="1"/>
  <c r="AS76" i="1"/>
  <c r="BA76" i="1"/>
  <c r="BI76" i="1"/>
  <c r="AT76" i="1"/>
  <c r="BB76" i="1"/>
  <c r="BJ76" i="1"/>
  <c r="BF76" i="1"/>
  <c r="AU76" i="1"/>
  <c r="BC76" i="1"/>
  <c r="BK76" i="1"/>
  <c r="BG76" i="1"/>
  <c r="AV76" i="1"/>
  <c r="BD76" i="1"/>
  <c r="BL76" i="1"/>
  <c r="AW76" i="1"/>
  <c r="BE76" i="1"/>
  <c r="AQ76" i="1"/>
  <c r="AX76" i="1"/>
  <c r="AP76" i="1"/>
  <c r="AY76" i="1"/>
  <c r="AN116" i="1"/>
  <c r="AU73" i="1"/>
  <c r="BC73" i="1"/>
  <c r="BK73" i="1"/>
  <c r="BJ73" i="1"/>
  <c r="AV73" i="1"/>
  <c r="BD73" i="1"/>
  <c r="BL73" i="1"/>
  <c r="AW73" i="1"/>
  <c r="BE73" i="1"/>
  <c r="AQ73" i="1"/>
  <c r="AX73" i="1"/>
  <c r="BF73" i="1"/>
  <c r="AP73" i="1"/>
  <c r="AY73" i="1"/>
  <c r="BA73" i="1"/>
  <c r="BG73" i="1"/>
  <c r="BI73" i="1"/>
  <c r="BB73" i="1"/>
  <c r="AR73" i="1"/>
  <c r="AZ73" i="1"/>
  <c r="BH73" i="1"/>
  <c r="AS73" i="1"/>
  <c r="AT73" i="1"/>
  <c r="BC77" i="1"/>
  <c r="BH77" i="1"/>
  <c r="AW77" i="1"/>
  <c r="AU77" i="1"/>
  <c r="AZ77" i="1"/>
  <c r="BJ77" i="1"/>
  <c r="AR77" i="1"/>
  <c r="AQ77" i="1"/>
  <c r="AT77" i="1"/>
  <c r="BD77" i="1"/>
  <c r="BI77" i="1"/>
  <c r="BF77" i="1"/>
  <c r="BB77" i="1"/>
  <c r="BG77" i="1"/>
  <c r="BL77" i="1"/>
  <c r="AY77" i="1"/>
  <c r="AV77" i="1"/>
  <c r="BA77" i="1"/>
  <c r="AV62" i="1"/>
  <c r="BD62" i="1"/>
  <c r="BL62" i="1"/>
  <c r="AW62" i="1"/>
  <c r="BE62" i="1"/>
  <c r="AX62" i="1"/>
  <c r="BF62" i="1"/>
  <c r="AY62" i="1"/>
  <c r="BG62" i="1"/>
  <c r="AR62" i="1"/>
  <c r="AZ62" i="1"/>
  <c r="BH62" i="1"/>
  <c r="AS62" i="1"/>
  <c r="BA62" i="1"/>
  <c r="BI62" i="1"/>
  <c r="AU62" i="1"/>
  <c r="BC62" i="1"/>
  <c r="BK62" i="1"/>
  <c r="BB62" i="1"/>
  <c r="AQ62" i="1"/>
  <c r="BJ62" i="1"/>
  <c r="AT62" i="1"/>
  <c r="AR58" i="1"/>
  <c r="AZ58" i="1"/>
  <c r="BH58" i="1"/>
  <c r="AS58" i="1"/>
  <c r="BA58" i="1"/>
  <c r="BI58" i="1"/>
  <c r="AT58" i="1"/>
  <c r="BB58" i="1"/>
  <c r="BJ58" i="1"/>
  <c r="AU58" i="1"/>
  <c r="BC58" i="1"/>
  <c r="BK58" i="1"/>
  <c r="AV58" i="1"/>
  <c r="BD58" i="1"/>
  <c r="BL58" i="1"/>
  <c r="AW58" i="1"/>
  <c r="BE58" i="1"/>
  <c r="AY58" i="1"/>
  <c r="BG58" i="1"/>
  <c r="AQ58" i="1"/>
  <c r="AX58" i="1"/>
  <c r="BF58" i="1"/>
  <c r="AV37" i="1"/>
  <c r="BD37" i="1"/>
  <c r="BL37" i="1"/>
  <c r="AW37" i="1"/>
  <c r="BE37" i="1"/>
  <c r="AX37" i="1"/>
  <c r="BF37" i="1"/>
  <c r="AY37" i="1"/>
  <c r="BG37" i="1"/>
  <c r="AR37" i="1"/>
  <c r="AZ37" i="1"/>
  <c r="BH37" i="1"/>
  <c r="AS37" i="1"/>
  <c r="BA37" i="1"/>
  <c r="BI37" i="1"/>
  <c r="AU37" i="1"/>
  <c r="BC37" i="1"/>
  <c r="BK37" i="1"/>
  <c r="AT37" i="1"/>
  <c r="BB37" i="1"/>
  <c r="AQ37" i="1"/>
  <c r="BJ37" i="1"/>
  <c r="AX25" i="1"/>
  <c r="BF25" i="1"/>
  <c r="AY25" i="1"/>
  <c r="BG25" i="1"/>
  <c r="AR25" i="1"/>
  <c r="AZ25" i="1"/>
  <c r="BH25" i="1"/>
  <c r="AS25" i="1"/>
  <c r="BA25" i="1"/>
  <c r="BI25" i="1"/>
  <c r="AT25" i="1"/>
  <c r="BB25" i="1"/>
  <c r="BJ25" i="1"/>
  <c r="AU25" i="1"/>
  <c r="BC25" i="1"/>
  <c r="BK25" i="1"/>
  <c r="AV25" i="1"/>
  <c r="BD25" i="1"/>
  <c r="BL25" i="1"/>
  <c r="AW25" i="1"/>
  <c r="BE25" i="1"/>
  <c r="AQ25" i="1"/>
  <c r="AS26" i="1"/>
  <c r="BA26" i="1"/>
  <c r="BI26" i="1"/>
  <c r="AT26" i="1"/>
  <c r="BB26" i="1"/>
  <c r="BJ26" i="1"/>
  <c r="AU26" i="1"/>
  <c r="BC26" i="1"/>
  <c r="BK26" i="1"/>
  <c r="AV26" i="1"/>
  <c r="BD26" i="1"/>
  <c r="BL26" i="1"/>
  <c r="AW26" i="1"/>
  <c r="BE26" i="1"/>
  <c r="AX26" i="1"/>
  <c r="BF26" i="1"/>
  <c r="AY26" i="1"/>
  <c r="BG26" i="1"/>
  <c r="AR26" i="1"/>
  <c r="BH26" i="1"/>
  <c r="AZ26" i="1"/>
  <c r="AQ26" i="1"/>
  <c r="AT39" i="1"/>
  <c r="BB39" i="1"/>
  <c r="BJ39" i="1"/>
  <c r="AU39" i="1"/>
  <c r="BC39" i="1"/>
  <c r="BK39" i="1"/>
  <c r="AV39" i="1"/>
  <c r="BD39" i="1"/>
  <c r="BL39" i="1"/>
  <c r="AW39" i="1"/>
  <c r="BE39" i="1"/>
  <c r="AX39" i="1"/>
  <c r="BF39" i="1"/>
  <c r="AY39" i="1"/>
  <c r="BG39" i="1"/>
  <c r="AS39" i="1"/>
  <c r="BA39" i="1"/>
  <c r="BI39" i="1"/>
  <c r="AQ39" i="1"/>
  <c r="AR39" i="1"/>
  <c r="BH39" i="1"/>
  <c r="AZ39" i="1"/>
  <c r="AT29" i="1"/>
  <c r="BB29" i="1"/>
  <c r="BJ29" i="1"/>
  <c r="AU29" i="1"/>
  <c r="BC29" i="1"/>
  <c r="BK29" i="1"/>
  <c r="AV29" i="1"/>
  <c r="BD29" i="1"/>
  <c r="BL29" i="1"/>
  <c r="AW29" i="1"/>
  <c r="BE29" i="1"/>
  <c r="AX29" i="1"/>
  <c r="BF29" i="1"/>
  <c r="AY29" i="1"/>
  <c r="BG29" i="1"/>
  <c r="AR29" i="1"/>
  <c r="AZ29" i="1"/>
  <c r="BH29" i="1"/>
  <c r="AS29" i="1"/>
  <c r="BI29" i="1"/>
  <c r="BA29" i="1"/>
  <c r="AQ29" i="1"/>
  <c r="AU8" i="1"/>
  <c r="BC8" i="1"/>
  <c r="BK8" i="1"/>
  <c r="AV8" i="1"/>
  <c r="BD8" i="1"/>
  <c r="BL8" i="1"/>
  <c r="AW8" i="1"/>
  <c r="BE8" i="1"/>
  <c r="AX8" i="1"/>
  <c r="BF8" i="1"/>
  <c r="AY8" i="1"/>
  <c r="BG8" i="1"/>
  <c r="AR8" i="1"/>
  <c r="AZ8" i="1"/>
  <c r="BH8" i="1"/>
  <c r="AS8" i="1"/>
  <c r="BA8" i="1"/>
  <c r="BI8" i="1"/>
  <c r="BJ8" i="1"/>
  <c r="BB8" i="1"/>
  <c r="AT8" i="1"/>
  <c r="AQ8" i="1"/>
  <c r="AW6" i="1"/>
  <c r="BE6" i="1"/>
  <c r="AX6" i="1"/>
  <c r="BF6" i="1"/>
  <c r="AY6" i="1"/>
  <c r="BG6" i="1"/>
  <c r="AR6" i="1"/>
  <c r="AZ6" i="1"/>
  <c r="BH6" i="1"/>
  <c r="AS6" i="1"/>
  <c r="BA6" i="1"/>
  <c r="BI6" i="1"/>
  <c r="AT6" i="1"/>
  <c r="BB6" i="1"/>
  <c r="BJ6" i="1"/>
  <c r="AU6" i="1"/>
  <c r="BC6" i="1"/>
  <c r="BK6" i="1"/>
  <c r="AV6" i="1"/>
  <c r="BD6" i="1"/>
  <c r="BL6" i="1"/>
  <c r="AQ6" i="1"/>
  <c r="AW40" i="1"/>
  <c r="BE40" i="1"/>
  <c r="AX40" i="1"/>
  <c r="BF40" i="1"/>
  <c r="AY40" i="1"/>
  <c r="BG40" i="1"/>
  <c r="AR40" i="1"/>
  <c r="AZ40" i="1"/>
  <c r="BH40" i="1"/>
  <c r="AS40" i="1"/>
  <c r="BA40" i="1"/>
  <c r="BI40" i="1"/>
  <c r="AT40" i="1"/>
  <c r="BB40" i="1"/>
  <c r="BJ40" i="1"/>
  <c r="AV40" i="1"/>
  <c r="BD40" i="1"/>
  <c r="BL40" i="1"/>
  <c r="AU40" i="1"/>
  <c r="AQ40" i="1"/>
  <c r="BC40" i="1"/>
  <c r="BK40" i="1"/>
  <c r="AR15" i="1"/>
  <c r="AZ15" i="1"/>
  <c r="BH15" i="1"/>
  <c r="AS15" i="1"/>
  <c r="BA15" i="1"/>
  <c r="BI15" i="1"/>
  <c r="AT15" i="1"/>
  <c r="BB15" i="1"/>
  <c r="BJ15" i="1"/>
  <c r="AU15" i="1"/>
  <c r="BC15" i="1"/>
  <c r="BK15" i="1"/>
  <c r="AV15" i="1"/>
  <c r="BD15" i="1"/>
  <c r="BL15" i="1"/>
  <c r="AW15" i="1"/>
  <c r="BE15" i="1"/>
  <c r="AX15" i="1"/>
  <c r="BF15" i="1"/>
  <c r="AY15" i="1"/>
  <c r="BG15" i="1"/>
  <c r="AQ15" i="1"/>
  <c r="AR41" i="1"/>
  <c r="AZ41" i="1"/>
  <c r="BH41" i="1"/>
  <c r="AS41" i="1"/>
  <c r="BA41" i="1"/>
  <c r="BI41" i="1"/>
  <c r="AT41" i="1"/>
  <c r="BB41" i="1"/>
  <c r="BJ41" i="1"/>
  <c r="AU41" i="1"/>
  <c r="BC41" i="1"/>
  <c r="BK41" i="1"/>
  <c r="AV41" i="1"/>
  <c r="BD41" i="1"/>
  <c r="BL41" i="1"/>
  <c r="AW41" i="1"/>
  <c r="BE41" i="1"/>
  <c r="AY41" i="1"/>
  <c r="BG41" i="1"/>
  <c r="AX41" i="1"/>
  <c r="AQ41" i="1"/>
  <c r="BF41" i="1"/>
  <c r="AU42" i="1"/>
  <c r="BC42" i="1"/>
  <c r="BK42" i="1"/>
  <c r="AV42" i="1"/>
  <c r="BD42" i="1"/>
  <c r="BL42" i="1"/>
  <c r="AW42" i="1"/>
  <c r="BE42" i="1"/>
  <c r="AX42" i="1"/>
  <c r="BF42" i="1"/>
  <c r="AY42" i="1"/>
  <c r="BG42" i="1"/>
  <c r="AR42" i="1"/>
  <c r="AZ42" i="1"/>
  <c r="BH42" i="1"/>
  <c r="AT42" i="1"/>
  <c r="BB42" i="1"/>
  <c r="BJ42" i="1"/>
  <c r="BI42" i="1"/>
  <c r="AQ42" i="1"/>
  <c r="AS42" i="1"/>
  <c r="BA42" i="1"/>
  <c r="AR7" i="1"/>
  <c r="AZ7" i="1"/>
  <c r="BH7" i="1"/>
  <c r="AS7" i="1"/>
  <c r="BA7" i="1"/>
  <c r="BI7" i="1"/>
  <c r="AT7" i="1"/>
  <c r="BB7" i="1"/>
  <c r="BJ7" i="1"/>
  <c r="AU7" i="1"/>
  <c r="BC7" i="1"/>
  <c r="BK7" i="1"/>
  <c r="AV7" i="1"/>
  <c r="BD7" i="1"/>
  <c r="BL7" i="1"/>
  <c r="AW7" i="1"/>
  <c r="BE7" i="1"/>
  <c r="AX7" i="1"/>
  <c r="BF7" i="1"/>
  <c r="AY7" i="1"/>
  <c r="BG7" i="1"/>
  <c r="AQ7" i="1"/>
  <c r="AY38" i="1"/>
  <c r="BG38" i="1"/>
  <c r="AR38" i="1"/>
  <c r="AZ38" i="1"/>
  <c r="BH38" i="1"/>
  <c r="AS38" i="1"/>
  <c r="BA38" i="1"/>
  <c r="BI38" i="1"/>
  <c r="AT38" i="1"/>
  <c r="BB38" i="1"/>
  <c r="BJ38" i="1"/>
  <c r="AU38" i="1"/>
  <c r="BC38" i="1"/>
  <c r="BK38" i="1"/>
  <c r="AV38" i="1"/>
  <c r="BD38" i="1"/>
  <c r="BL38" i="1"/>
  <c r="AX38" i="1"/>
  <c r="BF38" i="1"/>
  <c r="AW38" i="1"/>
  <c r="BE38" i="1"/>
  <c r="AQ38" i="1"/>
  <c r="AP29" i="1"/>
  <c r="AP38" i="1"/>
  <c r="AP41" i="1"/>
  <c r="AP7" i="1"/>
  <c r="AP6" i="1"/>
  <c r="AP39" i="1"/>
  <c r="AP15" i="1"/>
  <c r="AP42" i="1"/>
  <c r="AP37" i="1"/>
  <c r="AP26" i="1"/>
  <c r="AP25" i="1"/>
  <c r="AP8" i="1"/>
  <c r="AP40" i="1"/>
  <c r="AP58" i="1"/>
  <c r="AJ125" i="1"/>
  <c r="AN121" i="1"/>
  <c r="AJ113" i="1"/>
  <c r="AJ99" i="1"/>
  <c r="AJ121" i="1"/>
  <c r="AJ122" i="1"/>
  <c r="AJ126" i="1"/>
  <c r="AN103" i="1"/>
  <c r="AJ90" i="1"/>
  <c r="AJ109" i="1"/>
  <c r="AJ92" i="1"/>
  <c r="AN113" i="1"/>
  <c r="AJ91" i="1"/>
  <c r="AJ124" i="1"/>
  <c r="AJ123" i="1"/>
  <c r="AJ110" i="1"/>
  <c r="AH24" i="1"/>
  <c r="AM24" i="1" s="1"/>
  <c r="AH23" i="1"/>
  <c r="AM23" i="1" s="1"/>
  <c r="AH73" i="1"/>
  <c r="AM75" i="1" s="1"/>
  <c r="AH17" i="1"/>
  <c r="AM17" i="1" s="1"/>
  <c r="AH16" i="1"/>
  <c r="AM16" i="1" s="1"/>
  <c r="AM14" i="1"/>
  <c r="AH13" i="1"/>
  <c r="AM13" i="1" s="1"/>
  <c r="AH12" i="1"/>
  <c r="AM12" i="1" s="1"/>
  <c r="AH11" i="1"/>
  <c r="AM11" i="1" s="1"/>
  <c r="AH10" i="1"/>
  <c r="AM10" i="1" s="1"/>
  <c r="AH9" i="1"/>
  <c r="AM9" i="1" s="1"/>
  <c r="AH47" i="1"/>
  <c r="AM49" i="1" s="1"/>
  <c r="AH61" i="1"/>
  <c r="AM63" i="1" s="1"/>
  <c r="AN120" i="1" l="1"/>
  <c r="AS75" i="1"/>
  <c r="BA75" i="1"/>
  <c r="BI75" i="1"/>
  <c r="BH75" i="1"/>
  <c r="AT75" i="1"/>
  <c r="BB75" i="1"/>
  <c r="BJ75" i="1"/>
  <c r="AU75" i="1"/>
  <c r="BC75" i="1"/>
  <c r="BK75" i="1"/>
  <c r="AR75" i="1"/>
  <c r="AV75" i="1"/>
  <c r="BD75" i="1"/>
  <c r="BL75" i="1"/>
  <c r="AW75" i="1"/>
  <c r="BE75" i="1"/>
  <c r="AQ75" i="1"/>
  <c r="AY75" i="1"/>
  <c r="AZ75" i="1"/>
  <c r="AX75" i="1"/>
  <c r="BF75" i="1"/>
  <c r="AP75" i="1"/>
  <c r="BG75" i="1"/>
  <c r="AU16" i="1"/>
  <c r="BC16" i="1"/>
  <c r="BK16" i="1"/>
  <c r="AV16" i="1"/>
  <c r="BD16" i="1"/>
  <c r="BL16" i="1"/>
  <c r="AW16" i="1"/>
  <c r="BE16" i="1"/>
  <c r="AX16" i="1"/>
  <c r="BF16" i="1"/>
  <c r="AY16" i="1"/>
  <c r="BG16" i="1"/>
  <c r="AR16" i="1"/>
  <c r="AZ16" i="1"/>
  <c r="BH16" i="1"/>
  <c r="AS16" i="1"/>
  <c r="BA16" i="1"/>
  <c r="BI16" i="1"/>
  <c r="AT16" i="1"/>
  <c r="BB16" i="1"/>
  <c r="BJ16" i="1"/>
  <c r="AQ16" i="1"/>
  <c r="AW49" i="1"/>
  <c r="BE49" i="1"/>
  <c r="AX49" i="1"/>
  <c r="BF49" i="1"/>
  <c r="AY49" i="1"/>
  <c r="BG49" i="1"/>
  <c r="AR49" i="1"/>
  <c r="AZ49" i="1"/>
  <c r="BH49" i="1"/>
  <c r="AS49" i="1"/>
  <c r="BA49" i="1"/>
  <c r="BI49" i="1"/>
  <c r="AT49" i="1"/>
  <c r="BB49" i="1"/>
  <c r="BJ49" i="1"/>
  <c r="AV49" i="1"/>
  <c r="BD49" i="1"/>
  <c r="BL49" i="1"/>
  <c r="AQ49" i="1"/>
  <c r="AU49" i="1"/>
  <c r="BC49" i="1"/>
  <c r="BK49" i="1"/>
  <c r="AX17" i="1"/>
  <c r="BF17" i="1"/>
  <c r="AY17" i="1"/>
  <c r="BG17" i="1"/>
  <c r="AR17" i="1"/>
  <c r="AZ17" i="1"/>
  <c r="BH17" i="1"/>
  <c r="AS17" i="1"/>
  <c r="BA17" i="1"/>
  <c r="BI17" i="1"/>
  <c r="AT17" i="1"/>
  <c r="BB17" i="1"/>
  <c r="BJ17" i="1"/>
  <c r="AU17" i="1"/>
  <c r="BC17" i="1"/>
  <c r="BK17" i="1"/>
  <c r="AV17" i="1"/>
  <c r="BD17" i="1"/>
  <c r="BL17" i="1"/>
  <c r="BE17" i="1"/>
  <c r="AQ17" i="1"/>
  <c r="AW17" i="1"/>
  <c r="AX9" i="1"/>
  <c r="BF9" i="1"/>
  <c r="AY9" i="1"/>
  <c r="BG9" i="1"/>
  <c r="AR9" i="1"/>
  <c r="AZ9" i="1"/>
  <c r="BH9" i="1"/>
  <c r="AS9" i="1"/>
  <c r="BA9" i="1"/>
  <c r="BI9" i="1"/>
  <c r="AT9" i="1"/>
  <c r="BB9" i="1"/>
  <c r="BJ9" i="1"/>
  <c r="AU9" i="1"/>
  <c r="BC9" i="1"/>
  <c r="BK9" i="1"/>
  <c r="AV9" i="1"/>
  <c r="BD9" i="1"/>
  <c r="BL9" i="1"/>
  <c r="AW9" i="1"/>
  <c r="BE9" i="1"/>
  <c r="AQ9" i="1"/>
  <c r="AR23" i="1"/>
  <c r="AZ23" i="1"/>
  <c r="BH23" i="1"/>
  <c r="AS23" i="1"/>
  <c r="BA23" i="1"/>
  <c r="BI23" i="1"/>
  <c r="AT23" i="1"/>
  <c r="BB23" i="1"/>
  <c r="BJ23" i="1"/>
  <c r="AU23" i="1"/>
  <c r="BC23" i="1"/>
  <c r="BK23" i="1"/>
  <c r="AV23" i="1"/>
  <c r="BD23" i="1"/>
  <c r="BL23" i="1"/>
  <c r="AW23" i="1"/>
  <c r="BE23" i="1"/>
  <c r="AX23" i="1"/>
  <c r="BF23" i="1"/>
  <c r="BG23" i="1"/>
  <c r="AQ23" i="1"/>
  <c r="AY23" i="1"/>
  <c r="AW14" i="1"/>
  <c r="BE14" i="1"/>
  <c r="AX14" i="1"/>
  <c r="BF14" i="1"/>
  <c r="AY14" i="1"/>
  <c r="BG14" i="1"/>
  <c r="AR14" i="1"/>
  <c r="AZ14" i="1"/>
  <c r="BH14" i="1"/>
  <c r="AS14" i="1"/>
  <c r="BA14" i="1"/>
  <c r="BI14" i="1"/>
  <c r="AT14" i="1"/>
  <c r="BB14" i="1"/>
  <c r="BJ14" i="1"/>
  <c r="AU14" i="1"/>
  <c r="BC14" i="1"/>
  <c r="BK14" i="1"/>
  <c r="BL14" i="1"/>
  <c r="BD14" i="1"/>
  <c r="AQ14" i="1"/>
  <c r="AV14" i="1"/>
  <c r="AS10" i="1"/>
  <c r="BA10" i="1"/>
  <c r="BI10" i="1"/>
  <c r="AT10" i="1"/>
  <c r="BB10" i="1"/>
  <c r="BJ10" i="1"/>
  <c r="AU10" i="1"/>
  <c r="BC10" i="1"/>
  <c r="BK10" i="1"/>
  <c r="AV10" i="1"/>
  <c r="BD10" i="1"/>
  <c r="BL10" i="1"/>
  <c r="AW10" i="1"/>
  <c r="BE10" i="1"/>
  <c r="AX10" i="1"/>
  <c r="BF10" i="1"/>
  <c r="AY10" i="1"/>
  <c r="BG10" i="1"/>
  <c r="AR10" i="1"/>
  <c r="AZ10" i="1"/>
  <c r="BH10" i="1"/>
  <c r="AQ10" i="1"/>
  <c r="AV11" i="1"/>
  <c r="BD11" i="1"/>
  <c r="BL11" i="1"/>
  <c r="AW11" i="1"/>
  <c r="BE11" i="1"/>
  <c r="AX11" i="1"/>
  <c r="BF11" i="1"/>
  <c r="AY11" i="1"/>
  <c r="BG11" i="1"/>
  <c r="AR11" i="1"/>
  <c r="AZ11" i="1"/>
  <c r="BH11" i="1"/>
  <c r="AS11" i="1"/>
  <c r="BA11" i="1"/>
  <c r="BI11" i="1"/>
  <c r="AT11" i="1"/>
  <c r="BB11" i="1"/>
  <c r="BJ11" i="1"/>
  <c r="BK11" i="1"/>
  <c r="BC11" i="1"/>
  <c r="AQ11" i="1"/>
  <c r="AU11" i="1"/>
  <c r="AY63" i="1"/>
  <c r="BG63" i="1"/>
  <c r="AR63" i="1"/>
  <c r="AZ63" i="1"/>
  <c r="BH63" i="1"/>
  <c r="AS63" i="1"/>
  <c r="BA63" i="1"/>
  <c r="BI63" i="1"/>
  <c r="AT63" i="1"/>
  <c r="BB63" i="1"/>
  <c r="BJ63" i="1"/>
  <c r="AU63" i="1"/>
  <c r="BC63" i="1"/>
  <c r="BK63" i="1"/>
  <c r="AV63" i="1"/>
  <c r="BD63" i="1"/>
  <c r="BL63" i="1"/>
  <c r="AX63" i="1"/>
  <c r="BF63" i="1"/>
  <c r="AW63" i="1"/>
  <c r="BE63" i="1"/>
  <c r="AQ63" i="1"/>
  <c r="AU24" i="1"/>
  <c r="BC24" i="1"/>
  <c r="BK24" i="1"/>
  <c r="AV24" i="1"/>
  <c r="BD24" i="1"/>
  <c r="BL24" i="1"/>
  <c r="AW24" i="1"/>
  <c r="BE24" i="1"/>
  <c r="AX24" i="1"/>
  <c r="BF24" i="1"/>
  <c r="AY24" i="1"/>
  <c r="BG24" i="1"/>
  <c r="AR24" i="1"/>
  <c r="AZ24" i="1"/>
  <c r="BH24" i="1"/>
  <c r="AS24" i="1"/>
  <c r="BA24" i="1"/>
  <c r="BI24" i="1"/>
  <c r="AT24" i="1"/>
  <c r="BB24" i="1"/>
  <c r="BJ24" i="1"/>
  <c r="AQ24" i="1"/>
  <c r="AY12" i="1"/>
  <c r="BG12" i="1"/>
  <c r="AR12" i="1"/>
  <c r="AZ12" i="1"/>
  <c r="BH12" i="1"/>
  <c r="AS12" i="1"/>
  <c r="BA12" i="1"/>
  <c r="BI12" i="1"/>
  <c r="AT12" i="1"/>
  <c r="BB12" i="1"/>
  <c r="BJ12" i="1"/>
  <c r="AU12" i="1"/>
  <c r="BC12" i="1"/>
  <c r="BK12" i="1"/>
  <c r="AV12" i="1"/>
  <c r="BD12" i="1"/>
  <c r="BL12" i="1"/>
  <c r="AW12" i="1"/>
  <c r="BE12" i="1"/>
  <c r="AX12" i="1"/>
  <c r="BF12" i="1"/>
  <c r="AQ12" i="1"/>
  <c r="AT13" i="1"/>
  <c r="BB13" i="1"/>
  <c r="BJ13" i="1"/>
  <c r="AU13" i="1"/>
  <c r="BC13" i="1"/>
  <c r="BK13" i="1"/>
  <c r="AV13" i="1"/>
  <c r="BD13" i="1"/>
  <c r="BL13" i="1"/>
  <c r="AW13" i="1"/>
  <c r="BE13" i="1"/>
  <c r="AX13" i="1"/>
  <c r="BF13" i="1"/>
  <c r="AY13" i="1"/>
  <c r="BG13" i="1"/>
  <c r="AR13" i="1"/>
  <c r="AZ13" i="1"/>
  <c r="BH13" i="1"/>
  <c r="AS13" i="1"/>
  <c r="BA13" i="1"/>
  <c r="BI13" i="1"/>
  <c r="AQ13" i="1"/>
  <c r="AP9" i="1"/>
  <c r="AP14" i="1"/>
  <c r="AP23" i="1"/>
  <c r="AP11" i="1"/>
  <c r="AP10" i="1"/>
  <c r="AP24" i="1"/>
  <c r="AP12" i="1"/>
  <c r="AP13" i="1"/>
  <c r="AP16" i="1"/>
  <c r="AP17" i="1"/>
  <c r="AP63" i="1"/>
  <c r="AP49" i="1"/>
  <c r="AP77" i="1"/>
  <c r="AJ101" i="1"/>
  <c r="AJ97" i="1"/>
  <c r="AJ98" i="1"/>
  <c r="AJ107" i="1"/>
  <c r="AJ96" i="1"/>
  <c r="AN108" i="1"/>
  <c r="AJ108" i="1"/>
  <c r="AN122" i="1"/>
  <c r="AJ93" i="1"/>
  <c r="AM61" i="1"/>
  <c r="AN94" i="1"/>
  <c r="AJ94" i="1"/>
  <c r="AJ95" i="1"/>
  <c r="AJ100" i="1"/>
  <c r="AM22" i="1"/>
  <c r="AM20" i="1"/>
  <c r="AM21" i="1"/>
  <c r="AM19" i="1"/>
  <c r="AM18" i="1"/>
  <c r="AN85" i="1" s="1"/>
  <c r="AM46" i="1"/>
  <c r="AM43" i="1"/>
  <c r="AM78" i="1"/>
  <c r="AJ127" i="1" l="1"/>
  <c r="AW43" i="1"/>
  <c r="BE43" i="1"/>
  <c r="AQ43" i="1"/>
  <c r="AP43" i="1"/>
  <c r="BL43" i="1"/>
  <c r="AX43" i="1"/>
  <c r="BF43" i="1"/>
  <c r="AY43" i="1"/>
  <c r="BG43" i="1"/>
  <c r="BA43" i="1"/>
  <c r="BK43" i="1"/>
  <c r="AV43" i="1"/>
  <c r="AR43" i="1"/>
  <c r="AZ43" i="1"/>
  <c r="BH43" i="1"/>
  <c r="AS43" i="1"/>
  <c r="BI43" i="1"/>
  <c r="BC43" i="1"/>
  <c r="AT43" i="1"/>
  <c r="BB43" i="1"/>
  <c r="BJ43" i="1"/>
  <c r="AU43" i="1"/>
  <c r="BD43" i="1"/>
  <c r="AV46" i="1"/>
  <c r="BD46" i="1"/>
  <c r="BL46" i="1"/>
  <c r="AW46" i="1"/>
  <c r="BE46" i="1"/>
  <c r="AX46" i="1"/>
  <c r="BF46" i="1"/>
  <c r="AY46" i="1"/>
  <c r="BG46" i="1"/>
  <c r="AR46" i="1"/>
  <c r="AZ46" i="1"/>
  <c r="BH46" i="1"/>
  <c r="AS46" i="1"/>
  <c r="BA46" i="1"/>
  <c r="BI46" i="1"/>
  <c r="AU46" i="1"/>
  <c r="BC46" i="1"/>
  <c r="BK46" i="1"/>
  <c r="BJ46" i="1"/>
  <c r="AT46" i="1"/>
  <c r="BB46" i="1"/>
  <c r="AQ46" i="1"/>
  <c r="AS18" i="1"/>
  <c r="BA18" i="1"/>
  <c r="BI18" i="1"/>
  <c r="AT18" i="1"/>
  <c r="BB18" i="1"/>
  <c r="BJ18" i="1"/>
  <c r="AU18" i="1"/>
  <c r="BC18" i="1"/>
  <c r="BK18" i="1"/>
  <c r="AV18" i="1"/>
  <c r="BD18" i="1"/>
  <c r="BL18" i="1"/>
  <c r="AW18" i="1"/>
  <c r="BE18" i="1"/>
  <c r="AX18" i="1"/>
  <c r="BF18" i="1"/>
  <c r="AY18" i="1"/>
  <c r="BG18" i="1"/>
  <c r="AR18" i="1"/>
  <c r="AZ18" i="1"/>
  <c r="BH18" i="1"/>
  <c r="AQ18" i="1"/>
  <c r="AS61" i="1"/>
  <c r="BA61" i="1"/>
  <c r="BI61" i="1"/>
  <c r="AT61" i="1"/>
  <c r="BB61" i="1"/>
  <c r="BJ61" i="1"/>
  <c r="AU61" i="1"/>
  <c r="BC61" i="1"/>
  <c r="BK61" i="1"/>
  <c r="AV61" i="1"/>
  <c r="BD61" i="1"/>
  <c r="BL61" i="1"/>
  <c r="AW61" i="1"/>
  <c r="BE61" i="1"/>
  <c r="AX61" i="1"/>
  <c r="BF61" i="1"/>
  <c r="AR61" i="1"/>
  <c r="AZ61" i="1"/>
  <c r="BH61" i="1"/>
  <c r="AQ61" i="1"/>
  <c r="AY61" i="1"/>
  <c r="BG61" i="1"/>
  <c r="AR78" i="1"/>
  <c r="AZ78" i="1"/>
  <c r="BH78" i="1"/>
  <c r="AS78" i="1"/>
  <c r="BA78" i="1"/>
  <c r="BI78" i="1"/>
  <c r="AT78" i="1"/>
  <c r="BB78" i="1"/>
  <c r="BJ78" i="1"/>
  <c r="AU78" i="1"/>
  <c r="BC78" i="1"/>
  <c r="BK78" i="1"/>
  <c r="AV78" i="1"/>
  <c r="BD78" i="1"/>
  <c r="BL78" i="1"/>
  <c r="AW78" i="1"/>
  <c r="BE78" i="1"/>
  <c r="AX78" i="1"/>
  <c r="BF78" i="1"/>
  <c r="BG78" i="1"/>
  <c r="AY78" i="1"/>
  <c r="AQ78" i="1"/>
  <c r="AV19" i="1"/>
  <c r="BD19" i="1"/>
  <c r="BL19" i="1"/>
  <c r="AW19" i="1"/>
  <c r="BE19" i="1"/>
  <c r="AX19" i="1"/>
  <c r="BF19" i="1"/>
  <c r="AY19" i="1"/>
  <c r="BG19" i="1"/>
  <c r="AR19" i="1"/>
  <c r="AZ19" i="1"/>
  <c r="BH19" i="1"/>
  <c r="AS19" i="1"/>
  <c r="BA19" i="1"/>
  <c r="BI19" i="1"/>
  <c r="AT19" i="1"/>
  <c r="BB19" i="1"/>
  <c r="BJ19" i="1"/>
  <c r="AU19" i="1"/>
  <c r="BC19" i="1"/>
  <c r="BK19" i="1"/>
  <c r="AQ19" i="1"/>
  <c r="AT21" i="1"/>
  <c r="BB21" i="1"/>
  <c r="BJ21" i="1"/>
  <c r="AU21" i="1"/>
  <c r="BC21" i="1"/>
  <c r="BK21" i="1"/>
  <c r="AV21" i="1"/>
  <c r="BD21" i="1"/>
  <c r="BL21" i="1"/>
  <c r="AW21" i="1"/>
  <c r="BE21" i="1"/>
  <c r="AX21" i="1"/>
  <c r="BF21" i="1"/>
  <c r="AY21" i="1"/>
  <c r="BG21" i="1"/>
  <c r="AR21" i="1"/>
  <c r="AZ21" i="1"/>
  <c r="BH21" i="1"/>
  <c r="AS21" i="1"/>
  <c r="BA21" i="1"/>
  <c r="BI21" i="1"/>
  <c r="AQ21" i="1"/>
  <c r="AY20" i="1"/>
  <c r="BG20" i="1"/>
  <c r="AR20" i="1"/>
  <c r="AZ20" i="1"/>
  <c r="BH20" i="1"/>
  <c r="AS20" i="1"/>
  <c r="BA20" i="1"/>
  <c r="BI20" i="1"/>
  <c r="AT20" i="1"/>
  <c r="BB20" i="1"/>
  <c r="BJ20" i="1"/>
  <c r="AU20" i="1"/>
  <c r="BC20" i="1"/>
  <c r="BK20" i="1"/>
  <c r="AV20" i="1"/>
  <c r="BD20" i="1"/>
  <c r="BL20" i="1"/>
  <c r="AW20" i="1"/>
  <c r="BE20" i="1"/>
  <c r="BF20" i="1"/>
  <c r="AQ20" i="1"/>
  <c r="AX20" i="1"/>
  <c r="AW22" i="1"/>
  <c r="BE22" i="1"/>
  <c r="AX22" i="1"/>
  <c r="BF22" i="1"/>
  <c r="AY22" i="1"/>
  <c r="BG22" i="1"/>
  <c r="AR22" i="1"/>
  <c r="AZ22" i="1"/>
  <c r="BH22" i="1"/>
  <c r="AS22" i="1"/>
  <c r="BA22" i="1"/>
  <c r="BI22" i="1"/>
  <c r="AT22" i="1"/>
  <c r="BB22" i="1"/>
  <c r="BJ22" i="1"/>
  <c r="AU22" i="1"/>
  <c r="BC22" i="1"/>
  <c r="BK22" i="1"/>
  <c r="AV22" i="1"/>
  <c r="BD22" i="1"/>
  <c r="BL22" i="1"/>
  <c r="AQ22" i="1"/>
  <c r="AP22" i="1"/>
  <c r="AP18" i="1"/>
  <c r="AP19" i="1"/>
  <c r="AP21" i="1"/>
  <c r="AP20" i="1"/>
  <c r="AP61" i="1"/>
  <c r="AP78" i="1"/>
  <c r="AP62" i="1"/>
  <c r="AP46" i="1"/>
  <c r="AJ102" i="1"/>
  <c r="AJ105" i="1"/>
  <c r="AN106" i="1"/>
  <c r="AJ104" i="1"/>
  <c r="AN91" i="1"/>
  <c r="AJ103" i="1"/>
  <c r="AN123" i="1"/>
  <c r="AJ106" i="1"/>
  <c r="AN107" i="1"/>
  <c r="BI79" i="1" l="1"/>
  <c r="BI84" i="1" s="1"/>
  <c r="BG79" i="1"/>
  <c r="BG84" i="1" s="1"/>
  <c r="AV79" i="1"/>
  <c r="AV84" i="1" s="1"/>
  <c r="AX79" i="1"/>
  <c r="AX84" i="1" s="1"/>
  <c r="BK79" i="1"/>
  <c r="BK84" i="1" s="1"/>
  <c r="BF79" i="1"/>
  <c r="BF84" i="1" s="1"/>
  <c r="AW79" i="1"/>
  <c r="AW84" i="1" s="1"/>
  <c r="BC79" i="1"/>
  <c r="BC84" i="1" s="1"/>
  <c r="AY79" i="1"/>
  <c r="AY84" i="1" s="1"/>
  <c r="AU79" i="1"/>
  <c r="AU84" i="1" s="1"/>
  <c r="AZ79" i="1"/>
  <c r="AZ84" i="1" s="1"/>
  <c r="BE79" i="1"/>
  <c r="BE84" i="1" s="1"/>
  <c r="BL79" i="1"/>
  <c r="BL84" i="1" s="1"/>
  <c r="AR79" i="1"/>
  <c r="AR84" i="1" s="1"/>
  <c r="BH79" i="1"/>
  <c r="BH84" i="1" s="1"/>
  <c r="BD79" i="1"/>
  <c r="BD84" i="1" s="1"/>
  <c r="BA79" i="1"/>
  <c r="BA84" i="1" s="1"/>
  <c r="AT79" i="1"/>
  <c r="AT84" i="1" s="1"/>
  <c r="AS79" i="1"/>
  <c r="AS84" i="1" s="1"/>
  <c r="BJ79" i="1"/>
  <c r="BJ84" i="1" s="1"/>
  <c r="BB79" i="1"/>
  <c r="BB84" i="1" s="1"/>
  <c r="AP79" i="1"/>
  <c r="AP84" i="1" s="1"/>
  <c r="AQ79" i="1"/>
  <c r="AQ84" i="1" s="1"/>
</calcChain>
</file>

<file path=xl/sharedStrings.xml><?xml version="1.0" encoding="utf-8"?>
<sst xmlns="http://schemas.openxmlformats.org/spreadsheetml/2006/main" count="242" uniqueCount="130">
  <si>
    <t>Value</t>
  </si>
  <si>
    <t>Unit</t>
  </si>
  <si>
    <t>process input</t>
  </si>
  <si>
    <t>H2O</t>
  </si>
  <si>
    <t>kg</t>
  </si>
  <si>
    <t>methanol</t>
  </si>
  <si>
    <t>Li2CO3</t>
  </si>
  <si>
    <t>H2SO4</t>
  </si>
  <si>
    <t>dioxane</t>
  </si>
  <si>
    <t>[(CH3)3Si]2NH</t>
  </si>
  <si>
    <t>HF</t>
  </si>
  <si>
    <t>Na</t>
  </si>
  <si>
    <t>liquid NH3</t>
  </si>
  <si>
    <t>dry HCl</t>
  </si>
  <si>
    <t>C6H6</t>
  </si>
  <si>
    <t>SO2Cl2</t>
  </si>
  <si>
    <t>CH4</t>
  </si>
  <si>
    <t>urea</t>
  </si>
  <si>
    <t>H2O2</t>
  </si>
  <si>
    <t>KOH</t>
  </si>
  <si>
    <t>cooling</t>
  </si>
  <si>
    <t>MJ</t>
  </si>
  <si>
    <t>heat</t>
  </si>
  <si>
    <t>electricity</t>
  </si>
  <si>
    <t>kWh</t>
  </si>
  <si>
    <t>process output</t>
  </si>
  <si>
    <t>poly(triarylamine)</t>
  </si>
  <si>
    <t>toluene</t>
  </si>
  <si>
    <t>lithium bistrifluoromethanesulphonimidate</t>
  </si>
  <si>
    <t>acetonitrile</t>
  </si>
  <si>
    <t>4-tert-butylpyridine</t>
  </si>
  <si>
    <t>PTAA solution</t>
  </si>
  <si>
    <t>MTPA3</t>
  </si>
  <si>
    <t>C9H19BO3</t>
  </si>
  <si>
    <t>Pd2(dba)3</t>
  </si>
  <si>
    <t>waste</t>
  </si>
  <si>
    <t>H2</t>
  </si>
  <si>
    <t>CH3Cl</t>
  </si>
  <si>
    <t>CO2</t>
  </si>
  <si>
    <t>NH3</t>
  </si>
  <si>
    <t>waste water</t>
  </si>
  <si>
    <t>DPPF</t>
  </si>
  <si>
    <t>1-bromo-4-iodobenzene</t>
  </si>
  <si>
    <t>NaO-t-Bu</t>
  </si>
  <si>
    <t>aniline</t>
  </si>
  <si>
    <t>ethyl acetate</t>
  </si>
  <si>
    <t>EDTA</t>
  </si>
  <si>
    <t>2,4,6-trimethylaniline</t>
  </si>
  <si>
    <t>Isopropyl borate</t>
  </si>
  <si>
    <t>pinacol</t>
  </si>
  <si>
    <t>N2</t>
  </si>
  <si>
    <t>C3H8O</t>
  </si>
  <si>
    <t>dibenzylideneacetone</t>
  </si>
  <si>
    <t>sodium tetrachloropalladate</t>
  </si>
  <si>
    <t>dilithioferrocene</t>
  </si>
  <si>
    <t>chlorodiphenylphosphine</t>
  </si>
  <si>
    <t>tert-butanol</t>
  </si>
  <si>
    <t>sodium hydride</t>
  </si>
  <si>
    <t>Trimethyl borate</t>
  </si>
  <si>
    <t>Isopropyl alcohol</t>
  </si>
  <si>
    <t>azeotrope</t>
  </si>
  <si>
    <t>Mg</t>
  </si>
  <si>
    <t>acetone</t>
  </si>
  <si>
    <t>HgCl2</t>
  </si>
  <si>
    <t>Mg(OH)2</t>
  </si>
  <si>
    <t>Benzaldehyde</t>
  </si>
  <si>
    <t>NaCl</t>
  </si>
  <si>
    <t>PdCl2</t>
  </si>
  <si>
    <t>Ferrocene</t>
  </si>
  <si>
    <t>hexanes</t>
  </si>
  <si>
    <t>n-butyllithium</t>
  </si>
  <si>
    <t>LiBr</t>
  </si>
  <si>
    <t xml:space="preserve">diethyl ether </t>
  </si>
  <si>
    <t>TMEDA</t>
  </si>
  <si>
    <t>butane</t>
  </si>
  <si>
    <t>Pd</t>
  </si>
  <si>
    <t>Cl2</t>
  </si>
  <si>
    <t>xylene</t>
  </si>
  <si>
    <t>tetrahydrofuran</t>
  </si>
  <si>
    <t>FeCl2</t>
  </si>
  <si>
    <t>Cyclopentadiene</t>
  </si>
  <si>
    <t>Ar</t>
  </si>
  <si>
    <t>diethyl ether</t>
  </si>
  <si>
    <t>CH3(CH2)3Br</t>
  </si>
  <si>
    <t>Li</t>
  </si>
  <si>
    <t>ethanol</t>
  </si>
  <si>
    <t>PCl3</t>
  </si>
  <si>
    <t>coal tar</t>
  </si>
  <si>
    <t>bromine</t>
  </si>
  <si>
    <t>sulfur dioxide</t>
  </si>
  <si>
    <t>n-butanol</t>
  </si>
  <si>
    <t>sodium carbonate</t>
  </si>
  <si>
    <t>calcium chloride</t>
  </si>
  <si>
    <t>NaOH (50%)</t>
  </si>
  <si>
    <t>Hg</t>
  </si>
  <si>
    <t>HNO3 (50%)</t>
  </si>
  <si>
    <t>HCl (30%)</t>
  </si>
  <si>
    <t>NO2</t>
  </si>
  <si>
    <t>Greenhouse gas (kg CO2-eq)</t>
  </si>
  <si>
    <t>Cumulative energy demand (MJ-eq)</t>
  </si>
  <si>
    <t>check</t>
  </si>
  <si>
    <t xml:space="preserve">ReCiPe Midpoint (E) </t>
  </si>
  <si>
    <t>ReCiPe Endpoint (E,A)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</si>
  <si>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</si>
  <si>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</si>
  <si>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</si>
  <si>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</si>
  <si>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</si>
  <si>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</si>
  <si>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</si>
  <si>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</si>
  <si>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</si>
  <si>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</si>
  <si>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</si>
  <si>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</si>
  <si>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</si>
  <si>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</si>
  <si>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</si>
  <si>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</si>
  <si>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</si>
  <si>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</si>
  <si>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</si>
  <si>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</si>
  <si>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</si>
  <si>
    <t>low</t>
  </si>
  <si>
    <t>PTAA</t>
  </si>
  <si>
    <t>mg</t>
  </si>
  <si>
    <t>ml</t>
  </si>
  <si>
    <t>LiTFSI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</si>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</sst>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u/>
      <sz val="11"/>
      <color rgb="FF000000"/>
      <name val="Calibri"/>
      <family val="2"/>
    </font>
    <font>
      <u/>
      <sz val="11"/>
      <color rgb="FF9C0006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164" fontId="0" fillId="0" borderId="0"/>
    <xf numFmtId="164" fontId="4" fillId="0" borderId="0"/>
    <xf numFmtId="164" fontId="5" fillId="2" borderId="0" applyNumberFormat="0" applyBorder="0" applyAlignment="0" applyProtection="0"/>
    <xf numFmtId="164" fontId="9" fillId="3" borderId="0" applyNumberFormat="0" applyBorder="0" applyAlignment="0" applyProtection="0"/>
  </cellStyleXfs>
  <cellXfs count="36">
    <xf numFmtId="164" fontId="0" fillId="0" borderId="0" xfId="0"/>
    <xf numFmtId="164" fontId="2" fillId="0" borderId="0" xfId="0" applyFont="1"/>
    <xf numFmtId="164" fontId="1" fillId="0" borderId="0" xfId="0" applyFont="1" applyFill="1" applyBorder="1"/>
    <xf numFmtId="164" fontId="3" fillId="0" borderId="0" xfId="0" applyFont="1"/>
    <xf numFmtId="164" fontId="6" fillId="0" borderId="0" xfId="1" applyFont="1" applyBorder="1"/>
    <xf numFmtId="164" fontId="1" fillId="0" borderId="0" xfId="0" applyFont="1"/>
    <xf numFmtId="164" fontId="0" fillId="0" borderId="0" xfId="0" applyFont="1"/>
    <xf numFmtId="164" fontId="7" fillId="2" borderId="0" xfId="2" applyFont="1"/>
    <xf numFmtId="165" fontId="0" fillId="0" borderId="0" xfId="0" applyNumberFormat="1"/>
    <xf numFmtId="164" fontId="0" fillId="0" borderId="1" xfId="0" applyBorder="1"/>
    <xf numFmtId="164" fontId="0" fillId="0" borderId="2" xfId="0" applyBorder="1"/>
    <xf numFmtId="164" fontId="0" fillId="0" borderId="3" xfId="0" applyBorder="1"/>
    <xf numFmtId="164" fontId="2" fillId="0" borderId="4" xfId="0" applyFont="1" applyBorder="1"/>
    <xf numFmtId="164" fontId="0" fillId="0" borderId="0" xfId="0" applyBorder="1"/>
    <xf numFmtId="164" fontId="0" fillId="0" borderId="5" xfId="0" applyBorder="1"/>
    <xf numFmtId="164" fontId="0" fillId="0" borderId="4" xfId="0" applyBorder="1"/>
    <xf numFmtId="164" fontId="2" fillId="0" borderId="0" xfId="0" applyFont="1" applyBorder="1"/>
    <xf numFmtId="164" fontId="1" fillId="0" borderId="0" xfId="0" applyFont="1" applyBorder="1"/>
    <xf numFmtId="164" fontId="8" fillId="0" borderId="0" xfId="0" applyFont="1" applyBorder="1"/>
    <xf numFmtId="164" fontId="0" fillId="0" borderId="6" xfId="0" applyBorder="1"/>
    <xf numFmtId="164" fontId="0" fillId="0" borderId="7" xfId="0" applyBorder="1"/>
    <xf numFmtId="164" fontId="0" fillId="0" borderId="8" xfId="0" applyBorder="1"/>
    <xf numFmtId="165" fontId="0" fillId="0" borderId="2" xfId="0" applyNumberFormat="1" applyBorder="1"/>
    <xf numFmtId="165" fontId="0" fillId="0" borderId="0" xfId="0" applyNumberFormat="1" applyBorder="1"/>
    <xf numFmtId="164" fontId="8" fillId="0" borderId="0" xfId="0" applyFont="1"/>
    <xf numFmtId="164" fontId="0" fillId="0" borderId="0" xfId="0" applyFont="1" applyBorder="1"/>
    <xf numFmtId="164" fontId="10" fillId="0" borderId="0" xfId="0" applyFont="1"/>
    <xf numFmtId="165" fontId="9" fillId="3" borderId="0" xfId="3" applyNumberFormat="1"/>
    <xf numFmtId="164" fontId="9" fillId="3" borderId="0" xfId="3"/>
    <xf numFmtId="165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/>
    </xf>
    <xf numFmtId="165" fontId="2" fillId="0" borderId="0" xfId="0" applyNumberFormat="1" applyFont="1"/>
    <xf numFmtId="164" fontId="5" fillId="2" borderId="0" xfId="2"/>
    <xf numFmtId="165" fontId="5" fillId="2" borderId="0" xfId="2" applyNumberFormat="1"/>
    <xf numFmtId="164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 vertical="center"/>
    </xf>
  </cellXfs>
  <cellStyles count="4">
    <cellStyle name="Bad" xfId="2" builtinId="27"/>
    <cellStyle name="Excel Built-in Normal" xfId="1" xr:uid="{00000000-0005-0000-0000-000001000000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7_PTAA%20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_LiTF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Cl2 pro"/>
      <sheetName val="Na2PdCl4 pro"/>
      <sheetName val="Dibenzylideneacetone pro"/>
      <sheetName val="Pd2(dba)3 pro"/>
      <sheetName val="cyclopentadiene"/>
      <sheetName val="Ferrocene pro"/>
      <sheetName val="CH3(CH2)3Br pro"/>
      <sheetName val="Bu-Li pro"/>
      <sheetName val="Lithiation"/>
      <sheetName val="Ph2PCl pro"/>
      <sheetName val="DPPF pro"/>
      <sheetName val="NaH preparation"/>
      <sheetName val="NaO-t-Bu pro"/>
      <sheetName val="MTPA3 pro"/>
      <sheetName val="Isopropyl borate"/>
      <sheetName val="pinacol"/>
      <sheetName val="HgCl2 production"/>
      <sheetName val="C9H19BO3"/>
      <sheetName val="PTAA pro"/>
      <sheetName val="mix"/>
    </sheetNames>
    <sheetDataSet>
      <sheetData sheetId="0">
        <row r="5">
          <cell r="E5">
            <v>0.59887005649717517</v>
          </cell>
        </row>
        <row r="6">
          <cell r="E6">
            <v>0.40112994350282488</v>
          </cell>
        </row>
        <row r="8">
          <cell r="E8">
            <v>1</v>
          </cell>
        </row>
        <row r="19">
          <cell r="F19">
            <v>0.16082641242937856</v>
          </cell>
        </row>
      </sheetData>
      <sheetData sheetId="1">
        <row r="5">
          <cell r="E5">
            <v>2.2095274066380246</v>
          </cell>
        </row>
        <row r="7">
          <cell r="E7">
            <v>2.2095274066380246</v>
          </cell>
        </row>
        <row r="9">
          <cell r="E9">
            <v>0.66101694915254239</v>
          </cell>
        </row>
        <row r="10">
          <cell r="E10">
            <v>1</v>
          </cell>
        </row>
        <row r="12">
          <cell r="E12">
            <v>1.6610169491525424</v>
          </cell>
        </row>
        <row r="26">
          <cell r="F26">
            <v>6.3870442858565024</v>
          </cell>
        </row>
        <row r="30">
          <cell r="F30">
            <v>0.13552857984041136</v>
          </cell>
        </row>
      </sheetData>
      <sheetData sheetId="2">
        <row r="7">
          <cell r="E7">
            <v>1.1538461538461537</v>
          </cell>
        </row>
        <row r="9">
          <cell r="E9">
            <v>1.0066476733143401</v>
          </cell>
        </row>
        <row r="10">
          <cell r="E10">
            <v>0.27540360873694208</v>
          </cell>
        </row>
        <row r="11">
          <cell r="E11">
            <v>2</v>
          </cell>
        </row>
        <row r="13">
          <cell r="E13">
            <v>1</v>
          </cell>
        </row>
        <row r="14">
          <cell r="E14">
            <v>1.1282051282051282</v>
          </cell>
        </row>
        <row r="28">
          <cell r="F28">
            <v>4.6257103257103251</v>
          </cell>
        </row>
        <row r="32">
          <cell r="F32">
            <v>0.11283958937837837</v>
          </cell>
        </row>
      </sheetData>
      <sheetData sheetId="3">
        <row r="5">
          <cell r="E5">
            <v>0.85152838427947586</v>
          </cell>
        </row>
        <row r="6">
          <cell r="E6">
            <v>0.71324599708879177</v>
          </cell>
        </row>
        <row r="7">
          <cell r="E7">
            <v>56.681222707423579</v>
          </cell>
        </row>
        <row r="9">
          <cell r="E9">
            <v>1</v>
          </cell>
        </row>
        <row r="10">
          <cell r="E10">
            <v>57.245997088791846</v>
          </cell>
        </row>
        <row r="19">
          <cell r="F19">
            <v>4.9286094432314398</v>
          </cell>
        </row>
        <row r="26">
          <cell r="F26">
            <v>0.13332575736363636</v>
          </cell>
        </row>
      </sheetData>
      <sheetData sheetId="4">
        <row r="5">
          <cell r="E5">
            <v>4</v>
          </cell>
        </row>
        <row r="7">
          <cell r="E7">
            <v>1</v>
          </cell>
        </row>
        <row r="8">
          <cell r="E8">
            <v>3</v>
          </cell>
        </row>
        <row r="20">
          <cell r="F20">
            <v>1.3668421212121213</v>
          </cell>
        </row>
      </sheetData>
      <sheetData sheetId="5">
        <row r="9">
          <cell r="E9">
            <v>0.17199999999999999</v>
          </cell>
        </row>
        <row r="10">
          <cell r="E10">
            <v>1.15E-2</v>
          </cell>
        </row>
        <row r="11">
          <cell r="E11">
            <v>0.17780000000000001</v>
          </cell>
        </row>
        <row r="12">
          <cell r="E12">
            <v>3.1622999999999998E-2</v>
          </cell>
        </row>
        <row r="13">
          <cell r="E13">
            <v>3.3000000000000002E-2</v>
          </cell>
        </row>
        <row r="15">
          <cell r="E15">
            <v>3.3945000000000003E-2</v>
          </cell>
        </row>
        <row r="16">
          <cell r="E16">
            <v>0.39197800000000005</v>
          </cell>
        </row>
        <row r="33">
          <cell r="F33">
            <v>0.12803150463340701</v>
          </cell>
        </row>
        <row r="39">
          <cell r="F39">
            <v>5.2499999999999998E-2</v>
          </cell>
        </row>
      </sheetData>
      <sheetData sheetId="6">
        <row r="5">
          <cell r="E5">
            <v>1.3</v>
          </cell>
        </row>
        <row r="6">
          <cell r="E6">
            <v>1.5</v>
          </cell>
        </row>
        <row r="8">
          <cell r="E8">
            <v>1.2297637795275591</v>
          </cell>
        </row>
        <row r="10">
          <cell r="E10">
            <v>1.2</v>
          </cell>
        </row>
        <row r="11">
          <cell r="E11">
            <v>0.48</v>
          </cell>
        </row>
        <row r="12">
          <cell r="E12">
            <v>0.88800000000000001</v>
          </cell>
        </row>
        <row r="13">
          <cell r="E13">
            <v>0.8</v>
          </cell>
        </row>
        <row r="14">
          <cell r="E14">
            <v>0.05</v>
          </cell>
        </row>
        <row r="15">
          <cell r="E15">
            <v>1.4999999999999999E-2</v>
          </cell>
        </row>
        <row r="17">
          <cell r="E17">
            <v>1.5618000000000001</v>
          </cell>
        </row>
        <row r="18">
          <cell r="E18">
            <v>3.4414362204724407</v>
          </cell>
        </row>
        <row r="33">
          <cell r="F33">
            <v>0.43419999999999997</v>
          </cell>
        </row>
        <row r="43">
          <cell r="F43">
            <v>9.2945510078740163</v>
          </cell>
        </row>
      </sheetData>
      <sheetData sheetId="7">
        <row r="5">
          <cell r="E5">
            <v>4.4999999999999998E-2</v>
          </cell>
        </row>
        <row r="7">
          <cell r="E7">
            <v>8.9285714285714294E-4</v>
          </cell>
        </row>
        <row r="9">
          <cell r="E9">
            <v>8.9285714285714294E-4</v>
          </cell>
        </row>
        <row r="10">
          <cell r="E10">
            <v>0.21389999999999998</v>
          </cell>
        </row>
        <row r="11">
          <cell r="E11">
            <v>6.8500000000000005E-2</v>
          </cell>
        </row>
        <row r="12">
          <cell r="E12">
            <v>8.6E-3</v>
          </cell>
        </row>
        <row r="13">
          <cell r="E13">
            <v>8.2845000000000002E-2</v>
          </cell>
        </row>
        <row r="15">
          <cell r="E15">
            <v>2.8799999999999999E-2</v>
          </cell>
        </row>
        <row r="18">
          <cell r="E18">
            <v>0.12784499999999999</v>
          </cell>
        </row>
        <row r="19">
          <cell r="E19">
            <v>9.1500000000000054E-3</v>
          </cell>
        </row>
        <row r="30">
          <cell r="F30">
            <v>2.2112635135135134E-2</v>
          </cell>
        </row>
        <row r="39">
          <cell r="F39">
            <v>2.01365305553E-2</v>
          </cell>
        </row>
      </sheetData>
      <sheetData sheetId="8">
        <row r="5">
          <cell r="E5">
            <v>1</v>
          </cell>
        </row>
        <row r="9">
          <cell r="E9">
            <v>1.8600000000000001E-3</v>
          </cell>
        </row>
        <row r="10">
          <cell r="E10">
            <v>3.3250000000000006E-4</v>
          </cell>
        </row>
        <row r="11">
          <cell r="E11">
            <v>2.8165000000000003E-2</v>
          </cell>
        </row>
        <row r="12">
          <cell r="E12">
            <v>1.3311999999999998E-3</v>
          </cell>
        </row>
        <row r="13">
          <cell r="E13">
            <v>1.8095999999999998E-3</v>
          </cell>
        </row>
        <row r="14">
          <cell r="E14">
            <v>9.8869333333333319E-3</v>
          </cell>
        </row>
        <row r="15">
          <cell r="E15">
            <v>1.1999999999999999E-3</v>
          </cell>
        </row>
        <row r="17">
          <cell r="E17">
            <v>1.6000000000000001E-3</v>
          </cell>
        </row>
        <row r="18">
          <cell r="E18">
            <v>9.2800000000000001E-4</v>
          </cell>
        </row>
        <row r="19">
          <cell r="E19">
            <v>4.1724733333333333E-2</v>
          </cell>
        </row>
        <row r="20">
          <cell r="E20">
            <v>1</v>
          </cell>
        </row>
        <row r="21">
          <cell r="E21">
            <v>3.3250000000000006E-4</v>
          </cell>
        </row>
        <row r="30">
          <cell r="F30">
            <v>2.2599999999999998</v>
          </cell>
        </row>
        <row r="35">
          <cell r="F35">
            <v>0.12</v>
          </cell>
        </row>
      </sheetData>
      <sheetData sheetId="9">
        <row r="5">
          <cell r="E5">
            <v>0.70748299319727892</v>
          </cell>
        </row>
        <row r="6">
          <cell r="E6">
            <v>0.62358276643990929</v>
          </cell>
        </row>
        <row r="8">
          <cell r="E8">
            <v>1</v>
          </cell>
        </row>
        <row r="9">
          <cell r="E9">
            <v>0.33106575963718821</v>
          </cell>
        </row>
        <row r="27">
          <cell r="G27">
            <v>1.2412840476190476</v>
          </cell>
        </row>
      </sheetData>
      <sheetData sheetId="10">
        <row r="5">
          <cell r="E5">
            <v>0.44675090252707583</v>
          </cell>
        </row>
        <row r="6">
          <cell r="E6">
            <v>0.99503610108303242</v>
          </cell>
        </row>
        <row r="8">
          <cell r="E8">
            <v>1</v>
          </cell>
        </row>
        <row r="9">
          <cell r="E9">
            <v>0.44178700361010836</v>
          </cell>
        </row>
      </sheetData>
      <sheetData sheetId="11">
        <row r="5">
          <cell r="E5">
            <v>0.95833333333333326</v>
          </cell>
        </row>
        <row r="6">
          <cell r="E6">
            <v>4.1666666666666664E-2</v>
          </cell>
        </row>
        <row r="8">
          <cell r="E8">
            <v>1</v>
          </cell>
        </row>
        <row r="24">
          <cell r="G24">
            <v>0.61194423749999993</v>
          </cell>
        </row>
      </sheetData>
      <sheetData sheetId="12">
        <row r="5">
          <cell r="E5">
            <v>0.77083333333333326</v>
          </cell>
        </row>
        <row r="6">
          <cell r="E6">
            <v>0.25</v>
          </cell>
        </row>
        <row r="8">
          <cell r="E8">
            <v>1</v>
          </cell>
        </row>
        <row r="9">
          <cell r="E9">
            <v>2.0833333333333259E-2</v>
          </cell>
        </row>
      </sheetData>
      <sheetData sheetId="13">
        <row r="5">
          <cell r="E5">
            <v>0.05</v>
          </cell>
        </row>
        <row r="7">
          <cell r="E7">
            <v>0.05</v>
          </cell>
        </row>
        <row r="9">
          <cell r="E9">
            <v>1.26E-4</v>
          </cell>
        </row>
        <row r="10">
          <cell r="E10">
            <v>2.3000000000000001E-4</v>
          </cell>
        </row>
        <row r="11">
          <cell r="E11">
            <v>1.307E-2</v>
          </cell>
        </row>
        <row r="12">
          <cell r="E12">
            <v>5.3E-3</v>
          </cell>
        </row>
        <row r="13">
          <cell r="E13">
            <v>3.4680000000000002E-2</v>
          </cell>
        </row>
        <row r="14">
          <cell r="E14">
            <v>2.0459999999999996E-3</v>
          </cell>
        </row>
        <row r="15">
          <cell r="E15">
            <v>9.0200000000000002E-2</v>
          </cell>
        </row>
        <row r="16">
          <cell r="E16">
            <v>4.3000000000000003E-2</v>
          </cell>
        </row>
        <row r="17">
          <cell r="E17">
            <v>2.97E-3</v>
          </cell>
        </row>
        <row r="19">
          <cell r="E19">
            <v>3.7000000000000002E-3</v>
          </cell>
        </row>
        <row r="20">
          <cell r="E20">
            <v>0.18792200000000001</v>
          </cell>
        </row>
        <row r="39">
          <cell r="F39">
            <v>8.4805113043478278E-3</v>
          </cell>
        </row>
        <row r="51">
          <cell r="F51">
            <v>9.8400000000000016</v>
          </cell>
        </row>
      </sheetData>
      <sheetData sheetId="14">
        <row r="5">
          <cell r="E5">
            <v>0.18303999999999998</v>
          </cell>
        </row>
        <row r="6">
          <cell r="E6">
            <v>8.5800000000000001E-2</v>
          </cell>
        </row>
        <row r="8">
          <cell r="E8">
            <v>4.7977599999999995E-2</v>
          </cell>
        </row>
        <row r="9">
          <cell r="E9">
            <v>0.10412159999999998</v>
          </cell>
        </row>
        <row r="10">
          <cell r="E10">
            <v>0.11674079999999998</v>
          </cell>
        </row>
        <row r="24">
          <cell r="G24">
            <v>7.2617415199999993E-2</v>
          </cell>
        </row>
      </sheetData>
      <sheetData sheetId="15">
        <row r="5">
          <cell r="E5">
            <v>0.5</v>
          </cell>
        </row>
        <row r="7">
          <cell r="E7">
            <v>0.27699115044247791</v>
          </cell>
        </row>
        <row r="9">
          <cell r="E9">
            <v>0.08</v>
          </cell>
        </row>
        <row r="10">
          <cell r="E10">
            <v>1.3577999999999999</v>
          </cell>
        </row>
        <row r="11">
          <cell r="E11">
            <v>0.6</v>
          </cell>
        </row>
        <row r="12">
          <cell r="E12">
            <v>0.09</v>
          </cell>
        </row>
        <row r="14">
          <cell r="E14">
            <v>0.35</v>
          </cell>
        </row>
        <row r="15">
          <cell r="E15">
            <v>8.9823008849557517E-2</v>
          </cell>
        </row>
        <row r="16">
          <cell r="E16">
            <v>1.9109858407079643</v>
          </cell>
        </row>
        <row r="35">
          <cell r="F35">
            <v>4.1731725965567135</v>
          </cell>
        </row>
        <row r="46">
          <cell r="F46">
            <v>1.9291637639920236</v>
          </cell>
        </row>
      </sheetData>
      <sheetData sheetId="16">
        <row r="7">
          <cell r="E7">
            <v>0.9240196078431373</v>
          </cell>
        </row>
        <row r="9">
          <cell r="E9">
            <v>0.73897058823529416</v>
          </cell>
        </row>
        <row r="10">
          <cell r="E10">
            <v>0.46323529411764708</v>
          </cell>
        </row>
        <row r="11">
          <cell r="E11">
            <v>0.89460784313725494</v>
          </cell>
        </row>
        <row r="13">
          <cell r="E13">
            <v>1</v>
          </cell>
        </row>
        <row r="14">
          <cell r="E14">
            <v>3.6764705882352941E-3</v>
          </cell>
        </row>
        <row r="15">
          <cell r="E15">
            <v>0.16911764705882354</v>
          </cell>
        </row>
        <row r="32">
          <cell r="F32">
            <v>2.5008073339833174</v>
          </cell>
        </row>
        <row r="38">
          <cell r="F38">
            <v>7.0293175640883984E-2</v>
          </cell>
        </row>
      </sheetData>
      <sheetData sheetId="17">
        <row r="7">
          <cell r="E7">
            <v>7.4999999999999997E-3</v>
          </cell>
        </row>
        <row r="9">
          <cell r="E9">
            <v>2.4457949999999999</v>
          </cell>
        </row>
        <row r="10">
          <cell r="E10">
            <v>1.179</v>
          </cell>
        </row>
        <row r="11">
          <cell r="E11">
            <v>7.4999999999999997E-3</v>
          </cell>
        </row>
        <row r="13">
          <cell r="E13">
            <v>1.6279999999999999</v>
          </cell>
        </row>
        <row r="14">
          <cell r="E14">
            <v>1.0503225806451613</v>
          </cell>
        </row>
        <row r="15">
          <cell r="E15">
            <v>0.94647241935483861</v>
          </cell>
        </row>
        <row r="26">
          <cell r="F26">
            <v>3.78</v>
          </cell>
        </row>
        <row r="35">
          <cell r="F35">
            <v>0.65186687279798661</v>
          </cell>
        </row>
      </sheetData>
      <sheetData sheetId="18">
        <row r="5">
          <cell r="E5">
            <v>1.9389285714285713</v>
          </cell>
        </row>
        <row r="6">
          <cell r="E6">
            <v>0.81042857142857139</v>
          </cell>
        </row>
        <row r="12">
          <cell r="E12">
            <v>1</v>
          </cell>
        </row>
        <row r="14">
          <cell r="E14">
            <v>1.7493571428571357</v>
          </cell>
        </row>
      </sheetData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production-alphabetical (2)"/>
      <sheetName val="production-alphabetical (3)"/>
      <sheetName val="direct emissions"/>
      <sheetName val="Jian's"/>
    </sheetNames>
    <sheetDataSet>
      <sheetData sheetId="0">
        <row r="3">
          <cell r="D3">
            <v>2.4752999999999998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5">
          <cell r="D5">
            <v>0.15465000000000001</v>
          </cell>
          <cell r="M5">
            <v>2.4787406950000004</v>
          </cell>
          <cell r="N5">
            <v>1.8196E-3</v>
          </cell>
          <cell r="O5">
            <v>0.14082</v>
          </cell>
          <cell r="P5">
            <v>5.5909E-2</v>
          </cell>
          <cell r="Q5">
            <v>1.2413999999999999E-3</v>
          </cell>
          <cell r="R5">
            <v>2.6500999999999999E-5</v>
          </cell>
          <cell r="S5">
            <v>1.3853</v>
          </cell>
          <cell r="T5">
            <v>5.3452999999999999E-3</v>
          </cell>
          <cell r="U5">
            <v>1.0576000000000001</v>
          </cell>
          <cell r="V5">
            <v>5.0624999999999997E-5</v>
          </cell>
          <cell r="W5">
            <v>5.8507000000000003E-3</v>
          </cell>
          <cell r="X5">
            <v>2.3737E-5</v>
          </cell>
          <cell r="Y5">
            <v>1.7491999999999999E-8</v>
          </cell>
          <cell r="Z5">
            <v>1.5186999999999999E-4</v>
          </cell>
          <cell r="AA5">
            <v>2.2416999999999999E-4</v>
          </cell>
          <cell r="AB5">
            <v>3.4684000000000001E-4</v>
          </cell>
          <cell r="AC5">
            <v>4.5553000000000002E-5</v>
          </cell>
          <cell r="AD5">
            <v>3.1451999999999999E-4</v>
          </cell>
          <cell r="AE5">
            <v>1.6911000000000001E-3</v>
          </cell>
          <cell r="AF5">
            <v>4.6265000000000004E-3</v>
          </cell>
          <cell r="AG5">
            <v>1.4662E-2</v>
          </cell>
          <cell r="AH5">
            <v>6.9754999999999999E-3</v>
          </cell>
        </row>
        <row r="6">
          <cell r="D6">
            <v>2.2629E-2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9">
          <cell r="D9">
            <v>1.2476</v>
          </cell>
          <cell r="M9">
            <v>20.079148989999997</v>
          </cell>
          <cell r="N9">
            <v>5.4135999999999997E-2</v>
          </cell>
          <cell r="O9">
            <v>1.1052999999999999</v>
          </cell>
          <cell r="P9">
            <v>0.42669000000000001</v>
          </cell>
          <cell r="Q9">
            <v>3.0141000000000001E-2</v>
          </cell>
          <cell r="R9">
            <v>4.4855999999999997E-4</v>
          </cell>
          <cell r="S9">
            <v>21.734000000000002</v>
          </cell>
          <cell r="T9">
            <v>7.6050000000000006E-2</v>
          </cell>
          <cell r="U9">
            <v>50.171999999999997</v>
          </cell>
          <cell r="V9">
            <v>1.1524E-3</v>
          </cell>
          <cell r="W9">
            <v>7.8798000000000007E-2</v>
          </cell>
          <cell r="X9">
            <v>1.7945E-4</v>
          </cell>
          <cell r="Y9">
            <v>9.8905999999999999E-8</v>
          </cell>
          <cell r="Z9">
            <v>2.8089999999999999E-3</v>
          </cell>
          <cell r="AA9">
            <v>3.4837000000000002E-3</v>
          </cell>
          <cell r="AB9">
            <v>5.4356999999999999E-3</v>
          </cell>
          <cell r="AC9">
            <v>6.2281999999999995E-4</v>
          </cell>
          <cell r="AD9">
            <v>7.7327000000000003E-3</v>
          </cell>
          <cell r="AE9">
            <v>5.2801000000000002E-3</v>
          </cell>
          <cell r="AF9">
            <v>5.5114999999999997E-2</v>
          </cell>
          <cell r="AG9">
            <v>0.19298000000000001</v>
          </cell>
          <cell r="AH9">
            <v>5.4821000000000002E-2</v>
          </cell>
        </row>
        <row r="12">
          <cell r="D12">
            <v>2.9136000000000002</v>
          </cell>
          <cell r="M12">
            <v>13.026392991000002</v>
          </cell>
          <cell r="N12">
            <v>2.5089E-2</v>
          </cell>
          <cell r="O12">
            <v>1.9430000000000001</v>
          </cell>
          <cell r="P12">
            <v>0.29747000000000001</v>
          </cell>
          <cell r="Q12">
            <v>7.9267999999999995E-3</v>
          </cell>
          <cell r="R12">
            <v>1.65E-4</v>
          </cell>
          <cell r="S12">
            <v>14.057</v>
          </cell>
          <cell r="T12">
            <v>3.6540000000000003E-2</v>
          </cell>
          <cell r="U12">
            <v>9.8348999999999993</v>
          </cell>
          <cell r="V12">
            <v>2.6208999999999998E-3</v>
          </cell>
          <cell r="W12">
            <v>6.9306000000000006E-2</v>
          </cell>
          <cell r="X12">
            <v>2.0626999999999999E-4</v>
          </cell>
          <cell r="Y12">
            <v>1.0174999999999999E-7</v>
          </cell>
          <cell r="Z12">
            <v>3.0606000000000001E-3</v>
          </cell>
          <cell r="AA12">
            <v>6.2099E-3</v>
          </cell>
          <cell r="AB12">
            <v>1.4017E-2</v>
          </cell>
          <cell r="AC12">
            <v>1.3783999999999999E-3</v>
          </cell>
          <cell r="AD12">
            <v>4.5018000000000002E-3</v>
          </cell>
          <cell r="AE12">
            <v>6.7748999999999999E-4</v>
          </cell>
          <cell r="AF12">
            <v>6.3320000000000001E-2</v>
          </cell>
          <cell r="AG12">
            <v>0.17047999999999999</v>
          </cell>
          <cell r="AH12">
            <v>3.8866999999999999E-2</v>
          </cell>
        </row>
        <row r="15">
          <cell r="D15">
            <v>1.7175</v>
          </cell>
          <cell r="M15">
            <v>24.897364580000001</v>
          </cell>
          <cell r="N15">
            <v>0.10059999999999999</v>
          </cell>
          <cell r="O15">
            <v>1.5791999999999999</v>
          </cell>
          <cell r="P15">
            <v>0.47922999999999999</v>
          </cell>
          <cell r="Q15">
            <v>2.6748000000000001E-2</v>
          </cell>
          <cell r="R15">
            <v>9.5542000000000001E-4</v>
          </cell>
          <cell r="S15">
            <v>40.517000000000003</v>
          </cell>
          <cell r="T15">
            <v>0.17491000000000001</v>
          </cell>
          <cell r="U15">
            <v>31.056000000000001</v>
          </cell>
          <cell r="V15">
            <v>1.7336999999999999E-3</v>
          </cell>
          <cell r="W15">
            <v>0.11890000000000001</v>
          </cell>
          <cell r="X15">
            <v>2.1800000000000001E-4</v>
          </cell>
          <cell r="Y15">
            <v>7.3574000000000005E-7</v>
          </cell>
          <cell r="Z15">
            <v>5.6179999999999997E-3</v>
          </cell>
          <cell r="AA15">
            <v>4.7133000000000001E-3</v>
          </cell>
          <cell r="AB15">
            <v>8.9970999999999992E-3</v>
          </cell>
          <cell r="AC15">
            <v>2.1754999999999999E-3</v>
          </cell>
          <cell r="AD15">
            <v>1.6012999999999999E-2</v>
          </cell>
          <cell r="AE15">
            <v>6.0805E-3</v>
          </cell>
          <cell r="AF15">
            <v>7.6143000000000002E-2</v>
          </cell>
          <cell r="AG15">
            <v>0.34482000000000002</v>
          </cell>
          <cell r="AH15">
            <v>6.2978999999999993E-2</v>
          </cell>
        </row>
        <row r="17">
          <cell r="D17">
            <v>0.22073999999999999</v>
          </cell>
          <cell r="M17">
            <v>3.0218745469999995</v>
          </cell>
          <cell r="N17">
            <v>1.1917000000000001E-2</v>
          </cell>
          <cell r="O17">
            <v>0.20546</v>
          </cell>
          <cell r="P17">
            <v>5.9618999999999998E-2</v>
          </cell>
          <cell r="Q17">
            <v>2.9802000000000001E-3</v>
          </cell>
          <cell r="R17">
            <v>1.0564E-4</v>
          </cell>
          <cell r="S17">
            <v>4.5633999999999997</v>
          </cell>
          <cell r="T17">
            <v>2.0653000000000001E-2</v>
          </cell>
          <cell r="U17">
            <v>3.4935999999999998</v>
          </cell>
          <cell r="V17">
            <v>2.3408000000000001E-4</v>
          </cell>
          <cell r="W17">
            <v>1.4641E-2</v>
          </cell>
          <cell r="X17">
            <v>3.5806000000000002E-5</v>
          </cell>
          <cell r="Y17">
            <v>1.5667000000000001E-8</v>
          </cell>
          <cell r="Z17">
            <v>6.1187999999999998E-4</v>
          </cell>
          <cell r="AA17">
            <v>6.1041999999999997E-4</v>
          </cell>
          <cell r="AB17">
            <v>1.1479000000000001E-3</v>
          </cell>
          <cell r="AC17">
            <v>2.3414E-4</v>
          </cell>
          <cell r="AD17">
            <v>2.2726999999999999E-3</v>
          </cell>
          <cell r="AE17">
            <v>6.5654000000000005E-4</v>
          </cell>
          <cell r="AF17">
            <v>9.6691999999999993E-3</v>
          </cell>
          <cell r="AG17">
            <v>3.9629999999999999E-2</v>
          </cell>
          <cell r="AH17">
            <v>7.8279999999999999E-3</v>
          </cell>
        </row>
        <row r="18">
          <cell r="D18">
            <v>0.69345000000000001</v>
          </cell>
          <cell r="M18">
            <v>69.591768990000006</v>
          </cell>
          <cell r="N18">
            <v>8.0840999999999994</v>
          </cell>
          <cell r="O18">
            <v>0.63915999999999995</v>
          </cell>
          <cell r="P18">
            <v>0.20791999999999999</v>
          </cell>
          <cell r="Q18">
            <v>1.3681E-2</v>
          </cell>
          <cell r="R18">
            <v>4.6694999999999999E-4</v>
          </cell>
          <cell r="S18">
            <v>22.841000000000001</v>
          </cell>
          <cell r="T18">
            <v>7.8226000000000004E-2</v>
          </cell>
          <cell r="U18">
            <v>13.372999999999999</v>
          </cell>
          <cell r="V18">
            <v>1.1286E-3</v>
          </cell>
          <cell r="W18">
            <v>4.4295000000000001E-2</v>
          </cell>
          <cell r="X18">
            <v>1.8275999999999999E-4</v>
          </cell>
          <cell r="Y18">
            <v>7.2439000000000004E-8</v>
          </cell>
          <cell r="Z18">
            <v>2.3758E-3</v>
          </cell>
          <cell r="AA18">
            <v>3.6361000000000002E-3</v>
          </cell>
          <cell r="AB18">
            <v>4.2195000000000002E-3</v>
          </cell>
          <cell r="AC18">
            <v>1.0931000000000001E-3</v>
          </cell>
          <cell r="AD18">
            <v>5.5779000000000002E-2</v>
          </cell>
          <cell r="AE18">
            <v>4.6763000000000004E-3</v>
          </cell>
          <cell r="AF18">
            <v>0.22781999999999999</v>
          </cell>
          <cell r="AG18">
            <v>0.17102000000000001</v>
          </cell>
          <cell r="AH18">
            <v>2.6983E-2</v>
          </cell>
        </row>
        <row r="19">
          <cell r="D19">
            <v>2.5428999999999999</v>
          </cell>
          <cell r="M19">
            <v>35.315584099999995</v>
          </cell>
          <cell r="N19">
            <v>0.25174000000000002</v>
          </cell>
          <cell r="O19">
            <v>2.3711000000000002</v>
          </cell>
          <cell r="P19">
            <v>0.71121999999999996</v>
          </cell>
          <cell r="Q19">
            <v>4.0837999999999999E-2</v>
          </cell>
          <cell r="R19">
            <v>2.2715999999999999E-3</v>
          </cell>
          <cell r="S19">
            <v>57.576999999999998</v>
          </cell>
          <cell r="T19">
            <v>0.20651</v>
          </cell>
          <cell r="U19">
            <v>41.613</v>
          </cell>
          <cell r="V19">
            <v>9.0001000000000005E-3</v>
          </cell>
          <cell r="W19">
            <v>0.19595000000000001</v>
          </cell>
          <cell r="X19">
            <v>7.0041999999999999E-4</v>
          </cell>
          <cell r="Y19">
            <v>2.5368999999999999E-7</v>
          </cell>
          <cell r="Z19">
            <v>7.4206000000000003E-3</v>
          </cell>
          <cell r="AA19">
            <v>1.0959999999999999E-2</v>
          </cell>
          <cell r="AB19">
            <v>2.0466999999999999E-2</v>
          </cell>
          <cell r="AC19">
            <v>3.3844999999999999E-3</v>
          </cell>
          <cell r="AD19">
            <v>0.14419999999999999</v>
          </cell>
          <cell r="AE19">
            <v>5.9131000000000001E-3</v>
          </cell>
          <cell r="AF19">
            <v>0.28856999999999999</v>
          </cell>
          <cell r="AG19">
            <v>0.48979</v>
          </cell>
          <cell r="AH19">
            <v>9.4370999999999997E-2</v>
          </cell>
        </row>
        <row r="20">
          <cell r="D20">
            <v>0.11443</v>
          </cell>
          <cell r="M20">
            <v>6.9650225689999994</v>
          </cell>
          <cell r="N20">
            <v>1.2640999999999999E-2</v>
          </cell>
          <cell r="O20">
            <v>0.10435999999999999</v>
          </cell>
          <cell r="P20">
            <v>0.15939</v>
          </cell>
          <cell r="Q20">
            <v>3.3934999999999998E-3</v>
          </cell>
          <cell r="R20">
            <v>8.2076000000000005E-5</v>
          </cell>
          <cell r="S20">
            <v>5.7262000000000004</v>
          </cell>
          <cell r="T20">
            <v>2.9559999999999999E-2</v>
          </cell>
          <cell r="U20">
            <v>4.0819000000000001</v>
          </cell>
          <cell r="V20">
            <v>3.4552999999999998E-4</v>
          </cell>
          <cell r="W20">
            <v>3.2966000000000002E-2</v>
          </cell>
          <cell r="X20">
            <v>1.4880000000000001E-4</v>
          </cell>
          <cell r="Y20">
            <v>7.0831999999999995E-8</v>
          </cell>
          <cell r="Z20">
            <v>1.6743000000000001E-3</v>
          </cell>
          <cell r="AA20">
            <v>1.5409E-3</v>
          </cell>
          <cell r="AB20">
            <v>7.2445000000000001E-3</v>
          </cell>
          <cell r="AC20">
            <v>2.1997999999999999E-4</v>
          </cell>
          <cell r="AD20">
            <v>2.2081000000000002E-3</v>
          </cell>
          <cell r="AE20">
            <v>3.7302E-4</v>
          </cell>
          <cell r="AF20">
            <v>7.9456000000000006E-3</v>
          </cell>
          <cell r="AG20">
            <v>4.9211999999999999E-2</v>
          </cell>
          <cell r="AH20">
            <v>2.0642000000000001E-2</v>
          </cell>
        </row>
        <row r="21">
          <cell r="D21">
            <v>5.0393999999999997</v>
          </cell>
          <cell r="M21">
            <v>106.21123858000001</v>
          </cell>
          <cell r="N21">
            <v>0.22894999999999999</v>
          </cell>
          <cell r="O21">
            <v>4.5675999999999997</v>
          </cell>
          <cell r="P21">
            <v>2.2974999999999999</v>
          </cell>
          <cell r="Q21">
            <v>4.3450999999999997E-2</v>
          </cell>
          <cell r="R21">
            <v>1.5287E-3</v>
          </cell>
          <cell r="S21">
            <v>67.385999999999996</v>
          </cell>
          <cell r="T21">
            <v>0.29713000000000001</v>
          </cell>
          <cell r="U21">
            <v>52.523000000000003</v>
          </cell>
          <cell r="V21">
            <v>3.8389000000000001E-3</v>
          </cell>
          <cell r="W21">
            <v>0.20255000000000001</v>
          </cell>
          <cell r="X21">
            <v>4.7577999999999997E-4</v>
          </cell>
          <cell r="Y21">
            <v>1.9397999999999999E-7</v>
          </cell>
          <cell r="Z21">
            <v>9.7211999999999993E-3</v>
          </cell>
          <cell r="AA21">
            <v>1.4082000000000001E-2</v>
          </cell>
          <cell r="AB21">
            <v>2.1462999999999999E-2</v>
          </cell>
          <cell r="AC21">
            <v>2.3587999999999999E-3</v>
          </cell>
          <cell r="AD21">
            <v>3.1437E-2</v>
          </cell>
          <cell r="AE21">
            <v>9.9989999999999992E-3</v>
          </cell>
          <cell r="AF21">
            <v>0.18351000000000001</v>
          </cell>
          <cell r="AG21">
            <v>0.63851999999999998</v>
          </cell>
          <cell r="AH21">
            <v>0.28489999999999999</v>
          </cell>
        </row>
        <row r="22">
          <cell r="D22">
            <v>5.7385999999999999</v>
          </cell>
          <cell r="M22">
            <v>100.61332732000001</v>
          </cell>
          <cell r="N22">
            <v>0.49823000000000001</v>
          </cell>
          <cell r="O22">
            <v>5.2176</v>
          </cell>
          <cell r="P22">
            <v>2.0318000000000001</v>
          </cell>
          <cell r="Q22">
            <v>6.1596999999999999E-2</v>
          </cell>
          <cell r="R22">
            <v>1.8251000000000001E-3</v>
          </cell>
          <cell r="S22">
            <v>83.376999999999995</v>
          </cell>
          <cell r="T22">
            <v>0.43104999999999999</v>
          </cell>
          <cell r="U22">
            <v>90.376000000000005</v>
          </cell>
          <cell r="V22">
            <v>1.1596E-2</v>
          </cell>
          <cell r="W22">
            <v>0.37651000000000001</v>
          </cell>
          <cell r="X22">
            <v>8.6375000000000004E-4</v>
          </cell>
          <cell r="Y22">
            <v>3.9352E-6</v>
          </cell>
          <cell r="Z22">
            <v>1.2992999999999999E-2</v>
          </cell>
          <cell r="AA22">
            <v>1.7239999999999998E-2</v>
          </cell>
          <cell r="AB22">
            <v>2.9652999999999999E-2</v>
          </cell>
          <cell r="AC22">
            <v>4.1092999999999998E-3</v>
          </cell>
          <cell r="AD22">
            <v>5.0318000000000002E-2</v>
          </cell>
          <cell r="AE22">
            <v>1.7038000000000001E-2</v>
          </cell>
          <cell r="AF22">
            <v>0.22731999999999999</v>
          </cell>
          <cell r="AG22">
            <v>0.78137000000000001</v>
          </cell>
          <cell r="AH22">
            <v>0.26107999999999998</v>
          </cell>
        </row>
        <row r="23">
          <cell r="D23">
            <v>2.0165000000000002</v>
          </cell>
          <cell r="M23">
            <v>27.605201530000006</v>
          </cell>
          <cell r="N23">
            <v>0.10886</v>
          </cell>
          <cell r="O23">
            <v>1.8769</v>
          </cell>
          <cell r="P23">
            <v>0.54462999999999995</v>
          </cell>
          <cell r="Q23">
            <v>2.7224999999999999E-2</v>
          </cell>
          <cell r="R23">
            <v>9.6506000000000001E-4</v>
          </cell>
          <cell r="S23">
            <v>41.688000000000002</v>
          </cell>
          <cell r="T23">
            <v>0.18867</v>
          </cell>
          <cell r="U23">
            <v>31.914999999999999</v>
          </cell>
          <cell r="V23">
            <v>2.1383999999999999E-3</v>
          </cell>
          <cell r="W23">
            <v>0.13375000000000001</v>
          </cell>
          <cell r="X23">
            <v>3.2708999999999999E-4</v>
          </cell>
          <cell r="Y23">
            <v>1.4312E-7</v>
          </cell>
          <cell r="Z23">
            <v>5.5896000000000001E-3</v>
          </cell>
          <cell r="AA23">
            <v>5.5763000000000002E-3</v>
          </cell>
          <cell r="AB23">
            <v>1.0486000000000001E-2</v>
          </cell>
          <cell r="AC23">
            <v>2.1389E-3</v>
          </cell>
          <cell r="AD23">
            <v>2.0761999999999999E-2</v>
          </cell>
          <cell r="AE23">
            <v>5.9975999999999996E-3</v>
          </cell>
          <cell r="AF23">
            <v>8.8329000000000005E-2</v>
          </cell>
          <cell r="AG23">
            <v>0.36202000000000001</v>
          </cell>
          <cell r="AH23">
            <v>7.1510000000000004E-2</v>
          </cell>
        </row>
        <row r="24">
          <cell r="D24">
            <v>1.6249</v>
          </cell>
          <cell r="M24">
            <v>38.461107739999996</v>
          </cell>
          <cell r="N24">
            <v>0.11345</v>
          </cell>
          <cell r="O24">
            <v>1.502</v>
          </cell>
          <cell r="P24">
            <v>0.78469999999999995</v>
          </cell>
          <cell r="Q24">
            <v>2.8191999999999998E-2</v>
          </cell>
          <cell r="R24">
            <v>9.4914000000000001E-4</v>
          </cell>
          <cell r="S24">
            <v>43.718000000000004</v>
          </cell>
          <cell r="T24">
            <v>0.26723000000000002</v>
          </cell>
          <cell r="U24">
            <v>32.17</v>
          </cell>
          <cell r="V24">
            <v>1.6858999999999999E-3</v>
          </cell>
          <cell r="W24">
            <v>0.15457000000000001</v>
          </cell>
          <cell r="X24">
            <v>5.7656999999999999E-4</v>
          </cell>
          <cell r="Y24">
            <v>6.5204999999999997E-7</v>
          </cell>
          <cell r="Z24">
            <v>1.5096E-2</v>
          </cell>
          <cell r="AA24">
            <v>9.1128000000000008E-3</v>
          </cell>
          <cell r="AB24">
            <v>6.0156000000000001E-2</v>
          </cell>
          <cell r="AC24">
            <v>2.1405E-3</v>
          </cell>
          <cell r="AD24">
            <v>1.7153000000000002E-2</v>
          </cell>
          <cell r="AE24">
            <v>6.0546000000000003E-3</v>
          </cell>
          <cell r="AF24">
            <v>7.8245999999999996E-2</v>
          </cell>
          <cell r="AG24">
            <v>0.40679999999999999</v>
          </cell>
          <cell r="AH24">
            <v>0.10126</v>
          </cell>
        </row>
        <row r="25">
          <cell r="D25">
            <v>3.5026999999999999</v>
          </cell>
          <cell r="M25">
            <v>28.882602300000002</v>
          </cell>
          <cell r="N25">
            <v>0.2616</v>
          </cell>
          <cell r="O25">
            <v>2.1318000000000001</v>
          </cell>
          <cell r="P25">
            <v>0.51524999999999999</v>
          </cell>
          <cell r="Q25">
            <v>0.15570000000000001</v>
          </cell>
          <cell r="R25">
            <v>4.3912999999999999E-3</v>
          </cell>
          <cell r="S25">
            <v>52.658999999999999</v>
          </cell>
          <cell r="T25">
            <v>0.22775999999999999</v>
          </cell>
          <cell r="U25">
            <v>71.897000000000006</v>
          </cell>
          <cell r="V25">
            <v>3.7805E-3</v>
          </cell>
          <cell r="W25">
            <v>0.11821</v>
          </cell>
          <cell r="X25">
            <v>5.4920999999999995E-4</v>
          </cell>
          <cell r="Y25">
            <v>1.4065999999999999E-7</v>
          </cell>
          <cell r="Z25">
            <v>6.3261999999999997E-3</v>
          </cell>
          <cell r="AA25">
            <v>8.2255000000000002E-3</v>
          </cell>
          <cell r="AB25">
            <v>1.3945000000000001E-2</v>
          </cell>
          <cell r="AC25">
            <v>2.7104999999999998E-3</v>
          </cell>
          <cell r="AD25">
            <v>2.7015999999999998E-2</v>
          </cell>
          <cell r="AE25">
            <v>1.5824999999999999E-2</v>
          </cell>
          <cell r="AF25">
            <v>0.11138000000000001</v>
          </cell>
          <cell r="AG25">
            <v>0.44814999999999999</v>
          </cell>
          <cell r="AH25">
            <v>6.7279000000000005E-2</v>
          </cell>
        </row>
        <row r="26">
          <cell r="D26">
            <v>3.3191999999999999</v>
          </cell>
          <cell r="M26">
            <v>60.624670169999995</v>
          </cell>
          <cell r="N26">
            <v>7.9893000000000006E-2</v>
          </cell>
          <cell r="O26">
            <v>3.1274000000000002</v>
          </cell>
          <cell r="P26">
            <v>1.3884000000000001</v>
          </cell>
          <cell r="Q26">
            <v>2.8899000000000001E-2</v>
          </cell>
          <cell r="R26">
            <v>6.0342999999999996E-4</v>
          </cell>
          <cell r="S26">
            <v>49.975000000000001</v>
          </cell>
          <cell r="T26">
            <v>0.16311999999999999</v>
          </cell>
          <cell r="U26">
            <v>35.472999999999999</v>
          </cell>
          <cell r="V26">
            <v>2.5187999999999999E-3</v>
          </cell>
          <cell r="W26">
            <v>0.1983</v>
          </cell>
          <cell r="X26">
            <v>9.3953999999999999E-4</v>
          </cell>
          <cell r="Y26">
            <v>4.4227E-7</v>
          </cell>
          <cell r="Z26">
            <v>7.92E-3</v>
          </cell>
          <cell r="AA26">
            <v>6.9321000000000001E-3</v>
          </cell>
          <cell r="AB26">
            <v>2.5364000000000001E-2</v>
          </cell>
          <cell r="AC26">
            <v>5.3397000000000002E-3</v>
          </cell>
          <cell r="AD26">
            <v>1.5991999999999999E-2</v>
          </cell>
          <cell r="AE26">
            <v>3.8427000000000001E-3</v>
          </cell>
          <cell r="AF26">
            <v>0.12199</v>
          </cell>
          <cell r="AG26">
            <v>0.46929999999999999</v>
          </cell>
          <cell r="AH26">
            <v>0.17560999999999999</v>
          </cell>
        </row>
        <row r="27">
          <cell r="D27">
            <v>2.3647</v>
          </cell>
          <cell r="M27">
            <v>32.051380479999999</v>
          </cell>
          <cell r="N27">
            <v>0.13012000000000001</v>
          </cell>
          <cell r="O27">
            <v>2.1821999999999999</v>
          </cell>
          <cell r="P27">
            <v>0.64151000000000002</v>
          </cell>
          <cell r="Q27">
            <v>2.9717E-2</v>
          </cell>
          <cell r="R27">
            <v>1.0861E-3</v>
          </cell>
          <cell r="S27">
            <v>44.917000000000002</v>
          </cell>
          <cell r="T27">
            <v>0.18401999999999999</v>
          </cell>
          <cell r="U27">
            <v>35.247</v>
          </cell>
          <cell r="V27">
            <v>2.1321000000000001E-3</v>
          </cell>
          <cell r="W27">
            <v>0.1094</v>
          </cell>
          <cell r="X27">
            <v>1.9057000000000001E-4</v>
          </cell>
          <cell r="Y27">
            <v>1.3227000000000001E-7</v>
          </cell>
          <cell r="Z27">
            <v>6.8122E-3</v>
          </cell>
          <cell r="AA27">
            <v>6.2151000000000003E-3</v>
          </cell>
          <cell r="AB27">
            <v>1.2237E-2</v>
          </cell>
          <cell r="AC27">
            <v>1.2792999999999999E-3</v>
          </cell>
          <cell r="AD27">
            <v>2.9655999999999998E-2</v>
          </cell>
          <cell r="AE27">
            <v>1.1338000000000001E-2</v>
          </cell>
          <cell r="AF27">
            <v>9.9657999999999997E-2</v>
          </cell>
          <cell r="AG27">
            <v>0.39735999999999999</v>
          </cell>
          <cell r="AH27">
            <v>8.2004999999999995E-2</v>
          </cell>
        </row>
        <row r="28">
          <cell r="D28">
            <v>3.4975000000000001</v>
          </cell>
          <cell r="M28">
            <v>74.32054595000001</v>
          </cell>
          <cell r="N28">
            <v>0.26680999999999999</v>
          </cell>
          <cell r="O28">
            <v>3.2403</v>
          </cell>
          <cell r="P28">
            <v>1.5135000000000001</v>
          </cell>
          <cell r="Q28">
            <v>8.1289E-2</v>
          </cell>
          <cell r="R28">
            <v>2.5866000000000001E-3</v>
          </cell>
          <cell r="S28">
            <v>143.09</v>
          </cell>
          <cell r="T28">
            <v>0.49919000000000002</v>
          </cell>
          <cell r="U28">
            <v>97.087999999999994</v>
          </cell>
          <cell r="V28">
            <v>5.4494000000000001E-3</v>
          </cell>
          <cell r="W28">
            <v>0.53946000000000005</v>
          </cell>
          <cell r="X28">
            <v>1.1387000000000001E-3</v>
          </cell>
          <cell r="Y28">
            <v>5.3160000000000002E-7</v>
          </cell>
          <cell r="Z28">
            <v>1.7839000000000001E-2</v>
          </cell>
          <cell r="AA28">
            <v>1.8055999999999999E-2</v>
          </cell>
          <cell r="AB28">
            <v>5.2305999999999998E-2</v>
          </cell>
          <cell r="AC28">
            <v>4.7796000000000002E-3</v>
          </cell>
          <cell r="AD28">
            <v>5.0122E-2</v>
          </cell>
          <cell r="AE28">
            <v>1.409E-2</v>
          </cell>
          <cell r="AF28">
            <v>0.18149000000000001</v>
          </cell>
          <cell r="AG28">
            <v>1.1420999999999999</v>
          </cell>
          <cell r="AH28">
            <v>0.20651</v>
          </cell>
        </row>
        <row r="29">
          <cell r="D29">
            <v>1.8737999999999999</v>
          </cell>
          <cell r="M29">
            <v>37.764507846000001</v>
          </cell>
          <cell r="N29">
            <v>2.2879E-2</v>
          </cell>
          <cell r="O29">
            <v>1.7819</v>
          </cell>
          <cell r="P29">
            <v>0.88395999999999997</v>
          </cell>
          <cell r="Q29">
            <v>1.2354E-2</v>
          </cell>
          <cell r="R29">
            <v>1.7631E-4</v>
          </cell>
          <cell r="S29">
            <v>22.285</v>
          </cell>
          <cell r="T29">
            <v>6.6808000000000006E-2</v>
          </cell>
          <cell r="U29">
            <v>14.326000000000001</v>
          </cell>
          <cell r="V29">
            <v>9.0364000000000004E-4</v>
          </cell>
          <cell r="W29">
            <v>7.0002999999999996E-2</v>
          </cell>
          <cell r="X29">
            <v>5.0668999999999996E-4</v>
          </cell>
          <cell r="Y29">
            <v>2.5437999999999998E-7</v>
          </cell>
          <cell r="Z29">
            <v>2.3990999999999999E-3</v>
          </cell>
          <cell r="AA29">
            <v>3.3576999999999999E-3</v>
          </cell>
          <cell r="AB29">
            <v>7.4257999999999998E-3</v>
          </cell>
          <cell r="AC29">
            <v>2.5679000000000001E-3</v>
          </cell>
          <cell r="AD29">
            <v>4.4757E-3</v>
          </cell>
          <cell r="AE29">
            <v>9.7002999999999998E-4</v>
          </cell>
          <cell r="AF29">
            <v>6.1409999999999999E-2</v>
          </cell>
          <cell r="AG29">
            <v>0.21933</v>
          </cell>
          <cell r="AH29">
            <v>0.10917</v>
          </cell>
        </row>
        <row r="30">
          <cell r="D30">
            <v>1.8568</v>
          </cell>
          <cell r="M30">
            <v>67.644564509800006</v>
          </cell>
          <cell r="N30">
            <v>2.0682E-4</v>
          </cell>
          <cell r="O30">
            <v>1.5573999999999999</v>
          </cell>
          <cell r="P30">
            <v>1.5589999999999999</v>
          </cell>
          <cell r="Q30">
            <v>1.2658000000000001E-3</v>
          </cell>
          <cell r="R30">
            <v>1.4038E-5</v>
          </cell>
          <cell r="S30">
            <v>0.70328999999999997</v>
          </cell>
          <cell r="T30">
            <v>1.7571000000000001E-4</v>
          </cell>
          <cell r="U30">
            <v>2.0667</v>
          </cell>
          <cell r="V30">
            <v>1.1038000000000001E-3</v>
          </cell>
          <cell r="W30">
            <v>1.0277999999999999E-3</v>
          </cell>
          <cell r="X30">
            <v>-2.1488999999999999E-7</v>
          </cell>
          <cell r="Y30">
            <v>5.3807999999999997E-10</v>
          </cell>
          <cell r="Z30">
            <v>1.7926999999999999E-3</v>
          </cell>
          <cell r="AA30">
            <v>5.6693000000000004E-3</v>
          </cell>
          <cell r="AB30">
            <v>6.2303000000000002E-3</v>
          </cell>
          <cell r="AC30">
            <v>5.0235999999999998E-4</v>
          </cell>
          <cell r="AD30">
            <v>1.0365999999999999E-4</v>
          </cell>
          <cell r="AE30">
            <v>1.5552E-4</v>
          </cell>
          <cell r="AF30">
            <v>4.3186000000000002E-2</v>
          </cell>
          <cell r="AG30">
            <v>6.4300999999999997E-2</v>
          </cell>
          <cell r="AH30">
            <v>0.18698999999999999</v>
          </cell>
        </row>
        <row r="37">
          <cell r="D37">
            <v>5.1597</v>
          </cell>
          <cell r="M37">
            <v>109.94398257999998</v>
          </cell>
          <cell r="N37">
            <v>0.28122000000000003</v>
          </cell>
          <cell r="O37">
            <v>4.6414999999999997</v>
          </cell>
          <cell r="P37">
            <v>2.3273999999999999</v>
          </cell>
          <cell r="Q37">
            <v>5.0192000000000001E-2</v>
          </cell>
          <cell r="R37">
            <v>1.7459999999999999E-3</v>
          </cell>
          <cell r="S37">
            <v>76.781999999999996</v>
          </cell>
          <cell r="T37">
            <v>0.40644000000000002</v>
          </cell>
          <cell r="U37">
            <v>58.915999999999997</v>
          </cell>
          <cell r="V37">
            <v>4.1523999999999997E-3</v>
          </cell>
          <cell r="W37">
            <v>0.24554000000000001</v>
          </cell>
          <cell r="X37">
            <v>4.9846000000000005E-4</v>
          </cell>
          <cell r="Y37">
            <v>1.1817000000000001E-6</v>
          </cell>
          <cell r="Z37">
            <v>1.0003E-2</v>
          </cell>
          <cell r="AA37">
            <v>1.5788E-2</v>
          </cell>
          <cell r="AB37">
            <v>2.2075000000000001E-2</v>
          </cell>
          <cell r="AC37">
            <v>4.7844000000000003E-3</v>
          </cell>
          <cell r="AD37">
            <v>3.6593000000000001E-2</v>
          </cell>
          <cell r="AE37">
            <v>1.0926E-2</v>
          </cell>
          <cell r="AF37">
            <v>0.19283</v>
          </cell>
          <cell r="AG37">
            <v>0.70633000000000001</v>
          </cell>
          <cell r="AH37">
            <v>0.29047000000000001</v>
          </cell>
        </row>
        <row r="38">
          <cell r="D38">
            <v>1.4538</v>
          </cell>
          <cell r="M38">
            <v>19.990828149999999</v>
          </cell>
          <cell r="N38">
            <v>7.8228000000000006E-2</v>
          </cell>
          <cell r="O38">
            <v>1.343</v>
          </cell>
          <cell r="P38">
            <v>0.37908999999999998</v>
          </cell>
          <cell r="Q38">
            <v>2.0997999999999999E-2</v>
          </cell>
          <cell r="R38">
            <v>7.8222999999999997E-4</v>
          </cell>
          <cell r="S38">
            <v>30.504000000000001</v>
          </cell>
          <cell r="T38">
            <v>0.15226000000000001</v>
          </cell>
          <cell r="U38">
            <v>24.321000000000002</v>
          </cell>
          <cell r="V38">
            <v>1.4843E-3</v>
          </cell>
          <cell r="W38">
            <v>7.1150000000000005E-2</v>
          </cell>
          <cell r="X38">
            <v>1.8452E-4</v>
          </cell>
          <cell r="Y38">
            <v>7.4506000000000003E-7</v>
          </cell>
          <cell r="Z38">
            <v>4.8187000000000004E-3</v>
          </cell>
          <cell r="AA38">
            <v>3.9461000000000001E-3</v>
          </cell>
          <cell r="AB38">
            <v>7.6040999999999999E-3</v>
          </cell>
          <cell r="AC38">
            <v>8.7810000000000004E-4</v>
          </cell>
          <cell r="AD38">
            <v>1.2716999999999999E-2</v>
          </cell>
          <cell r="AE38">
            <v>5.2312000000000001E-3</v>
          </cell>
          <cell r="AF38">
            <v>6.2920000000000004E-2</v>
          </cell>
          <cell r="AG38">
            <v>0.26634999999999998</v>
          </cell>
          <cell r="AH38">
            <v>4.8757000000000002E-2</v>
          </cell>
        </row>
        <row r="39">
          <cell r="D39">
            <v>0.26323000000000002</v>
          </cell>
          <cell r="M39">
            <v>3.388349335</v>
          </cell>
          <cell r="N39">
            <v>2.6761E-2</v>
          </cell>
          <cell r="O39">
            <v>0.24348</v>
          </cell>
          <cell r="P39">
            <v>6.3608999999999999E-2</v>
          </cell>
          <cell r="Q39">
            <v>6.1384999999999999E-3</v>
          </cell>
          <cell r="R39">
            <v>1.9464999999999999E-4</v>
          </cell>
          <cell r="S39">
            <v>10.196</v>
          </cell>
          <cell r="T39">
            <v>2.3349000000000002E-2</v>
          </cell>
          <cell r="U39">
            <v>7.2266000000000004</v>
          </cell>
          <cell r="V39">
            <v>3.6342999999999998E-4</v>
          </cell>
          <cell r="W39">
            <v>5.0915000000000002E-2</v>
          </cell>
          <cell r="X39">
            <v>3.9131999999999997E-5</v>
          </cell>
          <cell r="Y39">
            <v>1.8025000000000001E-8</v>
          </cell>
          <cell r="Z39">
            <v>8.4022999999999997E-4</v>
          </cell>
          <cell r="AA39">
            <v>7.4832000000000002E-4</v>
          </cell>
          <cell r="AB39">
            <v>1.5690999999999999E-3</v>
          </cell>
          <cell r="AC39">
            <v>3.4016999999999999E-4</v>
          </cell>
          <cell r="AD39">
            <v>3.7477000000000001E-3</v>
          </cell>
          <cell r="AE39">
            <v>8.9355000000000001E-4</v>
          </cell>
          <cell r="AF39">
            <v>1.4817E-2</v>
          </cell>
          <cell r="AG39">
            <v>7.9950999999999994E-2</v>
          </cell>
          <cell r="AH39">
            <v>9.9878999999999992E-3</v>
          </cell>
        </row>
        <row r="40">
          <cell r="D40">
            <v>4051.1</v>
          </cell>
          <cell r="M40">
            <v>65605.7929</v>
          </cell>
          <cell r="N40">
            <v>127.94</v>
          </cell>
          <cell r="O40">
            <v>3747</v>
          </cell>
          <cell r="P40">
            <v>1273.3</v>
          </cell>
          <cell r="Q40">
            <v>449.2</v>
          </cell>
          <cell r="R40">
            <v>3.0592000000000001</v>
          </cell>
          <cell r="S40">
            <v>182250</v>
          </cell>
          <cell r="T40">
            <v>664.45</v>
          </cell>
          <cell r="U40">
            <v>497410</v>
          </cell>
          <cell r="V40">
            <v>3.6053999999999999</v>
          </cell>
          <cell r="W40">
            <v>25693</v>
          </cell>
          <cell r="X40">
            <v>0.47249999999999998</v>
          </cell>
          <cell r="Y40">
            <v>3.5492999999999999E-4</v>
          </cell>
          <cell r="Z40">
            <v>658.89</v>
          </cell>
          <cell r="AA40">
            <v>272.8</v>
          </cell>
          <cell r="AB40">
            <v>3255.9</v>
          </cell>
          <cell r="AC40">
            <v>9.8620999999999999</v>
          </cell>
          <cell r="AD40">
            <v>71.081000000000003</v>
          </cell>
          <cell r="AE40">
            <v>120.57</v>
          </cell>
          <cell r="AF40">
            <v>362.72</v>
          </cell>
          <cell r="AG40">
            <v>3043.7</v>
          </cell>
          <cell r="AH40">
            <v>1184.5</v>
          </cell>
        </row>
        <row r="41">
          <cell r="D41">
            <v>1.7044999999999999</v>
          </cell>
          <cell r="M41">
            <v>65.812128504</v>
          </cell>
          <cell r="N41">
            <v>1.8148E-4</v>
          </cell>
          <cell r="O41">
            <v>1.4095</v>
          </cell>
          <cell r="P41">
            <v>1.5203</v>
          </cell>
          <cell r="Q41">
            <v>1.3848E-3</v>
          </cell>
          <cell r="R41">
            <v>1.3682999999999999E-5</v>
          </cell>
          <cell r="S41">
            <v>0.69843999999999995</v>
          </cell>
          <cell r="T41">
            <v>1.5871E-4</v>
          </cell>
          <cell r="U41">
            <v>2.6457999999999999</v>
          </cell>
          <cell r="V41">
            <v>9.2774999999999997E-4</v>
          </cell>
          <cell r="W41">
            <v>8.3076000000000005E-4</v>
          </cell>
          <cell r="X41">
            <v>-2.4513999999999998E-7</v>
          </cell>
          <cell r="Y41">
            <v>4.7607999999999997E-10</v>
          </cell>
          <cell r="Z41">
            <v>1.3841000000000001E-3</v>
          </cell>
          <cell r="AA41">
            <v>4.7984000000000004E-3</v>
          </cell>
          <cell r="AB41">
            <v>4.4631999999999996E-3</v>
          </cell>
          <cell r="AC41">
            <v>9.6084000000000002E-4</v>
          </cell>
          <cell r="AD41">
            <v>9.8610999999999995E-5</v>
          </cell>
          <cell r="AE41">
            <v>2.5472E-4</v>
          </cell>
          <cell r="AF41">
            <v>3.9369000000000001E-2</v>
          </cell>
          <cell r="AG41">
            <v>5.7609E-2</v>
          </cell>
          <cell r="AH41">
            <v>0.18235000000000001</v>
          </cell>
        </row>
        <row r="42">
          <cell r="D42">
            <v>6.7095000000000002</v>
          </cell>
          <cell r="M42">
            <v>116.77868226</v>
          </cell>
          <cell r="N42">
            <v>0.46381</v>
          </cell>
          <cell r="O42">
            <v>6.1185</v>
          </cell>
          <cell r="P42">
            <v>2.4544999999999999</v>
          </cell>
          <cell r="Q42">
            <v>7.603E-2</v>
          </cell>
          <cell r="R42">
            <v>2.5715999999999998E-3</v>
          </cell>
          <cell r="S42">
            <v>119.32</v>
          </cell>
          <cell r="T42">
            <v>0.47194999999999998</v>
          </cell>
          <cell r="U42">
            <v>86.748000000000005</v>
          </cell>
          <cell r="V42">
            <v>5.8344E-3</v>
          </cell>
          <cell r="W42">
            <v>0.27746999999999999</v>
          </cell>
          <cell r="X42">
            <v>1.1494000000000001E-3</v>
          </cell>
          <cell r="Y42">
            <v>5.3677999999999997E-7</v>
          </cell>
          <cell r="Z42">
            <v>1.7173000000000001E-2</v>
          </cell>
          <cell r="AA42">
            <v>2.0785999999999999E-2</v>
          </cell>
          <cell r="AB42">
            <v>3.7360999999999998E-2</v>
          </cell>
          <cell r="AC42">
            <v>4.9550000000000002E-3</v>
          </cell>
          <cell r="AD42">
            <v>5.2127E-2</v>
          </cell>
          <cell r="AE42">
            <v>2.0867E-2</v>
          </cell>
          <cell r="AF42">
            <v>0.26756999999999997</v>
          </cell>
          <cell r="AG42">
            <v>1.0618000000000001</v>
          </cell>
          <cell r="AH42">
            <v>0.30713000000000001</v>
          </cell>
        </row>
        <row r="43">
          <cell r="D43">
            <v>0.23938999999999999</v>
          </cell>
          <cell r="M43">
            <v>3.5164456459999998</v>
          </cell>
          <cell r="N43">
            <v>2.6006000000000001E-2</v>
          </cell>
          <cell r="O43">
            <v>0.22117999999999999</v>
          </cell>
          <cell r="P43">
            <v>6.1920000000000003E-2</v>
          </cell>
          <cell r="Q43">
            <v>6.2826999999999996E-3</v>
          </cell>
          <cell r="R43">
            <v>1.952E-4</v>
          </cell>
          <cell r="S43">
            <v>10.304</v>
          </cell>
          <cell r="T43">
            <v>3.2382000000000001E-2</v>
          </cell>
          <cell r="U43">
            <v>7.3376999999999999</v>
          </cell>
          <cell r="V43">
            <v>2.4605999999999999E-4</v>
          </cell>
          <cell r="W43">
            <v>5.0109000000000001E-2</v>
          </cell>
          <cell r="X43">
            <v>3.8260000000000003E-5</v>
          </cell>
          <cell r="Y43">
            <v>1.8510000000000002E-8</v>
          </cell>
          <cell r="Z43">
            <v>8.0847000000000004E-4</v>
          </cell>
          <cell r="AA43">
            <v>6.8302E-4</v>
          </cell>
          <cell r="AB43">
            <v>1.4147999999999999E-3</v>
          </cell>
          <cell r="AC43">
            <v>3.1988999999999997E-4</v>
          </cell>
          <cell r="AD43">
            <v>3.3221000000000001E-3</v>
          </cell>
          <cell r="AE43">
            <v>9.5927999999999996E-4</v>
          </cell>
          <cell r="AF43">
            <v>1.3872000000000001E-2</v>
          </cell>
          <cell r="AG43">
            <v>7.9938999999999996E-2</v>
          </cell>
          <cell r="AH43">
            <v>9.7479999999999997E-3</v>
          </cell>
        </row>
        <row r="44">
          <cell r="D44">
            <v>510.62</v>
          </cell>
          <cell r="M44">
            <v>7785.5981000000002</v>
          </cell>
          <cell r="N44">
            <v>23.672000000000001</v>
          </cell>
          <cell r="O44">
            <v>458.56</v>
          </cell>
          <cell r="P44">
            <v>147.9</v>
          </cell>
          <cell r="Q44">
            <v>13.859</v>
          </cell>
          <cell r="R44">
            <v>0.28681000000000001</v>
          </cell>
          <cell r="S44">
            <v>9481.1</v>
          </cell>
          <cell r="T44">
            <v>61.460999999999999</v>
          </cell>
          <cell r="U44">
            <v>9834.2999999999993</v>
          </cell>
          <cell r="V44">
            <v>0.46200999999999998</v>
          </cell>
          <cell r="W44">
            <v>24.654</v>
          </cell>
          <cell r="X44">
            <v>5.5654000000000002E-2</v>
          </cell>
          <cell r="Y44">
            <v>3.0917000000000002E-5</v>
          </cell>
          <cell r="Z44">
            <v>3.4477000000000002</v>
          </cell>
          <cell r="AA44">
            <v>1.7132000000000001</v>
          </cell>
          <cell r="AB44">
            <v>2.4931000000000001</v>
          </cell>
          <cell r="AC44">
            <v>0.30081000000000002</v>
          </cell>
          <cell r="AD44">
            <v>4.4067999999999996</v>
          </cell>
          <cell r="AE44">
            <v>1.895</v>
          </cell>
          <cell r="AF44">
            <v>21.693000000000001</v>
          </cell>
          <cell r="AG44">
            <v>89.134</v>
          </cell>
          <cell r="AH44">
            <v>18.879000000000001</v>
          </cell>
        </row>
        <row r="45">
          <cell r="D45">
            <v>0.61016000000000004</v>
          </cell>
          <cell r="M45">
            <v>23.950251689999998</v>
          </cell>
          <cell r="N45">
            <v>3.9532999999999999E-2</v>
          </cell>
          <cell r="O45">
            <v>0.57211000000000001</v>
          </cell>
          <cell r="P45">
            <v>0.54918</v>
          </cell>
          <cell r="Q45">
            <v>8.3250000000000008E-3</v>
          </cell>
          <cell r="R45">
            <v>2.1940999999999999E-4</v>
          </cell>
          <cell r="S45">
            <v>14.57</v>
          </cell>
          <cell r="T45">
            <v>0.10965</v>
          </cell>
          <cell r="U45">
            <v>9.5155999999999992</v>
          </cell>
          <cell r="V45">
            <v>5.5192000000000001E-4</v>
          </cell>
          <cell r="W45">
            <v>7.4368000000000004E-2</v>
          </cell>
          <cell r="X45">
            <v>5.5517000000000001E-4</v>
          </cell>
          <cell r="Y45">
            <v>2.6705E-7</v>
          </cell>
          <cell r="Z45">
            <v>1.3292E-3</v>
          </cell>
          <cell r="AA45">
            <v>6.6131999999999996E-3</v>
          </cell>
          <cell r="AB45">
            <v>3.6037E-3</v>
          </cell>
          <cell r="AC45">
            <v>6.2852000000000003E-4</v>
          </cell>
          <cell r="AD45">
            <v>6.2852000000000003E-4</v>
          </cell>
          <cell r="AE45">
            <v>1.2994E-3</v>
          </cell>
          <cell r="AF45">
            <v>2.9957999999999999E-2</v>
          </cell>
          <cell r="AG45">
            <v>0.12227</v>
          </cell>
          <cell r="AH45">
            <v>6.9272E-2</v>
          </cell>
        </row>
        <row r="46">
          <cell r="D46">
            <v>2.6876000000000002</v>
          </cell>
          <cell r="M46">
            <v>40.380196750000003</v>
          </cell>
          <cell r="N46">
            <v>0.14061999999999999</v>
          </cell>
          <cell r="O46">
            <v>2.4859</v>
          </cell>
          <cell r="P46">
            <v>0.71387</v>
          </cell>
          <cell r="Q46">
            <v>3.5333999999999997E-2</v>
          </cell>
          <cell r="R46">
            <v>1.4566E-3</v>
          </cell>
          <cell r="S46">
            <v>46.789000000000001</v>
          </cell>
          <cell r="T46">
            <v>0.41410999999999998</v>
          </cell>
          <cell r="U46">
            <v>40.326999999999998</v>
          </cell>
          <cell r="V46">
            <v>2.4256999999999998E-3</v>
          </cell>
          <cell r="W46">
            <v>3.2414999999999999E-2</v>
          </cell>
          <cell r="X46">
            <v>2.9548999999999998E-4</v>
          </cell>
          <cell r="Y46">
            <v>1.4875000000000001E-7</v>
          </cell>
          <cell r="Z46">
            <v>8.3315000000000004E-3</v>
          </cell>
          <cell r="AA46">
            <v>6.6281999999999999E-3</v>
          </cell>
          <cell r="AB46">
            <v>1.3127E-2</v>
          </cell>
          <cell r="AC46">
            <v>8.9937000000000003E-4</v>
          </cell>
          <cell r="AD46">
            <v>1.5989E-2</v>
          </cell>
          <cell r="AE46">
            <v>1.0525E-2</v>
          </cell>
          <cell r="AF46">
            <v>0.10639</v>
          </cell>
          <cell r="AG46">
            <v>0.42542000000000002</v>
          </cell>
          <cell r="AH46">
            <v>8.7106000000000003E-2</v>
          </cell>
        </row>
        <row r="47">
          <cell r="D47">
            <v>7.0101000000000004</v>
          </cell>
          <cell r="M47">
            <v>155.14064509999997</v>
          </cell>
          <cell r="N47">
            <v>0.41446</v>
          </cell>
          <cell r="O47">
            <v>6.3926999999999996</v>
          </cell>
          <cell r="P47">
            <v>3.2164999999999999</v>
          </cell>
          <cell r="Q47">
            <v>0.10782</v>
          </cell>
          <cell r="R47">
            <v>4.0933000000000002E-3</v>
          </cell>
          <cell r="S47">
            <v>175.18</v>
          </cell>
          <cell r="T47">
            <v>0.78471000000000002</v>
          </cell>
          <cell r="U47">
            <v>127.34</v>
          </cell>
          <cell r="V47">
            <v>8.0759999999999998E-3</v>
          </cell>
          <cell r="W47">
            <v>0.59602999999999995</v>
          </cell>
          <cell r="X47">
            <v>1.2959E-3</v>
          </cell>
          <cell r="Y47">
            <v>2.7363E-6</v>
          </cell>
          <cell r="Z47">
            <v>2.2943000000000002E-2</v>
          </cell>
          <cell r="AA47">
            <v>3.0421E-2</v>
          </cell>
          <cell r="AB47">
            <v>5.6819000000000001E-2</v>
          </cell>
          <cell r="AC47">
            <v>7.2655000000000003E-3</v>
          </cell>
          <cell r="AD47">
            <v>7.8252000000000002E-2</v>
          </cell>
          <cell r="AE47">
            <v>2.3137000000000001E-2</v>
          </cell>
          <cell r="AF47">
            <v>0.30602000000000001</v>
          </cell>
          <cell r="AG47">
            <v>1.4790000000000001</v>
          </cell>
          <cell r="AH47">
            <v>0.41335</v>
          </cell>
        </row>
        <row r="48">
          <cell r="D48">
            <v>5.0201000000000002</v>
          </cell>
          <cell r="M48">
            <v>66.223435719999998</v>
          </cell>
          <cell r="N48">
            <v>0.10215</v>
          </cell>
          <cell r="O48">
            <v>4.7161999999999997</v>
          </cell>
          <cell r="P48">
            <v>1.4708000000000001</v>
          </cell>
          <cell r="Q48">
            <v>3.3638000000000001E-2</v>
          </cell>
          <cell r="R48">
            <v>1.1957999999999999E-3</v>
          </cell>
          <cell r="S48">
            <v>55.314999999999998</v>
          </cell>
          <cell r="T48">
            <v>0.25697999999999999</v>
          </cell>
          <cell r="U48">
            <v>41.454000000000001</v>
          </cell>
          <cell r="V48">
            <v>3.3414999999999999E-3</v>
          </cell>
          <cell r="W48">
            <v>0.11674</v>
          </cell>
          <cell r="X48">
            <v>1.0276E-3</v>
          </cell>
          <cell r="Y48">
            <v>8.0431000000000003E-7</v>
          </cell>
          <cell r="Z48">
            <v>8.4411999999999994E-3</v>
          </cell>
          <cell r="AA48">
            <v>1.0706E-2</v>
          </cell>
          <cell r="AB48">
            <v>2.2484000000000001E-2</v>
          </cell>
          <cell r="AC48">
            <v>7.1250999999999997E-3</v>
          </cell>
          <cell r="AD48">
            <v>2.5439E-2</v>
          </cell>
          <cell r="AE48">
            <v>8.8161999999999997E-3</v>
          </cell>
          <cell r="AF48">
            <v>0.17945</v>
          </cell>
          <cell r="AG48">
            <v>0.55510000000000004</v>
          </cell>
          <cell r="AH48">
            <v>0.18178</v>
          </cell>
        </row>
        <row r="49">
          <cell r="D49">
            <v>0.49431999999999998</v>
          </cell>
          <cell r="M49">
            <v>20.641846994999998</v>
          </cell>
          <cell r="N49">
            <v>3.0245000000000001E-2</v>
          </cell>
          <cell r="O49">
            <v>0.45416000000000001</v>
          </cell>
          <cell r="P49">
            <v>0.46426000000000001</v>
          </cell>
          <cell r="Q49">
            <v>8.4159000000000005E-3</v>
          </cell>
          <cell r="R49">
            <v>2.5807E-4</v>
          </cell>
          <cell r="S49">
            <v>13.689</v>
          </cell>
          <cell r="T49">
            <v>9.5104999999999995E-2</v>
          </cell>
          <cell r="U49">
            <v>9.6129999999999995</v>
          </cell>
          <cell r="V49">
            <v>5.5469999999999998E-4</v>
          </cell>
          <cell r="W49">
            <v>5.4852999999999999E-2</v>
          </cell>
          <cell r="X49">
            <v>3.9939000000000001E-4</v>
          </cell>
          <cell r="Y49">
            <v>1.8727999999999999E-7</v>
          </cell>
          <cell r="Z49">
            <v>1.1025E-2</v>
          </cell>
          <cell r="AA49">
            <v>5.7314999999999996E-3</v>
          </cell>
          <cell r="AB49">
            <v>5.0390999999999998E-2</v>
          </cell>
          <cell r="AC49">
            <v>4.6411999999999999E-4</v>
          </cell>
          <cell r="AD49">
            <v>5.5615999999999999E-3</v>
          </cell>
          <cell r="AE49">
            <v>1.6563999999999999E-3</v>
          </cell>
          <cell r="AF49">
            <v>2.5756000000000001E-2</v>
          </cell>
          <cell r="AG49">
            <v>0.15517</v>
          </cell>
          <cell r="AH49">
            <v>5.8214000000000002E-2</v>
          </cell>
        </row>
        <row r="50">
          <cell r="D50">
            <v>3.1375999999999999</v>
          </cell>
          <cell r="M50">
            <v>83.685623109999995</v>
          </cell>
          <cell r="N50">
            <v>0.12686</v>
          </cell>
          <cell r="O50">
            <v>2.7572999999999999</v>
          </cell>
          <cell r="P50">
            <v>1.8771</v>
          </cell>
          <cell r="Q50">
            <v>2.2811000000000001E-2</v>
          </cell>
          <cell r="R50">
            <v>8.2112999999999999E-4</v>
          </cell>
          <cell r="S50">
            <v>35.603000000000002</v>
          </cell>
          <cell r="T50">
            <v>0.17979000000000001</v>
          </cell>
          <cell r="U50">
            <v>27.998999999999999</v>
          </cell>
          <cell r="V50">
            <v>2.3744999999999999E-3</v>
          </cell>
          <cell r="W50">
            <v>8.1920000000000007E-2</v>
          </cell>
          <cell r="X50">
            <v>6.0353000000000002E-4</v>
          </cell>
          <cell r="Y50">
            <v>2.8211999999999999E-7</v>
          </cell>
          <cell r="Z50">
            <v>6.3062999999999999E-3</v>
          </cell>
          <cell r="AA50">
            <v>1.1520000000000001E-2</v>
          </cell>
          <cell r="AB50">
            <v>1.4352E-2</v>
          </cell>
          <cell r="AC50">
            <v>1.0562E-3</v>
          </cell>
          <cell r="AD50">
            <v>1.5413E-2</v>
          </cell>
          <cell r="AE50">
            <v>6.8244999999999998E-3</v>
          </cell>
          <cell r="AF50">
            <v>0.10868999999999999</v>
          </cell>
          <cell r="AG50">
            <v>0.35174</v>
          </cell>
          <cell r="AH50">
            <v>0.22889000000000001</v>
          </cell>
        </row>
        <row r="51">
          <cell r="D51">
            <v>0.59987000000000001</v>
          </cell>
          <cell r="M51">
            <v>6.7859321900000005</v>
          </cell>
          <cell r="N51">
            <v>7.8342999999999996E-2</v>
          </cell>
          <cell r="O51">
            <v>0.55120000000000002</v>
          </cell>
          <cell r="P51">
            <v>0.13386999999999999</v>
          </cell>
          <cell r="Q51">
            <v>9.8919000000000003E-3</v>
          </cell>
          <cell r="R51">
            <v>2.9125E-4</v>
          </cell>
          <cell r="S51">
            <v>13.058</v>
          </cell>
          <cell r="T51">
            <v>3.1213999999999999E-2</v>
          </cell>
          <cell r="U51">
            <v>9.8421000000000003</v>
          </cell>
          <cell r="V51">
            <v>8.0584999999999999E-4</v>
          </cell>
          <cell r="W51">
            <v>5.1869999999999999E-2</v>
          </cell>
          <cell r="X51">
            <v>6.3606000000000001E-5</v>
          </cell>
          <cell r="Y51">
            <v>2.8781000000000001E-8</v>
          </cell>
          <cell r="Z51">
            <v>1.7247E-3</v>
          </cell>
          <cell r="AA51">
            <v>1.8254E-3</v>
          </cell>
          <cell r="AB51">
            <v>6.0784999999999997E-3</v>
          </cell>
          <cell r="AC51">
            <v>5.7792E-4</v>
          </cell>
          <cell r="AD51">
            <v>7.4926000000000003E-3</v>
          </cell>
          <cell r="AE51">
            <v>1.2158E-3</v>
          </cell>
          <cell r="AF51">
            <v>2.7913E-2</v>
          </cell>
          <cell r="AG51">
            <v>0.11094</v>
          </cell>
          <cell r="AH51">
            <v>1.8457000000000001E-2</v>
          </cell>
        </row>
        <row r="52">
          <cell r="D52">
            <v>0.91395999999999999</v>
          </cell>
          <cell r="M52">
            <v>10.33888528</v>
          </cell>
          <cell r="N52">
            <v>0.11935999999999999</v>
          </cell>
          <cell r="O52">
            <v>0.83979999999999999</v>
          </cell>
          <cell r="P52">
            <v>0.20396</v>
          </cell>
          <cell r="Q52">
            <v>1.5070999999999999E-2</v>
          </cell>
          <cell r="R52">
            <v>4.4373999999999998E-4</v>
          </cell>
          <cell r="S52">
            <v>19.895</v>
          </cell>
          <cell r="T52">
            <v>4.7557000000000002E-2</v>
          </cell>
          <cell r="U52">
            <v>14.994999999999999</v>
          </cell>
          <cell r="V52">
            <v>1.2278E-3</v>
          </cell>
          <cell r="W52">
            <v>7.9028000000000001E-2</v>
          </cell>
          <cell r="X52">
            <v>9.6909000000000003E-5</v>
          </cell>
          <cell r="Y52">
            <v>4.3851E-8</v>
          </cell>
          <cell r="Z52">
            <v>2.6278E-3</v>
          </cell>
          <cell r="AA52">
            <v>2.7812000000000002E-3</v>
          </cell>
          <cell r="AB52">
            <v>9.2610999999999995E-3</v>
          </cell>
          <cell r="AC52">
            <v>8.8049999999999999E-4</v>
          </cell>
          <cell r="AD52">
            <v>1.1416000000000001E-2</v>
          </cell>
          <cell r="AE52">
            <v>1.8523000000000001E-3</v>
          </cell>
          <cell r="AF52">
            <v>4.2528000000000003E-2</v>
          </cell>
          <cell r="AG52">
            <v>0.16902</v>
          </cell>
          <cell r="AH52">
            <v>2.8121E-2</v>
          </cell>
        </row>
        <row r="53">
          <cell r="D53">
            <v>59.902999999999999</v>
          </cell>
          <cell r="M53">
            <v>818.5898890000002</v>
          </cell>
          <cell r="N53">
            <v>3.8639999999999999</v>
          </cell>
          <cell r="O53">
            <v>55.728999999999999</v>
          </cell>
          <cell r="P53">
            <v>15.292</v>
          </cell>
          <cell r="Q53">
            <v>0.84623999999999999</v>
          </cell>
          <cell r="R53">
            <v>3.6743999999999999E-2</v>
          </cell>
          <cell r="S53">
            <v>1197.3</v>
          </cell>
          <cell r="T53">
            <v>6.7882999999999996</v>
          </cell>
          <cell r="U53">
            <v>940.95</v>
          </cell>
          <cell r="V53">
            <v>9.3199000000000004E-2</v>
          </cell>
          <cell r="W53">
            <v>2.8380999999999998</v>
          </cell>
          <cell r="X53">
            <v>9.1547E-3</v>
          </cell>
          <cell r="Y53">
            <v>7.4080000000000001E-6</v>
          </cell>
          <cell r="Z53">
            <v>0.17648</v>
          </cell>
          <cell r="AA53">
            <v>0.17224999999999999</v>
          </cell>
          <cell r="AB53">
            <v>0.33252999999999999</v>
          </cell>
          <cell r="AC53">
            <v>4.6463999999999998E-2</v>
          </cell>
          <cell r="AD53">
            <v>1.1785000000000001</v>
          </cell>
          <cell r="AE53">
            <v>0.19200999999999999</v>
          </cell>
          <cell r="AF53">
            <v>3.5828000000000002</v>
          </cell>
          <cell r="AG53">
            <v>10.506</v>
          </cell>
          <cell r="AH53">
            <v>1.9653</v>
          </cell>
        </row>
        <row r="54">
          <cell r="D54">
            <v>1.3996</v>
          </cell>
          <cell r="M54">
            <v>41.582470999999998</v>
          </cell>
          <cell r="N54">
            <v>1.1153999999999999</v>
          </cell>
          <cell r="O54">
            <v>1.2186999999999999</v>
          </cell>
          <cell r="P54">
            <v>0.34281</v>
          </cell>
          <cell r="Q54">
            <v>3.4125999999999997E-2</v>
          </cell>
          <cell r="R54">
            <v>5.6773000000000001E-4</v>
          </cell>
          <cell r="S54">
            <v>16.718</v>
          </cell>
          <cell r="T54">
            <v>8.7052000000000004E-2</v>
          </cell>
          <cell r="U54">
            <v>13.432</v>
          </cell>
          <cell r="V54">
            <v>6.2411999999999997E-3</v>
          </cell>
          <cell r="W54">
            <v>5.4462000000000003E-2</v>
          </cell>
          <cell r="X54">
            <v>1.0508E-3</v>
          </cell>
          <cell r="Y54">
            <v>8.8975000000000001E-8</v>
          </cell>
          <cell r="Z54">
            <v>3.9167000000000004E-3</v>
          </cell>
          <cell r="AA54">
            <v>4.1108999999999998E-3</v>
          </cell>
          <cell r="AB54">
            <v>1.2865E-2</v>
          </cell>
          <cell r="AC54">
            <v>8.2140000000000008E-3</v>
          </cell>
          <cell r="AD54">
            <v>5.9778999999999999E-2</v>
          </cell>
          <cell r="AE54">
            <v>0.37369000000000002</v>
          </cell>
          <cell r="AF54">
            <v>0.34144999999999998</v>
          </cell>
          <cell r="AG54">
            <v>0.16486999999999999</v>
          </cell>
          <cell r="AH54">
            <v>4.3631999999999997E-2</v>
          </cell>
        </row>
        <row r="55">
          <cell r="D55">
            <v>6.1360999999999999</v>
          </cell>
          <cell r="M55">
            <v>118.56585688999999</v>
          </cell>
          <cell r="N55">
            <v>0.30498999999999998</v>
          </cell>
          <cell r="O55">
            <v>5.6616999999999997</v>
          </cell>
          <cell r="P55">
            <v>2.4361000000000002</v>
          </cell>
          <cell r="Q55">
            <v>8.1397999999999998E-2</v>
          </cell>
          <cell r="R55">
            <v>2.5544000000000001E-3</v>
          </cell>
          <cell r="S55">
            <v>116.93</v>
          </cell>
          <cell r="T55">
            <v>0.64032</v>
          </cell>
          <cell r="U55">
            <v>91.072999999999993</v>
          </cell>
          <cell r="V55">
            <v>1.7406000000000001E-2</v>
          </cell>
          <cell r="W55">
            <v>0.37739</v>
          </cell>
          <cell r="X55">
            <v>9.634E-4</v>
          </cell>
          <cell r="Y55">
            <v>2.2346000000000002E-6</v>
          </cell>
          <cell r="Z55">
            <v>1.5311E-2</v>
          </cell>
          <cell r="AA55">
            <v>1.6882999999999999E-2</v>
          </cell>
          <cell r="AB55">
            <v>3.3083000000000001E-2</v>
          </cell>
          <cell r="AC55">
            <v>3.9184999999999998E-2</v>
          </cell>
          <cell r="AD55">
            <v>5.1916999999999998E-2</v>
          </cell>
          <cell r="AE55">
            <v>1.5909E-2</v>
          </cell>
          <cell r="AF55">
            <v>0.25783</v>
          </cell>
          <cell r="AG55">
            <v>1.0309999999999999</v>
          </cell>
          <cell r="AH55">
            <v>0.30958999999999998</v>
          </cell>
        </row>
        <row r="56">
          <cell r="D56">
            <v>4.5339999999999998</v>
          </cell>
          <cell r="M56">
            <v>69.62003636</v>
          </cell>
          <cell r="N56">
            <v>0.27671000000000001</v>
          </cell>
          <cell r="O56">
            <v>3.9140999999999999</v>
          </cell>
          <cell r="P56">
            <v>1.2878000000000001</v>
          </cell>
          <cell r="Q56">
            <v>7.5115000000000001E-2</v>
          </cell>
          <cell r="R56">
            <v>2.6199000000000001E-3</v>
          </cell>
          <cell r="S56">
            <v>88.918000000000006</v>
          </cell>
          <cell r="T56">
            <v>0.68452000000000002</v>
          </cell>
          <cell r="U56">
            <v>72.893000000000001</v>
          </cell>
          <cell r="V56">
            <v>4.7026999999999998E-3</v>
          </cell>
          <cell r="W56">
            <v>0.16492000000000001</v>
          </cell>
          <cell r="X56">
            <v>9.5162000000000003E-4</v>
          </cell>
          <cell r="Y56">
            <v>7.9131000000000001E-7</v>
          </cell>
          <cell r="Z56">
            <v>1.5723999999999998E-2</v>
          </cell>
          <cell r="AA56">
            <v>1.5089E-2</v>
          </cell>
          <cell r="AB56">
            <v>2.3193999999999999E-2</v>
          </cell>
          <cell r="AC56">
            <v>4.3791000000000004E-3</v>
          </cell>
          <cell r="AD56">
            <v>0.10077</v>
          </cell>
          <cell r="AE56">
            <v>2.9311E-2</v>
          </cell>
          <cell r="AF56">
            <v>0.1915</v>
          </cell>
          <cell r="AG56">
            <v>0.78025</v>
          </cell>
          <cell r="AH56">
            <v>0.16206999999999999</v>
          </cell>
        </row>
        <row r="57">
          <cell r="D57">
            <v>3.0108000000000001</v>
          </cell>
          <cell r="M57">
            <v>66.663304149999988</v>
          </cell>
          <cell r="N57">
            <v>0.1178</v>
          </cell>
          <cell r="O57">
            <v>2.6051000000000002</v>
          </cell>
          <cell r="P57">
            <v>1.4467000000000001</v>
          </cell>
          <cell r="Q57">
            <v>0.11706</v>
          </cell>
          <cell r="R57">
            <v>1.3083999999999999E-3</v>
          </cell>
          <cell r="S57">
            <v>50.249000000000002</v>
          </cell>
          <cell r="T57">
            <v>0.17817</v>
          </cell>
          <cell r="U57">
            <v>40.625999999999998</v>
          </cell>
          <cell r="V57">
            <v>2.6488000000000002E-3</v>
          </cell>
          <cell r="W57">
            <v>0.12927</v>
          </cell>
          <cell r="X57">
            <v>2.6496000000000001E-4</v>
          </cell>
          <cell r="Y57">
            <v>8.5028999999999997E-7</v>
          </cell>
          <cell r="Z57">
            <v>8.1283999999999992E-3</v>
          </cell>
          <cell r="AA57">
            <v>1.7977E-2</v>
          </cell>
          <cell r="AB57">
            <v>1.414E-2</v>
          </cell>
          <cell r="AC57">
            <v>2.0704E-3</v>
          </cell>
          <cell r="AD57">
            <v>2.5541999999999999E-2</v>
          </cell>
          <cell r="AE57">
            <v>8.4439000000000007E-3</v>
          </cell>
          <cell r="AF57">
            <v>0.11766</v>
          </cell>
          <cell r="AG57">
            <v>0.45340999999999998</v>
          </cell>
          <cell r="AH57">
            <v>0.17948</v>
          </cell>
        </row>
        <row r="58">
          <cell r="D58">
            <v>3.3997000000000002</v>
          </cell>
          <cell r="M58">
            <v>81.073674679999996</v>
          </cell>
          <cell r="N58">
            <v>0.21481</v>
          </cell>
          <cell r="O58">
            <v>3.0743</v>
          </cell>
          <cell r="P58">
            <v>1.8547</v>
          </cell>
          <cell r="Q58">
            <v>2.2372E-2</v>
          </cell>
          <cell r="R58">
            <v>8.0566000000000003E-4</v>
          </cell>
          <cell r="S58">
            <v>40.228000000000002</v>
          </cell>
          <cell r="T58">
            <v>6.8502999999999994E-2</v>
          </cell>
          <cell r="U58">
            <v>29.053999999999998</v>
          </cell>
          <cell r="V58">
            <v>2.6243999999999998E-3</v>
          </cell>
          <cell r="W58">
            <v>7.0236000000000007E-2</v>
          </cell>
          <cell r="X58">
            <v>4.2606000000000002E-4</v>
          </cell>
          <cell r="Y58">
            <v>1.6967999999999999E-7</v>
          </cell>
          <cell r="Z58">
            <v>6.5661000000000001E-3</v>
          </cell>
          <cell r="AA58">
            <v>1.2551E-2</v>
          </cell>
          <cell r="AB58">
            <v>1.9921000000000001E-2</v>
          </cell>
          <cell r="AC58">
            <v>1.2980999999999999E-3</v>
          </cell>
          <cell r="AD58">
            <v>1.9181E-2</v>
          </cell>
          <cell r="AE58">
            <v>5.6315999999999996E-3</v>
          </cell>
          <cell r="AF58">
            <v>0.12082</v>
          </cell>
          <cell r="AG58">
            <v>0.38999</v>
          </cell>
          <cell r="AH58">
            <v>0.22566</v>
          </cell>
        </row>
        <row r="59">
          <cell r="D59">
            <v>20.399000000000001</v>
          </cell>
          <cell r="M59">
            <v>280.49091940000005</v>
          </cell>
          <cell r="N59">
            <v>1.0975999999999999</v>
          </cell>
          <cell r="O59">
            <v>18.844000000000001</v>
          </cell>
          <cell r="P59">
            <v>5.3192000000000004</v>
          </cell>
          <cell r="Q59">
            <v>0.29463</v>
          </cell>
          <cell r="R59">
            <v>1.0976E-2</v>
          </cell>
          <cell r="S59">
            <v>428.02</v>
          </cell>
          <cell r="T59">
            <v>2.1364000000000001</v>
          </cell>
          <cell r="U59">
            <v>341.26</v>
          </cell>
          <cell r="V59">
            <v>2.0827999999999999E-2</v>
          </cell>
          <cell r="W59">
            <v>0.99833000000000005</v>
          </cell>
          <cell r="X59">
            <v>2.5891E-3</v>
          </cell>
          <cell r="Y59">
            <v>1.0454E-5</v>
          </cell>
          <cell r="Z59">
            <v>6.7613000000000006E-2</v>
          </cell>
          <cell r="AA59">
            <v>5.5370000000000003E-2</v>
          </cell>
          <cell r="AB59">
            <v>0.1067</v>
          </cell>
          <cell r="AC59">
            <v>1.2321E-2</v>
          </cell>
          <cell r="AD59">
            <v>0.17843000000000001</v>
          </cell>
          <cell r="AE59">
            <v>7.3400999999999994E-2</v>
          </cell>
          <cell r="AF59">
            <v>0.88285000000000002</v>
          </cell>
          <cell r="AG59">
            <v>3.7372000000000001</v>
          </cell>
          <cell r="AH59">
            <v>0.68413000000000002</v>
          </cell>
        </row>
        <row r="60">
          <cell r="D60">
            <v>5.2351999999999999</v>
          </cell>
          <cell r="M60">
            <v>94.692923730000018</v>
          </cell>
          <cell r="N60">
            <v>0.13067999999999999</v>
          </cell>
          <cell r="O60">
            <v>4.0492999999999997</v>
          </cell>
          <cell r="P60">
            <v>2.1183000000000001</v>
          </cell>
          <cell r="Q60">
            <v>5.1158000000000002E-2</v>
          </cell>
          <cell r="R60">
            <v>1.47E-3</v>
          </cell>
          <cell r="S60">
            <v>70.247</v>
          </cell>
          <cell r="T60">
            <v>0.18781999999999999</v>
          </cell>
          <cell r="U60">
            <v>52.460999999999999</v>
          </cell>
          <cell r="V60">
            <v>5.6560999999999998E-3</v>
          </cell>
          <cell r="W60">
            <v>0.25485000000000002</v>
          </cell>
          <cell r="X60">
            <v>5.4653999999999998E-4</v>
          </cell>
          <cell r="Y60">
            <v>3.0506000000000001E-7</v>
          </cell>
          <cell r="Z60">
            <v>1.0899000000000001E-2</v>
          </cell>
          <cell r="AA60">
            <v>1.9612999999999998E-2</v>
          </cell>
          <cell r="AB60">
            <v>3.0023000000000001E-2</v>
          </cell>
          <cell r="AC60">
            <v>3.4285000000000001E-3</v>
          </cell>
          <cell r="AD60">
            <v>3.6026000000000002E-2</v>
          </cell>
          <cell r="AE60">
            <v>7.5456000000000004E-3</v>
          </cell>
          <cell r="AF60">
            <v>0.16994000000000001</v>
          </cell>
          <cell r="AG60">
            <v>0.64893000000000001</v>
          </cell>
          <cell r="AH60">
            <v>0.26582</v>
          </cell>
        </row>
        <row r="61">
          <cell r="D61">
            <v>2.8561999999999999</v>
          </cell>
          <cell r="M61">
            <v>73.747561279999999</v>
          </cell>
          <cell r="N61">
            <v>0.14974000000000001</v>
          </cell>
          <cell r="O61">
            <v>2.4962</v>
          </cell>
          <cell r="P61">
            <v>1.6443000000000001</v>
          </cell>
          <cell r="Q61">
            <v>2.7882000000000001E-2</v>
          </cell>
          <cell r="R61">
            <v>1.0655E-3</v>
          </cell>
          <cell r="S61">
            <v>44.981000000000002</v>
          </cell>
          <cell r="T61">
            <v>0.19416</v>
          </cell>
          <cell r="U61">
            <v>31.84</v>
          </cell>
          <cell r="V61">
            <v>2.3038999999999998E-3</v>
          </cell>
          <cell r="W61">
            <v>0.14512</v>
          </cell>
          <cell r="X61">
            <v>7.1894000000000005E-4</v>
          </cell>
          <cell r="Y61">
            <v>3.2488999999999999E-7</v>
          </cell>
          <cell r="Z61">
            <v>5.7311000000000003E-3</v>
          </cell>
          <cell r="AA61">
            <v>1.1873999999999999E-2</v>
          </cell>
          <cell r="AB61">
            <v>1.4666999999999999E-2</v>
          </cell>
          <cell r="AC61">
            <v>1.8439999999999999E-3</v>
          </cell>
          <cell r="AD61">
            <v>2.1194000000000001E-2</v>
          </cell>
          <cell r="AE61">
            <v>6.9902999999999996E-3</v>
          </cell>
          <cell r="AF61">
            <v>0.10739</v>
          </cell>
          <cell r="AG61">
            <v>0.40504000000000001</v>
          </cell>
          <cell r="AH61">
            <v>0.2039</v>
          </cell>
        </row>
        <row r="62">
          <cell r="D62">
            <v>4.2141000000000002</v>
          </cell>
          <cell r="M62">
            <v>81.65112185000001</v>
          </cell>
          <cell r="N62">
            <v>0.15806000000000001</v>
          </cell>
          <cell r="O62">
            <v>3.6688000000000001</v>
          </cell>
          <cell r="P62">
            <v>1.7414000000000001</v>
          </cell>
          <cell r="Q62">
            <v>6.9850999999999996E-2</v>
          </cell>
          <cell r="R62">
            <v>1.3863E-3</v>
          </cell>
          <cell r="S62">
            <v>66.501000000000005</v>
          </cell>
          <cell r="T62">
            <v>0.30160999999999999</v>
          </cell>
          <cell r="U62">
            <v>49.317</v>
          </cell>
          <cell r="V62">
            <v>1.3780000000000001E-2</v>
          </cell>
          <cell r="W62">
            <v>0.22327</v>
          </cell>
          <cell r="X62">
            <v>5.7760000000000005E-4</v>
          </cell>
          <cell r="Y62">
            <v>8.8143999999999998E-7</v>
          </cell>
          <cell r="Z62">
            <v>8.6505999999999996E-3</v>
          </cell>
          <cell r="AA62">
            <v>1.1398E-2</v>
          </cell>
          <cell r="AB62">
            <v>2.0375000000000001E-2</v>
          </cell>
          <cell r="AC62">
            <v>9.1526000000000003E-3</v>
          </cell>
          <cell r="AD62">
            <v>2.9408E-2</v>
          </cell>
          <cell r="AE62">
            <v>1.0070000000000001E-2</v>
          </cell>
          <cell r="AF62">
            <v>0.15442</v>
          </cell>
          <cell r="AG62">
            <v>0.60179000000000005</v>
          </cell>
          <cell r="AH62">
            <v>0.21915000000000001</v>
          </cell>
        </row>
        <row r="63">
          <cell r="D63">
            <v>5.2351999999999999</v>
          </cell>
          <cell r="M63">
            <v>94.692923730000018</v>
          </cell>
          <cell r="N63">
            <v>0.13067999999999999</v>
          </cell>
          <cell r="O63">
            <v>4.0492999999999997</v>
          </cell>
          <cell r="P63">
            <v>2.1183000000000001</v>
          </cell>
          <cell r="Q63">
            <v>5.1158000000000002E-2</v>
          </cell>
          <cell r="R63">
            <v>1.47E-3</v>
          </cell>
          <cell r="S63">
            <v>70.247</v>
          </cell>
          <cell r="T63">
            <v>0.18781999999999999</v>
          </cell>
          <cell r="U63">
            <v>52.460999999999999</v>
          </cell>
          <cell r="V63">
            <v>5.6560999999999998E-3</v>
          </cell>
          <cell r="W63">
            <v>0.25485000000000002</v>
          </cell>
          <cell r="X63">
            <v>5.4653999999999998E-4</v>
          </cell>
          <cell r="Y63">
            <v>3.0506000000000001E-7</v>
          </cell>
          <cell r="Z63">
            <v>1.0899000000000001E-2</v>
          </cell>
          <cell r="AA63">
            <v>1.9612999999999998E-2</v>
          </cell>
          <cell r="AB63">
            <v>3.0023000000000001E-2</v>
          </cell>
          <cell r="AC63">
            <v>3.4285000000000001E-3</v>
          </cell>
          <cell r="AD63">
            <v>3.6026000000000002E-2</v>
          </cell>
          <cell r="AE63">
            <v>7.5456000000000004E-3</v>
          </cell>
          <cell r="AF63">
            <v>0.16994000000000001</v>
          </cell>
          <cell r="AG63">
            <v>0.64893000000000001</v>
          </cell>
          <cell r="AH63">
            <v>0.26582</v>
          </cell>
        </row>
        <row r="64">
          <cell r="D64">
            <v>1.6364000000000001</v>
          </cell>
          <cell r="M64">
            <v>50.626250860000006</v>
          </cell>
          <cell r="N64">
            <v>5.9632999999999999E-2</v>
          </cell>
          <cell r="O64">
            <v>1.4514</v>
          </cell>
          <cell r="P64">
            <v>1.1587000000000001</v>
          </cell>
          <cell r="Q64">
            <v>2.6501E-2</v>
          </cell>
          <cell r="R64">
            <v>5.8996000000000005E-4</v>
          </cell>
          <cell r="S64">
            <v>47.555999999999997</v>
          </cell>
          <cell r="T64">
            <v>9.6015000000000003E-2</v>
          </cell>
          <cell r="U64">
            <v>26.23</v>
          </cell>
          <cell r="V64">
            <v>2.1470999999999999E-3</v>
          </cell>
          <cell r="W64">
            <v>0.16830000000000001</v>
          </cell>
          <cell r="X64">
            <v>7.3963999999999996E-4</v>
          </cell>
          <cell r="Y64">
            <v>3.0105000000000001E-7</v>
          </cell>
          <cell r="Z64">
            <v>6.9254E-3</v>
          </cell>
          <cell r="AA64">
            <v>8.2518000000000001E-3</v>
          </cell>
          <cell r="AB64">
            <v>1.6182999999999999E-2</v>
          </cell>
          <cell r="AC64">
            <v>1.4191E-3</v>
          </cell>
          <cell r="AD64">
            <v>2.4036999999999999E-2</v>
          </cell>
          <cell r="AE64">
            <v>5.2627999999999998E-3</v>
          </cell>
          <cell r="AF64">
            <v>5.7019E-2</v>
          </cell>
          <cell r="AG64">
            <v>0.39305000000000001</v>
          </cell>
          <cell r="AH64">
            <v>0.14674000000000001</v>
          </cell>
        </row>
        <row r="65">
          <cell r="D65">
            <v>1.8261000000000001</v>
          </cell>
          <cell r="M65">
            <v>60.361123550000002</v>
          </cell>
          <cell r="N65">
            <v>3.6722999999999999E-2</v>
          </cell>
          <cell r="O65">
            <v>1.591</v>
          </cell>
          <cell r="P65">
            <v>1.3815</v>
          </cell>
          <cell r="Q65">
            <v>9.2759999999999995E-3</v>
          </cell>
          <cell r="R65">
            <v>2.6277000000000001E-4</v>
          </cell>
          <cell r="S65">
            <v>15.288</v>
          </cell>
          <cell r="T65">
            <v>3.6873999999999997E-2</v>
          </cell>
          <cell r="U65">
            <v>11.382999999999999</v>
          </cell>
          <cell r="V65">
            <v>1.1186E-3</v>
          </cell>
          <cell r="W65">
            <v>6.4592999999999998E-2</v>
          </cell>
          <cell r="X65">
            <v>1.4709E-4</v>
          </cell>
          <cell r="Y65">
            <v>6.472E-8</v>
          </cell>
          <cell r="Z65">
            <v>2.4101000000000001E-3</v>
          </cell>
          <cell r="AA65">
            <v>7.8647999999999999E-3</v>
          </cell>
          <cell r="AB65">
            <v>6.7625999999999997E-3</v>
          </cell>
          <cell r="AC65">
            <v>5.2406999999999996E-4</v>
          </cell>
          <cell r="AD65">
            <v>5.2075000000000003E-3</v>
          </cell>
          <cell r="AE65">
            <v>4.2263999999999999E-3</v>
          </cell>
          <cell r="AF65">
            <v>5.4866999999999999E-2</v>
          </cell>
          <cell r="AG65">
            <v>0.16566</v>
          </cell>
          <cell r="AH65">
            <v>0.16864999999999999</v>
          </cell>
        </row>
        <row r="66">
          <cell r="D66">
            <v>16.779</v>
          </cell>
          <cell r="M66">
            <v>277.22181909999995</v>
          </cell>
          <cell r="N66">
            <v>7.5496999999999995E-2</v>
          </cell>
          <cell r="O66">
            <v>15.141999999999999</v>
          </cell>
          <cell r="P66">
            <v>6.4664999999999999</v>
          </cell>
          <cell r="Q66">
            <v>3.4826999999999997E-2</v>
          </cell>
          <cell r="R66">
            <v>8.5941000000000001E-4</v>
          </cell>
          <cell r="S66">
            <v>52.36</v>
          </cell>
          <cell r="T66">
            <v>0.26723999999999998</v>
          </cell>
          <cell r="U66">
            <v>32.350999999999999</v>
          </cell>
          <cell r="V66">
            <v>4.8501000000000004E-3</v>
          </cell>
          <cell r="W66">
            <v>0.13924</v>
          </cell>
          <cell r="X66">
            <v>2.8528999999999998E-3</v>
          </cell>
          <cell r="Y66">
            <v>2.0949999999999998E-6</v>
          </cell>
          <cell r="Z66">
            <v>9.1526000000000003E-3</v>
          </cell>
          <cell r="AA66">
            <v>2.3560999999999999E-2</v>
          </cell>
          <cell r="AB66">
            <v>2.9401E-2</v>
          </cell>
          <cell r="AC66">
            <v>1.2634E-3</v>
          </cell>
          <cell r="AD66">
            <v>2.9697000000000001E-2</v>
          </cell>
          <cell r="AE66">
            <v>4.6757E-2</v>
          </cell>
          <cell r="AF66">
            <v>0.49025000000000002</v>
          </cell>
          <cell r="AG66">
            <v>0.89856999999999998</v>
          </cell>
          <cell r="AH66">
            <v>0.78186999999999995</v>
          </cell>
        </row>
        <row r="67">
          <cell r="D67">
            <v>2.3182999999999998</v>
          </cell>
          <cell r="M67">
            <v>67.359827543199998</v>
          </cell>
          <cell r="N67">
            <v>3.815E-4</v>
          </cell>
          <cell r="O67">
            <v>1.9301999999999999</v>
          </cell>
          <cell r="P67">
            <v>1.5439000000000001</v>
          </cell>
          <cell r="Q67">
            <v>1.6306999999999999E-2</v>
          </cell>
          <cell r="R67">
            <v>1.5555000000000001E-4</v>
          </cell>
          <cell r="S67">
            <v>1.0630999999999999</v>
          </cell>
          <cell r="T67">
            <v>3.0912000000000002E-4</v>
          </cell>
          <cell r="U67">
            <v>2.0948000000000002</v>
          </cell>
          <cell r="V67">
            <v>1.8067000000000001E-3</v>
          </cell>
          <cell r="W67">
            <v>1.2439E-3</v>
          </cell>
          <cell r="X67">
            <v>-1.8767000000000001E-7</v>
          </cell>
          <cell r="Y67">
            <v>9.5567000000000007E-10</v>
          </cell>
          <cell r="Z67">
            <v>2.7970999999999998E-3</v>
          </cell>
          <cell r="AA67">
            <v>9.0612999999999996E-3</v>
          </cell>
          <cell r="AB67">
            <v>1.0168E-2</v>
          </cell>
          <cell r="AC67">
            <v>1.794E-4</v>
          </cell>
          <cell r="AD67">
            <v>1.6490999999999999E-4</v>
          </cell>
          <cell r="AE67">
            <v>1.3814E-4</v>
          </cell>
          <cell r="AF67">
            <v>5.3408999999999998E-2</v>
          </cell>
          <cell r="AG67">
            <v>8.3083000000000004E-2</v>
          </cell>
          <cell r="AH67">
            <v>0.1852</v>
          </cell>
        </row>
        <row r="68">
          <cell r="D68">
            <v>16.585999999999999</v>
          </cell>
          <cell r="M68">
            <v>151.21975509999993</v>
          </cell>
          <cell r="N68">
            <v>1.599</v>
          </cell>
          <cell r="O68">
            <v>15.223000000000001</v>
          </cell>
          <cell r="P68">
            <v>3.2698</v>
          </cell>
          <cell r="Q68">
            <v>1.927</v>
          </cell>
          <cell r="R68">
            <v>4.5005000000000002E-3</v>
          </cell>
          <cell r="S68">
            <v>197290</v>
          </cell>
          <cell r="T68">
            <v>0.20974999999999999</v>
          </cell>
          <cell r="U68">
            <v>11682</v>
          </cell>
          <cell r="V68">
            <v>1.3842E-2</v>
          </cell>
          <cell r="W68">
            <v>6.9133E-2</v>
          </cell>
          <cell r="X68">
            <v>1.0505E-3</v>
          </cell>
          <cell r="Y68">
            <v>3.3213E-7</v>
          </cell>
          <cell r="Z68">
            <v>3.3258999999999997E-2</v>
          </cell>
          <cell r="AA68">
            <v>4.3874999999999997E-2</v>
          </cell>
          <cell r="AB68">
            <v>0.10548</v>
          </cell>
          <cell r="AC68">
            <v>273.42</v>
          </cell>
          <cell r="AD68">
            <v>0.11475</v>
          </cell>
          <cell r="AE68">
            <v>1.7212999999999999E-2</v>
          </cell>
          <cell r="AF68">
            <v>63.465000000000003</v>
          </cell>
          <cell r="AG68">
            <v>1347.9</v>
          </cell>
          <cell r="AH68">
            <v>0.39529999999999998</v>
          </cell>
        </row>
        <row r="69">
          <cell r="D69">
            <v>0.46997</v>
          </cell>
          <cell r="M69">
            <v>6.4030815109999999</v>
          </cell>
          <cell r="N69">
            <v>1.8482999999999999E-2</v>
          </cell>
          <cell r="O69">
            <v>0.43381999999999998</v>
          </cell>
          <cell r="P69">
            <v>0.12280000000000001</v>
          </cell>
          <cell r="Q69">
            <v>5.6743999999999996E-3</v>
          </cell>
          <cell r="R69">
            <v>2.3049E-4</v>
          </cell>
          <cell r="S69">
            <v>7.6722999999999999</v>
          </cell>
          <cell r="T69">
            <v>4.7706999999999999E-2</v>
          </cell>
          <cell r="U69">
            <v>6.5601000000000003</v>
          </cell>
          <cell r="V69">
            <v>4.2883999999999999E-4</v>
          </cell>
          <cell r="W69">
            <v>4.7990999999999997E-3</v>
          </cell>
          <cell r="X69">
            <v>5.0970999999999997E-5</v>
          </cell>
          <cell r="Y69">
            <v>2.131E-8</v>
          </cell>
          <cell r="Z69">
            <v>1.5837E-3</v>
          </cell>
          <cell r="AA69">
            <v>1.1862999999999999E-3</v>
          </cell>
          <cell r="AB69">
            <v>2.3213999999999999E-3</v>
          </cell>
          <cell r="AC69">
            <v>1.4876000000000001E-4</v>
          </cell>
          <cell r="AD69">
            <v>2.8249999999999998E-3</v>
          </cell>
          <cell r="AE69">
            <v>1.7237000000000001E-3</v>
          </cell>
          <cell r="AF69">
            <v>1.7965999999999999E-2</v>
          </cell>
          <cell r="AG69">
            <v>7.1259000000000003E-2</v>
          </cell>
          <cell r="AH69">
            <v>1.4947999999999999E-2</v>
          </cell>
        </row>
        <row r="70">
          <cell r="D70">
            <v>1.5629999999999999</v>
          </cell>
          <cell r="M70">
            <v>63.38563059749</v>
          </cell>
          <cell r="N70">
            <v>1.5656000000000001E-4</v>
          </cell>
          <cell r="O70">
            <v>1.2816000000000001</v>
          </cell>
          <cell r="P70">
            <v>1.4734</v>
          </cell>
          <cell r="Q70">
            <v>8.8509999999999999E-4</v>
          </cell>
          <cell r="R70">
            <v>1.0322999999999999E-5</v>
          </cell>
          <cell r="S70">
            <v>0.51432999999999995</v>
          </cell>
          <cell r="T70">
            <v>1.3212E-4</v>
          </cell>
          <cell r="U70">
            <v>1.3217000000000001</v>
          </cell>
          <cell r="V70">
            <v>8.1298999999999998E-4</v>
          </cell>
          <cell r="W70">
            <v>7.4337999999999997E-4</v>
          </cell>
          <cell r="X70">
            <v>-1.5176E-7</v>
          </cell>
          <cell r="Y70">
            <v>4.1551E-10</v>
          </cell>
          <cell r="Z70">
            <v>1.1823999999999999E-3</v>
          </cell>
          <cell r="AA70">
            <v>4.3651999999999996E-3</v>
          </cell>
          <cell r="AB70">
            <v>3.7518999999999999E-3</v>
          </cell>
          <cell r="AC70">
            <v>2.2647999999999999E-4</v>
          </cell>
          <cell r="AD70">
            <v>7.6984999999999996E-5</v>
          </cell>
          <cell r="AE70">
            <v>2.1481000000000001E-4</v>
          </cell>
          <cell r="AF70">
            <v>3.5371E-2</v>
          </cell>
          <cell r="AG70">
            <v>5.1270000000000003E-2</v>
          </cell>
          <cell r="AH70">
            <v>0.17671999999999999</v>
          </cell>
        </row>
        <row r="71">
          <cell r="D71">
            <v>4.0795000000000003</v>
          </cell>
          <cell r="M71">
            <v>110.42456367</v>
          </cell>
          <cell r="N71">
            <v>6.1492999999999999E-2</v>
          </cell>
          <cell r="O71">
            <v>3.6772999999999998</v>
          </cell>
          <cell r="P71">
            <v>2.5369000000000002</v>
          </cell>
          <cell r="Q71">
            <v>1.7544000000000001E-2</v>
          </cell>
          <cell r="R71">
            <v>4.2855999999999998E-4</v>
          </cell>
          <cell r="S71">
            <v>28.675000000000001</v>
          </cell>
          <cell r="T71">
            <v>8.8314000000000004E-2</v>
          </cell>
          <cell r="U71">
            <v>22.437999999999999</v>
          </cell>
          <cell r="V71">
            <v>1.6815E-2</v>
          </cell>
          <cell r="W71">
            <v>0.10779</v>
          </cell>
          <cell r="X71">
            <v>4.1534999999999999E-4</v>
          </cell>
          <cell r="Y71">
            <v>1.9926E-7</v>
          </cell>
          <cell r="Z71">
            <v>6.2411000000000003E-3</v>
          </cell>
          <cell r="AA71">
            <v>9.4280000000000006E-3</v>
          </cell>
          <cell r="AB71">
            <v>2.6443999999999999E-2</v>
          </cell>
          <cell r="AC71">
            <v>2.4615000000000001E-3</v>
          </cell>
          <cell r="AD71">
            <v>9.8277999999999994E-3</v>
          </cell>
          <cell r="AE71">
            <v>9.4646999999999995E-3</v>
          </cell>
          <cell r="AF71">
            <v>0.12259</v>
          </cell>
          <cell r="AG71">
            <v>0.33853</v>
          </cell>
          <cell r="AH71">
            <v>0.30918000000000001</v>
          </cell>
        </row>
        <row r="72">
          <cell r="D72">
            <v>11.087</v>
          </cell>
          <cell r="M72">
            <v>181.805161</v>
          </cell>
          <cell r="N72">
            <v>0.61707999999999996</v>
          </cell>
          <cell r="O72">
            <v>10.166</v>
          </cell>
          <cell r="P72">
            <v>3.73</v>
          </cell>
          <cell r="Q72">
            <v>0.14452999999999999</v>
          </cell>
          <cell r="R72">
            <v>4.7632000000000004E-3</v>
          </cell>
          <cell r="S72">
            <v>215.25</v>
          </cell>
          <cell r="T72">
            <v>0.89961000000000002</v>
          </cell>
          <cell r="U72">
            <v>169.91</v>
          </cell>
          <cell r="V72">
            <v>1.2493000000000001E-2</v>
          </cell>
          <cell r="W72">
            <v>0.67508000000000001</v>
          </cell>
          <cell r="X72">
            <v>1.4947000000000001E-3</v>
          </cell>
          <cell r="Y72">
            <v>2.8059999999999999E-6</v>
          </cell>
          <cell r="Z72">
            <v>2.8736000000000001E-2</v>
          </cell>
          <cell r="AA72">
            <v>3.1737000000000001E-2</v>
          </cell>
          <cell r="AB72">
            <v>5.6224999999999997E-2</v>
          </cell>
          <cell r="AC72">
            <v>1.0362E-2</v>
          </cell>
          <cell r="AD72">
            <v>9.0798000000000004E-2</v>
          </cell>
          <cell r="AE72">
            <v>3.2612000000000002E-2</v>
          </cell>
          <cell r="AF72">
            <v>0.45911000000000002</v>
          </cell>
          <cell r="AG72">
            <v>1.8869</v>
          </cell>
          <cell r="AH72">
            <v>0.47855999999999999</v>
          </cell>
        </row>
        <row r="74">
          <cell r="D74">
            <v>1.7427E-3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</sheetData>
      <sheetData sheetId="1"/>
      <sheetData sheetId="2"/>
      <sheetData sheetId="3"/>
      <sheetData sheetId="4">
        <row r="10">
          <cell r="D10">
            <v>1</v>
          </cell>
          <cell r="M10">
            <v>0</v>
          </cell>
          <cell r="O10">
            <v>1</v>
          </cell>
          <cell r="AF10">
            <v>2.7217847389099999E-2</v>
          </cell>
          <cell r="AG10">
            <v>3.4243902439000003E-2</v>
          </cell>
        </row>
        <row r="11">
          <cell r="D11">
            <v>-7.7080000000000002</v>
          </cell>
          <cell r="M11">
            <v>0</v>
          </cell>
          <cell r="V11">
            <v>3.9E-2</v>
          </cell>
          <cell r="Z11">
            <v>0.22</v>
          </cell>
          <cell r="AA11">
            <v>1</v>
          </cell>
          <cell r="AB11">
            <v>0.71</v>
          </cell>
          <cell r="AF11">
            <v>1.4679185454499999E-2</v>
          </cell>
          <cell r="AG11">
            <v>0.55842926829299999</v>
          </cell>
        </row>
        <row r="12">
          <cell r="D12">
            <v>0</v>
          </cell>
          <cell r="M12">
            <v>0</v>
          </cell>
          <cell r="AA12">
            <v>0.59459459459459463</v>
          </cell>
          <cell r="AG12">
            <v>2.2623599209E-4</v>
          </cell>
        </row>
        <row r="13">
          <cell r="D13">
            <v>0</v>
          </cell>
          <cell r="M13">
            <v>0</v>
          </cell>
        </row>
        <row r="14">
          <cell r="D14">
            <v>0</v>
          </cell>
          <cell r="M14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>
        <row r="5">
          <cell r="AW5">
            <v>2.8785651665303269</v>
          </cell>
        </row>
        <row r="6">
          <cell r="AW6">
            <v>2.5456445993031358</v>
          </cell>
        </row>
        <row r="7">
          <cell r="AW7">
            <v>0.1289198606271777</v>
          </cell>
        </row>
        <row r="8">
          <cell r="AW8">
            <v>72.666834883566366</v>
          </cell>
        </row>
        <row r="9">
          <cell r="AW9">
            <v>8.959395848147313</v>
          </cell>
        </row>
        <row r="10">
          <cell r="AW10">
            <v>4.7614890885750967</v>
          </cell>
        </row>
        <row r="11">
          <cell r="AW11">
            <v>0.12658994122408757</v>
          </cell>
        </row>
        <row r="12">
          <cell r="AW12">
            <v>12.828208200116123</v>
          </cell>
        </row>
        <row r="13">
          <cell r="AW13">
            <v>39.613506921958589</v>
          </cell>
        </row>
        <row r="14">
          <cell r="AW14">
            <v>0.31480265521757361</v>
          </cell>
        </row>
        <row r="15">
          <cell r="AW15">
            <v>0.35677634257991675</v>
          </cell>
        </row>
        <row r="16">
          <cell r="AW16">
            <v>1.6235063353598722</v>
          </cell>
        </row>
        <row r="17">
          <cell r="AW17">
            <v>1.282613087809187</v>
          </cell>
        </row>
        <row r="18">
          <cell r="AW18">
            <v>3.7473890549182172</v>
          </cell>
        </row>
        <row r="19">
          <cell r="AW19">
            <v>0.20108233375543905</v>
          </cell>
        </row>
        <row r="20">
          <cell r="AW20">
            <v>1.5631965771944565</v>
          </cell>
        </row>
        <row r="21">
          <cell r="AW21">
            <v>1.2499190341515347</v>
          </cell>
        </row>
        <row r="22">
          <cell r="AW22">
            <v>29.220812926509367</v>
          </cell>
        </row>
        <row r="23">
          <cell r="AW23">
            <v>285.14572485880706</v>
          </cell>
        </row>
        <row r="25">
          <cell r="AW25">
            <v>1</v>
          </cell>
        </row>
        <row r="26">
          <cell r="AW26">
            <v>7.0278939660923245E-2</v>
          </cell>
        </row>
        <row r="27">
          <cell r="AW27">
            <v>7.1020761546420665</v>
          </cell>
        </row>
        <row r="28">
          <cell r="AW28">
            <v>3.4664246981640425</v>
          </cell>
        </row>
        <row r="29">
          <cell r="AW29">
            <v>7.6655052264808371E-2</v>
          </cell>
        </row>
        <row r="30">
          <cell r="AW30">
            <v>4.6000978197558835</v>
          </cell>
        </row>
        <row r="31">
          <cell r="AW31">
            <v>137.28298823239513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O127"/>
  <sheetViews>
    <sheetView tabSelected="1" zoomScale="85" zoomScaleNormal="85" workbookViewId="0">
      <pane ySplit="5" topLeftCell="A6" activePane="bottomLeft" state="frozen"/>
      <selection activeCell="AC1" sqref="AC1"/>
      <selection pane="bottomLeft" activeCell="D6" sqref="D6"/>
    </sheetView>
  </sheetViews>
  <sheetFormatPr defaultRowHeight="15" x14ac:dyDescent="0.25"/>
  <cols>
    <col min="2" max="2" width="21.28515625" customWidth="1"/>
    <col min="3" max="3" width="14.7109375" customWidth="1"/>
    <col min="14" max="14" width="12" bestFit="1" customWidth="1"/>
    <col min="17" max="17" width="12" bestFit="1" customWidth="1"/>
    <col min="19" max="19" width="12.28515625" bestFit="1" customWidth="1"/>
    <col min="24" max="24" width="12.28515625" bestFit="1" customWidth="1"/>
    <col min="29" max="29" width="12.28515625" bestFit="1" customWidth="1"/>
    <col min="34" max="34" width="12.28515625" style="8" bestFit="1" customWidth="1"/>
    <col min="39" max="39" width="9.5703125" style="8" bestFit="1" customWidth="1"/>
    <col min="40" max="40" width="21.140625" customWidth="1"/>
    <col min="42" max="42" width="29" style="8" customWidth="1"/>
    <col min="43" max="43" width="34.85546875" style="8" customWidth="1"/>
    <col min="44" max="45" width="33.7109375" customWidth="1"/>
    <col min="46" max="46" width="33.7109375" style="8" customWidth="1"/>
    <col min="47" max="61" width="33.7109375" customWidth="1"/>
    <col min="62" max="64" width="16.140625" customWidth="1"/>
  </cols>
  <sheetData>
    <row r="4" spans="2:67" x14ac:dyDescent="0.25">
      <c r="D4" t="s">
        <v>0</v>
      </c>
      <c r="E4" t="s">
        <v>1</v>
      </c>
      <c r="I4" t="s">
        <v>0</v>
      </c>
      <c r="J4" t="s">
        <v>1</v>
      </c>
      <c r="N4" t="str">
        <f t="shared" ref="N4" si="0">I4</f>
        <v>Value</v>
      </c>
      <c r="O4" t="str">
        <f t="shared" ref="O4" si="1">J4</f>
        <v>Unit</v>
      </c>
      <c r="S4" t="str">
        <f t="shared" ref="S4" si="2">N4</f>
        <v>Value</v>
      </c>
      <c r="T4" t="str">
        <f t="shared" ref="T4" si="3">O4</f>
        <v>Unit</v>
      </c>
      <c r="X4" t="str">
        <f t="shared" ref="X4" si="4">S4</f>
        <v>Value</v>
      </c>
      <c r="Y4" t="str">
        <f t="shared" ref="Y4" si="5">T4</f>
        <v>Unit</v>
      </c>
      <c r="AC4" t="str">
        <f t="shared" ref="AC4:AC8" si="6">X4</f>
        <v>Value</v>
      </c>
      <c r="AD4" t="str">
        <f t="shared" ref="AD4:AD8" si="7">Y4</f>
        <v>Unit</v>
      </c>
      <c r="AH4" s="8" t="str">
        <f t="shared" ref="AH4:AH17" si="8">AC4</f>
        <v>Value</v>
      </c>
      <c r="AI4" t="str">
        <f t="shared" ref="AI4:AI17" si="9">AD4</f>
        <v>Unit</v>
      </c>
      <c r="AM4" s="8" t="str">
        <f t="shared" ref="AM4:AM35" si="10">AH4</f>
        <v>Value</v>
      </c>
      <c r="AN4" t="str">
        <f t="shared" ref="AN4:AN35" si="11">AI4</f>
        <v>Unit</v>
      </c>
      <c r="AR4" s="34" t="s">
        <v>101</v>
      </c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5" t="s">
        <v>102</v>
      </c>
      <c r="BK4" s="35"/>
      <c r="BL4" s="35"/>
    </row>
    <row r="5" spans="2:67" x14ac:dyDescent="0.25">
      <c r="B5" s="1" t="s">
        <v>2</v>
      </c>
      <c r="G5" s="1" t="s">
        <v>2</v>
      </c>
      <c r="L5" s="1" t="str">
        <f t="shared" ref="L5" si="12">G5</f>
        <v>process input</v>
      </c>
      <c r="Q5" s="1" t="str">
        <f t="shared" ref="Q5" si="13">L5</f>
        <v>process input</v>
      </c>
      <c r="V5" s="1" t="str">
        <f t="shared" ref="V5" si="14">Q5</f>
        <v>process input</v>
      </c>
      <c r="AA5" s="1" t="str">
        <f t="shared" ref="AA5:AA8" si="15">V5</f>
        <v>process input</v>
      </c>
      <c r="AF5" s="1" t="str">
        <f t="shared" ref="AF5:AF17" si="16">AA5</f>
        <v>process input</v>
      </c>
      <c r="AK5" s="1" t="str">
        <f t="shared" ref="AK5:AK35" si="17">AF5</f>
        <v>process input</v>
      </c>
      <c r="AP5" s="31" t="s">
        <v>98</v>
      </c>
      <c r="AQ5" s="31" t="s">
        <v>99</v>
      </c>
      <c r="AR5" s="29" t="s">
        <v>103</v>
      </c>
      <c r="AS5" s="29" t="s">
        <v>104</v>
      </c>
      <c r="AT5" s="29" t="s">
        <v>105</v>
      </c>
      <c r="AU5" s="29" t="s">
        <v>106</v>
      </c>
      <c r="AV5" s="29" t="s">
        <v>107</v>
      </c>
      <c r="AW5" s="29" t="s">
        <v>108</v>
      </c>
      <c r="AX5" s="29" t="s">
        <v>109</v>
      </c>
      <c r="AY5" s="29" t="s">
        <v>110</v>
      </c>
      <c r="AZ5" s="29" t="s">
        <v>111</v>
      </c>
      <c r="BA5" s="29" t="s">
        <v>112</v>
      </c>
      <c r="BB5" s="29" t="s">
        <v>113</v>
      </c>
      <c r="BC5" s="29" t="s">
        <v>114</v>
      </c>
      <c r="BD5" s="29" t="s">
        <v>115</v>
      </c>
      <c r="BE5" s="29" t="s">
        <v>116</v>
      </c>
      <c r="BF5" s="29" t="s">
        <v>117</v>
      </c>
      <c r="BG5" s="29" t="s">
        <v>118</v>
      </c>
      <c r="BH5" s="29" t="s">
        <v>119</v>
      </c>
      <c r="BI5" s="29" t="s">
        <v>120</v>
      </c>
      <c r="BJ5" s="30" t="s">
        <v>121</v>
      </c>
      <c r="BK5" s="30" t="s">
        <v>122</v>
      </c>
      <c r="BL5" s="30" t="s">
        <v>123</v>
      </c>
    </row>
    <row r="6" spans="2:67" x14ac:dyDescent="0.25">
      <c r="B6" s="28" t="s">
        <v>26</v>
      </c>
      <c r="C6" s="28"/>
      <c r="D6" s="28">
        <f>$D$12*1000/$E$23*E18/1000</f>
        <v>1.1225083121740516E-2</v>
      </c>
      <c r="E6" s="28" t="s">
        <v>4</v>
      </c>
      <c r="G6" s="4" t="s">
        <v>32</v>
      </c>
      <c r="I6">
        <f>D6/'[1]PTAA pro'!$E$12*'[1]PTAA pro'!$E$5</f>
        <v>2.1764634381403306E-2</v>
      </c>
      <c r="J6" t="s">
        <v>4</v>
      </c>
      <c r="L6" s="3" t="s">
        <v>34</v>
      </c>
      <c r="N6">
        <f>I6/'[1]MTPA3 pro'!$E$19*'[1]MTPA3 pro'!$E$9</f>
        <v>7.4117403569103144E-4</v>
      </c>
      <c r="O6" t="s">
        <v>4</v>
      </c>
      <c r="Q6" s="3" t="s">
        <v>52</v>
      </c>
      <c r="S6">
        <f>N6/'[1]Pd2(dba)3 pro'!$E$9*'[1]Pd2(dba)3 pro'!$E$5</f>
        <v>6.3113072908188258E-4</v>
      </c>
      <c r="T6" t="s">
        <v>4</v>
      </c>
      <c r="V6" s="6" t="s">
        <v>65</v>
      </c>
      <c r="W6" s="3"/>
      <c r="X6">
        <f>S6/'[1]Dibenzylideneacetone pro'!$E$13*'[1]Dibenzylideneacetone pro'!$E$9</f>
        <v>6.3532627998746027E-4</v>
      </c>
      <c r="Y6" t="s">
        <v>4</v>
      </c>
      <c r="AA6" t="str">
        <f t="shared" si="15"/>
        <v>Benzaldehyde</v>
      </c>
      <c r="AC6">
        <f t="shared" si="6"/>
        <v>6.3532627998746027E-4</v>
      </c>
      <c r="AD6" t="str">
        <f t="shared" si="7"/>
        <v>kg</v>
      </c>
      <c r="AF6" t="str">
        <f t="shared" si="16"/>
        <v>Benzaldehyde</v>
      </c>
      <c r="AH6" s="8">
        <f t="shared" si="8"/>
        <v>6.3532627998746027E-4</v>
      </c>
      <c r="AI6" t="str">
        <f t="shared" si="9"/>
        <v>kg</v>
      </c>
      <c r="AK6" t="str">
        <f t="shared" si="17"/>
        <v>Benzaldehyde</v>
      </c>
      <c r="AM6" s="8">
        <f t="shared" si="10"/>
        <v>6.3532627998746027E-4</v>
      </c>
      <c r="AN6" t="str">
        <f t="shared" si="11"/>
        <v>kg</v>
      </c>
      <c r="AP6" s="8">
        <f>AM6*[2]production!$D$37</f>
        <v>3.2780930068512988E-3</v>
      </c>
      <c r="AQ6" s="8">
        <f>$AM$6*[2]production!M37</f>
        <v>6.9850301459557521E-2</v>
      </c>
      <c r="AR6" s="8">
        <f>$AM$6*[2]production!N37</f>
        <v>1.7866645645807358E-4</v>
      </c>
      <c r="AS6" s="8">
        <f>$AM$6*[2]production!O37</f>
        <v>2.9488669285617965E-3</v>
      </c>
      <c r="AT6" s="8">
        <f>$AM$6*[2]production!P37</f>
        <v>1.478658384042815E-3</v>
      </c>
      <c r="AU6" s="8">
        <f>$AM$6*[2]production!Q37</f>
        <v>3.1888296645130603E-5</v>
      </c>
      <c r="AV6" s="8">
        <f>$AM$6*[2]production!R37</f>
        <v>1.1092796848581057E-6</v>
      </c>
      <c r="AW6" s="8">
        <f>$AM$6*[2]production!S37</f>
        <v>4.8781622429997173E-2</v>
      </c>
      <c r="AX6" s="8">
        <f>$AM$6*[2]production!T37</f>
        <v>2.5822201323810338E-4</v>
      </c>
      <c r="AY6" s="8">
        <f>$AM$6*[2]production!U37</f>
        <v>3.7430883111741205E-2</v>
      </c>
      <c r="AZ6" s="8">
        <f>$AM$6*[2]production!V37</f>
        <v>2.63812884501993E-6</v>
      </c>
      <c r="BA6" s="8">
        <f>$AM$6*[2]production!W37</f>
        <v>1.55998014788121E-4</v>
      </c>
      <c r="BB6" s="8">
        <f>$AM$6*[2]production!X37</f>
        <v>3.1668473752254948E-7</v>
      </c>
      <c r="BC6" s="8">
        <f>$AM$6*[2]production!Y37</f>
        <v>7.5076506506118182E-10</v>
      </c>
      <c r="BD6" s="8">
        <f>$AM$6*[2]production!Z37</f>
        <v>6.3551687787145652E-6</v>
      </c>
      <c r="BE6" s="8">
        <f>$AM$6*[2]production!AA37</f>
        <v>1.0030531308442023E-5</v>
      </c>
      <c r="BF6" s="8">
        <f>$AM$6*[2]production!AB37</f>
        <v>1.4024827630723186E-5</v>
      </c>
      <c r="BG6" s="8">
        <f>$AM$6*[2]production!AC37</f>
        <v>3.0396550539720052E-6</v>
      </c>
      <c r="BH6" s="8">
        <f>$AM$6*[2]production!AD37</f>
        <v>2.3248494563581133E-5</v>
      </c>
      <c r="BI6" s="8">
        <f>$AM$6*[2]production!AE37</f>
        <v>6.941574935142991E-6</v>
      </c>
      <c r="BJ6" s="8">
        <f>$AM$6*[2]production!AF37</f>
        <v>1.2250996656998196E-4</v>
      </c>
      <c r="BK6" s="8">
        <f>$AM$6*[2]production!AG37</f>
        <v>4.4875001134354284E-4</v>
      </c>
      <c r="BL6" s="8">
        <f>$AM$6*[2]production!AH37</f>
        <v>1.8454322454795758E-4</v>
      </c>
      <c r="BM6" s="8"/>
      <c r="BN6" s="8"/>
      <c r="BO6" s="8"/>
    </row>
    <row r="7" spans="2:67" x14ac:dyDescent="0.25">
      <c r="B7" s="28" t="s">
        <v>27</v>
      </c>
      <c r="C7" s="28"/>
      <c r="D7" s="28">
        <f>$D$12*1000/$E$23*E19/1000</f>
        <v>0.97658223159142488</v>
      </c>
      <c r="E7" s="28" t="s">
        <v>4</v>
      </c>
      <c r="G7" s="4" t="s">
        <v>33</v>
      </c>
      <c r="I7">
        <f>D6/'[1]PTAA pro'!$E$12*'[1]PTAA pro'!$E$6</f>
        <v>9.0971280785191351E-3</v>
      </c>
      <c r="J7" t="s">
        <v>4</v>
      </c>
      <c r="L7" s="3" t="s">
        <v>41</v>
      </c>
      <c r="N7">
        <f>I6/'[1]MTPA3 pro'!$E$19*'[1]MTPA3 pro'!$E$10</f>
        <v>1.3529367318169622E-3</v>
      </c>
      <c r="O7" t="s">
        <v>4</v>
      </c>
      <c r="Q7" s="3" t="s">
        <v>53</v>
      </c>
      <c r="S7">
        <f>N6/'[1]Pd2(dba)3 pro'!$E$9*'[1]Pd2(dba)3 pro'!$E$6</f>
        <v>5.2863941410277347E-4</v>
      </c>
      <c r="T7" t="s">
        <v>4</v>
      </c>
      <c r="V7" t="s">
        <v>93</v>
      </c>
      <c r="X7">
        <f>S6/'[1]Dibenzylideneacetone pro'!$E$13*'[1]Dibenzylideneacetone pro'!$E$11</f>
        <v>1.2622614581637652E-3</v>
      </c>
      <c r="Y7" t="s">
        <v>4</v>
      </c>
      <c r="AA7" t="str">
        <f t="shared" si="15"/>
        <v>NaOH (50%)</v>
      </c>
      <c r="AC7">
        <f t="shared" si="6"/>
        <v>1.2622614581637652E-3</v>
      </c>
      <c r="AD7" t="str">
        <f t="shared" si="7"/>
        <v>kg</v>
      </c>
      <c r="AF7" t="str">
        <f t="shared" si="16"/>
        <v>NaOH (50%)</v>
      </c>
      <c r="AH7" s="8">
        <f t="shared" si="8"/>
        <v>1.2622614581637652E-3</v>
      </c>
      <c r="AI7" t="str">
        <f t="shared" si="9"/>
        <v>kg</v>
      </c>
      <c r="AK7" t="str">
        <f t="shared" si="17"/>
        <v>NaOH (50%)</v>
      </c>
      <c r="AM7" s="8">
        <f t="shared" si="10"/>
        <v>1.2622614581637652E-3</v>
      </c>
      <c r="AN7" t="str">
        <f t="shared" si="11"/>
        <v>kg</v>
      </c>
      <c r="AP7" s="8">
        <f>AM7*[2]production!$D$38</f>
        <v>1.8350757078784818E-3</v>
      </c>
      <c r="AQ7" s="8">
        <f>$AM$7*[2]production!M38</f>
        <v>2.5233651890520244E-2</v>
      </c>
      <c r="AR7" s="8">
        <f>$AM$7*[2]production!N38</f>
        <v>9.8744189349235024E-5</v>
      </c>
      <c r="AS7" s="8">
        <f>$AM$7*[2]production!O38</f>
        <v>1.6952171383139366E-3</v>
      </c>
      <c r="AT7" s="8">
        <f>$AM$7*[2]production!P38</f>
        <v>4.7851069617530173E-4</v>
      </c>
      <c r="AU7" s="8">
        <f>$AM$7*[2]production!Q38</f>
        <v>2.650496609852274E-5</v>
      </c>
      <c r="AV7" s="8">
        <f>$AM$7*[2]production!R38</f>
        <v>9.8737878041944199E-7</v>
      </c>
      <c r="AW7" s="8">
        <f>$AM$7*[2]production!S38</f>
        <v>3.8504023519827492E-2</v>
      </c>
      <c r="AX7" s="8">
        <f>$AM$7*[2]production!T38</f>
        <v>1.9219192962001489E-4</v>
      </c>
      <c r="AY7" s="8">
        <f>$AM$7*[2]production!U38</f>
        <v>3.0699460924000933E-2</v>
      </c>
      <c r="AZ7" s="8">
        <f>$AM$7*[2]production!V38</f>
        <v>1.8735746823524767E-6</v>
      </c>
      <c r="BA7" s="8">
        <f>$AM$7*[2]production!W38</f>
        <v>8.9809902748351895E-5</v>
      </c>
      <c r="BB7" s="8">
        <f>$AM$7*[2]production!X38</f>
        <v>2.3291248426037795E-7</v>
      </c>
      <c r="BC7" s="8">
        <f>$AM$7*[2]production!Y38</f>
        <v>9.40460522019495E-10</v>
      </c>
      <c r="BD7" s="8">
        <f>$AM$7*[2]production!Z38</f>
        <v>6.0824592884537356E-6</v>
      </c>
      <c r="BE7" s="8">
        <f>$AM$7*[2]production!AA38</f>
        <v>4.9810099400600338E-6</v>
      </c>
      <c r="BF7" s="8">
        <f>$AM$7*[2]production!AB38</f>
        <v>9.5983623540230858E-6</v>
      </c>
      <c r="BG7" s="8">
        <f>$AM$7*[2]production!AC38</f>
        <v>1.1083917864136023E-6</v>
      </c>
      <c r="BH7" s="8">
        <f>$AM$7*[2]production!AD38</f>
        <v>1.6052178963468602E-5</v>
      </c>
      <c r="BI7" s="8">
        <f>$AM$7*[2]production!AE38</f>
        <v>6.6031421399462883E-6</v>
      </c>
      <c r="BJ7" s="8">
        <f>$AM$7*[2]production!AF38</f>
        <v>7.9421490947664112E-5</v>
      </c>
      <c r="BK7" s="8">
        <f>$AM$7*[2]production!AG38</f>
        <v>3.3620333938191881E-4</v>
      </c>
      <c r="BL7" s="8">
        <f>$AM$7*[2]production!AH38</f>
        <v>6.1544081915690694E-5</v>
      </c>
      <c r="BM7" s="8"/>
      <c r="BN7" s="8"/>
      <c r="BO7" s="8"/>
    </row>
    <row r="8" spans="2:67" x14ac:dyDescent="0.25">
      <c r="B8" s="3" t="s">
        <v>28</v>
      </c>
      <c r="D8" s="28">
        <f>$D$12*1000/$E$23*E20/1000</f>
        <v>1.4311980980219155E-3</v>
      </c>
      <c r="E8" t="s">
        <v>4</v>
      </c>
      <c r="G8" t="s">
        <v>27</v>
      </c>
      <c r="I8">
        <f>D7</f>
        <v>0.97658223159142488</v>
      </c>
      <c r="J8" t="s">
        <v>4</v>
      </c>
      <c r="L8" t="s">
        <v>42</v>
      </c>
      <c r="N8">
        <f>I6/'[1]MTPA3 pro'!$E$19*'[1]MTPA3 pro'!$E$11</f>
        <v>7.6882100368903028E-2</v>
      </c>
      <c r="O8" t="s">
        <v>4</v>
      </c>
      <c r="Q8" s="3" t="s">
        <v>54</v>
      </c>
      <c r="S8">
        <f>N7/'[1]DPPF pro'!$E$8*'[1]DPPF pro'!$E$5</f>
        <v>6.0442570600126018E-4</v>
      </c>
      <c r="T8" t="s">
        <v>4</v>
      </c>
      <c r="V8" t="s">
        <v>66</v>
      </c>
      <c r="X8">
        <f>S7/'[1]Na2PdCl4 pro'!$E$12*'[1]Na2PdCl4 pro'!$E$9</f>
        <v>2.1037690969396089E-4</v>
      </c>
      <c r="Y8" t="s">
        <v>4</v>
      </c>
      <c r="AA8" t="str">
        <f t="shared" si="15"/>
        <v>NaCl</v>
      </c>
      <c r="AC8">
        <f t="shared" si="6"/>
        <v>2.1037690969396089E-4</v>
      </c>
      <c r="AD8" t="str">
        <f t="shared" si="7"/>
        <v>kg</v>
      </c>
      <c r="AF8" t="str">
        <f t="shared" si="16"/>
        <v>NaCl</v>
      </c>
      <c r="AH8" s="8">
        <f t="shared" si="8"/>
        <v>2.1037690969396089E-4</v>
      </c>
      <c r="AI8" t="str">
        <f t="shared" si="9"/>
        <v>kg</v>
      </c>
      <c r="AK8" t="str">
        <f t="shared" si="17"/>
        <v>NaCl</v>
      </c>
      <c r="AM8" s="8">
        <f t="shared" si="10"/>
        <v>2.1037690969396089E-4</v>
      </c>
      <c r="AN8" t="str">
        <f t="shared" si="11"/>
        <v>kg</v>
      </c>
      <c r="AP8" s="8">
        <f>AM8*[2]production!$D$39</f>
        <v>5.5377513938741325E-5</v>
      </c>
      <c r="AQ8" s="8">
        <f>$AM$8*[2]production!M39</f>
        <v>7.128304620608874E-4</v>
      </c>
      <c r="AR8" s="8">
        <f>$AM$8*[2]production!N39</f>
        <v>5.629896480320087E-6</v>
      </c>
      <c r="AS8" s="8">
        <f>$AM$8*[2]production!O39</f>
        <v>5.1222569972285595E-5</v>
      </c>
      <c r="AT8" s="8">
        <f>$AM$8*[2]production!P39</f>
        <v>1.3381864848723157E-5</v>
      </c>
      <c r="AU8" s="8">
        <f>$AM$8*[2]production!Q39</f>
        <v>1.2913986601563788E-6</v>
      </c>
      <c r="AV8" s="8">
        <f>$AM$8*[2]production!R39</f>
        <v>4.0949865471929482E-8</v>
      </c>
      <c r="AW8" s="8">
        <f>$AM$8*[2]production!S39</f>
        <v>2.1450029712396252E-3</v>
      </c>
      <c r="AX8" s="8">
        <f>$AM$8*[2]production!T39</f>
        <v>4.9120904644442934E-6</v>
      </c>
      <c r="AY8" s="8">
        <f>$AM$8*[2]production!U39</f>
        <v>1.5203097755943779E-3</v>
      </c>
      <c r="AZ8" s="8">
        <f>$AM$8*[2]production!V39</f>
        <v>7.6457280290076204E-8</v>
      </c>
      <c r="BA8" s="8">
        <f>$AM$8*[2]production!W39</f>
        <v>1.0711340357068019E-5</v>
      </c>
      <c r="BB8" s="8">
        <f>$AM$8*[2]production!X39</f>
        <v>8.2324692301440774E-9</v>
      </c>
      <c r="BC8" s="8">
        <f>$AM$8*[2]production!Y39</f>
        <v>3.7920437972336449E-12</v>
      </c>
      <c r="BD8" s="8">
        <f>$AM$8*[2]production!Z39</f>
        <v>1.7676499083215674E-7</v>
      </c>
      <c r="BE8" s="8">
        <f>$AM$8*[2]production!AA39</f>
        <v>1.5742924906218482E-7</v>
      </c>
      <c r="BF8" s="8">
        <f>$AM$8*[2]production!AB39</f>
        <v>3.3010240900079402E-7</v>
      </c>
      <c r="BG8" s="8">
        <f>$AM$8*[2]production!AC39</f>
        <v>7.1563913370594669E-8</v>
      </c>
      <c r="BH8" s="8">
        <f>$AM$8*[2]production!AD39</f>
        <v>7.8842954446005722E-7</v>
      </c>
      <c r="BI8" s="8">
        <f>$AM$8*[2]production!AE39</f>
        <v>1.8798228765703875E-7</v>
      </c>
      <c r="BJ8" s="8">
        <f>$AM$8*[2]production!AF39</f>
        <v>3.1171546709354184E-6</v>
      </c>
      <c r="BK8" s="8">
        <f>$AM$8*[2]production!AG39</f>
        <v>1.6819844306941865E-5</v>
      </c>
      <c r="BL8" s="8">
        <f>$AM$8*[2]production!AH39</f>
        <v>2.1012235363323119E-6</v>
      </c>
      <c r="BM8" s="8"/>
      <c r="BN8" s="8"/>
      <c r="BO8" s="8"/>
    </row>
    <row r="9" spans="2:67" x14ac:dyDescent="0.25">
      <c r="B9" t="s">
        <v>29</v>
      </c>
      <c r="D9" s="28">
        <f>$D$12*1000/$E$23*E21/1000</f>
        <v>6.6171865002660341E-3</v>
      </c>
      <c r="E9" t="s">
        <v>4</v>
      </c>
      <c r="G9" t="s">
        <v>3</v>
      </c>
      <c r="I9">
        <f>$D$8/[3]inventory!$AW$25*[3]inventory!AW5</f>
        <v>4.1197969913703419E-3</v>
      </c>
      <c r="J9" t="s">
        <v>4</v>
      </c>
      <c r="L9" s="3" t="s">
        <v>43</v>
      </c>
      <c r="N9">
        <f>I6/'[1]MTPA3 pro'!$E$19*'[1]MTPA3 pro'!$E$12</f>
        <v>3.1176368167956086E-2</v>
      </c>
      <c r="O9" t="s">
        <v>4</v>
      </c>
      <c r="Q9" s="3" t="s">
        <v>55</v>
      </c>
      <c r="S9">
        <f>N7/'[1]DPPF pro'!$E$8*'[1]DPPF pro'!$E$6</f>
        <v>1.3462208906391702E-3</v>
      </c>
      <c r="T9" t="s">
        <v>4</v>
      </c>
      <c r="V9" s="3" t="s">
        <v>67</v>
      </c>
      <c r="X9">
        <f>S7/'[1]Na2PdCl4 pro'!$E$12*'[1]Na2PdCl4 pro'!$E$10</f>
        <v>3.1826250440881261E-4</v>
      </c>
      <c r="Y9" t="s">
        <v>4</v>
      </c>
      <c r="AA9" s="6" t="s">
        <v>75</v>
      </c>
      <c r="AC9">
        <f>X9/'[1]PdCl2 pro'!$E$8*'[1]PdCl2 pro'!$E$5</f>
        <v>1.9059788399623806E-4</v>
      </c>
      <c r="AD9" t="s">
        <v>4</v>
      </c>
      <c r="AF9" t="str">
        <f t="shared" si="16"/>
        <v>Pd</v>
      </c>
      <c r="AH9" s="8">
        <f t="shared" si="8"/>
        <v>1.9059788399623806E-4</v>
      </c>
      <c r="AI9" t="str">
        <f t="shared" si="9"/>
        <v>kg</v>
      </c>
      <c r="AK9" t="str">
        <f t="shared" si="17"/>
        <v>Pd</v>
      </c>
      <c r="AM9" s="8">
        <f t="shared" si="10"/>
        <v>1.9059788399623806E-4</v>
      </c>
      <c r="AN9" t="str">
        <f t="shared" si="11"/>
        <v>kg</v>
      </c>
      <c r="AP9" s="8">
        <f>AM9*[2]production!$D$40</f>
        <v>0.77213108785716</v>
      </c>
      <c r="AQ9" s="8">
        <f>$AM$9*[2]production!M40</f>
        <v>12.504325304635419</v>
      </c>
      <c r="AR9" s="8">
        <f>$AM$9*[2]production!N40</f>
        <v>2.4385093278478698E-2</v>
      </c>
      <c r="AS9" s="8">
        <f>$AM$9*[2]production!O40</f>
        <v>0.71417027133390398</v>
      </c>
      <c r="AT9" s="8">
        <f>$AM$9*[2]production!P40</f>
        <v>0.24268828569240991</v>
      </c>
      <c r="AU9" s="8">
        <f>$AM$9*[2]production!Q40</f>
        <v>8.5616569491110128E-2</v>
      </c>
      <c r="AV9" s="8">
        <f>$AM$9*[2]production!R40</f>
        <v>5.8307704672129154E-4</v>
      </c>
      <c r="AW9" s="8">
        <f>$AM$9*[2]production!S40</f>
        <v>34.736464358314386</v>
      </c>
      <c r="AX9" s="8">
        <f>$AM$9*[2]production!T40</f>
        <v>0.1266427640213004</v>
      </c>
      <c r="AY9" s="8">
        <f>$AM$9*[2]production!U40</f>
        <v>94.805293478568771</v>
      </c>
      <c r="AZ9" s="8">
        <f>$AM$9*[2]production!V40</f>
        <v>6.8718161096003672E-4</v>
      </c>
      <c r="BA9" s="8">
        <f>$AM$9*[2]production!W40</f>
        <v>4.8970314335153446</v>
      </c>
      <c r="BB9" s="8">
        <f>$AM$9*[2]production!X40</f>
        <v>9.0057500188222474E-5</v>
      </c>
      <c r="BC9" s="8">
        <f>$AM$9*[2]production!Y40</f>
        <v>6.7648906966784774E-8</v>
      </c>
      <c r="BD9" s="8">
        <f>$AM$9*[2]production!Z40</f>
        <v>0.1255830397862813</v>
      </c>
      <c r="BE9" s="8">
        <f>$AM$9*[2]production!AA40</f>
        <v>5.1995102754173746E-2</v>
      </c>
      <c r="BF9" s="8">
        <f>$AM$9*[2]production!AB40</f>
        <v>0.6205676505033515</v>
      </c>
      <c r="BG9" s="8">
        <f>$AM$9*[2]production!AC40</f>
        <v>1.8796953917592993E-3</v>
      </c>
      <c r="BH9" s="8">
        <f>$AM$9*[2]production!AD40</f>
        <v>1.3547888192336597E-2</v>
      </c>
      <c r="BI9" s="8">
        <f>$AM$9*[2]production!AE40</f>
        <v>2.298038687342642E-2</v>
      </c>
      <c r="BJ9" s="8">
        <f>$AM$9*[2]production!AF40</f>
        <v>6.9133664483115476E-2</v>
      </c>
      <c r="BK9" s="8">
        <f>$AM$9*[2]production!AG40</f>
        <v>0.58012277951934976</v>
      </c>
      <c r="BL9" s="8">
        <f>$AM$9*[2]production!AH40</f>
        <v>0.22576319359354399</v>
      </c>
      <c r="BM9" s="8"/>
      <c r="BN9" s="8"/>
      <c r="BO9" s="8"/>
    </row>
    <row r="10" spans="2:67" x14ac:dyDescent="0.25">
      <c r="B10" t="s">
        <v>30</v>
      </c>
      <c r="D10" s="28">
        <f>$D$12*1000/$E$23*E22/1000</f>
        <v>4.1443006885465991E-3</v>
      </c>
      <c r="E10" t="s">
        <v>4</v>
      </c>
      <c r="G10" t="s">
        <v>5</v>
      </c>
      <c r="I10">
        <f>$D$8/[3]inventory!$AW$25*[3]inventory!AW6</f>
        <v>3.6433217087624092E-3</v>
      </c>
      <c r="J10" t="s">
        <v>4</v>
      </c>
      <c r="L10" t="s">
        <v>44</v>
      </c>
      <c r="N10">
        <f>I6/'[1]MTPA3 pro'!$E$19*'[1]MTPA3 pro'!$E$14</f>
        <v>1.2035254579554365E-2</v>
      </c>
      <c r="O10" t="s">
        <v>4</v>
      </c>
      <c r="Q10" t="str">
        <f>L8</f>
        <v>1-bromo-4-iodobenzene</v>
      </c>
      <c r="S10">
        <f>N8</f>
        <v>7.6882100368903028E-2</v>
      </c>
      <c r="T10" t="str">
        <f>O8</f>
        <v>kg</v>
      </c>
      <c r="V10" s="3" t="s">
        <v>68</v>
      </c>
      <c r="X10">
        <f>S8/[1]Lithiation!$E$17*[1]Lithiation!$E$9</f>
        <v>7.0264488322646494E-4</v>
      </c>
      <c r="Y10" t="s">
        <v>4</v>
      </c>
      <c r="AA10" t="s">
        <v>76</v>
      </c>
      <c r="AC10">
        <f>X9/'[1]PdCl2 pro'!$E$8*'[1]PdCl2 pro'!$E$6</f>
        <v>1.2766462041257455E-4</v>
      </c>
      <c r="AD10" t="s">
        <v>4</v>
      </c>
      <c r="AF10" t="str">
        <f t="shared" si="16"/>
        <v>Cl2</v>
      </c>
      <c r="AH10" s="8">
        <f t="shared" si="8"/>
        <v>1.2766462041257455E-4</v>
      </c>
      <c r="AI10" t="str">
        <f t="shared" si="9"/>
        <v>kg</v>
      </c>
      <c r="AK10" t="str">
        <f t="shared" si="17"/>
        <v>Cl2</v>
      </c>
      <c r="AM10" s="8">
        <f t="shared" si="10"/>
        <v>1.2766462041257455E-4</v>
      </c>
      <c r="AN10" t="str">
        <f t="shared" si="11"/>
        <v>kg</v>
      </c>
      <c r="AP10" s="8">
        <f>AM10*[2]production!$D$17</f>
        <v>2.8180688309871706E-5</v>
      </c>
      <c r="AQ10" s="8">
        <f>$AM$10*[2]production!M17</f>
        <v>3.8578646697717562E-4</v>
      </c>
      <c r="AR10" s="8">
        <f>$AM$10*[2]production!N17</f>
        <v>1.521379281456651E-6</v>
      </c>
      <c r="AS10" s="8">
        <f>$AM$10*[2]production!O17</f>
        <v>2.6229972909967568E-5</v>
      </c>
      <c r="AT10" s="8">
        <f>$AM$10*[2]production!P17</f>
        <v>7.6112370043772821E-6</v>
      </c>
      <c r="AU10" s="8">
        <f>$AM$10*[2]production!Q17</f>
        <v>3.8046610175355467E-7</v>
      </c>
      <c r="AV10" s="8">
        <f>$AM$10*[2]production!R17</f>
        <v>1.3486490500384374E-8</v>
      </c>
      <c r="AW10" s="8">
        <f>$AM$10*[2]production!S17</f>
        <v>5.8258472879074263E-4</v>
      </c>
      <c r="AX10" s="8">
        <f>$AM$10*[2]production!T17</f>
        <v>2.6366574053809023E-6</v>
      </c>
      <c r="AY10" s="8">
        <f>$AM$10*[2]production!U17</f>
        <v>4.4600911787337044E-4</v>
      </c>
      <c r="AZ10" s="8">
        <f>$AM$10*[2]production!V17</f>
        <v>2.988373434617545E-8</v>
      </c>
      <c r="BA10" s="8">
        <f>$AM$10*[2]production!W17</f>
        <v>1.869137707460504E-6</v>
      </c>
      <c r="BB10" s="8">
        <f>$AM$10*[2]production!X17</f>
        <v>4.5711593984926449E-9</v>
      </c>
      <c r="BC10" s="8">
        <f>$AM$10*[2]production!Y17</f>
        <v>2.0001216080038055E-12</v>
      </c>
      <c r="BD10" s="8">
        <f>$AM$10*[2]production!Z17</f>
        <v>7.8115427938046117E-8</v>
      </c>
      <c r="BE10" s="8">
        <f>$AM$10*[2]production!AA17</f>
        <v>7.7929037592243754E-8</v>
      </c>
      <c r="BF10" s="8">
        <f>$AM$10*[2]production!AB17</f>
        <v>1.4654621777159433E-7</v>
      </c>
      <c r="BG10" s="8">
        <f>$AM$10*[2]production!AC17</f>
        <v>2.9891394223400208E-8</v>
      </c>
      <c r="BH10" s="8">
        <f>$AM$10*[2]production!AD17</f>
        <v>2.9014338281165817E-7</v>
      </c>
      <c r="BI10" s="8">
        <f>$AM$10*[2]production!AE17</f>
        <v>8.3816929885671701E-8</v>
      </c>
      <c r="BJ10" s="8">
        <f>$AM$10*[2]production!AF17</f>
        <v>1.2344147476932658E-6</v>
      </c>
      <c r="BK10" s="8">
        <f>$AM$10*[2]production!AG17</f>
        <v>5.0593489069503288E-6</v>
      </c>
      <c r="BL10" s="8">
        <f>$AM$10*[2]production!AH17</f>
        <v>9.9935864858963365E-7</v>
      </c>
      <c r="BM10" s="8"/>
      <c r="BN10" s="8"/>
      <c r="BO10" s="8"/>
    </row>
    <row r="11" spans="2:67" x14ac:dyDescent="0.25">
      <c r="B11" s="1" t="s">
        <v>25</v>
      </c>
      <c r="G11" t="s">
        <v>6</v>
      </c>
      <c r="I11">
        <f>$D$8/[3]inventory!$AW$25*[3]inventory!AW7</f>
        <v>1.8450985932686714E-4</v>
      </c>
      <c r="J11" t="s">
        <v>4</v>
      </c>
      <c r="L11" t="s">
        <v>45</v>
      </c>
      <c r="N11">
        <f>I6/'[1]MTPA3 pro'!$E$19*'[1]MTPA3 pro'!$E$15</f>
        <v>0.53058649221691301</v>
      </c>
      <c r="O11" t="s">
        <v>4</v>
      </c>
      <c r="Q11" t="s">
        <v>56</v>
      </c>
      <c r="S11">
        <f>N9/'[1]NaO-t-Bu pro'!$E$8*'[1]NaO-t-Bu pro'!$E$5</f>
        <v>2.4031783796132813E-2</v>
      </c>
      <c r="T11" t="s">
        <v>4</v>
      </c>
      <c r="V11" t="s">
        <v>69</v>
      </c>
      <c r="X11">
        <f>S8/[1]Lithiation!$E$17*[1]Lithiation!$E$11</f>
        <v>1.0639781255953433E-2</v>
      </c>
      <c r="Y11" t="s">
        <v>4</v>
      </c>
      <c r="AA11" t="s">
        <v>77</v>
      </c>
      <c r="AC11">
        <f>X10/'[1]Ferrocene pro'!$E$15*'[1]Ferrocene pro'!$E$9</f>
        <v>3.5603158024731757E-3</v>
      </c>
      <c r="AD11" t="s">
        <v>4</v>
      </c>
      <c r="AF11" t="str">
        <f t="shared" si="16"/>
        <v>xylene</v>
      </c>
      <c r="AH11" s="8">
        <f t="shared" si="8"/>
        <v>3.5603158024731757E-3</v>
      </c>
      <c r="AI11" t="str">
        <f t="shared" si="9"/>
        <v>kg</v>
      </c>
      <c r="AK11" t="str">
        <f t="shared" si="17"/>
        <v>xylene</v>
      </c>
      <c r="AM11" s="8">
        <f t="shared" si="10"/>
        <v>3.5603158024731757E-3</v>
      </c>
      <c r="AN11" t="str">
        <f t="shared" si="11"/>
        <v>kg</v>
      </c>
      <c r="AP11" s="8">
        <f>AM11*[2]production!$D$41</f>
        <v>6.0685582853155272E-3</v>
      </c>
      <c r="AQ11" s="8">
        <f>$AM$11*[2]production!M41</f>
        <v>0.23431196110718652</v>
      </c>
      <c r="AR11" s="8">
        <f>$AM$11*[2]production!N41</f>
        <v>6.4612611183283191E-7</v>
      </c>
      <c r="AS11" s="8">
        <f>$AM$11*[2]production!O41</f>
        <v>5.018265123585941E-3</v>
      </c>
      <c r="AT11" s="8">
        <f>$AM$11*[2]production!P41</f>
        <v>5.4127481144999687E-3</v>
      </c>
      <c r="AU11" s="8">
        <f>$AM$11*[2]production!Q41</f>
        <v>4.9303253232648542E-6</v>
      </c>
      <c r="AV11" s="8">
        <f>$AM$11*[2]production!R41</f>
        <v>4.8715801125240462E-8</v>
      </c>
      <c r="AW11" s="8">
        <f>$AM$11*[2]production!S41</f>
        <v>2.4866669690793647E-3</v>
      </c>
      <c r="AX11" s="8">
        <f>$AM$11*[2]production!T41</f>
        <v>5.6505772101051776E-7</v>
      </c>
      <c r="AY11" s="8">
        <f>$AM$11*[2]production!U41</f>
        <v>9.4198835501835276E-3</v>
      </c>
      <c r="AZ11" s="8">
        <f>$AM$11*[2]production!V41</f>
        <v>3.3030829857444888E-6</v>
      </c>
      <c r="BA11" s="8">
        <f>$AM$11*[2]production!W41</f>
        <v>2.9577679560626157E-6</v>
      </c>
      <c r="BB11" s="8">
        <f>$AM$11*[2]production!X41</f>
        <v>-8.7277581581827418E-10</v>
      </c>
      <c r="BC11" s="8">
        <f>$AM$11*[2]production!Y41</f>
        <v>1.6949951472414294E-12</v>
      </c>
      <c r="BD11" s="8">
        <f>$AM$11*[2]production!Z41</f>
        <v>4.9278331022031224E-6</v>
      </c>
      <c r="BE11" s="8">
        <f>$AM$11*[2]production!AA41</f>
        <v>1.7083819346587287E-5</v>
      </c>
      <c r="BF11" s="8">
        <f>$AM$11*[2]production!AB41</f>
        <v>1.5890401489598276E-5</v>
      </c>
      <c r="BG11" s="8">
        <f>$AM$11*[2]production!AC41</f>
        <v>3.4208938356483261E-6</v>
      </c>
      <c r="BH11" s="8">
        <f>$AM$11*[2]production!AD41</f>
        <v>3.5108630159768231E-7</v>
      </c>
      <c r="BI11" s="8">
        <f>$AM$11*[2]production!AE41</f>
        <v>9.0688364120596729E-7</v>
      </c>
      <c r="BJ11" s="8">
        <f>$AM$11*[2]production!AF41</f>
        <v>1.4016607282756646E-4</v>
      </c>
      <c r="BK11" s="8">
        <f>$AM$11*[2]production!AG41</f>
        <v>2.0510623306467719E-4</v>
      </c>
      <c r="BL11" s="8">
        <f>$AM$11*[2]production!AH41</f>
        <v>6.4922358658098364E-4</v>
      </c>
      <c r="BM11" s="8"/>
      <c r="BN11" s="8"/>
      <c r="BO11" s="8"/>
    </row>
    <row r="12" spans="2:67" x14ac:dyDescent="0.25">
      <c r="B12" s="2" t="s">
        <v>31</v>
      </c>
      <c r="D12">
        <v>1</v>
      </c>
      <c r="E12" t="s">
        <v>4</v>
      </c>
      <c r="G12" t="s">
        <v>7</v>
      </c>
      <c r="I12">
        <f>$D$8/[3]inventory!$AW$25*[3]inventory!AW8</f>
        <v>0.10400063587463276</v>
      </c>
      <c r="J12" t="s">
        <v>4</v>
      </c>
      <c r="L12" t="s">
        <v>46</v>
      </c>
      <c r="N12">
        <f>I6/'[1]MTPA3 pro'!$E$19*'[1]MTPA3 pro'!$E$16</f>
        <v>0.252940345513606</v>
      </c>
      <c r="O12" t="s">
        <v>4</v>
      </c>
      <c r="Q12" s="3" t="s">
        <v>57</v>
      </c>
      <c r="S12">
        <f>N9/'[1]NaO-t-Bu pro'!$E$8*'[1]NaO-t-Bu pro'!$E$6</f>
        <v>7.7940920419890215E-3</v>
      </c>
      <c r="T12" t="s">
        <v>4</v>
      </c>
      <c r="V12" s="3" t="s">
        <v>70</v>
      </c>
      <c r="X12">
        <f>S8/[1]Lithiation!$E$17*[1]Lithiation!$E$12</f>
        <v>5.028821873930483E-4</v>
      </c>
      <c r="Y12" t="s">
        <v>4</v>
      </c>
      <c r="AA12" t="s">
        <v>78</v>
      </c>
      <c r="AC12">
        <f>X10/'[1]Ferrocene pro'!$E$15*'[1]Ferrocene pro'!$E$11</f>
        <v>3.6803729632542484E-3</v>
      </c>
      <c r="AD12" t="s">
        <v>4</v>
      </c>
      <c r="AF12" t="str">
        <f t="shared" si="16"/>
        <v>tetrahydrofuran</v>
      </c>
      <c r="AH12" s="8">
        <f t="shared" si="8"/>
        <v>3.6803729632542484E-3</v>
      </c>
      <c r="AI12" t="str">
        <f t="shared" si="9"/>
        <v>kg</v>
      </c>
      <c r="AK12" t="str">
        <f t="shared" si="17"/>
        <v>tetrahydrofuran</v>
      </c>
      <c r="AM12" s="8">
        <f t="shared" si="10"/>
        <v>3.6803729632542484E-3</v>
      </c>
      <c r="AN12" t="str">
        <f t="shared" si="11"/>
        <v>kg</v>
      </c>
      <c r="AP12" s="8">
        <f>AM12*[2]production!$D$42</f>
        <v>2.4693462396954382E-2</v>
      </c>
      <c r="AQ12" s="8">
        <f>$AM$12*[2]production!M42</f>
        <v>0.4297891048741625</v>
      </c>
      <c r="AR12" s="8">
        <f>$AM$12*[2]production!N42</f>
        <v>1.7069937840869529E-3</v>
      </c>
      <c r="AS12" s="8">
        <f>$AM$12*[2]production!O42</f>
        <v>2.2518361975671117E-2</v>
      </c>
      <c r="AT12" s="8">
        <f>$AM$12*[2]production!P42</f>
        <v>9.0334754383075526E-3</v>
      </c>
      <c r="AU12" s="8">
        <f>$AM$12*[2]production!Q42</f>
        <v>2.7981875639622049E-4</v>
      </c>
      <c r="AV12" s="8">
        <f>$AM$12*[2]production!R42</f>
        <v>9.4644471123046246E-6</v>
      </c>
      <c r="AW12" s="8">
        <f>$AM$12*[2]production!S42</f>
        <v>0.43914210197549691</v>
      </c>
      <c r="AX12" s="8">
        <f>$AM$12*[2]production!T42</f>
        <v>1.7369520200078425E-3</v>
      </c>
      <c r="AY12" s="8">
        <f>$AM$12*[2]production!U42</f>
        <v>0.31926499381637957</v>
      </c>
      <c r="AZ12" s="8">
        <f>$AM$12*[2]production!V42</f>
        <v>2.1472768016810586E-5</v>
      </c>
      <c r="BA12" s="8">
        <f>$AM$12*[2]production!W42</f>
        <v>1.0211930861141563E-3</v>
      </c>
      <c r="BB12" s="8">
        <f>$AM$12*[2]production!X42</f>
        <v>4.2302206839644338E-6</v>
      </c>
      <c r="BC12" s="8">
        <f>$AM$12*[2]production!Y42</f>
        <v>1.9755505992156153E-9</v>
      </c>
      <c r="BD12" s="8">
        <f>$AM$12*[2]production!Z42</f>
        <v>6.3203044897965213E-5</v>
      </c>
      <c r="BE12" s="8">
        <f>$AM$12*[2]production!AA42</f>
        <v>7.6500232414202808E-5</v>
      </c>
      <c r="BF12" s="8">
        <f>$AM$12*[2]production!AB42</f>
        <v>1.3750241428014197E-4</v>
      </c>
      <c r="BG12" s="8">
        <f>$AM$12*[2]production!AC42</f>
        <v>1.8236248032924802E-5</v>
      </c>
      <c r="BH12" s="8">
        <f>$AM$12*[2]production!AD42</f>
        <v>1.918468014555542E-4</v>
      </c>
      <c r="BI12" s="8">
        <f>$AM$12*[2]production!AE42</f>
        <v>7.67983426242264E-5</v>
      </c>
      <c r="BJ12" s="8">
        <f>$AM$12*[2]production!AF42</f>
        <v>9.8475739377793924E-4</v>
      </c>
      <c r="BK12" s="8">
        <f>$AM$12*[2]production!AG42</f>
        <v>3.907820012383361E-3</v>
      </c>
      <c r="BL12" s="8">
        <f>$AM$12*[2]production!AH42</f>
        <v>1.1303529482042773E-3</v>
      </c>
      <c r="BM12" s="8"/>
      <c r="BN12" s="8"/>
      <c r="BO12" s="8"/>
    </row>
    <row r="13" spans="2:67" x14ac:dyDescent="0.25">
      <c r="G13" t="s">
        <v>8</v>
      </c>
      <c r="I13">
        <f>$D$8/[3]inventory!$AW$25*[3]inventory!AW9</f>
        <v>1.2822670297293882E-2</v>
      </c>
      <c r="J13" t="s">
        <v>4</v>
      </c>
      <c r="L13" t="s">
        <v>47</v>
      </c>
      <c r="N13">
        <f>I6/'[1]MTPA3 pro'!$E$19*'[1]MTPA3 pro'!$E$17</f>
        <v>1.7470530841288599E-2</v>
      </c>
      <c r="O13" t="s">
        <v>4</v>
      </c>
      <c r="Q13" t="str">
        <f>L10</f>
        <v>aniline</v>
      </c>
      <c r="S13">
        <f t="shared" ref="S13:T16" si="18">N10</f>
        <v>1.2035254579554365E-2</v>
      </c>
      <c r="T13" t="str">
        <f t="shared" si="18"/>
        <v>kg</v>
      </c>
      <c r="V13" s="3" t="s">
        <v>71</v>
      </c>
      <c r="X13">
        <f>S8/[1]Lithiation!$E$17*[1]Lithiation!$E$13</f>
        <v>6.8360547348742505E-4</v>
      </c>
      <c r="Y13" t="s">
        <v>4</v>
      </c>
      <c r="AA13" t="s">
        <v>79</v>
      </c>
      <c r="AC13">
        <f>X10/'[1]Ferrocene pro'!$E$15*'[1]Ferrocene pro'!$E$12</f>
        <v>6.5458061989307696E-4</v>
      </c>
      <c r="AD13" t="s">
        <v>4</v>
      </c>
      <c r="AF13" t="str">
        <f t="shared" si="16"/>
        <v>FeCl2</v>
      </c>
      <c r="AH13" s="8">
        <f t="shared" si="8"/>
        <v>6.5458061989307696E-4</v>
      </c>
      <c r="AI13" t="str">
        <f t="shared" si="9"/>
        <v>kg</v>
      </c>
      <c r="AK13" t="str">
        <f t="shared" si="17"/>
        <v>FeCl2</v>
      </c>
      <c r="AM13" s="8">
        <f t="shared" si="10"/>
        <v>6.5458061989307696E-4</v>
      </c>
      <c r="AN13" t="str">
        <f t="shared" si="11"/>
        <v>kg</v>
      </c>
      <c r="AP13" s="8">
        <f>AM13*[2]production!$D$43</f>
        <v>1.5670005459620368E-4</v>
      </c>
      <c r="AQ13" s="8">
        <f>$AM$13*[2]production!M43</f>
        <v>2.3017971707789912E-3</v>
      </c>
      <c r="AR13" s="8">
        <f>$AM$13*[2]production!N43</f>
        <v>1.7023023600939362E-5</v>
      </c>
      <c r="AS13" s="8">
        <f>$AM$13*[2]production!O43</f>
        <v>1.4478014150795076E-4</v>
      </c>
      <c r="AT13" s="8">
        <f>$AM$13*[2]production!P43</f>
        <v>4.053163198377933E-5</v>
      </c>
      <c r="AU13" s="8">
        <f>$AM$13*[2]production!Q43</f>
        <v>4.1125336606022342E-6</v>
      </c>
      <c r="AV13" s="8">
        <f>$AM$13*[2]production!R43</f>
        <v>1.2777413700312863E-7</v>
      </c>
      <c r="AW13" s="8">
        <f>$AM$13*[2]production!S43</f>
        <v>6.7447987073782651E-3</v>
      </c>
      <c r="AX13" s="8">
        <f>$AM$13*[2]production!T43</f>
        <v>2.119662963337762E-5</v>
      </c>
      <c r="AY13" s="8">
        <f>$AM$13*[2]production!U43</f>
        <v>4.8031162145894309E-3</v>
      </c>
      <c r="AZ13" s="8">
        <f>$AM$13*[2]production!V43</f>
        <v>1.6106610733089049E-7</v>
      </c>
      <c r="BA13" s="8">
        <f>$AM$13*[2]production!W43</f>
        <v>3.2800380282222193E-5</v>
      </c>
      <c r="BB13" s="8">
        <f>$AM$13*[2]production!X43</f>
        <v>2.5044254517109125E-8</v>
      </c>
      <c r="BC13" s="8">
        <f>$AM$13*[2]production!Y43</f>
        <v>1.2116287274220856E-11</v>
      </c>
      <c r="BD13" s="8">
        <f>$AM$13*[2]production!Z43</f>
        <v>5.2920879376495596E-7</v>
      </c>
      <c r="BE13" s="8">
        <f>$AM$13*[2]production!AA43</f>
        <v>4.4709165499936942E-7</v>
      </c>
      <c r="BF13" s="8">
        <f>$AM$13*[2]production!AB43</f>
        <v>9.2610066102472519E-7</v>
      </c>
      <c r="BG13" s="8">
        <f>$AM$13*[2]production!AC43</f>
        <v>2.0939379449759638E-7</v>
      </c>
      <c r="BH13" s="8">
        <f>$AM$13*[2]production!AD43</f>
        <v>2.1745822773467913E-6</v>
      </c>
      <c r="BI13" s="8">
        <f>$AM$13*[2]production!AE43</f>
        <v>6.2792609705103084E-7</v>
      </c>
      <c r="BJ13" s="8">
        <f>$AM$13*[2]production!AF43</f>
        <v>9.0803423591567639E-6</v>
      </c>
      <c r="BK13" s="8">
        <f>$AM$13*[2]production!AG43</f>
        <v>5.2326520173632677E-5</v>
      </c>
      <c r="BL13" s="8">
        <f>$AM$13*[2]production!AH43</f>
        <v>6.3808518827177138E-6</v>
      </c>
      <c r="BM13" s="8"/>
      <c r="BN13" s="8"/>
      <c r="BO13" s="8"/>
    </row>
    <row r="14" spans="2:67" x14ac:dyDescent="0.25">
      <c r="G14" t="s">
        <v>9</v>
      </c>
      <c r="I14">
        <f>$D$8/[3]inventory!$AW$25*[3]inventory!AW10</f>
        <v>6.8146341273207824E-3</v>
      </c>
      <c r="J14" t="s">
        <v>4</v>
      </c>
      <c r="L14" s="3" t="s">
        <v>48</v>
      </c>
      <c r="N14">
        <f>I7/[1]C9H19BO3!$E$13*[1]C9H19BO3!$E$9</f>
        <v>1.366689826093471E-2</v>
      </c>
      <c r="O14" t="s">
        <v>4</v>
      </c>
      <c r="Q14" t="str">
        <f>L11</f>
        <v>ethyl acetate</v>
      </c>
      <c r="S14">
        <f t="shared" si="18"/>
        <v>0.53058649221691301</v>
      </c>
      <c r="T14" t="str">
        <f t="shared" si="18"/>
        <v>kg</v>
      </c>
      <c r="V14" s="3" t="s">
        <v>72</v>
      </c>
      <c r="X14">
        <f>S8/[1]Lithiation!$E$17*[1]Lithiation!$E$14</f>
        <v>3.7349479126171196E-3</v>
      </c>
      <c r="Y14" t="s">
        <v>4</v>
      </c>
      <c r="AA14" s="3" t="s">
        <v>80</v>
      </c>
      <c r="AC14">
        <f>X10/'[1]Ferrocene pro'!$E$15*'[1]Ferrocene pro'!$E$13</f>
        <v>6.8308384582334194E-4</v>
      </c>
      <c r="AD14" t="s">
        <v>4</v>
      </c>
      <c r="AF14" s="6" t="s">
        <v>87</v>
      </c>
      <c r="AH14" s="8">
        <f>AC14/[1]cyclopentadiene!$E$7*[1]cyclopentadiene!$E$5</f>
        <v>2.7323353832933678E-3</v>
      </c>
      <c r="AI14" t="s">
        <v>4</v>
      </c>
      <c r="AK14" t="str">
        <f t="shared" si="17"/>
        <v>coal tar</v>
      </c>
      <c r="AM14" s="8">
        <f t="shared" si="10"/>
        <v>2.7323353832933678E-3</v>
      </c>
      <c r="AN14" t="str">
        <f t="shared" si="11"/>
        <v>kg</v>
      </c>
      <c r="AP14" s="8">
        <f>AM14*[2]production!$D$44</f>
        <v>1.3951850934172594</v>
      </c>
      <c r="AQ14" s="8">
        <f>$AM$14*[2]production!M44</f>
        <v>21.272865168731617</v>
      </c>
      <c r="AR14" s="8">
        <f>$AM$14*[2]production!N44</f>
        <v>6.4679843193320596E-2</v>
      </c>
      <c r="AS14" s="8">
        <f>$AM$14*[2]production!O44</f>
        <v>1.2529397133630067</v>
      </c>
      <c r="AT14" s="8">
        <f>$AM$14*[2]production!P44</f>
        <v>0.40411240318908909</v>
      </c>
      <c r="AU14" s="8">
        <f>$AM$14*[2]production!Q44</f>
        <v>3.7867436077062784E-2</v>
      </c>
      <c r="AV14" s="8">
        <f>$AM$14*[2]production!R44</f>
        <v>7.8366111128237085E-4</v>
      </c>
      <c r="AW14" s="8">
        <f>$AM$14*[2]production!S44</f>
        <v>25.905545002542752</v>
      </c>
      <c r="AX14" s="8">
        <f>$AM$14*[2]production!T44</f>
        <v>0.16793206499259367</v>
      </c>
      <c r="AY14" s="8">
        <f>$AM$14*[2]production!U44</f>
        <v>26.870605859921966</v>
      </c>
      <c r="AZ14" s="8">
        <f>$AM$14*[2]production!V44</f>
        <v>1.2623662704353688E-3</v>
      </c>
      <c r="BA14" s="8">
        <f>$AM$14*[2]production!W44</f>
        <v>6.7362996539714684E-2</v>
      </c>
      <c r="BB14" s="8">
        <f>$AM$14*[2]production!X44</f>
        <v>1.520653934218091E-4</v>
      </c>
      <c r="BC14" s="8">
        <f>$AM$14*[2]production!Y44</f>
        <v>8.4475613045281052E-8</v>
      </c>
      <c r="BD14" s="8">
        <f>$AM$14*[2]production!Z44</f>
        <v>9.4202727009805448E-3</v>
      </c>
      <c r="BE14" s="8">
        <f>$AM$14*[2]production!AA44</f>
        <v>4.6810369786581974E-3</v>
      </c>
      <c r="BF14" s="8">
        <f>$AM$14*[2]production!AB44</f>
        <v>6.8119853440886955E-3</v>
      </c>
      <c r="BG14" s="8">
        <f>$AM$14*[2]production!AC44</f>
        <v>8.2191380664847801E-4</v>
      </c>
      <c r="BH14" s="8">
        <f>$AM$14*[2]production!AD44</f>
        <v>1.2040855567097213E-2</v>
      </c>
      <c r="BI14" s="8">
        <f>$AM$14*[2]production!AE44</f>
        <v>5.177775551340932E-3</v>
      </c>
      <c r="BJ14" s="8">
        <f>$AM$14*[2]production!AF44</f>
        <v>5.9272551469783032E-2</v>
      </c>
      <c r="BK14" s="8">
        <f>$AM$14*[2]production!AG44</f>
        <v>0.24354398205447103</v>
      </c>
      <c r="BL14" s="8">
        <f>$AM$14*[2]production!AH44</f>
        <v>5.158375970119549E-2</v>
      </c>
      <c r="BM14" s="8"/>
      <c r="BN14" s="8"/>
      <c r="BO14" s="8"/>
    </row>
    <row r="15" spans="2:67" x14ac:dyDescent="0.25">
      <c r="G15" t="s">
        <v>11</v>
      </c>
      <c r="I15">
        <f>$D$8/[3]inventory!$AW$25*[3]inventory!AW11</f>
        <v>1.8117528310862021E-4</v>
      </c>
      <c r="J15" t="s">
        <v>4</v>
      </c>
      <c r="L15" s="7" t="s">
        <v>49</v>
      </c>
      <c r="N15">
        <f>I7/[1]C9H19BO3!$E$13*[1]C9H19BO3!$E$10</f>
        <v>6.5881535654631826E-3</v>
      </c>
      <c r="O15" t="s">
        <v>4</v>
      </c>
      <c r="Q15" t="str">
        <f>L12</f>
        <v>EDTA</v>
      </c>
      <c r="S15">
        <f t="shared" si="18"/>
        <v>0.252940345513606</v>
      </c>
      <c r="T15" t="str">
        <f t="shared" si="18"/>
        <v>kg</v>
      </c>
      <c r="V15" t="s">
        <v>73</v>
      </c>
      <c r="X15">
        <f>S8/[1]Lithiation!$E$17*[1]Lithiation!$E$15</f>
        <v>4.5331927950094505E-4</v>
      </c>
      <c r="Y15" t="s">
        <v>4</v>
      </c>
      <c r="AA15" t="str">
        <f>V11</f>
        <v>hexanes</v>
      </c>
      <c r="AC15">
        <f>X11</f>
        <v>1.0639781255953433E-2</v>
      </c>
      <c r="AD15" t="str">
        <f>Y11</f>
        <v>kg</v>
      </c>
      <c r="AF15" t="str">
        <f t="shared" si="16"/>
        <v>hexanes</v>
      </c>
      <c r="AH15" s="8">
        <f t="shared" si="8"/>
        <v>1.0639781255953433E-2</v>
      </c>
      <c r="AI15" t="str">
        <f t="shared" si="9"/>
        <v>kg</v>
      </c>
      <c r="AK15" t="str">
        <f t="shared" si="17"/>
        <v>hexanes</v>
      </c>
      <c r="AM15" s="8">
        <f t="shared" si="10"/>
        <v>1.0639781255953433E-2</v>
      </c>
      <c r="AN15" t="str">
        <f t="shared" si="11"/>
        <v>kg</v>
      </c>
      <c r="AP15" s="8">
        <f>AM15*[2]production!$D$45</f>
        <v>6.4919689311325468E-3</v>
      </c>
      <c r="AQ15" s="8">
        <f>$AM$15*[2]production!M45</f>
        <v>0.25482543900662902</v>
      </c>
      <c r="AR15" s="8">
        <f>$AM$15*[2]production!N45</f>
        <v>4.2062247239160706E-4</v>
      </c>
      <c r="AS15" s="8">
        <f>$AM$15*[2]production!O45</f>
        <v>6.087125254343519E-3</v>
      </c>
      <c r="AT15" s="8">
        <f>$AM$15*[2]production!P45</f>
        <v>5.8431550701445066E-3</v>
      </c>
      <c r="AU15" s="8">
        <f>$AM$15*[2]production!Q45</f>
        <v>8.8576178955812341E-5</v>
      </c>
      <c r="AV15" s="8">
        <f>$AM$15*[2]production!R45</f>
        <v>2.3344744053687427E-6</v>
      </c>
      <c r="AW15" s="8">
        <f>$AM$15*[2]production!S45</f>
        <v>0.15502161289924152</v>
      </c>
      <c r="AX15" s="8">
        <f>$AM$15*[2]production!T45</f>
        <v>1.1666520147152939E-3</v>
      </c>
      <c r="AY15" s="8">
        <f>$AM$15*[2]production!U45</f>
        <v>0.10124390251915048</v>
      </c>
      <c r="AZ15" s="8">
        <f>$AM$15*[2]production!V45</f>
        <v>5.8723080707858191E-6</v>
      </c>
      <c r="BA15" s="8">
        <f>$AM$15*[2]production!W45</f>
        <v>7.9125925244274498E-4</v>
      </c>
      <c r="BB15" s="8">
        <f>$AM$15*[2]production!X45</f>
        <v>5.9068873598676672E-6</v>
      </c>
      <c r="BC15" s="8">
        <f>$AM$15*[2]production!Y45</f>
        <v>2.8413535844023641E-9</v>
      </c>
      <c r="BD15" s="8">
        <f>$AM$15*[2]production!Z45</f>
        <v>1.4142397245413302E-5</v>
      </c>
      <c r="BE15" s="8">
        <f>$AM$15*[2]production!AA45</f>
        <v>7.0363001401871244E-5</v>
      </c>
      <c r="BF15" s="8">
        <f>$AM$15*[2]production!AB45</f>
        <v>3.8342579712079386E-5</v>
      </c>
      <c r="BG15" s="8">
        <f>$AM$15*[2]production!AC45</f>
        <v>6.6873153149918525E-6</v>
      </c>
      <c r="BH15" s="8">
        <f>$AM$15*[2]production!AD45</f>
        <v>6.6873153149918525E-6</v>
      </c>
      <c r="BI15" s="8">
        <f>$AM$15*[2]production!AE45</f>
        <v>1.3825331763985891E-5</v>
      </c>
      <c r="BJ15" s="8">
        <f>$AM$15*[2]production!AF45</f>
        <v>3.1874656686585294E-4</v>
      </c>
      <c r="BK15" s="8">
        <f>$AM$15*[2]production!AG45</f>
        <v>1.3009260541654263E-3</v>
      </c>
      <c r="BL15" s="8">
        <f>$AM$15*[2]production!AH45</f>
        <v>7.3703892716240618E-4</v>
      </c>
      <c r="BM15" s="8"/>
      <c r="BN15" s="8"/>
      <c r="BO15" s="8"/>
    </row>
    <row r="16" spans="2:67" x14ac:dyDescent="0.25">
      <c r="G16" t="s">
        <v>15</v>
      </c>
      <c r="I16">
        <f>$D$8/[3]inventory!$AW$25*[3]inventory!AW12</f>
        <v>1.8359707177035334E-2</v>
      </c>
      <c r="J16" t="s">
        <v>4</v>
      </c>
      <c r="L16" s="6" t="s">
        <v>50</v>
      </c>
      <c r="N16">
        <f>I7/[1]C9H19BO3!$E$13*[1]C9H19BO3!$E$11</f>
        <v>4.1909373826101667E-5</v>
      </c>
      <c r="O16" t="s">
        <v>4</v>
      </c>
      <c r="Q16" t="str">
        <f>L13</f>
        <v>2,4,6-trimethylaniline</v>
      </c>
      <c r="S16">
        <f t="shared" si="18"/>
        <v>1.7470530841288599E-2</v>
      </c>
      <c r="T16" t="str">
        <f t="shared" si="18"/>
        <v>kg</v>
      </c>
      <c r="V16" s="3" t="str">
        <f>Q9</f>
        <v>chlorodiphenylphosphine</v>
      </c>
      <c r="X16">
        <f t="shared" ref="X16:Y18" si="19">S9</f>
        <v>1.3462208906391702E-3</v>
      </c>
      <c r="Y16" t="str">
        <f t="shared" si="19"/>
        <v>kg</v>
      </c>
      <c r="AA16" t="s">
        <v>81</v>
      </c>
      <c r="AC16">
        <f>X12/'[1]Bu-Li pro'!$E$15*'[1]Bu-Li pro'!$E$9</f>
        <v>1.5590345591302342E-5</v>
      </c>
      <c r="AD16" t="s">
        <v>4</v>
      </c>
      <c r="AF16" t="str">
        <f t="shared" si="16"/>
        <v>Ar</v>
      </c>
      <c r="AH16" s="8">
        <f t="shared" si="8"/>
        <v>1.5590345591302342E-5</v>
      </c>
      <c r="AI16" t="str">
        <f t="shared" si="9"/>
        <v>kg</v>
      </c>
      <c r="AK16" t="str">
        <f t="shared" si="17"/>
        <v>Ar</v>
      </c>
      <c r="AM16" s="8">
        <f t="shared" si="10"/>
        <v>1.5590345591302342E-5</v>
      </c>
      <c r="AN16" t="str">
        <f t="shared" si="11"/>
        <v>kg</v>
      </c>
      <c r="AP16" s="8">
        <f>AM16*[2]production!$D$46</f>
        <v>4.1900612811184178E-5</v>
      </c>
      <c r="AQ16" s="8">
        <f>$AM$16*[2]production!M46</f>
        <v>6.2954122237728375E-4</v>
      </c>
      <c r="AR16" s="8">
        <f>$AM$16*[2]production!N46</f>
        <v>2.1923143970489354E-6</v>
      </c>
      <c r="AS16" s="8">
        <f>$AM$16*[2]production!O46</f>
        <v>3.8756040105418491E-5</v>
      </c>
      <c r="AT16" s="8">
        <f>$AM$16*[2]production!P46</f>
        <v>1.1129480007263004E-5</v>
      </c>
      <c r="AU16" s="8">
        <f>$AM$16*[2]production!Q46</f>
        <v>5.5086927112307686E-7</v>
      </c>
      <c r="AV16" s="8">
        <f>$AM$16*[2]production!R46</f>
        <v>2.2708897388290989E-8</v>
      </c>
      <c r="AW16" s="8">
        <f>$AM$16*[2]production!S46</f>
        <v>7.2945667987144535E-4</v>
      </c>
      <c r="AX16" s="8">
        <f>$AM$16*[2]production!T46</f>
        <v>6.4561180128142126E-6</v>
      </c>
      <c r="AY16" s="8">
        <f>$AM$16*[2]production!U46</f>
        <v>6.2871186666044947E-4</v>
      </c>
      <c r="AZ16" s="8">
        <f>$AM$16*[2]production!V46</f>
        <v>3.7817501300822088E-8</v>
      </c>
      <c r="BA16" s="8">
        <f>$AM$16*[2]production!W46</f>
        <v>5.0536105234206539E-7</v>
      </c>
      <c r="BB16" s="8">
        <f>$AM$16*[2]production!X46</f>
        <v>4.6067912187739285E-9</v>
      </c>
      <c r="BC16" s="8">
        <f>$AM$16*[2]production!Y46</f>
        <v>2.3190639067062233E-12</v>
      </c>
      <c r="BD16" s="8">
        <f>$AM$16*[2]production!Z46</f>
        <v>1.2989096429393548E-7</v>
      </c>
      <c r="BE16" s="8">
        <f>$AM$16*[2]production!AA46</f>
        <v>1.0333592864827018E-7</v>
      </c>
      <c r="BF16" s="8">
        <f>$AM$16*[2]production!AB46</f>
        <v>2.0465446657702584E-7</v>
      </c>
      <c r="BG16" s="8">
        <f>$AM$16*[2]production!AC46</f>
        <v>1.4021489114449587E-8</v>
      </c>
      <c r="BH16" s="8">
        <f>$AM$16*[2]production!AD46</f>
        <v>2.4927403565933313E-7</v>
      </c>
      <c r="BI16" s="8">
        <f>$AM$16*[2]production!AE46</f>
        <v>1.6408838734845713E-7</v>
      </c>
      <c r="BJ16" s="8">
        <f>$AM$16*[2]production!AF46</f>
        <v>1.6586568674586561E-6</v>
      </c>
      <c r="BK16" s="8">
        <f>$AM$16*[2]production!AG46</f>
        <v>6.632444821451843E-6</v>
      </c>
      <c r="BL16" s="8">
        <f>$AM$16*[2]production!AH46</f>
        <v>1.3580126430759818E-6</v>
      </c>
      <c r="BM16" s="8"/>
      <c r="BN16" s="8"/>
      <c r="BO16" s="8"/>
    </row>
    <row r="17" spans="2:67" x14ac:dyDescent="0.25">
      <c r="G17" t="s">
        <v>16</v>
      </c>
      <c r="I17">
        <f>$D$8/[3]inventory!$AW$25*[3]inventory!AW13</f>
        <v>5.6694775762685119E-2</v>
      </c>
      <c r="J17" t="s">
        <v>4</v>
      </c>
      <c r="L17" t="str">
        <f t="shared" ref="L17:L44" si="20">G8</f>
        <v>toluene</v>
      </c>
      <c r="N17">
        <f>I8+I6/'[1]MTPA3 pro'!$E$19*'[1]MTPA3 pro'!$E$13</f>
        <v>1.1805815614149564</v>
      </c>
      <c r="O17" t="str">
        <f t="shared" ref="O17:O38" si="21">J8</f>
        <v>kg</v>
      </c>
      <c r="Q17" t="s">
        <v>58</v>
      </c>
      <c r="S17">
        <f>N14/'[1]Isopropyl borate'!$E$8*'[1]Isopropyl borate'!$E$5</f>
        <v>5.2140771061526404E-2</v>
      </c>
      <c r="T17" t="s">
        <v>4</v>
      </c>
      <c r="V17" t="str">
        <f>Q10</f>
        <v>1-bromo-4-iodobenzene</v>
      </c>
      <c r="X17">
        <f t="shared" si="19"/>
        <v>7.6882100368903028E-2</v>
      </c>
      <c r="Y17" t="str">
        <f t="shared" si="19"/>
        <v>kg</v>
      </c>
      <c r="AA17" t="s">
        <v>82</v>
      </c>
      <c r="AC17">
        <f>X12/'[1]Bu-Li pro'!$E$15*'[1]Bu-Li pro'!$E$10</f>
        <v>3.7349479126171188E-3</v>
      </c>
      <c r="AD17" t="s">
        <v>4</v>
      </c>
      <c r="AF17" t="str">
        <f t="shared" si="16"/>
        <v>diethyl ether</v>
      </c>
      <c r="AH17" s="8">
        <f t="shared" si="8"/>
        <v>3.7349479126171188E-3</v>
      </c>
      <c r="AI17" t="str">
        <f t="shared" si="9"/>
        <v>kg</v>
      </c>
      <c r="AK17" t="str">
        <f t="shared" si="17"/>
        <v>diethyl ether</v>
      </c>
      <c r="AM17" s="8">
        <f t="shared" si="10"/>
        <v>3.7349479126171188E-3</v>
      </c>
      <c r="AN17" t="str">
        <f t="shared" si="11"/>
        <v>kg</v>
      </c>
      <c r="AP17" s="8">
        <f>AM17*[2]production!$D$47</f>
        <v>2.6182358362237267E-2</v>
      </c>
      <c r="AQ17" s="8">
        <f>$AM$17*[2]production!M47</f>
        <v>0.57944222857831817</v>
      </c>
      <c r="AR17" s="8">
        <f>$AM$17*[2]production!N47</f>
        <v>1.547986511863291E-3</v>
      </c>
      <c r="AS17" s="8">
        <f>$AM$17*[2]production!O47</f>
        <v>2.3876401520987453E-2</v>
      </c>
      <c r="AT17" s="8">
        <f>$AM$17*[2]production!P47</f>
        <v>1.2013459960932962E-2</v>
      </c>
      <c r="AU17" s="8">
        <f>$AM$17*[2]production!Q47</f>
        <v>4.0270208393837774E-4</v>
      </c>
      <c r="AV17" s="8">
        <f>$AM$17*[2]production!R47</f>
        <v>1.5288262290715653E-5</v>
      </c>
      <c r="AW17" s="8">
        <f>$AM$17*[2]production!S47</f>
        <v>0.65428817533226691</v>
      </c>
      <c r="AX17" s="8">
        <f>$AM$17*[2]production!T47</f>
        <v>2.9308509765097793E-3</v>
      </c>
      <c r="AY17" s="8">
        <f>$AM$17*[2]production!U47</f>
        <v>0.47560826719266391</v>
      </c>
      <c r="AZ17" s="8">
        <f>$AM$17*[2]production!V47</f>
        <v>3.016343934229585E-5</v>
      </c>
      <c r="BA17" s="8">
        <f>$AM$17*[2]production!W47</f>
        <v>2.2261410043571809E-3</v>
      </c>
      <c r="BB17" s="8">
        <f>$AM$17*[2]production!X47</f>
        <v>4.840118999960524E-6</v>
      </c>
      <c r="BC17" s="8">
        <f>$AM$17*[2]production!Y47</f>
        <v>1.0219937973294222E-8</v>
      </c>
      <c r="BD17" s="8">
        <f>$AM$17*[2]production!Z47</f>
        <v>8.5690909959174568E-5</v>
      </c>
      <c r="BE17" s="8">
        <f>$AM$17*[2]production!AA47</f>
        <v>1.1362085044972537E-4</v>
      </c>
      <c r="BF17" s="8">
        <f>$AM$17*[2]production!AB47</f>
        <v>2.1221600544699208E-4</v>
      </c>
      <c r="BG17" s="8">
        <f>$AM$17*[2]production!AC47</f>
        <v>2.7136264059119679E-5</v>
      </c>
      <c r="BH17" s="8">
        <f>$AM$17*[2]production!AD47</f>
        <v>2.922671440581148E-4</v>
      </c>
      <c r="BI17" s="8">
        <f>$AM$17*[2]production!AE47</f>
        <v>8.6415489854222281E-5</v>
      </c>
      <c r="BJ17" s="8">
        <f>$AM$17*[2]production!AF47</f>
        <v>1.1429687602190907E-3</v>
      </c>
      <c r="BK17" s="8">
        <f>$AM$17*[2]production!AG47</f>
        <v>5.5239879627607194E-3</v>
      </c>
      <c r="BL17" s="8">
        <f>$AM$17*[2]production!AH47</f>
        <v>1.543840719680286E-3</v>
      </c>
      <c r="BM17" s="8"/>
      <c r="BN17" s="8"/>
      <c r="BO17" s="8"/>
    </row>
    <row r="18" spans="2:67" x14ac:dyDescent="0.25">
      <c r="B18" s="5" t="s">
        <v>125</v>
      </c>
      <c r="C18">
        <f>10</f>
        <v>10</v>
      </c>
      <c r="D18" t="s">
        <v>126</v>
      </c>
      <c r="E18">
        <f>C18/1000</f>
        <v>0.01</v>
      </c>
      <c r="F18" t="s">
        <v>129</v>
      </c>
      <c r="G18" t="s">
        <v>17</v>
      </c>
      <c r="I18">
        <f>$D$8/[3]inventory!$AW$25*[3]inventory!AW14</f>
        <v>4.5054496139964017E-4</v>
      </c>
      <c r="J18" t="s">
        <v>4</v>
      </c>
      <c r="L18" t="str">
        <f t="shared" si="20"/>
        <v>H2O</v>
      </c>
      <c r="N18">
        <f>I9+I6/'[1]MTPA3 pro'!$E$19*'[1]MTPA3 pro'!$E$5</f>
        <v>0.29823647782114471</v>
      </c>
      <c r="O18" t="str">
        <f t="shared" si="21"/>
        <v>kg</v>
      </c>
      <c r="Q18" s="6" t="s">
        <v>59</v>
      </c>
      <c r="S18">
        <f>N14/'[1]Isopropyl borate'!$E$8*'[1]Isopropyl borate'!$E$6</f>
        <v>2.4440986435090507E-2</v>
      </c>
      <c r="T18" t="s">
        <v>4</v>
      </c>
      <c r="V18" t="str">
        <f>Q11</f>
        <v>tert-butanol</v>
      </c>
      <c r="X18">
        <f t="shared" si="19"/>
        <v>2.4031783796132813E-2</v>
      </c>
      <c r="Y18" t="str">
        <f t="shared" si="19"/>
        <v>kg</v>
      </c>
      <c r="AA18" s="3" t="s">
        <v>83</v>
      </c>
      <c r="AC18">
        <f>X12/'[1]Bu-Li pro'!$E$15*'[1]Bu-Li pro'!$E$11</f>
        <v>1.1960913137647156E-3</v>
      </c>
      <c r="AD18" t="s">
        <v>4</v>
      </c>
      <c r="AF18" s="6" t="s">
        <v>88</v>
      </c>
      <c r="AH18" s="8">
        <f>AC18/'[1]CH3(CH2)3Br pro'!$E$17*'[1]CH3(CH2)3Br pro'!$E$10</f>
        <v>9.1900984538203264E-4</v>
      </c>
      <c r="AI18" t="s">
        <v>4</v>
      </c>
      <c r="AK18" t="str">
        <f t="shared" si="17"/>
        <v>bromine</v>
      </c>
      <c r="AM18" s="8">
        <f t="shared" si="10"/>
        <v>9.1900984538203264E-4</v>
      </c>
      <c r="AN18" t="str">
        <f t="shared" si="11"/>
        <v>kg</v>
      </c>
      <c r="AP18" s="8">
        <f>AM18*[2]production!$D$48</f>
        <v>4.6135213248023419E-3</v>
      </c>
      <c r="AQ18" s="8">
        <f>$AM$18*[2]production!M48</f>
        <v>6.0859989421704175E-2</v>
      </c>
      <c r="AR18" s="8">
        <f>$AM$18*[2]production!N48</f>
        <v>9.3876855705774637E-5</v>
      </c>
      <c r="AS18" s="8">
        <f>$AM$18*[2]production!O48</f>
        <v>4.3342342327907417E-3</v>
      </c>
      <c r="AT18" s="8">
        <f>$AM$18*[2]production!P48</f>
        <v>1.3516796805878937E-3</v>
      </c>
      <c r="AU18" s="8">
        <f>$AM$18*[2]production!Q48</f>
        <v>3.0913653178960816E-5</v>
      </c>
      <c r="AV18" s="8">
        <f>$AM$18*[2]production!R48</f>
        <v>1.0989519731078346E-6</v>
      </c>
      <c r="AW18" s="8">
        <f>$AM$18*[2]production!S48</f>
        <v>5.0835029597307131E-2</v>
      </c>
      <c r="AX18" s="8">
        <f>$AM$18*[2]production!T48</f>
        <v>2.3616715006627475E-4</v>
      </c>
      <c r="AY18" s="8">
        <f>$AM$18*[2]production!U48</f>
        <v>3.809663413046678E-2</v>
      </c>
      <c r="AZ18" s="8">
        <f>$AM$18*[2]production!V48</f>
        <v>3.0708713983440621E-6</v>
      </c>
      <c r="BA18" s="8">
        <f>$AM$18*[2]production!W48</f>
        <v>1.0728520934989849E-4</v>
      </c>
      <c r="BB18" s="8">
        <f>$AM$18*[2]production!X48</f>
        <v>9.4437451711457678E-7</v>
      </c>
      <c r="BC18" s="8">
        <f>$AM$18*[2]production!Y48</f>
        <v>7.391688087392227E-10</v>
      </c>
      <c r="BD18" s="8">
        <f>$AM$18*[2]production!Z48</f>
        <v>7.7575459068388126E-6</v>
      </c>
      <c r="BE18" s="8">
        <f>$AM$18*[2]production!AA48</f>
        <v>9.8389194046600416E-6</v>
      </c>
      <c r="BF18" s="8">
        <f>$AM$18*[2]production!AB48</f>
        <v>2.0663017363569623E-5</v>
      </c>
      <c r="BG18" s="8">
        <f>$AM$18*[2]production!AC48</f>
        <v>6.5480370493315201E-6</v>
      </c>
      <c r="BH18" s="8">
        <f>$AM$18*[2]production!AD48</f>
        <v>2.337869145667353E-5</v>
      </c>
      <c r="BI18" s="8">
        <f>$AM$18*[2]production!AE48</f>
        <v>8.1021745988570767E-6</v>
      </c>
      <c r="BJ18" s="8">
        <f>$AM$18*[2]production!AF48</f>
        <v>1.6491631675380575E-4</v>
      </c>
      <c r="BK18" s="8">
        <f>$AM$18*[2]production!AG48</f>
        <v>5.1014236517156638E-4</v>
      </c>
      <c r="BL18" s="8">
        <f>$AM$18*[2]production!AH48</f>
        <v>1.6705760969354589E-4</v>
      </c>
      <c r="BM18" s="8"/>
      <c r="BN18" s="8"/>
      <c r="BO18" s="8"/>
    </row>
    <row r="19" spans="2:67" x14ac:dyDescent="0.25">
      <c r="B19" t="s">
        <v>27</v>
      </c>
      <c r="C19">
        <v>1</v>
      </c>
      <c r="D19" t="s">
        <v>127</v>
      </c>
      <c r="E19">
        <f>C19*0.87</f>
        <v>0.87</v>
      </c>
      <c r="F19" t="s">
        <v>129</v>
      </c>
      <c r="G19" t="s">
        <v>18</v>
      </c>
      <c r="I19">
        <f>$D$8/[3]inventory!$AW$25*[3]inventory!AW15</f>
        <v>5.106176229195922E-4</v>
      </c>
      <c r="J19" t="s">
        <v>4</v>
      </c>
      <c r="L19" t="str">
        <f t="shared" si="20"/>
        <v>methanol</v>
      </c>
      <c r="N19">
        <f t="shared" ref="N19:N36" si="22">I10</f>
        <v>3.6433217087624092E-3</v>
      </c>
      <c r="O19" t="str">
        <f t="shared" si="21"/>
        <v>kg</v>
      </c>
      <c r="Q19" t="s">
        <v>61</v>
      </c>
      <c r="S19">
        <f>N15/[1]pinacol!$E$14*[1]pinacol!$E$9</f>
        <v>1.5058636721058706E-3</v>
      </c>
      <c r="T19" t="s">
        <v>4</v>
      </c>
      <c r="V19" s="6" t="s">
        <v>36</v>
      </c>
      <c r="X19">
        <f>S12/'[1]NaH preparation'!$E$8*'[1]NaH preparation'!$E$6</f>
        <v>3.247538350828759E-4</v>
      </c>
      <c r="Y19" t="s">
        <v>4</v>
      </c>
      <c r="AA19" t="s">
        <v>84</v>
      </c>
      <c r="AC19">
        <f>X12/'[1]Bu-Li pro'!$E$15*'[1]Bu-Li pro'!$E$12</f>
        <v>1.5016620873542415E-4</v>
      </c>
      <c r="AD19" t="s">
        <v>4</v>
      </c>
      <c r="AF19" t="s">
        <v>89</v>
      </c>
      <c r="AH19" s="8">
        <f>AC18/'[1]CH3(CH2)3Br pro'!$E$17*'[1]CH3(CH2)3Br pro'!$E$11</f>
        <v>3.6760393815281307E-4</v>
      </c>
      <c r="AI19" t="s">
        <v>4</v>
      </c>
      <c r="AK19" t="str">
        <f t="shared" si="17"/>
        <v>sulfur dioxide</v>
      </c>
      <c r="AM19" s="8">
        <f t="shared" si="10"/>
        <v>3.6760393815281307E-4</v>
      </c>
      <c r="AN19" t="str">
        <f t="shared" si="11"/>
        <v>kg</v>
      </c>
      <c r="AP19" s="8">
        <f>AM19*[2]production!$D$49</f>
        <v>1.8171397870769856E-4</v>
      </c>
      <c r="AQ19" s="8">
        <f>$AM$19*[2]production!M49</f>
        <v>7.5880242461098093E-3</v>
      </c>
      <c r="AR19" s="8">
        <f>$AM$19*[2]production!N49</f>
        <v>1.1118181109431831E-5</v>
      </c>
      <c r="AS19" s="8">
        <f>$AM$19*[2]production!O49</f>
        <v>1.669510045514816E-4</v>
      </c>
      <c r="AT19" s="8">
        <f>$AM$19*[2]production!P49</f>
        <v>1.7066380432682499E-4</v>
      </c>
      <c r="AU19" s="8">
        <f>$AM$19*[2]production!Q49</f>
        <v>3.0937179831002597E-6</v>
      </c>
      <c r="AV19" s="8">
        <f>$AM$19*[2]production!R49</f>
        <v>9.4867548319096463E-8</v>
      </c>
      <c r="AW19" s="8">
        <f>$AM$19*[2]production!S49</f>
        <v>5.0321303093738582E-3</v>
      </c>
      <c r="AX19" s="8">
        <f>$AM$19*[2]production!T49</f>
        <v>3.4960972538023283E-5</v>
      </c>
      <c r="AY19" s="8">
        <f>$AM$19*[2]production!U49</f>
        <v>3.5337766574629918E-3</v>
      </c>
      <c r="AZ19" s="8">
        <f>$AM$19*[2]production!V49</f>
        <v>2.039099044933654E-7</v>
      </c>
      <c r="BA19" s="8">
        <f>$AM$19*[2]production!W49</f>
        <v>2.0164178819496254E-5</v>
      </c>
      <c r="BB19" s="8">
        <f>$AM$19*[2]production!X49</f>
        <v>1.4681733685885201E-7</v>
      </c>
      <c r="BC19" s="8">
        <f>$AM$19*[2]production!Y49</f>
        <v>6.8844865537258825E-11</v>
      </c>
      <c r="BD19" s="8">
        <f>$AM$19*[2]production!Z49</f>
        <v>4.0528334181347641E-6</v>
      </c>
      <c r="BE19" s="8">
        <f>$AM$19*[2]production!AA49</f>
        <v>2.1069219715228479E-6</v>
      </c>
      <c r="BF19" s="8">
        <f>$AM$19*[2]production!AB49</f>
        <v>1.8523930047458402E-5</v>
      </c>
      <c r="BG19" s="8">
        <f>$AM$19*[2]production!AC49</f>
        <v>1.706123397754836E-7</v>
      </c>
      <c r="BH19" s="8">
        <f>$AM$19*[2]production!AD49</f>
        <v>2.0444660624306849E-6</v>
      </c>
      <c r="BI19" s="8">
        <f>$AM$19*[2]production!AE49</f>
        <v>6.0889916315631955E-7</v>
      </c>
      <c r="BJ19" s="8">
        <f>$AM$19*[2]production!AF49</f>
        <v>9.4680070310638532E-6</v>
      </c>
      <c r="BK19" s="8">
        <f>$AM$19*[2]production!AG49</f>
        <v>5.7041103083172001E-5</v>
      </c>
      <c r="BL19" s="8">
        <f>$AM$19*[2]production!AH49</f>
        <v>2.1399695655627859E-5</v>
      </c>
      <c r="BM19" s="8"/>
      <c r="BN19" s="8"/>
      <c r="BO19" s="8"/>
    </row>
    <row r="20" spans="2:67" x14ac:dyDescent="0.25">
      <c r="B20" s="5" t="s">
        <v>128</v>
      </c>
      <c r="C20">
        <f>7.5/1000*170</f>
        <v>1.2749999999999999</v>
      </c>
      <c r="D20" t="s">
        <v>126</v>
      </c>
      <c r="E20">
        <f>C20/1000</f>
        <v>1.2749999999999999E-3</v>
      </c>
      <c r="F20" t="s">
        <v>129</v>
      </c>
      <c r="G20" t="s">
        <v>19</v>
      </c>
      <c r="I20">
        <f>$D$8/[3]inventory!$AW$25*[3]inventory!AW16</f>
        <v>2.3235591792935793E-3</v>
      </c>
      <c r="J20" t="s">
        <v>4</v>
      </c>
      <c r="L20" t="str">
        <f t="shared" si="20"/>
        <v>Li2CO3</v>
      </c>
      <c r="N20">
        <f t="shared" si="22"/>
        <v>1.8450985932686714E-4</v>
      </c>
      <c r="O20" t="str">
        <f t="shared" si="21"/>
        <v>kg</v>
      </c>
      <c r="Q20" t="s">
        <v>62</v>
      </c>
      <c r="S20">
        <f>N15/[1]pinacol!$E$14*[1]pinacol!$E$11</f>
        <v>1.1293977540794028E-2</v>
      </c>
      <c r="T20" t="s">
        <v>4</v>
      </c>
      <c r="V20" t="str">
        <f t="shared" ref="V20:V57" si="23">Q13</f>
        <v>aniline</v>
      </c>
      <c r="X20">
        <f t="shared" ref="X20:Y26" si="24">S13</f>
        <v>1.2035254579554365E-2</v>
      </c>
      <c r="Y20" t="str">
        <f t="shared" si="24"/>
        <v>kg</v>
      </c>
      <c r="AA20" t="s">
        <v>85</v>
      </c>
      <c r="AC20">
        <f>X12/'[1]Bu-Li pro'!$E$15*'[1]Bu-Li pro'!$E$13</f>
        <v>1.4465720421728155E-3</v>
      </c>
      <c r="AD20" t="s">
        <v>4</v>
      </c>
      <c r="AF20" t="s">
        <v>90</v>
      </c>
      <c r="AH20" s="8">
        <f>AC18/'[1]CH3(CH2)3Br pro'!$E$17*'[1]CH3(CH2)3Br pro'!$E$12</f>
        <v>6.8006728558270421E-4</v>
      </c>
      <c r="AI20" t="s">
        <v>4</v>
      </c>
      <c r="AK20" t="str">
        <f t="shared" si="17"/>
        <v>n-butanol</v>
      </c>
      <c r="AM20" s="8">
        <f t="shared" si="10"/>
        <v>6.8006728558270421E-4</v>
      </c>
      <c r="AN20" t="str">
        <f t="shared" si="11"/>
        <v>kg</v>
      </c>
      <c r="AP20" s="8">
        <f>AM20*[2]production!$D$50</f>
        <v>2.1337791152442926E-3</v>
      </c>
      <c r="AQ20" s="8">
        <f>$AM$20*[2]production!M50</f>
        <v>5.6911854550714916E-2</v>
      </c>
      <c r="AR20" s="8">
        <f>$AM$20*[2]production!N50</f>
        <v>8.6273335849021857E-5</v>
      </c>
      <c r="AS20" s="8">
        <f>$AM$20*[2]production!O50</f>
        <v>1.8751495265371902E-3</v>
      </c>
      <c r="AT20" s="8">
        <f>$AM$20*[2]production!P50</f>
        <v>1.2765543017672942E-3</v>
      </c>
      <c r="AU20" s="8">
        <f>$AM$20*[2]production!Q50</f>
        <v>1.5513014851427067E-5</v>
      </c>
      <c r="AV20" s="8">
        <f>$AM$20*[2]production!R50</f>
        <v>5.5842365021052586E-7</v>
      </c>
      <c r="AW20" s="8">
        <f>$AM$20*[2]production!S50</f>
        <v>2.4212435568601018E-2</v>
      </c>
      <c r="AX20" s="8">
        <f>$AM$20*[2]production!T50</f>
        <v>1.2226929727491439E-4</v>
      </c>
      <c r="AY20" s="8">
        <f>$AM$20*[2]production!U50</f>
        <v>1.9041203929030134E-2</v>
      </c>
      <c r="AZ20" s="8">
        <f>$AM$20*[2]production!V50</f>
        <v>1.6148197696161311E-6</v>
      </c>
      <c r="BA20" s="8">
        <f>$AM$20*[2]production!W50</f>
        <v>5.5711112034935131E-5</v>
      </c>
      <c r="BB20" s="8">
        <f>$AM$20*[2]production!X50</f>
        <v>4.1044100886772947E-7</v>
      </c>
      <c r="BC20" s="8">
        <f>$AM$20*[2]production!Y50</f>
        <v>1.9186058260859251E-10</v>
      </c>
      <c r="BD20" s="8">
        <f>$AM$20*[2]production!Z50</f>
        <v>4.2887083230702071E-6</v>
      </c>
      <c r="BE20" s="8">
        <f>$AM$20*[2]production!AA50</f>
        <v>7.8343751299127523E-6</v>
      </c>
      <c r="BF20" s="8">
        <f>$AM$20*[2]production!AB50</f>
        <v>9.7603256826829705E-6</v>
      </c>
      <c r="BG20" s="8">
        <f>$AM$20*[2]production!AC50</f>
        <v>7.1828706703245212E-7</v>
      </c>
      <c r="BH20" s="8">
        <f>$AM$20*[2]production!AD50</f>
        <v>1.0481877072686219E-5</v>
      </c>
      <c r="BI20" s="8">
        <f>$AM$20*[2]production!AE50</f>
        <v>4.6411191904591646E-6</v>
      </c>
      <c r="BJ20" s="8">
        <f>$AM$20*[2]production!AF50</f>
        <v>7.391651326998412E-5</v>
      </c>
      <c r="BK20" s="8">
        <f>$AM$20*[2]production!AG50</f>
        <v>2.3920686703086038E-4</v>
      </c>
      <c r="BL20" s="8">
        <f>$AM$20*[2]production!AH50</f>
        <v>1.5566060099702516E-4</v>
      </c>
      <c r="BM20" s="8"/>
      <c r="BN20" s="8"/>
      <c r="BO20" s="8"/>
    </row>
    <row r="21" spans="2:67" x14ac:dyDescent="0.25">
      <c r="B21" t="s">
        <v>29</v>
      </c>
      <c r="C21">
        <f>7.5/1000</f>
        <v>7.4999999999999997E-3</v>
      </c>
      <c r="D21" t="s">
        <v>127</v>
      </c>
      <c r="E21">
        <f>C21*0.786</f>
        <v>5.8950000000000001E-3</v>
      </c>
      <c r="F21" t="s">
        <v>129</v>
      </c>
      <c r="G21" t="s">
        <v>10</v>
      </c>
      <c r="I21">
        <f>$D$8/[3]inventory!$AW$25*[3]inventory!AW17</f>
        <v>1.8356734117705247E-3</v>
      </c>
      <c r="J21" t="s">
        <v>4</v>
      </c>
      <c r="L21" t="str">
        <f t="shared" si="20"/>
        <v>H2SO4</v>
      </c>
      <c r="N21">
        <f t="shared" si="22"/>
        <v>0.10400063587463276</v>
      </c>
      <c r="O21" t="str">
        <f t="shared" si="21"/>
        <v>kg</v>
      </c>
      <c r="Q21" t="s">
        <v>63</v>
      </c>
      <c r="S21">
        <f>N15/[1]pinacol!$E$14*[1]pinacol!$E$12</f>
        <v>1.6940966311191042E-3</v>
      </c>
      <c r="T21" t="s">
        <v>4</v>
      </c>
      <c r="V21" t="str">
        <f t="shared" si="23"/>
        <v>ethyl acetate</v>
      </c>
      <c r="X21">
        <f t="shared" si="24"/>
        <v>0.53058649221691301</v>
      </c>
      <c r="Y21" t="str">
        <f t="shared" si="24"/>
        <v>kg</v>
      </c>
      <c r="AA21" t="str">
        <f>V15</f>
        <v>TMEDA</v>
      </c>
      <c r="AC21">
        <f>X15</f>
        <v>4.5331927950094505E-4</v>
      </c>
      <c r="AD21" t="str">
        <f>Y15</f>
        <v>kg</v>
      </c>
      <c r="AF21" t="s">
        <v>91</v>
      </c>
      <c r="AH21" s="8">
        <f>AC18/'[1]CH3(CH2)3Br pro'!$E$17*'[1]CH3(CH2)3Br pro'!$E$14</f>
        <v>3.8292076890918029E-5</v>
      </c>
      <c r="AI21" t="s">
        <v>4</v>
      </c>
      <c r="AK21" t="str">
        <f t="shared" si="17"/>
        <v>sodium carbonate</v>
      </c>
      <c r="AM21" s="8">
        <f t="shared" si="10"/>
        <v>3.8292076890918029E-5</v>
      </c>
      <c r="AN21" t="str">
        <f t="shared" si="11"/>
        <v>kg</v>
      </c>
      <c r="AP21" s="8">
        <f>AM21*[2]production!$D$51</f>
        <v>2.2970268164555E-5</v>
      </c>
      <c r="AQ21" s="8">
        <f>$AM$21*[2]production!M51</f>
        <v>2.5984743719603578E-4</v>
      </c>
      <c r="AR21" s="8">
        <f>$AM$21*[2]production!N51</f>
        <v>2.999916179865191E-6</v>
      </c>
      <c r="AS21" s="8">
        <f>$AM$21*[2]production!O51</f>
        <v>2.1106592782274019E-5</v>
      </c>
      <c r="AT21" s="8">
        <f>$AM$21*[2]production!P51</f>
        <v>5.1261603333871958E-6</v>
      </c>
      <c r="AU21" s="8">
        <f>$AM$21*[2]production!Q51</f>
        <v>3.7878139539727204E-7</v>
      </c>
      <c r="AV21" s="8">
        <f>$AM$21*[2]production!R51</f>
        <v>1.1152567394479876E-8</v>
      </c>
      <c r="AW21" s="8">
        <f>$AM$21*[2]production!S51</f>
        <v>5.0001794004160766E-4</v>
      </c>
      <c r="AX21" s="8">
        <f>$AM$21*[2]production!T51</f>
        <v>1.1952488880731154E-6</v>
      </c>
      <c r="AY21" s="8">
        <f>$AM$21*[2]production!U51</f>
        <v>3.7687444996810436E-4</v>
      </c>
      <c r="AZ21" s="8">
        <f>$AM$21*[2]production!V51</f>
        <v>3.0857670162546296E-8</v>
      </c>
      <c r="BA21" s="8">
        <f>$AM$21*[2]production!W51</f>
        <v>1.986210028331918E-6</v>
      </c>
      <c r="BB21" s="8">
        <f>$AM$21*[2]production!X51</f>
        <v>2.4356058427237322E-9</v>
      </c>
      <c r="BC21" s="8">
        <f>$AM$21*[2]production!Y51</f>
        <v>1.1020842649975118E-12</v>
      </c>
      <c r="BD21" s="8">
        <f>$AM$21*[2]production!Z51</f>
        <v>6.6042345013766321E-8</v>
      </c>
      <c r="BE21" s="8">
        <f>$AM$21*[2]production!AA51</f>
        <v>6.9898357156681765E-8</v>
      </c>
      <c r="BF21" s="8">
        <f>$AM$21*[2]production!AB51</f>
        <v>2.3275838938144523E-7</v>
      </c>
      <c r="BG21" s="8">
        <f>$AM$21*[2]production!AC51</f>
        <v>2.2129757076799348E-8</v>
      </c>
      <c r="BH21" s="8">
        <f>$AM$21*[2]production!AD51</f>
        <v>2.8690721531289241E-7</v>
      </c>
      <c r="BI21" s="8">
        <f>$AM$21*[2]production!AE51</f>
        <v>4.6555507083978137E-8</v>
      </c>
      <c r="BJ21" s="8">
        <f>$AM$21*[2]production!AF51</f>
        <v>1.068846742256195E-6</v>
      </c>
      <c r="BK21" s="8">
        <f>$AM$21*[2]production!AG51</f>
        <v>4.2481230102784463E-6</v>
      </c>
      <c r="BL21" s="8">
        <f>$AM$21*[2]production!AH51</f>
        <v>7.0675686317567406E-7</v>
      </c>
      <c r="BM21" s="8"/>
      <c r="BN21" s="8"/>
      <c r="BO21" s="8"/>
    </row>
    <row r="22" spans="2:67" x14ac:dyDescent="0.25">
      <c r="B22" s="5" t="s">
        <v>30</v>
      </c>
      <c r="C22">
        <f>4/1000</f>
        <v>4.0000000000000001E-3</v>
      </c>
      <c r="D22" t="s">
        <v>127</v>
      </c>
      <c r="E22">
        <f>C22*0.923</f>
        <v>3.6920000000000004E-3</v>
      </c>
      <c r="F22" t="s">
        <v>129</v>
      </c>
      <c r="G22" t="s">
        <v>12</v>
      </c>
      <c r="I22">
        <f>$D$8/[3]inventory!$AW$25*[3]inventory!AW18</f>
        <v>5.3632560879470961E-3</v>
      </c>
      <c r="J22" t="s">
        <v>4</v>
      </c>
      <c r="L22" t="str">
        <f t="shared" si="20"/>
        <v>dioxane</v>
      </c>
      <c r="N22">
        <f t="shared" si="22"/>
        <v>1.2822670297293882E-2</v>
      </c>
      <c r="O22" t="str">
        <f t="shared" si="21"/>
        <v>kg</v>
      </c>
      <c r="Q22" t="str">
        <f t="shared" ref="Q22:Q50" si="25">L16</f>
        <v>N2</v>
      </c>
      <c r="S22">
        <f>N16</f>
        <v>4.1909373826101667E-5</v>
      </c>
      <c r="T22" t="str">
        <f>O16</f>
        <v>kg</v>
      </c>
      <c r="V22" t="str">
        <f t="shared" si="23"/>
        <v>EDTA</v>
      </c>
      <c r="X22">
        <f t="shared" si="24"/>
        <v>0.252940345513606</v>
      </c>
      <c r="Y22" t="str">
        <f t="shared" si="24"/>
        <v>kg</v>
      </c>
      <c r="AA22" t="s">
        <v>86</v>
      </c>
      <c r="AC22">
        <f>X16/'[1]Ph2PCl pro'!$E$8*'[1]Ph2PCl pro'!$E$6</f>
        <v>8.3948014722397236E-4</v>
      </c>
      <c r="AD22" t="s">
        <v>4</v>
      </c>
      <c r="AF22" t="s">
        <v>92</v>
      </c>
      <c r="AH22" s="8">
        <f>AC18/'[1]CH3(CH2)3Br pro'!$E$17*'[1]CH3(CH2)3Br pro'!$E$15</f>
        <v>1.1487623067275408E-5</v>
      </c>
      <c r="AI22" t="s">
        <v>4</v>
      </c>
      <c r="AK22" t="str">
        <f t="shared" si="17"/>
        <v>calcium chloride</v>
      </c>
      <c r="AM22" s="8">
        <f t="shared" si="10"/>
        <v>1.1487623067275408E-5</v>
      </c>
      <c r="AN22" t="str">
        <f t="shared" si="11"/>
        <v>kg</v>
      </c>
      <c r="AP22" s="8">
        <f>AM22*[2]production!$D$52</f>
        <v>1.0499227978567032E-5</v>
      </c>
      <c r="AQ22" s="8">
        <f>$AM$22*[2]production!M52</f>
        <v>1.1876921703244216E-4</v>
      </c>
      <c r="AR22" s="8">
        <f>$AM$22*[2]production!N52</f>
        <v>1.3711626893099926E-6</v>
      </c>
      <c r="AS22" s="8">
        <f>$AM$22*[2]production!O52</f>
        <v>9.6473058518978881E-6</v>
      </c>
      <c r="AT22" s="8">
        <f>$AM$22*[2]production!P52</f>
        <v>2.3430156008014923E-6</v>
      </c>
      <c r="AU22" s="8">
        <f>$AM$22*[2]production!Q52</f>
        <v>1.7312996724690767E-7</v>
      </c>
      <c r="AV22" s="8">
        <f>$AM$22*[2]production!R52</f>
        <v>5.0975178598727891E-9</v>
      </c>
      <c r="AW22" s="8">
        <f>$AM$22*[2]production!S52</f>
        <v>2.2854626092344424E-4</v>
      </c>
      <c r="AX22" s="8">
        <f>$AM$22*[2]production!T52</f>
        <v>5.4631689021041657E-7</v>
      </c>
      <c r="AY22" s="8">
        <f>$AM$22*[2]production!U52</f>
        <v>1.7225690789379473E-4</v>
      </c>
      <c r="AZ22" s="8">
        <f>$AM$22*[2]production!V52</f>
        <v>1.4104503602000747E-8</v>
      </c>
      <c r="BA22" s="8">
        <f>$AM$22*[2]production!W52</f>
        <v>9.0784387576064102E-7</v>
      </c>
      <c r="BB22" s="8">
        <f>$AM$22*[2]production!X52</f>
        <v>1.1132540638265927E-9</v>
      </c>
      <c r="BC22" s="8">
        <f>$AM$22*[2]production!Y52</f>
        <v>5.037437591230939E-13</v>
      </c>
      <c r="BD22" s="8">
        <f>$AM$22*[2]production!Z52</f>
        <v>3.0187175896186319E-8</v>
      </c>
      <c r="BE22" s="8">
        <f>$AM$22*[2]production!AA52</f>
        <v>3.1949377274706365E-8</v>
      </c>
      <c r="BF22" s="8">
        <f>$AM$22*[2]production!AB52</f>
        <v>1.0638802598834429E-7</v>
      </c>
      <c r="BG22" s="8">
        <f>$AM$22*[2]production!AC52</f>
        <v>1.0114852110735998E-8</v>
      </c>
      <c r="BH22" s="8">
        <f>$AM$22*[2]production!AD52</f>
        <v>1.3114270493601607E-7</v>
      </c>
      <c r="BI22" s="8">
        <f>$AM$22*[2]production!AE52</f>
        <v>2.127852420751424E-8</v>
      </c>
      <c r="BJ22" s="8">
        <f>$AM$22*[2]production!AF52</f>
        <v>4.8854563380508862E-7</v>
      </c>
      <c r="BK22" s="8">
        <f>$AM$22*[2]production!AG52</f>
        <v>1.9416380508308897E-6</v>
      </c>
      <c r="BL22" s="8">
        <f>$AM$22*[2]production!AH52</f>
        <v>3.2304344827485174E-7</v>
      </c>
      <c r="BM22" s="8"/>
      <c r="BN22" s="8"/>
      <c r="BO22" s="8"/>
    </row>
    <row r="23" spans="2:67" x14ac:dyDescent="0.25">
      <c r="E23">
        <f>SUM(E18:E22)</f>
        <v>0.89086200000000004</v>
      </c>
      <c r="F23" t="s">
        <v>129</v>
      </c>
      <c r="G23" t="s">
        <v>13</v>
      </c>
      <c r="I23">
        <f>$D$8/[3]inventory!$AW$25*[3]inventory!AW19</f>
        <v>2.8778865361659236E-4</v>
      </c>
      <c r="J23" t="s">
        <v>4</v>
      </c>
      <c r="L23" t="str">
        <f t="shared" si="20"/>
        <v>[(CH3)3Si]2NH</v>
      </c>
      <c r="N23">
        <f t="shared" si="22"/>
        <v>6.8146341273207824E-3</v>
      </c>
      <c r="O23" t="str">
        <f t="shared" si="21"/>
        <v>kg</v>
      </c>
      <c r="Q23" t="str">
        <f t="shared" si="25"/>
        <v>toluene</v>
      </c>
      <c r="S23">
        <f>N17</f>
        <v>1.1805815614149564</v>
      </c>
      <c r="T23" t="str">
        <f>O17</f>
        <v>kg</v>
      </c>
      <c r="V23" t="str">
        <f t="shared" si="23"/>
        <v>2,4,6-trimethylaniline</v>
      </c>
      <c r="X23">
        <f t="shared" si="24"/>
        <v>1.7470530841288599E-2</v>
      </c>
      <c r="Y23" t="str">
        <f t="shared" si="24"/>
        <v>kg</v>
      </c>
      <c r="AA23" t="str">
        <f t="shared" ref="AA23:AA63" si="26">V17</f>
        <v>1-bromo-4-iodobenzene</v>
      </c>
      <c r="AC23">
        <f t="shared" ref="AC23:AC36" si="27">X17</f>
        <v>7.6882100368903028E-2</v>
      </c>
      <c r="AD23" t="str">
        <f t="shared" ref="AD23:AD36" si="28">Y17</f>
        <v>kg</v>
      </c>
      <c r="AF23" t="str">
        <f t="shared" ref="AF23:AF54" si="29">AA19</f>
        <v>Li</v>
      </c>
      <c r="AH23" s="8">
        <f t="shared" ref="AH23:AH40" si="30">AC19</f>
        <v>1.5016620873542415E-4</v>
      </c>
      <c r="AI23" t="str">
        <f t="shared" ref="AI23:AI40" si="31">AD19</f>
        <v>kg</v>
      </c>
      <c r="AK23" t="str">
        <f t="shared" si="17"/>
        <v>Li</v>
      </c>
      <c r="AM23" s="8">
        <f t="shared" si="10"/>
        <v>1.5016620873542415E-4</v>
      </c>
      <c r="AN23" t="str">
        <f t="shared" si="11"/>
        <v>kg</v>
      </c>
      <c r="AP23" s="8">
        <f>AM23*[2]production!$D$53</f>
        <v>8.9954064018781133E-3</v>
      </c>
      <c r="AQ23" s="8">
        <f>$AM$23*[2]production!M53</f>
        <v>0.12292454014028172</v>
      </c>
      <c r="AR23" s="8">
        <f>$AM$23*[2]production!N53</f>
        <v>5.8024223055367892E-4</v>
      </c>
      <c r="AS23" s="8">
        <f>$AM$23*[2]production!O53</f>
        <v>8.3686126466164523E-3</v>
      </c>
      <c r="AT23" s="8">
        <f>$AM$23*[2]production!P53</f>
        <v>2.2963416639821062E-3</v>
      </c>
      <c r="AU23" s="8">
        <f>$AM$23*[2]production!Q53</f>
        <v>1.2707665248026532E-4</v>
      </c>
      <c r="AV23" s="8">
        <f>$AM$23*[2]production!R53</f>
        <v>5.5177071737744246E-6</v>
      </c>
      <c r="AW23" s="8">
        <f>$AM$23*[2]production!S53</f>
        <v>0.17979400171892332</v>
      </c>
      <c r="AX23" s="8">
        <f>$AM$23*[2]production!T53</f>
        <v>1.0193732747586796E-3</v>
      </c>
      <c r="AY23" s="8">
        <f>$AM$23*[2]production!U53</f>
        <v>0.14129889410959737</v>
      </c>
      <c r="AZ23" s="8">
        <f>$AM$23*[2]production!V53</f>
        <v>1.3995340487932796E-5</v>
      </c>
      <c r="BA23" s="8">
        <f>$AM$23*[2]production!W53</f>
        <v>4.2618671701200728E-4</v>
      </c>
      <c r="BB23" s="8">
        <f>$AM$23*[2]production!X53</f>
        <v>1.3747265911101875E-6</v>
      </c>
      <c r="BC23" s="8">
        <f>$AM$23*[2]production!Y53</f>
        <v>1.1124312743120221E-9</v>
      </c>
      <c r="BD23" s="8">
        <f>$AM$23*[2]production!Z53</f>
        <v>2.6501332517627656E-5</v>
      </c>
      <c r="BE23" s="8">
        <f>$AM$23*[2]production!AA53</f>
        <v>2.5866129454676809E-5</v>
      </c>
      <c r="BF23" s="8">
        <f>$AM$23*[2]production!AB53</f>
        <v>4.9934769390790594E-5</v>
      </c>
      <c r="BG23" s="8">
        <f>$AM$23*[2]production!AC53</f>
        <v>6.9773227226827477E-6</v>
      </c>
      <c r="BH23" s="8">
        <f>$AM$23*[2]production!AD53</f>
        <v>1.7697087699469738E-4</v>
      </c>
      <c r="BI23" s="8">
        <f>$AM$23*[2]production!AE53</f>
        <v>2.8833413739288791E-5</v>
      </c>
      <c r="BJ23" s="8">
        <f>$AM$23*[2]production!AF53</f>
        <v>5.3801549265727769E-4</v>
      </c>
      <c r="BK23" s="8">
        <f>$AM$23*[2]production!AG53</f>
        <v>1.5776461889743661E-3</v>
      </c>
      <c r="BL23" s="8">
        <f>$AM$23*[2]production!AH53</f>
        <v>2.9512165002772909E-4</v>
      </c>
      <c r="BM23" s="8"/>
      <c r="BN23" s="8"/>
      <c r="BO23" s="8"/>
    </row>
    <row r="24" spans="2:67" x14ac:dyDescent="0.25">
      <c r="G24" t="s">
        <v>14</v>
      </c>
      <c r="I24">
        <f>$D$8/[3]inventory!$AW$25*[3]inventory!AW20</f>
        <v>2.2372439681150745E-3</v>
      </c>
      <c r="J24" t="s">
        <v>4</v>
      </c>
      <c r="L24" t="str">
        <f t="shared" si="20"/>
        <v>Na</v>
      </c>
      <c r="N24">
        <f t="shared" si="22"/>
        <v>1.8117528310862021E-4</v>
      </c>
      <c r="O24" t="str">
        <f t="shared" si="21"/>
        <v>kg</v>
      </c>
      <c r="Q24" t="str">
        <f t="shared" si="25"/>
        <v>H2O</v>
      </c>
      <c r="S24">
        <f>N18+N15/[1]pinacol!$E$14*[1]pinacol!$E$5</f>
        <v>0.30764812577180639</v>
      </c>
      <c r="T24" t="str">
        <f t="shared" ref="T24:T44" si="32">O18</f>
        <v>kg</v>
      </c>
      <c r="V24" t="str">
        <f t="shared" si="23"/>
        <v>Trimethyl borate</v>
      </c>
      <c r="X24">
        <f t="shared" si="24"/>
        <v>5.2140771061526404E-2</v>
      </c>
      <c r="Y24" t="str">
        <f t="shared" si="24"/>
        <v>kg</v>
      </c>
      <c r="AA24" t="str">
        <f t="shared" si="26"/>
        <v>tert-butanol</v>
      </c>
      <c r="AC24">
        <f t="shared" si="27"/>
        <v>2.4031783796132813E-2</v>
      </c>
      <c r="AD24" t="str">
        <f t="shared" si="28"/>
        <v>kg</v>
      </c>
      <c r="AF24" t="str">
        <f t="shared" si="29"/>
        <v>ethanol</v>
      </c>
      <c r="AH24" s="8">
        <f t="shared" si="30"/>
        <v>1.4465720421728155E-3</v>
      </c>
      <c r="AI24" t="str">
        <f t="shared" si="31"/>
        <v>kg</v>
      </c>
      <c r="AK24" t="str">
        <f t="shared" si="17"/>
        <v>ethanol</v>
      </c>
      <c r="AM24" s="8">
        <f t="shared" si="10"/>
        <v>1.4465720421728155E-3</v>
      </c>
      <c r="AN24" t="str">
        <f t="shared" si="11"/>
        <v>kg</v>
      </c>
      <c r="AP24" s="8">
        <f>AM24*[2]production!$D$54</f>
        <v>2.0246222302250723E-3</v>
      </c>
      <c r="AQ24" s="8">
        <f>$AM$24*[2]production!M54</f>
        <v>6.0152039993061873E-2</v>
      </c>
      <c r="AR24" s="8">
        <f>$AM$24*[2]production!N54</f>
        <v>1.6135064558395584E-3</v>
      </c>
      <c r="AS24" s="8">
        <f>$AM$24*[2]production!O54</f>
        <v>1.7629373477960101E-3</v>
      </c>
      <c r="AT24" s="8">
        <f>$AM$24*[2]production!P54</f>
        <v>4.9589936177726294E-4</v>
      </c>
      <c r="AU24" s="8">
        <f>$AM$24*[2]production!Q54</f>
        <v>4.93657175111895E-5</v>
      </c>
      <c r="AV24" s="8">
        <f>$AM$24*[2]production!R54</f>
        <v>8.2126234550277257E-7</v>
      </c>
      <c r="AW24" s="8">
        <f>$AM$24*[2]production!S54</f>
        <v>2.4183791401045131E-2</v>
      </c>
      <c r="AX24" s="8">
        <f>$AM$24*[2]production!T54</f>
        <v>1.2592698941522794E-4</v>
      </c>
      <c r="AY24" s="8">
        <f>$AM$24*[2]production!U54</f>
        <v>1.943035567046526E-2</v>
      </c>
      <c r="AZ24" s="8">
        <f>$AM$24*[2]production!V54</f>
        <v>9.028345429608976E-6</v>
      </c>
      <c r="BA24" s="8">
        <f>$AM$24*[2]production!W54</f>
        <v>7.8783206560815877E-5</v>
      </c>
      <c r="BB24" s="8">
        <f>$AM$24*[2]production!X54</f>
        <v>1.5200579019151945E-6</v>
      </c>
      <c r="BC24" s="8">
        <f>$AM$24*[2]production!Y54</f>
        <v>1.2870874745232626E-10</v>
      </c>
      <c r="BD24" s="8">
        <f>$AM$24*[2]production!Z54</f>
        <v>5.6657887175782674E-6</v>
      </c>
      <c r="BE24" s="8">
        <f>$AM$24*[2]production!AA54</f>
        <v>5.9467130081682266E-6</v>
      </c>
      <c r="BF24" s="8">
        <f>$AM$24*[2]production!AB54</f>
        <v>1.8610149322553271E-5</v>
      </c>
      <c r="BG24" s="8">
        <f>$AM$24*[2]production!AC54</f>
        <v>1.1882142754407508E-5</v>
      </c>
      <c r="BH24" s="8">
        <f>$AM$24*[2]production!AD54</f>
        <v>8.6474630109048732E-5</v>
      </c>
      <c r="BI24" s="8">
        <f>$AM$24*[2]production!AE54</f>
        <v>5.4056950643955942E-4</v>
      </c>
      <c r="BJ24" s="8">
        <f>$AM$24*[2]production!AF54</f>
        <v>4.9393202379990778E-4</v>
      </c>
      <c r="BK24" s="8">
        <f>$AM$24*[2]production!AG54</f>
        <v>2.3849633259303207E-4</v>
      </c>
      <c r="BL24" s="8">
        <f>$AM$24*[2]production!AH54</f>
        <v>6.3116831344084282E-5</v>
      </c>
      <c r="BM24" s="8"/>
      <c r="BN24" s="8"/>
      <c r="BO24" s="8"/>
    </row>
    <row r="25" spans="2:67" x14ac:dyDescent="0.25">
      <c r="G25" t="str">
        <f t="shared" ref="G25:J26" si="33">B9</f>
        <v>acetonitrile</v>
      </c>
      <c r="I25">
        <f t="shared" si="33"/>
        <v>6.6171865002660341E-3</v>
      </c>
      <c r="J25" t="str">
        <f t="shared" si="33"/>
        <v>kg</v>
      </c>
      <c r="L25" t="str">
        <f t="shared" si="20"/>
        <v>SO2Cl2</v>
      </c>
      <c r="N25">
        <f t="shared" si="22"/>
        <v>1.8359707177035334E-2</v>
      </c>
      <c r="O25" t="str">
        <f t="shared" si="21"/>
        <v>kg</v>
      </c>
      <c r="Q25" t="str">
        <f t="shared" si="25"/>
        <v>methanol</v>
      </c>
      <c r="S25">
        <f>N19+N6/'[1]Pd2(dba)3 pro'!$E$9*'[1]Pd2(dba)3 pro'!$E$7</f>
        <v>4.5653972290725674E-2</v>
      </c>
      <c r="T25" t="str">
        <f t="shared" si="32"/>
        <v>kg</v>
      </c>
      <c r="V25" t="str">
        <f t="shared" si="23"/>
        <v>Isopropyl alcohol</v>
      </c>
      <c r="X25">
        <f t="shared" si="24"/>
        <v>2.4440986435090507E-2</v>
      </c>
      <c r="Y25" t="str">
        <f t="shared" si="24"/>
        <v>kg</v>
      </c>
      <c r="AA25" t="str">
        <f t="shared" si="26"/>
        <v>H2</v>
      </c>
      <c r="AC25">
        <f t="shared" si="27"/>
        <v>3.247538350828759E-4</v>
      </c>
      <c r="AD25" t="str">
        <f t="shared" si="28"/>
        <v>kg</v>
      </c>
      <c r="AF25" t="str">
        <f t="shared" si="29"/>
        <v>TMEDA</v>
      </c>
      <c r="AH25" s="8">
        <f t="shared" si="30"/>
        <v>4.5331927950094505E-4</v>
      </c>
      <c r="AI25" t="str">
        <f t="shared" si="31"/>
        <v>kg</v>
      </c>
      <c r="AK25" t="str">
        <f t="shared" si="17"/>
        <v>TMEDA</v>
      </c>
      <c r="AM25" s="8">
        <f t="shared" si="10"/>
        <v>4.5331927950094505E-4</v>
      </c>
      <c r="AN25" t="str">
        <f t="shared" si="11"/>
        <v>kg</v>
      </c>
      <c r="AP25" s="8">
        <f>AM25*[2]production!$D$55</f>
        <v>2.7816124309457489E-3</v>
      </c>
      <c r="AQ25" s="8">
        <f>$AM$25*[2]production!M55</f>
        <v>5.3748188818786957E-2</v>
      </c>
      <c r="AR25" s="8">
        <f>$AM$25*[2]production!N55</f>
        <v>1.3825784705499323E-4</v>
      </c>
      <c r="AS25" s="8">
        <f>$AM$25*[2]production!O55</f>
        <v>2.5665577647505005E-3</v>
      </c>
      <c r="AT25" s="8">
        <f>$AM$25*[2]production!P55</f>
        <v>1.1043310967922522E-3</v>
      </c>
      <c r="AU25" s="8">
        <f>$AM$25*[2]production!Q55</f>
        <v>3.6899282712817926E-5</v>
      </c>
      <c r="AV25" s="8">
        <f>$AM$25*[2]production!R55</f>
        <v>1.1579587675572141E-6</v>
      </c>
      <c r="AW25" s="8">
        <f>$AM$25*[2]production!S55</f>
        <v>5.3006623352045507E-2</v>
      </c>
      <c r="AX25" s="8">
        <f>$AM$25*[2]production!T55</f>
        <v>2.9026940105004512E-4</v>
      </c>
      <c r="AY25" s="8">
        <f>$AM$25*[2]production!U55</f>
        <v>4.1285146741989569E-2</v>
      </c>
      <c r="AZ25" s="8">
        <f>$AM$25*[2]production!V55</f>
        <v>7.8904753789934506E-6</v>
      </c>
      <c r="BA25" s="8">
        <f>$AM$25*[2]production!W55</f>
        <v>1.7107816289086165E-4</v>
      </c>
      <c r="BB25" s="8">
        <f>$AM$25*[2]production!X55</f>
        <v>4.3672779387121045E-7</v>
      </c>
      <c r="BC25" s="8">
        <f>$AM$25*[2]production!Y55</f>
        <v>1.0129872619728119E-9</v>
      </c>
      <c r="BD25" s="8">
        <f>$AM$25*[2]production!Z55</f>
        <v>6.9407714884389693E-6</v>
      </c>
      <c r="BE25" s="8">
        <f>$AM$25*[2]production!AA55</f>
        <v>7.6533893958144544E-6</v>
      </c>
      <c r="BF25" s="8">
        <f>$AM$25*[2]production!AB55</f>
        <v>1.4997161723729766E-5</v>
      </c>
      <c r="BG25" s="8">
        <f>$AM$25*[2]production!AC55</f>
        <v>1.7763315967244531E-5</v>
      </c>
      <c r="BH25" s="8">
        <f>$AM$25*[2]production!AD55</f>
        <v>2.3534977033850565E-5</v>
      </c>
      <c r="BI25" s="8">
        <f>$AM$25*[2]production!AE55</f>
        <v>7.2118564175805345E-6</v>
      </c>
      <c r="BJ25" s="8">
        <f>$AM$25*[2]production!AF55</f>
        <v>1.1687930983372866E-4</v>
      </c>
      <c r="BK25" s="8">
        <f>$AM$25*[2]production!AG55</f>
        <v>4.6737217716547432E-4</v>
      </c>
      <c r="BL25" s="8">
        <f>$AM$25*[2]production!AH55</f>
        <v>1.4034311574069757E-4</v>
      </c>
      <c r="BM25" s="8"/>
      <c r="BN25" s="8"/>
      <c r="BO25" s="8"/>
    </row>
    <row r="26" spans="2:67" x14ac:dyDescent="0.25">
      <c r="G26" t="str">
        <f t="shared" si="33"/>
        <v>4-tert-butylpyridine</v>
      </c>
      <c r="I26">
        <f t="shared" si="33"/>
        <v>4.1443006885465991E-3</v>
      </c>
      <c r="J26" t="str">
        <f t="shared" si="33"/>
        <v>kg</v>
      </c>
      <c r="L26" t="str">
        <f t="shared" si="20"/>
        <v>CH4</v>
      </c>
      <c r="N26">
        <f t="shared" si="22"/>
        <v>5.6694775762685119E-2</v>
      </c>
      <c r="O26" t="str">
        <f t="shared" si="21"/>
        <v>kg</v>
      </c>
      <c r="Q26" t="str">
        <f t="shared" si="25"/>
        <v>Li2CO3</v>
      </c>
      <c r="S26">
        <f t="shared" ref="S26:S38" si="34">N20</f>
        <v>1.8450985932686714E-4</v>
      </c>
      <c r="T26" t="str">
        <f t="shared" si="32"/>
        <v>kg</v>
      </c>
      <c r="V26" t="str">
        <f t="shared" si="23"/>
        <v>Mg</v>
      </c>
      <c r="X26">
        <f t="shared" si="24"/>
        <v>1.5058636721058706E-3</v>
      </c>
      <c r="Y26" t="str">
        <f t="shared" si="24"/>
        <v>kg</v>
      </c>
      <c r="AA26" t="str">
        <f t="shared" si="26"/>
        <v>aniline</v>
      </c>
      <c r="AC26">
        <f t="shared" si="27"/>
        <v>1.2035254579554365E-2</v>
      </c>
      <c r="AD26" t="str">
        <f t="shared" si="28"/>
        <v>kg</v>
      </c>
      <c r="AF26" t="str">
        <f t="shared" si="29"/>
        <v>PCl3</v>
      </c>
      <c r="AH26" s="8">
        <f t="shared" si="30"/>
        <v>8.3948014722397236E-4</v>
      </c>
      <c r="AI26" t="str">
        <f t="shared" si="31"/>
        <v>kg</v>
      </c>
      <c r="AK26" t="str">
        <f t="shared" si="17"/>
        <v>PCl3</v>
      </c>
      <c r="AM26" s="8">
        <f t="shared" si="10"/>
        <v>8.3948014722397236E-4</v>
      </c>
      <c r="AN26" t="str">
        <f t="shared" si="11"/>
        <v>kg</v>
      </c>
      <c r="AP26" s="8">
        <f>AM26*[2]production!$D$56</f>
        <v>3.8062029875134905E-3</v>
      </c>
      <c r="AQ26" s="8">
        <f>$AM$26*[2]production!M56</f>
        <v>5.8444638373231106E-2</v>
      </c>
      <c r="AR26" s="8">
        <f>$AM$26*[2]production!N56</f>
        <v>2.3229255153834539E-4</v>
      </c>
      <c r="AS26" s="8">
        <f>$AM$26*[2]production!O56</f>
        <v>3.2858092442493501E-3</v>
      </c>
      <c r="AT26" s="8">
        <f>$AM$26*[2]production!P56</f>
        <v>1.0810825335950316E-3</v>
      </c>
      <c r="AU26" s="8">
        <f>$AM$26*[2]production!Q56</f>
        <v>6.3057551258728691E-5</v>
      </c>
      <c r="AV26" s="8">
        <f>$AM$26*[2]production!R56</f>
        <v>2.1993540377120854E-6</v>
      </c>
      <c r="AW26" s="8">
        <f>$AM$26*[2]production!S56</f>
        <v>7.464489573086118E-2</v>
      </c>
      <c r="AX26" s="8">
        <f>$AM$26*[2]production!T56</f>
        <v>5.7464095037775356E-4</v>
      </c>
      <c r="AY26" s="8">
        <f>$AM$26*[2]production!U56</f>
        <v>6.1192226371597019E-2</v>
      </c>
      <c r="AZ26" s="8">
        <f>$AM$26*[2]production!V56</f>
        <v>3.9478232883501748E-6</v>
      </c>
      <c r="BA26" s="8">
        <f>$AM$26*[2]production!W56</f>
        <v>1.3844706588017752E-4</v>
      </c>
      <c r="BB26" s="8">
        <f>$AM$26*[2]production!X56</f>
        <v>7.9886609770127661E-7</v>
      </c>
      <c r="BC26" s="8">
        <f>$AM$26*[2]production!Y56</f>
        <v>6.6428903529980162E-10</v>
      </c>
      <c r="BD26" s="8">
        <f>$AM$26*[2]production!Z56</f>
        <v>1.3199985834949741E-5</v>
      </c>
      <c r="BE26" s="8">
        <f>$AM$26*[2]production!AA56</f>
        <v>1.266691594146252E-5</v>
      </c>
      <c r="BF26" s="8">
        <f>$AM$26*[2]production!AB56</f>
        <v>1.9470902534712813E-5</v>
      </c>
      <c r="BG26" s="8">
        <f>$AM$26*[2]production!AC56</f>
        <v>3.6761675127084977E-6</v>
      </c>
      <c r="BH26" s="8">
        <f>$AM$26*[2]production!AD56</f>
        <v>8.4594414435759687E-5</v>
      </c>
      <c r="BI26" s="8">
        <f>$AM$26*[2]production!AE56</f>
        <v>2.4606002595281853E-5</v>
      </c>
      <c r="BJ26" s="8">
        <f>$AM$26*[2]production!AF56</f>
        <v>1.6076044819339071E-4</v>
      </c>
      <c r="BK26" s="8">
        <f>$AM$26*[2]production!AG56</f>
        <v>6.550043848715044E-4</v>
      </c>
      <c r="BL26" s="8">
        <f>$AM$26*[2]production!AH56</f>
        <v>1.3605454746058919E-4</v>
      </c>
      <c r="BM26" s="8"/>
      <c r="BN26" s="8"/>
      <c r="BO26" s="8"/>
    </row>
    <row r="27" spans="2:67" x14ac:dyDescent="0.25">
      <c r="G27" t="s">
        <v>20</v>
      </c>
      <c r="I27">
        <f>$D$8/[3]inventory!$AW$25*[3]inventory!AW21</f>
        <v>1.7888817443590661E-3</v>
      </c>
      <c r="J27" t="s">
        <v>21</v>
      </c>
      <c r="L27" t="str">
        <f t="shared" si="20"/>
        <v>urea</v>
      </c>
      <c r="N27">
        <f t="shared" si="22"/>
        <v>4.5054496139964017E-4</v>
      </c>
      <c r="O27" t="str">
        <f t="shared" si="21"/>
        <v>kg</v>
      </c>
      <c r="Q27" t="str">
        <f t="shared" si="25"/>
        <v>H2SO4</v>
      </c>
      <c r="S27">
        <f t="shared" si="34"/>
        <v>0.10400063587463276</v>
      </c>
      <c r="T27" t="str">
        <f t="shared" si="32"/>
        <v>kg</v>
      </c>
      <c r="V27" t="str">
        <f t="shared" si="23"/>
        <v>acetone</v>
      </c>
      <c r="X27">
        <f>S20+S6/'[1]Dibenzylideneacetone pro'!$E$13*'[1]Dibenzylideneacetone pro'!$E$10</f>
        <v>1.1467793221167956E-2</v>
      </c>
      <c r="Y27" t="str">
        <f t="shared" ref="Y27:Y51" si="35">T20</f>
        <v>kg</v>
      </c>
      <c r="AA27" t="str">
        <f t="shared" si="26"/>
        <v>ethyl acetate</v>
      </c>
      <c r="AC27">
        <f t="shared" si="27"/>
        <v>0.53058649221691301</v>
      </c>
      <c r="AD27" t="str">
        <f t="shared" si="28"/>
        <v>kg</v>
      </c>
      <c r="AF27" t="str">
        <f t="shared" si="29"/>
        <v>1-bromo-4-iodobenzene</v>
      </c>
      <c r="AH27" s="8">
        <f t="shared" si="30"/>
        <v>7.6882100368903028E-2</v>
      </c>
      <c r="AI27" t="str">
        <f t="shared" si="31"/>
        <v>kg</v>
      </c>
      <c r="AK27" t="str">
        <f t="shared" si="17"/>
        <v>1-bromo-4-iodobenzene</v>
      </c>
      <c r="AM27" s="8">
        <f t="shared" si="10"/>
        <v>7.6882100368903028E-2</v>
      </c>
      <c r="AN27" t="str">
        <f t="shared" si="11"/>
        <v>kg</v>
      </c>
      <c r="AP27" s="8">
        <f>AM27*[2]production!$D$57</f>
        <v>0.23147662779069325</v>
      </c>
      <c r="AQ27" s="8">
        <f>$AM$27*[2]production!M57</f>
        <v>5.1252148405830091</v>
      </c>
      <c r="AR27" s="8">
        <f>$AM$27*[2]production!N57</f>
        <v>9.0567114234567769E-3</v>
      </c>
      <c r="AS27" s="8">
        <f>$AM$27*[2]production!O57</f>
        <v>0.20028555967102929</v>
      </c>
      <c r="AT27" s="8">
        <f>$AM$27*[2]production!P57</f>
        <v>0.11122533460369202</v>
      </c>
      <c r="AU27" s="8">
        <f>$AM$27*[2]production!Q57</f>
        <v>8.999818669183788E-3</v>
      </c>
      <c r="AV27" s="8">
        <f>$AM$27*[2]production!R57</f>
        <v>1.0059254012267272E-4</v>
      </c>
      <c r="AW27" s="8">
        <f>$AM$27*[2]production!S57</f>
        <v>3.8632486614370083</v>
      </c>
      <c r="AX27" s="8">
        <f>$AM$27*[2]production!T57</f>
        <v>1.3698083822727452E-2</v>
      </c>
      <c r="AY27" s="8">
        <f>$AM$27*[2]production!U57</f>
        <v>3.1234122095870545</v>
      </c>
      <c r="AZ27" s="8">
        <f>$AM$27*[2]production!V57</f>
        <v>2.0364530745715036E-4</v>
      </c>
      <c r="BA27" s="8">
        <f>$AM$27*[2]production!W57</f>
        <v>9.9385491146880937E-3</v>
      </c>
      <c r="BB27" s="8">
        <f>$AM$27*[2]production!X57</f>
        <v>2.0370681313744547E-5</v>
      </c>
      <c r="BC27" s="8">
        <f>$AM$27*[2]production!Y57</f>
        <v>6.5372081122674552E-8</v>
      </c>
      <c r="BD27" s="8">
        <f>$AM$27*[2]production!Z57</f>
        <v>6.2492846463859135E-4</v>
      </c>
      <c r="BE27" s="8">
        <f>$AM$27*[2]production!AA57</f>
        <v>1.3821095183317697E-3</v>
      </c>
      <c r="BF27" s="8">
        <f>$AM$27*[2]production!AB57</f>
        <v>1.0871128992162888E-3</v>
      </c>
      <c r="BG27" s="8">
        <f>$AM$27*[2]production!AC57</f>
        <v>1.5917670060377684E-4</v>
      </c>
      <c r="BH27" s="8">
        <f>$AM$27*[2]production!AD57</f>
        <v>1.9637226076225211E-3</v>
      </c>
      <c r="BI27" s="8">
        <f>$AM$27*[2]production!AE57</f>
        <v>6.4918476730498032E-4</v>
      </c>
      <c r="BJ27" s="8">
        <f>$AM$27*[2]production!AF57</f>
        <v>9.0459479294051296E-3</v>
      </c>
      <c r="BK27" s="8">
        <f>$AM$27*[2]production!AG57</f>
        <v>3.485911312826432E-2</v>
      </c>
      <c r="BL27" s="8">
        <f>$AM$27*[2]production!AH57</f>
        <v>1.3798799374210715E-2</v>
      </c>
      <c r="BM27" s="8"/>
      <c r="BN27" s="8"/>
      <c r="BO27" s="8"/>
    </row>
    <row r="28" spans="2:67" x14ac:dyDescent="0.25">
      <c r="G28" t="s">
        <v>22</v>
      </c>
      <c r="I28">
        <f>$D$8/[3]inventory!$AW$25*[3]inventory!AW22</f>
        <v>4.1820771883074412E-2</v>
      </c>
      <c r="J28" t="s">
        <v>21</v>
      </c>
      <c r="L28" t="str">
        <f t="shared" si="20"/>
        <v>H2O2</v>
      </c>
      <c r="N28">
        <f t="shared" si="22"/>
        <v>5.106176229195922E-4</v>
      </c>
      <c r="O28" t="str">
        <f t="shared" si="21"/>
        <v>kg</v>
      </c>
      <c r="Q28" t="str">
        <f t="shared" si="25"/>
        <v>dioxane</v>
      </c>
      <c r="S28">
        <f t="shared" si="34"/>
        <v>1.2822670297293882E-2</v>
      </c>
      <c r="T28" t="str">
        <f t="shared" si="32"/>
        <v>kg</v>
      </c>
      <c r="V28" t="str">
        <f t="shared" si="23"/>
        <v>HgCl2</v>
      </c>
      <c r="X28">
        <f>S21</f>
        <v>1.6940966311191042E-3</v>
      </c>
      <c r="Y28" t="str">
        <f t="shared" si="35"/>
        <v>kg</v>
      </c>
      <c r="AA28" t="str">
        <f t="shared" si="26"/>
        <v>EDTA</v>
      </c>
      <c r="AC28">
        <f t="shared" si="27"/>
        <v>0.252940345513606</v>
      </c>
      <c r="AD28" t="str">
        <f t="shared" si="28"/>
        <v>kg</v>
      </c>
      <c r="AF28" t="str">
        <f t="shared" si="29"/>
        <v>tert-butanol</v>
      </c>
      <c r="AH28" s="8">
        <f t="shared" si="30"/>
        <v>2.4031783796132813E-2</v>
      </c>
      <c r="AI28" t="str">
        <f t="shared" si="31"/>
        <v>kg</v>
      </c>
      <c r="AK28" t="str">
        <f t="shared" si="17"/>
        <v>tert-butanol</v>
      </c>
      <c r="AM28" s="8">
        <f t="shared" si="10"/>
        <v>2.4031783796132813E-2</v>
      </c>
      <c r="AN28" t="str">
        <f t="shared" si="11"/>
        <v>kg</v>
      </c>
      <c r="AP28" s="8">
        <f>AM28*[2]production!$D$58</f>
        <v>8.1700855371712733E-2</v>
      </c>
      <c r="AQ28" s="8">
        <f>$AM$28*[2]production!M58</f>
        <v>1.9483450214677671</v>
      </c>
      <c r="AR28" s="8">
        <f>$AM$28*[2]production!N58</f>
        <v>5.1622674772472893E-3</v>
      </c>
      <c r="AS28" s="8">
        <f>$AM$28*[2]production!O58</f>
        <v>7.3880912924451106E-2</v>
      </c>
      <c r="AT28" s="8">
        <f>$AM$28*[2]production!P58</f>
        <v>4.4571749406687532E-2</v>
      </c>
      <c r="AU28" s="8">
        <f>$AM$28*[2]production!Q58</f>
        <v>5.376390670870833E-4</v>
      </c>
      <c r="AV28" s="8">
        <f>$AM$28*[2]production!R58</f>
        <v>1.9361446933192363E-5</v>
      </c>
      <c r="AW28" s="8">
        <f>$AM$28*[2]production!S58</f>
        <v>0.9667505985508309</v>
      </c>
      <c r="AX28" s="8">
        <f>$AM$28*[2]production!T58</f>
        <v>1.6462492853864859E-3</v>
      </c>
      <c r="AY28" s="8">
        <f>$AM$28*[2]production!U58</f>
        <v>0.69821944641284273</v>
      </c>
      <c r="AZ28" s="8">
        <f>$AM$28*[2]production!V58</f>
        <v>6.306901339457095E-5</v>
      </c>
      <c r="BA28" s="8">
        <f>$AM$28*[2]production!W58</f>
        <v>1.6878963667051844E-3</v>
      </c>
      <c r="BB28" s="8">
        <f>$AM$28*[2]production!X58</f>
        <v>1.0238981804180347E-5</v>
      </c>
      <c r="BC28" s="8">
        <f>$AM$28*[2]production!Y58</f>
        <v>4.0777130745278157E-9</v>
      </c>
      <c r="BD28" s="8">
        <f>$AM$28*[2]production!Z58</f>
        <v>1.5779509558378767E-4</v>
      </c>
      <c r="BE28" s="8">
        <f>$AM$28*[2]production!AA58</f>
        <v>3.0162291842526296E-4</v>
      </c>
      <c r="BF28" s="8">
        <f>$AM$28*[2]production!AB58</f>
        <v>4.787371650027618E-4</v>
      </c>
      <c r="BG28" s="8">
        <f>$AM$28*[2]production!AC58</f>
        <v>3.1195658545760006E-5</v>
      </c>
      <c r="BH28" s="8">
        <f>$AM$28*[2]production!AD58</f>
        <v>4.6095364499362351E-4</v>
      </c>
      <c r="BI28" s="8">
        <f>$AM$28*[2]production!AE58</f>
        <v>1.3533739362630155E-4</v>
      </c>
      <c r="BJ28" s="8">
        <f>$AM$28*[2]production!AF58</f>
        <v>2.9035201182487664E-3</v>
      </c>
      <c r="BK28" s="8">
        <f>$AM$28*[2]production!AG58</f>
        <v>9.3721553626538359E-3</v>
      </c>
      <c r="BL28" s="8">
        <f>$AM$28*[2]production!AH58</f>
        <v>5.4230123314353311E-3</v>
      </c>
      <c r="BM28" s="8"/>
      <c r="BN28" s="8"/>
      <c r="BO28" s="8"/>
    </row>
    <row r="29" spans="2:67" x14ac:dyDescent="0.25">
      <c r="G29" t="s">
        <v>23</v>
      </c>
      <c r="I29">
        <f>$D$8/[3]inventory!$AW$25*[3]inventory!AW23</f>
        <v>0.40810001907700511</v>
      </c>
      <c r="J29" t="s">
        <v>24</v>
      </c>
      <c r="L29" t="str">
        <f t="shared" si="20"/>
        <v>KOH</v>
      </c>
      <c r="N29">
        <f t="shared" si="22"/>
        <v>2.3235591792935793E-3</v>
      </c>
      <c r="O29" t="str">
        <f t="shared" si="21"/>
        <v>kg</v>
      </c>
      <c r="Q29" t="str">
        <f t="shared" si="25"/>
        <v>[(CH3)3Si]2NH</v>
      </c>
      <c r="S29">
        <f t="shared" si="34"/>
        <v>6.8146341273207824E-3</v>
      </c>
      <c r="T29" t="str">
        <f t="shared" si="32"/>
        <v>kg</v>
      </c>
      <c r="V29" t="str">
        <f t="shared" si="23"/>
        <v>N2</v>
      </c>
      <c r="X29">
        <f>S22+S8/[1]Lithiation!$E$17*[1]Lithiation!$E$10</f>
        <v>1.6751659085448856E-4</v>
      </c>
      <c r="Y29" t="str">
        <f t="shared" si="35"/>
        <v>kg</v>
      </c>
      <c r="AA29" t="str">
        <f t="shared" si="26"/>
        <v>2,4,6-trimethylaniline</v>
      </c>
      <c r="AC29">
        <f t="shared" si="27"/>
        <v>1.7470530841288599E-2</v>
      </c>
      <c r="AD29" t="str">
        <f t="shared" si="28"/>
        <v>kg</v>
      </c>
      <c r="AF29" t="str">
        <f t="shared" si="29"/>
        <v>H2</v>
      </c>
      <c r="AH29" s="8">
        <f t="shared" si="30"/>
        <v>3.247538350828759E-4</v>
      </c>
      <c r="AI29" t="str">
        <f t="shared" si="31"/>
        <v>kg</v>
      </c>
      <c r="AK29" t="str">
        <f t="shared" si="17"/>
        <v>H2</v>
      </c>
      <c r="AM29" s="8">
        <f t="shared" si="10"/>
        <v>3.247538350828759E-4</v>
      </c>
      <c r="AN29" t="str">
        <f t="shared" si="11"/>
        <v>kg</v>
      </c>
      <c r="AP29" s="8">
        <f>[2]production!$D$59*AM29</f>
        <v>6.6246534818555853E-3</v>
      </c>
      <c r="AQ29" s="8">
        <f>$AM$29*[2]production!M59</f>
        <v>9.109050178107185E-2</v>
      </c>
      <c r="AR29" s="8">
        <f>$AM$29*[2]production!N59</f>
        <v>3.5644980938696457E-4</v>
      </c>
      <c r="AS29" s="8">
        <f>$AM$29*[2]production!O59</f>
        <v>6.1196612683017135E-3</v>
      </c>
      <c r="AT29" s="8">
        <f>$AM$29*[2]production!P59</f>
        <v>1.7274305995728335E-3</v>
      </c>
      <c r="AU29" s="8">
        <f>$AM$29*[2]production!Q59</f>
        <v>9.5682222430467731E-5</v>
      </c>
      <c r="AV29" s="8">
        <f>$AM$29*[2]production!R59</f>
        <v>3.5644980938696459E-6</v>
      </c>
      <c r="AW29" s="8">
        <f>$AM$29*[2]production!S59</f>
        <v>0.13900113649217252</v>
      </c>
      <c r="AX29" s="8">
        <f>$AM$29*[2]production!T59</f>
        <v>6.9380409327105604E-4</v>
      </c>
      <c r="AY29" s="8">
        <f>$AM$29*[2]production!U59</f>
        <v>0.11082549376038223</v>
      </c>
      <c r="AZ29" s="8">
        <f>$AM$29*[2]production!V59</f>
        <v>6.7639728771061389E-6</v>
      </c>
      <c r="BA29" s="8">
        <f>$AM$29*[2]production!W59</f>
        <v>3.2421149617828751E-4</v>
      </c>
      <c r="BB29" s="8">
        <f>$AM$29*[2]production!X59</f>
        <v>8.4082015441307394E-7</v>
      </c>
      <c r="BC29" s="8">
        <f>$AM$29*[2]production!Y59</f>
        <v>3.3949765919563848E-9</v>
      </c>
      <c r="BD29" s="8">
        <f>$AM$29*[2]production!Z59</f>
        <v>2.1957581051458491E-5</v>
      </c>
      <c r="BE29" s="8">
        <f>$AM$29*[2]production!AA59</f>
        <v>1.7981619848538839E-5</v>
      </c>
      <c r="BF29" s="8">
        <f>$AM$29*[2]production!AB59</f>
        <v>3.465123420334286E-5</v>
      </c>
      <c r="BG29" s="8">
        <f>$AM$29*[2]production!AC59</f>
        <v>4.0012920020561139E-6</v>
      </c>
      <c r="BH29" s="8">
        <f>$AM$29*[2]production!AD59</f>
        <v>5.7945826793837545E-5</v>
      </c>
      <c r="BI29" s="8">
        <f>$AM$29*[2]production!AE59</f>
        <v>2.3837256248918171E-5</v>
      </c>
      <c r="BJ29" s="8">
        <f>$AM$29*[2]production!AF59</f>
        <v>2.8670892330291697E-4</v>
      </c>
      <c r="BK29" s="8">
        <f>$AM$29*[2]production!AG59</f>
        <v>1.2136700324717239E-3</v>
      </c>
      <c r="BL29" s="8">
        <f>$AM$29*[2]production!AH59</f>
        <v>2.2217384119524789E-4</v>
      </c>
      <c r="BM29" s="8"/>
      <c r="BN29" s="8"/>
      <c r="BO29" s="8"/>
    </row>
    <row r="30" spans="2:67" x14ac:dyDescent="0.25">
      <c r="G30" s="1" t="s">
        <v>25</v>
      </c>
      <c r="L30" t="str">
        <f t="shared" si="20"/>
        <v>HF</v>
      </c>
      <c r="N30">
        <f t="shared" si="22"/>
        <v>1.8356734117705247E-3</v>
      </c>
      <c r="O30" t="str">
        <f t="shared" si="21"/>
        <v>kg</v>
      </c>
      <c r="Q30" t="str">
        <f t="shared" si="25"/>
        <v>Na</v>
      </c>
      <c r="S30">
        <f t="shared" si="34"/>
        <v>1.8117528310862021E-4</v>
      </c>
      <c r="T30" t="str">
        <f t="shared" si="32"/>
        <v>kg</v>
      </c>
      <c r="V30" t="str">
        <f t="shared" si="23"/>
        <v>toluene</v>
      </c>
      <c r="X30">
        <f>S23</f>
        <v>1.1805815614149564</v>
      </c>
      <c r="Y30" t="str">
        <f t="shared" si="35"/>
        <v>kg</v>
      </c>
      <c r="AA30" t="str">
        <f t="shared" si="26"/>
        <v>Trimethyl borate</v>
      </c>
      <c r="AC30">
        <f t="shared" si="27"/>
        <v>5.2140771061526404E-2</v>
      </c>
      <c r="AD30" t="str">
        <f t="shared" si="28"/>
        <v>kg</v>
      </c>
      <c r="AF30" t="str">
        <f t="shared" si="29"/>
        <v>aniline</v>
      </c>
      <c r="AH30" s="8">
        <f t="shared" si="30"/>
        <v>1.2035254579554365E-2</v>
      </c>
      <c r="AI30" t="str">
        <f t="shared" si="31"/>
        <v>kg</v>
      </c>
      <c r="AK30" t="str">
        <f t="shared" si="17"/>
        <v>aniline</v>
      </c>
      <c r="AM30" s="8">
        <f t="shared" si="10"/>
        <v>1.2035254579554365E-2</v>
      </c>
      <c r="AN30" t="str">
        <f t="shared" si="11"/>
        <v>kg</v>
      </c>
      <c r="AP30" s="8">
        <f>AM30*[2]production!$D$60</f>
        <v>6.3006964774883004E-2</v>
      </c>
      <c r="AQ30" s="8">
        <f>$AM$30*[2]production!M60</f>
        <v>1.1396534439728749</v>
      </c>
      <c r="AR30" s="8">
        <f>$AM$30*[2]production!N60</f>
        <v>1.5727670684561642E-3</v>
      </c>
      <c r="AS30" s="8">
        <f>$AM$30*[2]production!O60</f>
        <v>4.8734356368989484E-2</v>
      </c>
      <c r="AT30" s="8">
        <f>$AM$30*[2]production!P60</f>
        <v>2.5494279775870012E-2</v>
      </c>
      <c r="AU30" s="8">
        <f>$AM$30*[2]production!Q60</f>
        <v>6.1569955378084219E-4</v>
      </c>
      <c r="AV30" s="8">
        <f>$AM$30*[2]production!R60</f>
        <v>1.7691824231944917E-5</v>
      </c>
      <c r="AW30" s="8">
        <f>$AM$30*[2]production!S60</f>
        <v>0.84544052844995543</v>
      </c>
      <c r="AX30" s="8">
        <f>$AM$30*[2]production!T60</f>
        <v>2.2604615151319007E-3</v>
      </c>
      <c r="AY30" s="8">
        <f>$AM$30*[2]production!U60</f>
        <v>0.63138149049800152</v>
      </c>
      <c r="AZ30" s="8">
        <f>$AM$30*[2]production!V60</f>
        <v>6.8072603427417444E-5</v>
      </c>
      <c r="BA30" s="8">
        <f>$AM$30*[2]production!W60</f>
        <v>3.06718462959943E-3</v>
      </c>
      <c r="BB30" s="8">
        <f>$AM$30*[2]production!X60</f>
        <v>6.5777480379096425E-6</v>
      </c>
      <c r="BC30" s="8">
        <f>$AM$30*[2]production!Y60</f>
        <v>3.6714747620388547E-9</v>
      </c>
      <c r="BD30" s="8">
        <f>$AM$30*[2]production!Z60</f>
        <v>1.3117223966256303E-4</v>
      </c>
      <c r="BE30" s="8">
        <f>$AM$30*[2]production!AA60</f>
        <v>2.3604744806879975E-4</v>
      </c>
      <c r="BF30" s="8">
        <f>$AM$30*[2]production!AB60</f>
        <v>3.6133444824196074E-4</v>
      </c>
      <c r="BG30" s="8">
        <f>$AM$30*[2]production!AC60</f>
        <v>4.1262870326002143E-5</v>
      </c>
      <c r="BH30" s="8">
        <f>$AM$30*[2]production!AD60</f>
        <v>4.3358208148302558E-4</v>
      </c>
      <c r="BI30" s="8">
        <f>$AM$30*[2]production!AE60</f>
        <v>9.0813216955485423E-5</v>
      </c>
      <c r="BJ30" s="8">
        <f>$AM$30*[2]production!AF60</f>
        <v>2.045271163249469E-3</v>
      </c>
      <c r="BK30" s="8">
        <f>$AM$30*[2]production!AG60</f>
        <v>7.8100377543102138E-3</v>
      </c>
      <c r="BL30" s="8">
        <f>$AM$30*[2]production!AH60</f>
        <v>3.1992113723371411E-3</v>
      </c>
      <c r="BM30" s="8"/>
      <c r="BN30" s="8"/>
      <c r="BO30" s="8"/>
    </row>
    <row r="31" spans="2:67" x14ac:dyDescent="0.25">
      <c r="G31" s="2" t="s">
        <v>31</v>
      </c>
      <c r="I31">
        <v>1</v>
      </c>
      <c r="J31" t="s">
        <v>4</v>
      </c>
      <c r="L31" t="str">
        <f t="shared" si="20"/>
        <v>liquid NH3</v>
      </c>
      <c r="N31">
        <f t="shared" si="22"/>
        <v>5.3632560879470961E-3</v>
      </c>
      <c r="O31" t="str">
        <f t="shared" si="21"/>
        <v>kg</v>
      </c>
      <c r="Q31" t="str">
        <f t="shared" si="25"/>
        <v>SO2Cl2</v>
      </c>
      <c r="S31">
        <f t="shared" si="34"/>
        <v>1.8359707177035334E-2</v>
      </c>
      <c r="T31" t="str">
        <f t="shared" si="32"/>
        <v>kg</v>
      </c>
      <c r="V31" t="str">
        <f t="shared" si="23"/>
        <v>H2O</v>
      </c>
      <c r="X31">
        <f>S24+S6/'[1]Dibenzylideneacetone pro'!$E$13*'[1]Dibenzylideneacetone pro'!$E$5+S7/'[1]Na2PdCl4 pro'!$E$12*'[1]Na2PdCl4 pro'!$E$5+S8/[1]Lithiation!$E$17*[1]Lithiation!$E$5</f>
        <v>0.68611740174859048</v>
      </c>
      <c r="Y31" t="str">
        <f t="shared" si="35"/>
        <v>kg</v>
      </c>
      <c r="AA31" t="str">
        <f t="shared" si="26"/>
        <v>Isopropyl alcohol</v>
      </c>
      <c r="AC31">
        <f t="shared" si="27"/>
        <v>2.4440986435090507E-2</v>
      </c>
      <c r="AD31" t="str">
        <f t="shared" si="28"/>
        <v>kg</v>
      </c>
      <c r="AF31" t="str">
        <f t="shared" si="29"/>
        <v>ethyl acetate</v>
      </c>
      <c r="AH31" s="8">
        <f t="shared" si="30"/>
        <v>0.53058649221691301</v>
      </c>
      <c r="AI31" t="str">
        <f t="shared" si="31"/>
        <v>kg</v>
      </c>
      <c r="AK31" t="str">
        <f t="shared" si="17"/>
        <v>ethyl acetate</v>
      </c>
      <c r="AM31" s="8">
        <f t="shared" si="10"/>
        <v>0.53058649221691301</v>
      </c>
      <c r="AN31" t="str">
        <f t="shared" si="11"/>
        <v>kg</v>
      </c>
      <c r="AP31" s="8">
        <f>AM31*[2]production!$D$61</f>
        <v>1.5154611390699468</v>
      </c>
      <c r="AQ31" s="8">
        <f>$AM$31*[2]production!M61</f>
        <v>39.129459849107036</v>
      </c>
      <c r="AR31" s="8">
        <f>$AM$31*[2]production!N61</f>
        <v>7.9450021344560556E-2</v>
      </c>
      <c r="AS31" s="8">
        <f>$AM$31*[2]production!O61</f>
        <v>1.3244500018718581</v>
      </c>
      <c r="AT31" s="8">
        <f>$AM$31*[2]production!P61</f>
        <v>0.87244336915227017</v>
      </c>
      <c r="AU31" s="8">
        <f>$AM$31*[2]production!Q61</f>
        <v>1.4793812575991969E-2</v>
      </c>
      <c r="AV31" s="8">
        <f>$AM$31*[2]production!R61</f>
        <v>5.6533990745712083E-4</v>
      </c>
      <c r="AW31" s="8">
        <f>$AM$31*[2]production!S61</f>
        <v>23.866311006408964</v>
      </c>
      <c r="AX31" s="8">
        <f>$AM$31*[2]production!T61</f>
        <v>0.10301867332883582</v>
      </c>
      <c r="AY31" s="8">
        <f>$AM$31*[2]production!U61</f>
        <v>16.89387391218651</v>
      </c>
      <c r="AZ31" s="8">
        <f>$AM$31*[2]production!V61</f>
        <v>1.2224182194185457E-3</v>
      </c>
      <c r="BA31" s="8">
        <f>$AM$31*[2]production!W61</f>
        <v>7.6998711750518409E-2</v>
      </c>
      <c r="BB31" s="8">
        <f>$AM$31*[2]production!X61</f>
        <v>3.8145985271442745E-4</v>
      </c>
      <c r="BC31" s="8">
        <f>$AM$31*[2]production!Y61</f>
        <v>1.7238224545635287E-7</v>
      </c>
      <c r="BD31" s="8">
        <f>$AM$31*[2]production!Z61</f>
        <v>3.0408442455443505E-3</v>
      </c>
      <c r="BE31" s="8">
        <f>$AM$31*[2]production!AA61</f>
        <v>6.3001840085836246E-3</v>
      </c>
      <c r="BF31" s="8">
        <f>$AM$31*[2]production!AB61</f>
        <v>7.7821120813454632E-3</v>
      </c>
      <c r="BG31" s="8">
        <f>$AM$31*[2]production!AC61</f>
        <v>9.7840149164798757E-4</v>
      </c>
      <c r="BH31" s="8">
        <f>$AM$31*[2]production!AD61</f>
        <v>1.1245250116045255E-2</v>
      </c>
      <c r="BI31" s="8">
        <f>$AM$31*[2]production!AE61</f>
        <v>3.7089587565438866E-3</v>
      </c>
      <c r="BJ31" s="8">
        <f>$AM$31*[2]production!AF61</f>
        <v>5.6979683399174287E-2</v>
      </c>
      <c r="BK31" s="8">
        <f>$AM$31*[2]production!AG61</f>
        <v>0.21490875280753846</v>
      </c>
      <c r="BL31" s="8">
        <f>$AM$31*[2]production!AH61</f>
        <v>0.10818658576302856</v>
      </c>
      <c r="BM31" s="8"/>
      <c r="BN31" s="8"/>
      <c r="BO31" s="8"/>
    </row>
    <row r="32" spans="2:67" x14ac:dyDescent="0.25">
      <c r="G32" s="24" t="s">
        <v>36</v>
      </c>
      <c r="I32">
        <f>$D$8/[3]inventory!$AW$25*[3]inventory!AW26</f>
        <v>1.0058308477371032E-4</v>
      </c>
      <c r="J32" t="s">
        <v>4</v>
      </c>
      <c r="L32" t="str">
        <f t="shared" si="20"/>
        <v>dry HCl</v>
      </c>
      <c r="N32">
        <f t="shared" si="22"/>
        <v>2.8778865361659236E-4</v>
      </c>
      <c r="O32" t="str">
        <f t="shared" si="21"/>
        <v>kg</v>
      </c>
      <c r="Q32" t="str">
        <f t="shared" si="25"/>
        <v>CH4</v>
      </c>
      <c r="S32">
        <f t="shared" si="34"/>
        <v>5.6694775762685119E-2</v>
      </c>
      <c r="T32" t="str">
        <f t="shared" si="32"/>
        <v>kg</v>
      </c>
      <c r="V32" t="str">
        <f t="shared" si="23"/>
        <v>methanol</v>
      </c>
      <c r="X32">
        <f>S25</f>
        <v>4.5653972290725674E-2</v>
      </c>
      <c r="Y32" t="str">
        <f t="shared" si="35"/>
        <v>kg</v>
      </c>
      <c r="AA32" t="str">
        <f t="shared" si="26"/>
        <v>Mg</v>
      </c>
      <c r="AC32">
        <f t="shared" si="27"/>
        <v>1.5058636721058706E-3</v>
      </c>
      <c r="AD32" t="str">
        <f t="shared" si="28"/>
        <v>kg</v>
      </c>
      <c r="AF32" t="str">
        <f t="shared" si="29"/>
        <v>EDTA</v>
      </c>
      <c r="AH32" s="8">
        <f t="shared" si="30"/>
        <v>0.252940345513606</v>
      </c>
      <c r="AI32" t="str">
        <f t="shared" si="31"/>
        <v>kg</v>
      </c>
      <c r="AK32" t="str">
        <f t="shared" si="17"/>
        <v>EDTA</v>
      </c>
      <c r="AM32" s="8">
        <f t="shared" si="10"/>
        <v>0.252940345513606</v>
      </c>
      <c r="AN32" t="str">
        <f t="shared" si="11"/>
        <v>kg</v>
      </c>
      <c r="AP32" s="8">
        <f>AM32*[2]production!$D$62</f>
        <v>1.0659159100288871</v>
      </c>
      <c r="AQ32" s="8">
        <f>$AM$32*[2]production!M62</f>
        <v>20.652862972312548</v>
      </c>
      <c r="AR32" s="8">
        <f>$AM$32*[2]production!N62</f>
        <v>3.9979751011880567E-2</v>
      </c>
      <c r="AS32" s="8">
        <f>$AM$32*[2]production!O62</f>
        <v>0.92798753962031777</v>
      </c>
      <c r="AT32" s="8">
        <f>$AM$32*[2]production!P62</f>
        <v>0.44047031767739353</v>
      </c>
      <c r="AU32" s="8">
        <f>$AM$32*[2]production!Q62</f>
        <v>1.7668136074470892E-2</v>
      </c>
      <c r="AV32" s="8">
        <f>$AM$32*[2]production!R62</f>
        <v>3.5065120098551203E-4</v>
      </c>
      <c r="AW32" s="8">
        <f>$AM$32*[2]production!S62</f>
        <v>16.820785917000315</v>
      </c>
      <c r="AX32" s="8">
        <f>$AM$32*[2]production!T62</f>
        <v>7.6289337610358707E-2</v>
      </c>
      <c r="AY32" s="8">
        <f>$AM$32*[2]production!U62</f>
        <v>12.474259019694507</v>
      </c>
      <c r="AZ32" s="8">
        <f>$AM$32*[2]production!V62</f>
        <v>3.4855179611774909E-3</v>
      </c>
      <c r="BA32" s="8">
        <f>$AM$32*[2]production!W62</f>
        <v>5.6473990942822815E-2</v>
      </c>
      <c r="BB32" s="8">
        <f>$AM$32*[2]production!X62</f>
        <v>1.4609834356865884E-4</v>
      </c>
      <c r="BC32" s="8">
        <f>$AM$32*[2]production!Y62</f>
        <v>2.2295173814951288E-7</v>
      </c>
      <c r="BD32" s="8">
        <f>$AM$32*[2]production!Z62</f>
        <v>2.1880857528999999E-3</v>
      </c>
      <c r="BE32" s="8">
        <f>$AM$32*[2]production!AA62</f>
        <v>2.8830140581640813E-3</v>
      </c>
      <c r="BF32" s="8">
        <f>$AM$32*[2]production!AB62</f>
        <v>5.1536595398397221E-3</v>
      </c>
      <c r="BG32" s="8">
        <f>$AM$32*[2]production!AC62</f>
        <v>2.3150618063478303E-3</v>
      </c>
      <c r="BH32" s="8">
        <f>$AM$32*[2]production!AD62</f>
        <v>7.4384696808641251E-3</v>
      </c>
      <c r="BI32" s="8">
        <f>$AM$32*[2]production!AE62</f>
        <v>2.5471092793220127E-3</v>
      </c>
      <c r="BJ32" s="8">
        <f>$AM$32*[2]production!AF62</f>
        <v>3.9059048154211039E-2</v>
      </c>
      <c r="BK32" s="8">
        <f>$AM$32*[2]production!AG62</f>
        <v>0.15221697052663297</v>
      </c>
      <c r="BL32" s="8">
        <f>$AM$32*[2]production!AH62</f>
        <v>5.5431876719306758E-2</v>
      </c>
      <c r="BM32" s="8"/>
      <c r="BN32" s="8"/>
      <c r="BO32" s="8"/>
    </row>
    <row r="33" spans="7:67" x14ac:dyDescent="0.25">
      <c r="G33" s="24" t="s">
        <v>37</v>
      </c>
      <c r="I33">
        <f>$D$8/[3]inventory!$AW$25*[3]inventory!AW27</f>
        <v>1.0164477884530525E-2</v>
      </c>
      <c r="J33" t="s">
        <v>4</v>
      </c>
      <c r="L33" t="str">
        <f t="shared" si="20"/>
        <v>C6H6</v>
      </c>
      <c r="N33">
        <f t="shared" si="22"/>
        <v>2.2372439681150745E-3</v>
      </c>
      <c r="O33" t="str">
        <f t="shared" si="21"/>
        <v>kg</v>
      </c>
      <c r="Q33" t="str">
        <f t="shared" si="25"/>
        <v>urea</v>
      </c>
      <c r="S33">
        <f t="shared" si="34"/>
        <v>4.5054496139964017E-4</v>
      </c>
      <c r="T33" t="str">
        <f t="shared" si="32"/>
        <v>kg</v>
      </c>
      <c r="V33" t="str">
        <f t="shared" si="23"/>
        <v>Li2CO3</v>
      </c>
      <c r="X33">
        <f>S26</f>
        <v>1.8450985932686714E-4</v>
      </c>
      <c r="Y33" t="str">
        <f t="shared" si="35"/>
        <v>kg</v>
      </c>
      <c r="AA33" t="str">
        <f t="shared" si="26"/>
        <v>acetone</v>
      </c>
      <c r="AC33">
        <f t="shared" si="27"/>
        <v>1.1467793221167956E-2</v>
      </c>
      <c r="AD33" t="str">
        <f t="shared" si="28"/>
        <v>kg</v>
      </c>
      <c r="AF33" t="str">
        <f t="shared" si="29"/>
        <v>2,4,6-trimethylaniline</v>
      </c>
      <c r="AH33" s="8">
        <f t="shared" si="30"/>
        <v>1.7470530841288599E-2</v>
      </c>
      <c r="AI33" t="str">
        <f t="shared" si="31"/>
        <v>kg</v>
      </c>
      <c r="AK33" t="str">
        <f t="shared" si="17"/>
        <v>2,4,6-trimethylaniline</v>
      </c>
      <c r="AM33" s="8">
        <f t="shared" si="10"/>
        <v>1.7470530841288599E-2</v>
      </c>
      <c r="AN33" t="str">
        <f t="shared" si="11"/>
        <v>kg</v>
      </c>
      <c r="AP33" s="8">
        <f>AM33*[2]production!$D$63</f>
        <v>9.1461723060314068E-2</v>
      </c>
      <c r="AQ33" s="8">
        <f>$AM$33*[2]production!M63</f>
        <v>1.6543356444767543</v>
      </c>
      <c r="AR33" s="8">
        <f>$AM$33*[2]production!N63</f>
        <v>2.283048970339594E-3</v>
      </c>
      <c r="AS33" s="8">
        <f>$AM$33*[2]production!O63</f>
        <v>7.0743420535629917E-2</v>
      </c>
      <c r="AT33" s="8">
        <f>$AM$33*[2]production!P63</f>
        <v>3.7007825481101639E-2</v>
      </c>
      <c r="AU33" s="8">
        <f>$AM$33*[2]production!Q63</f>
        <v>8.9375741677864221E-4</v>
      </c>
      <c r="AV33" s="8">
        <f>$AM$33*[2]production!R63</f>
        <v>2.5681680336694242E-5</v>
      </c>
      <c r="AW33" s="8">
        <f>$AM$33*[2]production!S63</f>
        <v>1.2272523800080002</v>
      </c>
      <c r="AX33" s="8">
        <f>$AM$33*[2]production!T63</f>
        <v>3.2813151026108243E-3</v>
      </c>
      <c r="AY33" s="8">
        <f>$AM$33*[2]production!U63</f>
        <v>0.9165215184648412</v>
      </c>
      <c r="AZ33" s="8">
        <f>$AM$33*[2]production!V63</f>
        <v>9.8815069491412443E-5</v>
      </c>
      <c r="BA33" s="8">
        <f>$AM$33*[2]production!W63</f>
        <v>4.4523647849023995E-3</v>
      </c>
      <c r="BB33" s="8">
        <f>$AM$33*[2]production!X63</f>
        <v>9.5483439259978706E-6</v>
      </c>
      <c r="BC33" s="8">
        <f>$AM$33*[2]production!Y63</f>
        <v>5.3295601384435002E-9</v>
      </c>
      <c r="BD33" s="8">
        <f>$AM$33*[2]production!Z63</f>
        <v>1.9041131563920445E-4</v>
      </c>
      <c r="BE33" s="8">
        <f>$AM$33*[2]production!AA63</f>
        <v>3.4264952139019327E-4</v>
      </c>
      <c r="BF33" s="8">
        <f>$AM$33*[2]production!AB63</f>
        <v>5.2451774744800763E-4</v>
      </c>
      <c r="BG33" s="8">
        <f>$AM$33*[2]production!AC63</f>
        <v>5.9897714989357968E-5</v>
      </c>
      <c r="BH33" s="8">
        <f>$AM$33*[2]production!AD63</f>
        <v>6.293933440882631E-4</v>
      </c>
      <c r="BI33" s="8">
        <f>$AM$33*[2]production!AE63</f>
        <v>1.3182563751602727E-4</v>
      </c>
      <c r="BJ33" s="8">
        <f>$AM$33*[2]production!AF63</f>
        <v>2.9689420111685847E-3</v>
      </c>
      <c r="BK33" s="8">
        <f>$AM$33*[2]production!AG63</f>
        <v>1.133715157883741E-2</v>
      </c>
      <c r="BL33" s="8">
        <f>$AM$33*[2]production!AH63</f>
        <v>4.6440165082313354E-3</v>
      </c>
      <c r="BM33" s="8"/>
      <c r="BN33" s="8"/>
      <c r="BO33" s="8"/>
    </row>
    <row r="34" spans="7:67" x14ac:dyDescent="0.25">
      <c r="G34" s="24" t="s">
        <v>39</v>
      </c>
      <c r="I34">
        <f>$D$8/[3]inventory!$AW$25*[3]inventory!AW28</f>
        <v>4.9611404349485704E-3</v>
      </c>
      <c r="J34" t="s">
        <v>4</v>
      </c>
      <c r="L34" t="str">
        <f t="shared" si="20"/>
        <v>acetonitrile</v>
      </c>
      <c r="N34">
        <f t="shared" si="22"/>
        <v>6.6171865002660341E-3</v>
      </c>
      <c r="O34" t="str">
        <f t="shared" si="21"/>
        <v>kg</v>
      </c>
      <c r="Q34" t="str">
        <f t="shared" si="25"/>
        <v>H2O2</v>
      </c>
      <c r="S34">
        <f t="shared" si="34"/>
        <v>5.106176229195922E-4</v>
      </c>
      <c r="T34" t="str">
        <f t="shared" si="32"/>
        <v>kg</v>
      </c>
      <c r="V34" t="str">
        <f t="shared" si="23"/>
        <v>H2SO4</v>
      </c>
      <c r="X34">
        <f>S27</f>
        <v>0.10400063587463276</v>
      </c>
      <c r="Y34" t="str">
        <f t="shared" si="35"/>
        <v>kg</v>
      </c>
      <c r="AA34" t="str">
        <f t="shared" si="26"/>
        <v>HgCl2</v>
      </c>
      <c r="AC34">
        <f t="shared" si="27"/>
        <v>1.6940966311191042E-3</v>
      </c>
      <c r="AD34" t="str">
        <f t="shared" si="28"/>
        <v>kg</v>
      </c>
      <c r="AF34" t="str">
        <f t="shared" si="29"/>
        <v>Trimethyl borate</v>
      </c>
      <c r="AH34" s="8">
        <f t="shared" si="30"/>
        <v>5.2140771061526404E-2</v>
      </c>
      <c r="AI34" t="str">
        <f t="shared" si="31"/>
        <v>kg</v>
      </c>
      <c r="AK34" t="str">
        <f t="shared" si="17"/>
        <v>Trimethyl borate</v>
      </c>
      <c r="AM34" s="8">
        <f t="shared" si="10"/>
        <v>5.2140771061526404E-2</v>
      </c>
      <c r="AN34" t="str">
        <f t="shared" si="11"/>
        <v>kg</v>
      </c>
      <c r="AP34" s="8">
        <f>AM34*[2]production!$D$64</f>
        <v>8.5323157765081814E-2</v>
      </c>
      <c r="AQ34" s="8">
        <f>$AM$34*[2]production!M64</f>
        <v>2.6396917557946646</v>
      </c>
      <c r="AR34" s="8">
        <f>$AM$34*[2]production!N64</f>
        <v>3.1093106007120041E-3</v>
      </c>
      <c r="AS34" s="8">
        <f>$AM$34*[2]production!O64</f>
        <v>7.5677115118699428E-2</v>
      </c>
      <c r="AT34" s="8">
        <f>$AM$34*[2]production!P64</f>
        <v>6.0415511428990647E-2</v>
      </c>
      <c r="AU34" s="8">
        <f>$AM$34*[2]production!Q64</f>
        <v>1.3817825739015112E-3</v>
      </c>
      <c r="AV34" s="8">
        <f>$AM$34*[2]production!R64</f>
        <v>3.0760969295458117E-5</v>
      </c>
      <c r="AW34" s="8">
        <f>$AM$34*[2]production!S64</f>
        <v>2.4796065086019494</v>
      </c>
      <c r="AX34" s="8">
        <f>$AM$34*[2]production!T64</f>
        <v>5.0062961334724583E-3</v>
      </c>
      <c r="AY34" s="8">
        <f>$AM$34*[2]production!U64</f>
        <v>1.3676524249438375</v>
      </c>
      <c r="AZ34" s="8">
        <f>$AM$34*[2]production!V64</f>
        <v>1.1195144954620334E-4</v>
      </c>
      <c r="BA34" s="8">
        <f>$AM$34*[2]production!W64</f>
        <v>8.7752917696548947E-3</v>
      </c>
      <c r="BB34" s="8">
        <f>$AM$34*[2]production!X64</f>
        <v>3.8565399907947388E-5</v>
      </c>
      <c r="BC34" s="8">
        <f>$AM$34*[2]production!Y64</f>
        <v>1.5696979128072525E-8</v>
      </c>
      <c r="BD34" s="8">
        <f>$AM$34*[2]production!Z64</f>
        <v>3.6109569590949499E-4</v>
      </c>
      <c r="BE34" s="8">
        <f>$AM$34*[2]production!AA64</f>
        <v>4.3025521464550357E-4</v>
      </c>
      <c r="BF34" s="8">
        <f>$AM$34*[2]production!AB64</f>
        <v>8.4379409808868174E-4</v>
      </c>
      <c r="BG34" s="8">
        <f>$AM$34*[2]production!AC64</f>
        <v>7.399296821341212E-5</v>
      </c>
      <c r="BH34" s="8">
        <f>$AM$34*[2]production!AD64</f>
        <v>1.2533077140059101E-3</v>
      </c>
      <c r="BI34" s="8">
        <f>$AM$34*[2]production!AE64</f>
        <v>2.7440644994260112E-4</v>
      </c>
      <c r="BJ34" s="8">
        <f>$AM$34*[2]production!AF64</f>
        <v>2.9730146251571742E-3</v>
      </c>
      <c r="BK34" s="8">
        <f>$AM$34*[2]production!AG64</f>
        <v>2.0493930065732954E-2</v>
      </c>
      <c r="BL34" s="8">
        <f>$AM$34*[2]production!AH64</f>
        <v>7.651136745568385E-3</v>
      </c>
      <c r="BM34" s="8"/>
      <c r="BN34" s="8"/>
      <c r="BO34" s="8"/>
    </row>
    <row r="35" spans="7:67" x14ac:dyDescent="0.25">
      <c r="G35" t="s">
        <v>38</v>
      </c>
      <c r="I35">
        <f>$D$8/[3]inventory!$AW$25*[3]inventory!AW29</f>
        <v>1.0970856500516426E-4</v>
      </c>
      <c r="J35" t="s">
        <v>4</v>
      </c>
      <c r="L35" t="str">
        <f t="shared" si="20"/>
        <v>4-tert-butylpyridine</v>
      </c>
      <c r="N35">
        <f t="shared" si="22"/>
        <v>4.1443006885465991E-3</v>
      </c>
      <c r="O35" t="str">
        <f t="shared" si="21"/>
        <v>kg</v>
      </c>
      <c r="Q35" t="str">
        <f t="shared" si="25"/>
        <v>KOH</v>
      </c>
      <c r="S35">
        <f t="shared" si="34"/>
        <v>2.3235591792935793E-3</v>
      </c>
      <c r="T35" t="str">
        <f t="shared" si="32"/>
        <v>kg</v>
      </c>
      <c r="V35" t="str">
        <f t="shared" si="23"/>
        <v>dioxane</v>
      </c>
      <c r="X35">
        <f>S28</f>
        <v>1.2822670297293882E-2</v>
      </c>
      <c r="Y35" t="str">
        <f t="shared" si="35"/>
        <v>kg</v>
      </c>
      <c r="AA35" t="str">
        <f t="shared" si="26"/>
        <v>N2</v>
      </c>
      <c r="AC35">
        <f t="shared" si="27"/>
        <v>1.6751659085448856E-4</v>
      </c>
      <c r="AD35" t="str">
        <f t="shared" si="28"/>
        <v>kg</v>
      </c>
      <c r="AF35" t="str">
        <f t="shared" si="29"/>
        <v>Isopropyl alcohol</v>
      </c>
      <c r="AH35" s="8">
        <f t="shared" si="30"/>
        <v>2.4440986435090507E-2</v>
      </c>
      <c r="AI35" t="str">
        <f t="shared" si="31"/>
        <v>kg</v>
      </c>
      <c r="AK35" t="str">
        <f t="shared" si="17"/>
        <v>Isopropyl alcohol</v>
      </c>
      <c r="AM35" s="8">
        <f t="shared" si="10"/>
        <v>2.4440986435090507E-2</v>
      </c>
      <c r="AN35" t="str">
        <f t="shared" si="11"/>
        <v>kg</v>
      </c>
      <c r="AP35" s="8">
        <f>AM35*[2]production!$D$65</f>
        <v>4.4631685329118778E-2</v>
      </c>
      <c r="AQ35" s="8">
        <f>$AM$35*[2]production!M65</f>
        <v>1.4752854018923722</v>
      </c>
      <c r="AR35" s="8">
        <f>$AM$35*[2]production!N65</f>
        <v>8.9754634485582861E-4</v>
      </c>
      <c r="AS35" s="8">
        <f>$AM$35*[2]production!O65</f>
        <v>3.8885609418228995E-2</v>
      </c>
      <c r="AT35" s="8">
        <f>$AM$35*[2]production!P65</f>
        <v>3.3765222760077533E-2</v>
      </c>
      <c r="AU35" s="8">
        <f>$AM$35*[2]production!Q65</f>
        <v>2.2671459017189953E-4</v>
      </c>
      <c r="AV35" s="8">
        <f>$AM$35*[2]production!R65</f>
        <v>6.4223580055487322E-6</v>
      </c>
      <c r="AW35" s="8">
        <f>$AM$35*[2]production!S65</f>
        <v>0.37365380061966369</v>
      </c>
      <c r="AX35" s="8">
        <f>$AM$35*[2]production!T65</f>
        <v>9.0123693380752732E-4</v>
      </c>
      <c r="AY35" s="8">
        <f>$AM$35*[2]production!U65</f>
        <v>0.27821174859063519</v>
      </c>
      <c r="AZ35" s="8">
        <f>$AM$35*[2]production!V65</f>
        <v>2.7339687426292241E-5</v>
      </c>
      <c r="BA35" s="8">
        <f>$AM$35*[2]production!W65</f>
        <v>1.5787166368018009E-3</v>
      </c>
      <c r="BB35" s="8">
        <f>$AM$35*[2]production!X65</f>
        <v>3.5950246947374628E-6</v>
      </c>
      <c r="BC35" s="8">
        <f>$AM$35*[2]production!Y65</f>
        <v>1.5818206420790577E-9</v>
      </c>
      <c r="BD35" s="8">
        <f>$AM$35*[2]production!Z65</f>
        <v>5.8905221407211635E-5</v>
      </c>
      <c r="BE35" s="8">
        <f>$AM$35*[2]production!AA65</f>
        <v>1.9222347011469982E-4</v>
      </c>
      <c r="BF35" s="8">
        <f>$AM$35*[2]production!AB65</f>
        <v>1.6528461486594304E-4</v>
      </c>
      <c r="BG35" s="8">
        <f>$AM$35*[2]production!AC65</f>
        <v>1.2808787761037881E-5</v>
      </c>
      <c r="BH35" s="8">
        <f>$AM$35*[2]production!AD65</f>
        <v>1.2727643686073382E-4</v>
      </c>
      <c r="BI35" s="8">
        <f>$AM$35*[2]production!AE65</f>
        <v>1.0329738506926652E-4</v>
      </c>
      <c r="BJ35" s="8">
        <f>$AM$35*[2]production!AF65</f>
        <v>1.3410036027341108E-3</v>
      </c>
      <c r="BK35" s="8">
        <f>$AM$35*[2]production!AG65</f>
        <v>4.0488938128370932E-3</v>
      </c>
      <c r="BL35" s="8">
        <f>$AM$35*[2]production!AH65</f>
        <v>4.1219723622780138E-3</v>
      </c>
      <c r="BM35" s="8"/>
      <c r="BN35" s="8"/>
      <c r="BO35" s="8"/>
    </row>
    <row r="36" spans="7:67" x14ac:dyDescent="0.25">
      <c r="G36" t="s">
        <v>40</v>
      </c>
      <c r="I36">
        <f>$D$8/[3]inventory!$AW$25*[3]inventory!AW30</f>
        <v>6.5836512503493804E-3</v>
      </c>
      <c r="J36" t="s">
        <v>4</v>
      </c>
      <c r="L36" t="str">
        <f t="shared" si="20"/>
        <v>cooling</v>
      </c>
      <c r="N36">
        <f t="shared" si="22"/>
        <v>1.7888817443590661E-3</v>
      </c>
      <c r="O36" t="str">
        <f t="shared" si="21"/>
        <v>MJ</v>
      </c>
      <c r="Q36" t="str">
        <f t="shared" si="25"/>
        <v>HF</v>
      </c>
      <c r="S36">
        <f t="shared" si="34"/>
        <v>1.8356734117705247E-3</v>
      </c>
      <c r="T36" t="str">
        <f t="shared" si="32"/>
        <v>kg</v>
      </c>
      <c r="V36" t="str">
        <f t="shared" si="23"/>
        <v>[(CH3)3Si]2NH</v>
      </c>
      <c r="X36">
        <f>S29</f>
        <v>6.8146341273207824E-3</v>
      </c>
      <c r="Y36" t="str">
        <f t="shared" si="35"/>
        <v>kg</v>
      </c>
      <c r="AA36" t="str">
        <f t="shared" si="26"/>
        <v>toluene</v>
      </c>
      <c r="AC36">
        <f t="shared" si="27"/>
        <v>1.1805815614149564</v>
      </c>
      <c r="AD36" t="str">
        <f t="shared" si="28"/>
        <v>kg</v>
      </c>
      <c r="AF36" t="str">
        <f t="shared" si="29"/>
        <v>Mg</v>
      </c>
      <c r="AH36" s="8">
        <f t="shared" si="30"/>
        <v>1.5058636721058706E-3</v>
      </c>
      <c r="AI36" t="str">
        <f t="shared" si="31"/>
        <v>kg</v>
      </c>
      <c r="AK36" t="str">
        <f t="shared" ref="AK36:AK37" si="36">AF36</f>
        <v>Mg</v>
      </c>
      <c r="AM36" s="8">
        <f t="shared" ref="AM36:AM37" si="37">AH36</f>
        <v>1.5058636721058706E-3</v>
      </c>
      <c r="AN36" t="str">
        <f t="shared" ref="AN36:AN40" si="38">AI36</f>
        <v>kg</v>
      </c>
      <c r="AP36" s="8">
        <f>AM36*[2]production!$D$66</f>
        <v>2.5266886554264404E-2</v>
      </c>
      <c r="AQ36" s="8">
        <f>$AM$36*[2]production!M66</f>
        <v>0.41745826649779527</v>
      </c>
      <c r="AR36" s="8">
        <f>$AM$36*[2]production!N66</f>
        <v>1.136881896529769E-4</v>
      </c>
      <c r="AS36" s="8">
        <f>$AM$36*[2]production!O66</f>
        <v>2.2801787723027094E-2</v>
      </c>
      <c r="AT36" s="8">
        <f>$AM$36*[2]production!P66</f>
        <v>9.7376674356726128E-3</v>
      </c>
      <c r="AU36" s="8">
        <f>$AM$36*[2]production!Q66</f>
        <v>5.2444714108431149E-5</v>
      </c>
      <c r="AV36" s="8">
        <f>$AM$36*[2]production!R66</f>
        <v>1.2941542984445062E-6</v>
      </c>
      <c r="AW36" s="8">
        <f>$AM$36*[2]production!S66</f>
        <v>7.8847021871463391E-2</v>
      </c>
      <c r="AX36" s="8">
        <f>$AM$36*[2]production!T66</f>
        <v>4.024270077335728E-4</v>
      </c>
      <c r="AY36" s="8">
        <f>$AM$36*[2]production!U66</f>
        <v>4.8716195656297021E-2</v>
      </c>
      <c r="AZ36" s="8">
        <f>$AM$36*[2]production!V66</f>
        <v>7.303589396080684E-6</v>
      </c>
      <c r="BA36" s="8">
        <f>$AM$36*[2]production!W66</f>
        <v>2.0967645770402142E-4</v>
      </c>
      <c r="BB36" s="8">
        <f>$AM$36*[2]production!X66</f>
        <v>4.2960784701508382E-6</v>
      </c>
      <c r="BC36" s="8">
        <f>$AM$36*[2]production!Y66</f>
        <v>3.1547843930617988E-9</v>
      </c>
      <c r="BD36" s="8">
        <f>$AM$36*[2]production!Z66</f>
        <v>1.3782567845316192E-5</v>
      </c>
      <c r="BE36" s="8">
        <f>$AM$36*[2]production!AA66</f>
        <v>3.5479653978486413E-5</v>
      </c>
      <c r="BF36" s="8">
        <f>$AM$36*[2]production!AB66</f>
        <v>4.4273897823584698E-5</v>
      </c>
      <c r="BG36" s="8">
        <f>$AM$36*[2]production!AC66</f>
        <v>1.902508163338557E-6</v>
      </c>
      <c r="BH36" s="8">
        <f>$AM$36*[2]production!AD66</f>
        <v>4.4719633470528044E-5</v>
      </c>
      <c r="BI36" s="8">
        <f>$AM$36*[2]production!AE66</f>
        <v>7.0409667716654195E-5</v>
      </c>
      <c r="BJ36" s="8">
        <f>$AM$36*[2]production!AF66</f>
        <v>7.3824966524990308E-4</v>
      </c>
      <c r="BK36" s="8">
        <f>$AM$36*[2]production!AG66</f>
        <v>1.3531239198441721E-3</v>
      </c>
      <c r="BL36" s="8">
        <f>$AM$36*[2]production!AH66</f>
        <v>1.1773896293094169E-3</v>
      </c>
      <c r="BM36" s="8"/>
      <c r="BN36" s="8"/>
      <c r="BO36" s="8"/>
    </row>
    <row r="37" spans="7:67" x14ac:dyDescent="0.25">
      <c r="G37" t="s">
        <v>35</v>
      </c>
      <c r="I37">
        <f>D6/'[1]PTAA pro'!$E$12*'[1]PTAA pro'!$E$14+D8/[3]inventory!$AW$25*[3]inventory!$AW$31</f>
        <v>0.21611583098715076</v>
      </c>
      <c r="J37" t="s">
        <v>4</v>
      </c>
      <c r="L37" t="str">
        <f t="shared" si="20"/>
        <v>heat</v>
      </c>
      <c r="N37">
        <f>I28+I6/'[1]MTPA3 pro'!$E$19*'[1]MTPA3 pro'!$F$39+I7/[1]C9H19BO3!$E$13*[1]C9H19BO3!$F$35</f>
        <v>9.5348546275483378E-2</v>
      </c>
      <c r="O37" t="str">
        <f t="shared" si="21"/>
        <v>MJ</v>
      </c>
      <c r="Q37" t="str">
        <f t="shared" si="25"/>
        <v>liquid NH3</v>
      </c>
      <c r="S37">
        <f t="shared" si="34"/>
        <v>5.3632560879470961E-3</v>
      </c>
      <c r="T37" t="str">
        <f t="shared" si="32"/>
        <v>kg</v>
      </c>
      <c r="V37" t="str">
        <f t="shared" si="23"/>
        <v>Na</v>
      </c>
      <c r="X37">
        <f>S30+S12/'[1]NaH preparation'!$E$8*'[1]NaH preparation'!$E$5</f>
        <v>7.6505134900147652E-3</v>
      </c>
      <c r="Y37" t="str">
        <f t="shared" si="35"/>
        <v>kg</v>
      </c>
      <c r="AA37" t="str">
        <f t="shared" si="26"/>
        <v>H2O</v>
      </c>
      <c r="AC37">
        <f>X31+X12/'[1]Bu-Li pro'!$E$15*'[1]Bu-Li pro'!$E$5</f>
        <v>0.68690315516639211</v>
      </c>
      <c r="AD37" t="str">
        <f t="shared" ref="AD37:AD57" si="39">Y31</f>
        <v>kg</v>
      </c>
      <c r="AF37" t="str">
        <f t="shared" si="29"/>
        <v>acetone</v>
      </c>
      <c r="AH37" s="8">
        <f t="shared" si="30"/>
        <v>1.1467793221167956E-2</v>
      </c>
      <c r="AI37" t="str">
        <f t="shared" si="31"/>
        <v>kg</v>
      </c>
      <c r="AK37" t="str">
        <f t="shared" si="36"/>
        <v>acetone</v>
      </c>
      <c r="AM37" s="8">
        <f t="shared" si="37"/>
        <v>1.1467793221167956E-2</v>
      </c>
      <c r="AN37" t="str">
        <f t="shared" si="38"/>
        <v>kg</v>
      </c>
      <c r="AP37" s="8">
        <f>AM37*[2]production!$D$67</f>
        <v>2.6585785024633671E-2</v>
      </c>
      <c r="AQ37" s="8">
        <f>$AM$37*[2]production!M67</f>
        <v>0.7724685736789515</v>
      </c>
      <c r="AR37" s="8">
        <f>$AM$37*[2]production!N67</f>
        <v>4.3749631138755754E-6</v>
      </c>
      <c r="AS37" s="8">
        <f>$AM$37*[2]production!O67</f>
        <v>2.2135134475498388E-2</v>
      </c>
      <c r="AT37" s="8">
        <f>$AM$37*[2]production!P67</f>
        <v>1.7705125954161207E-2</v>
      </c>
      <c r="AU37" s="8">
        <f>$AM$37*[2]production!Q67</f>
        <v>1.8700530405758585E-4</v>
      </c>
      <c r="AV37" s="8">
        <f>$AM$37*[2]production!R67</f>
        <v>1.7838152355526757E-6</v>
      </c>
      <c r="AW37" s="8">
        <f>$AM$37*[2]production!S67</f>
        <v>1.2191410973423654E-2</v>
      </c>
      <c r="AX37" s="8">
        <f>$AM$37*[2]production!T67</f>
        <v>3.5449242405274389E-6</v>
      </c>
      <c r="AY37" s="8">
        <f>$AM$37*[2]production!U67</f>
        <v>2.4022733239702637E-2</v>
      </c>
      <c r="AZ37" s="8">
        <f>$AM$37*[2]production!V67</f>
        <v>2.0718862012684147E-5</v>
      </c>
      <c r="BA37" s="8">
        <f>$AM$37*[2]production!W67</f>
        <v>1.4264787987810821E-5</v>
      </c>
      <c r="BB37" s="8">
        <f>$AM$37*[2]production!X67</f>
        <v>-2.1521607538165902E-9</v>
      </c>
      <c r="BC37" s="8">
        <f>$AM$37*[2]production!Y67</f>
        <v>1.0959425947673582E-11</v>
      </c>
      <c r="BD37" s="8">
        <f>$AM$37*[2]production!Z67</f>
        <v>3.2076564418928888E-5</v>
      </c>
      <c r="BE37" s="8">
        <f>$AM$37*[2]production!AA67</f>
        <v>1.0391311471496919E-4</v>
      </c>
      <c r="BF37" s="8">
        <f>$AM$37*[2]production!AB67</f>
        <v>1.1660452147283578E-4</v>
      </c>
      <c r="BG37" s="8">
        <f>$AM$37*[2]production!AC67</f>
        <v>2.0573221038775312E-6</v>
      </c>
      <c r="BH37" s="8">
        <f>$AM$37*[2]production!AD67</f>
        <v>1.8911537801028076E-6</v>
      </c>
      <c r="BI37" s="8">
        <f>$AM$37*[2]production!AE67</f>
        <v>1.5841609555721415E-6</v>
      </c>
      <c r="BJ37" s="8">
        <f>$AM$37*[2]production!AF67</f>
        <v>6.1248336814935934E-4</v>
      </c>
      <c r="BK37" s="8">
        <f>$AM$37*[2]production!AG67</f>
        <v>9.5277866419429737E-4</v>
      </c>
      <c r="BL37" s="8">
        <f>$AM$37*[2]production!AH67</f>
        <v>2.1238353045603055E-3</v>
      </c>
      <c r="BM37" s="8"/>
      <c r="BN37" s="8"/>
      <c r="BO37" s="8"/>
    </row>
    <row r="38" spans="7:67" x14ac:dyDescent="0.25">
      <c r="L38" t="str">
        <f t="shared" si="20"/>
        <v>electricity</v>
      </c>
      <c r="N38">
        <f>I29+I6/'[1]MTPA3 pro'!$E$19*'[1]MTPA3 pro'!$F$51+I7/[1]C9H19BO3!$E$13*[1]C9H19BO3!$F$26</f>
        <v>58.311385130784963</v>
      </c>
      <c r="O38" t="str">
        <f t="shared" si="21"/>
        <v>kWh</v>
      </c>
      <c r="Q38" t="str">
        <f t="shared" si="25"/>
        <v>dry HCl</v>
      </c>
      <c r="S38">
        <f t="shared" si="34"/>
        <v>2.8778865361659236E-4</v>
      </c>
      <c r="T38" t="str">
        <f t="shared" si="32"/>
        <v>kg</v>
      </c>
      <c r="V38" t="str">
        <f t="shared" si="23"/>
        <v>SO2Cl2</v>
      </c>
      <c r="X38">
        <f t="shared" ref="X38:X49" si="40">S31</f>
        <v>1.8359707177035334E-2</v>
      </c>
      <c r="Y38" t="str">
        <f t="shared" si="35"/>
        <v>kg</v>
      </c>
      <c r="AA38" t="str">
        <f t="shared" si="26"/>
        <v>methanol</v>
      </c>
      <c r="AC38">
        <f>X32</f>
        <v>4.5653972290725674E-2</v>
      </c>
      <c r="AD38" t="str">
        <f t="shared" si="39"/>
        <v>kg</v>
      </c>
      <c r="AF38" s="3" t="str">
        <f>AA34</f>
        <v>HgCl2</v>
      </c>
      <c r="AH38" s="8">
        <f t="shared" si="30"/>
        <v>1.6940966311191042E-3</v>
      </c>
      <c r="AI38" t="str">
        <f t="shared" si="31"/>
        <v>kg</v>
      </c>
      <c r="AK38" t="s">
        <v>94</v>
      </c>
      <c r="AM38" s="8">
        <f>AH38/'[1]HgCl2 production'!$E$13*'[1]HgCl2 production'!$E$9</f>
        <v>1.2518875840255145E-3</v>
      </c>
      <c r="AN38" t="str">
        <f t="shared" si="38"/>
        <v>kg</v>
      </c>
      <c r="AP38" s="8">
        <f>AM38*[2]production!$D$68</f>
        <v>2.0763807468647182E-2</v>
      </c>
      <c r="AQ38" s="8">
        <f>$AM$38*[2]production!M68</f>
        <v>0.18931013386906889</v>
      </c>
      <c r="AR38" s="8">
        <f>$AM$38*[2]production!N68</f>
        <v>2.0017682468567977E-3</v>
      </c>
      <c r="AS38" s="8">
        <f>$AM$38*[2]production!O68</f>
        <v>1.905748469162041E-2</v>
      </c>
      <c r="AT38" s="8">
        <f>$AM$38*[2]production!P68</f>
        <v>4.0934220222466275E-3</v>
      </c>
      <c r="AU38" s="8">
        <f>$AM$38*[2]production!Q68</f>
        <v>2.4123873744171663E-3</v>
      </c>
      <c r="AV38" s="8">
        <f>$AM$38*[2]production!R68</f>
        <v>5.634120071906828E-6</v>
      </c>
      <c r="AW38" s="8">
        <f>$AM$38*[2]production!S68</f>
        <v>246.98490145239376</v>
      </c>
      <c r="AX38" s="8">
        <f>$AM$38*[2]production!T68</f>
        <v>2.6258342074935164E-4</v>
      </c>
      <c r="AY38" s="8">
        <f>$AM$38*[2]production!U68</f>
        <v>14.624550756586061</v>
      </c>
      <c r="AZ38" s="8">
        <f>$AM$38*[2]production!V68</f>
        <v>1.7328627938081172E-5</v>
      </c>
      <c r="BA38" s="8">
        <f>$AM$38*[2]production!W68</f>
        <v>8.6546744346435896E-5</v>
      </c>
      <c r="BB38" s="8">
        <f>$AM$38*[2]production!X68</f>
        <v>1.315107907018803E-6</v>
      </c>
      <c r="BC38" s="8">
        <f>$AM$38*[2]production!Y68</f>
        <v>4.1578942328239414E-10</v>
      </c>
      <c r="BD38" s="8">
        <f>$AM$38*[2]production!Z68</f>
        <v>4.1636529157104581E-5</v>
      </c>
      <c r="BE38" s="8">
        <f>$AM$38*[2]production!AA68</f>
        <v>5.4926567749119449E-5</v>
      </c>
      <c r="BF38" s="8">
        <f>$AM$38*[2]production!AB68</f>
        <v>1.3204910236301126E-4</v>
      </c>
      <c r="BG38" s="8">
        <f>$AM$38*[2]production!AC68</f>
        <v>0.34229110322425621</v>
      </c>
      <c r="BH38" s="8">
        <f>$AM$38*[2]production!AD68</f>
        <v>1.4365410026692779E-4</v>
      </c>
      <c r="BI38" s="8">
        <f>$AM$38*[2]production!AE68</f>
        <v>2.1548740983831179E-5</v>
      </c>
      <c r="BJ38" s="8">
        <f>$AM$38*[2]production!AF68</f>
        <v>7.9451045520179286E-2</v>
      </c>
      <c r="BK38" s="8">
        <f>$AM$38*[2]production!AG68</f>
        <v>1.687419274507991</v>
      </c>
      <c r="BL38" s="8">
        <f>$AM$38*[2]production!AH68</f>
        <v>4.9487116196528583E-4</v>
      </c>
      <c r="BM38" s="8"/>
      <c r="BN38" s="8"/>
      <c r="BO38" s="8"/>
    </row>
    <row r="39" spans="7:67" x14ac:dyDescent="0.25">
      <c r="L39" s="1" t="str">
        <f t="shared" si="20"/>
        <v>process output</v>
      </c>
      <c r="Q39" t="str">
        <f t="shared" si="25"/>
        <v>C6H6</v>
      </c>
      <c r="S39">
        <f>N33+N15/[1]pinacol!$E$14*[1]pinacol!$E$10</f>
        <v>2.7795515142931958E-2</v>
      </c>
      <c r="T39" t="str">
        <f t="shared" si="32"/>
        <v>kg</v>
      </c>
      <c r="V39" t="str">
        <f t="shared" si="23"/>
        <v>CH4</v>
      </c>
      <c r="X39">
        <f t="shared" si="40"/>
        <v>5.6694775762685119E-2</v>
      </c>
      <c r="Y39" t="str">
        <f t="shared" si="35"/>
        <v>kg</v>
      </c>
      <c r="AA39" t="str">
        <f t="shared" si="26"/>
        <v>Li2CO3</v>
      </c>
      <c r="AC39">
        <f>X33</f>
        <v>1.8450985932686714E-4</v>
      </c>
      <c r="AD39" t="str">
        <f t="shared" si="39"/>
        <v>kg</v>
      </c>
      <c r="AF39" t="str">
        <f t="shared" si="29"/>
        <v>N2</v>
      </c>
      <c r="AH39" s="8">
        <f t="shared" si="30"/>
        <v>1.6751659085448856E-4</v>
      </c>
      <c r="AI39" t="str">
        <f t="shared" si="31"/>
        <v>kg</v>
      </c>
      <c r="AK39" t="s">
        <v>95</v>
      </c>
      <c r="AM39" s="8">
        <f>AH38/'[1]HgCl2 production'!$E$13*'[1]HgCl2 production'!$E$10</f>
        <v>7.8476535118017336E-4</v>
      </c>
      <c r="AN39" t="str">
        <f t="shared" si="38"/>
        <v>kg</v>
      </c>
      <c r="AP39" s="8">
        <f>AM39*[2]production!$D$12</f>
        <v>2.2864923271985532E-3</v>
      </c>
      <c r="AQ39" s="8">
        <f>$AM$39*[2]production!M12</f>
        <v>1.0222661870193064E-2</v>
      </c>
      <c r="AR39" s="8">
        <f>$AM$39*[2]production!N12</f>
        <v>1.9688977895759369E-5</v>
      </c>
      <c r="AS39" s="8">
        <f>$AM$39*[2]production!O12</f>
        <v>1.5247990773430769E-3</v>
      </c>
      <c r="AT39" s="8">
        <f>$AM$39*[2]production!P12</f>
        <v>2.3344414901556619E-4</v>
      </c>
      <c r="AU39" s="8">
        <f>$AM$39*[2]production!Q12</f>
        <v>6.2206779857349981E-6</v>
      </c>
      <c r="AV39" s="8">
        <f>$AM$39*[2]production!R12</f>
        <v>1.2948628294472861E-7</v>
      </c>
      <c r="AW39" s="8">
        <f>$AM$39*[2]production!S12</f>
        <v>1.1031446541539697E-2</v>
      </c>
      <c r="AX39" s="8">
        <f>$AM$39*[2]production!T12</f>
        <v>2.8675325932123537E-5</v>
      </c>
      <c r="AY39" s="8">
        <f>$AM$39*[2]production!U12</f>
        <v>7.7180887523218868E-3</v>
      </c>
      <c r="AZ39" s="8">
        <f>$AM$39*[2]production!V12</f>
        <v>2.0567915089081164E-6</v>
      </c>
      <c r="BA39" s="8">
        <f>$AM$39*[2]production!W12</f>
        <v>5.4388947428893099E-5</v>
      </c>
      <c r="BB39" s="8">
        <f>$AM$39*[2]production!X12</f>
        <v>1.6187354898793435E-7</v>
      </c>
      <c r="BC39" s="8">
        <f>$AM$39*[2]production!Y12</f>
        <v>7.9849874482582629E-11</v>
      </c>
      <c r="BD39" s="8">
        <f>$AM$39*[2]production!Z12</f>
        <v>2.4018528338220388E-6</v>
      </c>
      <c r="BE39" s="8">
        <f>$AM$39*[2]production!AA12</f>
        <v>4.8733143542937584E-6</v>
      </c>
      <c r="BF39" s="8">
        <f>$AM$39*[2]production!AB12</f>
        <v>1.100005592749249E-5</v>
      </c>
      <c r="BG39" s="8">
        <f>$AM$39*[2]production!AC12</f>
        <v>1.0817205600667508E-6</v>
      </c>
      <c r="BH39" s="8">
        <f>$AM$39*[2]production!AD12</f>
        <v>3.5328566579429047E-6</v>
      </c>
      <c r="BI39" s="8">
        <f>$AM$39*[2]production!AE12</f>
        <v>5.3167067777105564E-7</v>
      </c>
      <c r="BJ39" s="8">
        <f>$AM$39*[2]production!AF12</f>
        <v>4.969134203672858E-5</v>
      </c>
      <c r="BK39" s="8">
        <f>$AM$39*[2]production!AG12</f>
        <v>1.3378679706919596E-4</v>
      </c>
      <c r="BL39" s="8">
        <f>$AM$39*[2]production!AH12</f>
        <v>3.0501474904319796E-5</v>
      </c>
      <c r="BM39" s="8"/>
      <c r="BN39" s="8"/>
      <c r="BO39" s="8"/>
    </row>
    <row r="40" spans="7:67" x14ac:dyDescent="0.25">
      <c r="L40" s="5" t="str">
        <f t="shared" si="20"/>
        <v>PTAA solution</v>
      </c>
      <c r="N40">
        <f t="shared" ref="N40:O44" si="41">I31</f>
        <v>1</v>
      </c>
      <c r="O40" t="str">
        <f t="shared" si="41"/>
        <v>kg</v>
      </c>
      <c r="Q40" t="str">
        <f t="shared" si="25"/>
        <v>acetonitrile</v>
      </c>
      <c r="S40">
        <f>N34</f>
        <v>6.6171865002660341E-3</v>
      </c>
      <c r="T40" t="str">
        <f t="shared" si="32"/>
        <v>kg</v>
      </c>
      <c r="V40" t="str">
        <f t="shared" si="23"/>
        <v>urea</v>
      </c>
      <c r="X40">
        <f t="shared" si="40"/>
        <v>4.5054496139964017E-4</v>
      </c>
      <c r="Y40" t="str">
        <f t="shared" si="35"/>
        <v>kg</v>
      </c>
      <c r="AA40" t="str">
        <f t="shared" si="26"/>
        <v>H2SO4</v>
      </c>
      <c r="AC40">
        <f>X34</f>
        <v>0.10400063587463276</v>
      </c>
      <c r="AD40" t="str">
        <f t="shared" si="39"/>
        <v>kg</v>
      </c>
      <c r="AF40" t="str">
        <f t="shared" si="29"/>
        <v>toluene</v>
      </c>
      <c r="AH40" s="8">
        <f t="shared" si="30"/>
        <v>1.1805815614149564</v>
      </c>
      <c r="AI40" t="str">
        <f t="shared" si="31"/>
        <v>kg</v>
      </c>
      <c r="AK40" s="6" t="s">
        <v>96</v>
      </c>
      <c r="AM40" s="8">
        <f>AH38/'[1]HgCl2 production'!$E$13*'[1]HgCl2 production'!$E$11</f>
        <v>1.5155521332315515E-3</v>
      </c>
      <c r="AN40" t="str">
        <f t="shared" si="38"/>
        <v>kg</v>
      </c>
      <c r="AP40" s="8">
        <f>AM40*[2]production!$D$15</f>
        <v>2.6029607888251897E-3</v>
      </c>
      <c r="AQ40" s="8">
        <f>$AM$40*[2]production!M15</f>
        <v>3.7733254001062672E-2</v>
      </c>
      <c r="AR40" s="8">
        <f>$AM$40*[2]production!N15</f>
        <v>1.5246454460309409E-4</v>
      </c>
      <c r="AS40" s="8">
        <f>$AM$40*[2]production!O15</f>
        <v>2.3933599287992661E-3</v>
      </c>
      <c r="AT40" s="8">
        <f>$AM$40*[2]production!P15</f>
        <v>7.2629804880855638E-4</v>
      </c>
      <c r="AU40" s="8">
        <f>$AM$40*[2]production!Q15</f>
        <v>4.0537988459677541E-5</v>
      </c>
      <c r="AV40" s="8">
        <f>$AM$40*[2]production!R15</f>
        <v>1.447988819132089E-6</v>
      </c>
      <c r="AW40" s="8">
        <f>$AM$40*[2]production!S15</f>
        <v>6.140562578214278E-2</v>
      </c>
      <c r="AX40" s="8">
        <f>$AM$40*[2]production!T15</f>
        <v>2.6508522362353069E-4</v>
      </c>
      <c r="AY40" s="8">
        <f>$AM$40*[2]production!U15</f>
        <v>4.7066987049639068E-2</v>
      </c>
      <c r="AZ40" s="8">
        <f>$AM$40*[2]production!V15</f>
        <v>2.6275127333835409E-6</v>
      </c>
      <c r="BA40" s="8">
        <f>$AM$40*[2]production!W15</f>
        <v>1.8019914864123149E-4</v>
      </c>
      <c r="BB40" s="8">
        <f>$AM$40*[2]production!X15</f>
        <v>3.3039036504447827E-7</v>
      </c>
      <c r="BC40" s="8">
        <f>$AM$40*[2]production!Y15</f>
        <v>1.1150523265037818E-9</v>
      </c>
      <c r="BD40" s="8">
        <f>$AM$40*[2]production!Z15</f>
        <v>8.5143718844948564E-6</v>
      </c>
      <c r="BE40" s="8">
        <f>$AM$40*[2]production!AA15</f>
        <v>7.1432518695602721E-6</v>
      </c>
      <c r="BF40" s="8">
        <f>$AM$40*[2]production!AB15</f>
        <v>1.3635574097897591E-5</v>
      </c>
      <c r="BG40" s="8">
        <f>$AM$40*[2]production!AC15</f>
        <v>3.2970836658452403E-6</v>
      </c>
      <c r="BH40" s="8">
        <f>$AM$40*[2]production!AD15</f>
        <v>2.4268536309436835E-5</v>
      </c>
      <c r="BI40" s="8">
        <f>$AM$40*[2]production!AE15</f>
        <v>9.2153147461144498E-6</v>
      </c>
      <c r="BJ40" s="8">
        <f>$AM$40*[2]production!AF15</f>
        <v>1.1539868608065004E-4</v>
      </c>
      <c r="BK40" s="8">
        <f>$AM$40*[2]production!AG15</f>
        <v>5.2259268658090368E-4</v>
      </c>
      <c r="BL40" s="8">
        <f>$AM$40*[2]production!AH15</f>
        <v>9.5447957798789875E-5</v>
      </c>
      <c r="BM40" s="8"/>
      <c r="BN40" s="8"/>
      <c r="BO40" s="8"/>
    </row>
    <row r="41" spans="7:67" x14ac:dyDescent="0.25">
      <c r="L41" s="24" t="str">
        <f t="shared" si="20"/>
        <v>H2</v>
      </c>
      <c r="N41">
        <f t="shared" si="41"/>
        <v>1.0058308477371032E-4</v>
      </c>
      <c r="O41" t="str">
        <f t="shared" si="41"/>
        <v>kg</v>
      </c>
      <c r="Q41" t="str">
        <f t="shared" si="25"/>
        <v>4-tert-butylpyridine</v>
      </c>
      <c r="S41">
        <f>N35</f>
        <v>4.1443006885465991E-3</v>
      </c>
      <c r="T41" t="str">
        <f t="shared" si="32"/>
        <v>kg</v>
      </c>
      <c r="V41" t="str">
        <f t="shared" si="23"/>
        <v>H2O2</v>
      </c>
      <c r="X41">
        <f t="shared" si="40"/>
        <v>5.106176229195922E-4</v>
      </c>
      <c r="Y41" t="str">
        <f t="shared" si="35"/>
        <v>kg</v>
      </c>
      <c r="AA41" t="str">
        <f t="shared" si="26"/>
        <v>dioxane</v>
      </c>
      <c r="AC41">
        <f>X35</f>
        <v>1.2822670297293882E-2</v>
      </c>
      <c r="AD41" t="str">
        <f t="shared" si="39"/>
        <v>kg</v>
      </c>
      <c r="AF41" t="str">
        <f t="shared" si="29"/>
        <v>H2O</v>
      </c>
      <c r="AH41" s="8">
        <f>AC37+AC18/'[1]CH3(CH2)3Br pro'!$E$17*('[1]CH3(CH2)3Br pro'!$E$5+'[1]CH3(CH2)3Br pro'!$E$6)</f>
        <v>0.68904751147228349</v>
      </c>
      <c r="AI41" t="str">
        <f t="shared" ref="AI41:AI61" si="42">AD37</f>
        <v>kg</v>
      </c>
      <c r="AK41" t="str">
        <f t="shared" ref="AK41:AK69" si="43">AF39</f>
        <v>N2</v>
      </c>
      <c r="AM41" s="8">
        <f t="shared" ref="AM41:AM61" si="44">AH39</f>
        <v>1.6751659085448856E-4</v>
      </c>
      <c r="AN41" t="str">
        <f t="shared" ref="AN41:AN61" si="45">AI39</f>
        <v>kg</v>
      </c>
      <c r="AP41" s="8">
        <f>AM41*[2]production!$D$69</f>
        <v>7.8727772203883987E-5</v>
      </c>
      <c r="AQ41" s="8">
        <f>$AM$41*[2]production!M69</f>
        <v>1.0726223856861274E-3</v>
      </c>
      <c r="AR41" s="8">
        <f>$AM$41*[2]production!N69</f>
        <v>3.0962091487635119E-6</v>
      </c>
      <c r="AS41" s="8">
        <f>$AM$41*[2]production!O69</f>
        <v>7.2672047444494227E-5</v>
      </c>
      <c r="AT41" s="8">
        <f>$AM$41*[2]production!P69</f>
        <v>2.0571037356931195E-5</v>
      </c>
      <c r="AU41" s="8">
        <f>$AM$41*[2]production!Q69</f>
        <v>9.5055614314470986E-7</v>
      </c>
      <c r="AV41" s="8">
        <f>$AM$41*[2]production!R69</f>
        <v>3.8610899026051066E-8</v>
      </c>
      <c r="AW41" s="8">
        <f>$AM$41*[2]production!S69</f>
        <v>1.2852375400128925E-3</v>
      </c>
      <c r="AX41" s="8">
        <f>$AM$41*[2]production!T69</f>
        <v>7.9917139998950848E-6</v>
      </c>
      <c r="AY41" s="8">
        <f>$AM$41*[2]production!U69</f>
        <v>1.0989255876645305E-3</v>
      </c>
      <c r="AZ41" s="8">
        <f>$AM$41*[2]production!V69</f>
        <v>7.1837814822038869E-8</v>
      </c>
      <c r="BA41" s="8">
        <f>$AM$41*[2]production!W69</f>
        <v>8.0392887116977596E-7</v>
      </c>
      <c r="BB41" s="8">
        <f>$AM$41*[2]production!X69</f>
        <v>8.5384881524441361E-9</v>
      </c>
      <c r="BC41" s="8">
        <f>$AM$41*[2]production!Y69</f>
        <v>3.5697785511091512E-12</v>
      </c>
      <c r="BD41" s="8">
        <f>$AM$41*[2]production!Z69</f>
        <v>2.6529602493625352E-7</v>
      </c>
      <c r="BE41" s="8">
        <f>$AM$41*[2]production!AA69</f>
        <v>1.9872493173067978E-7</v>
      </c>
      <c r="BF41" s="8">
        <f>$AM$41*[2]production!AB69</f>
        <v>3.8887301400960974E-7</v>
      </c>
      <c r="BG41" s="8">
        <f>$AM$41*[2]production!AC69</f>
        <v>2.4919768055513718E-8</v>
      </c>
      <c r="BH41" s="8">
        <f>$AM$41*[2]production!AD69</f>
        <v>4.7323436916393013E-7</v>
      </c>
      <c r="BI41" s="8">
        <f>$AM$41*[2]production!AE69</f>
        <v>2.8874834765588194E-7</v>
      </c>
      <c r="BJ41" s="8">
        <f>$AM$41*[2]production!AF69</f>
        <v>3.0096030712917412E-6</v>
      </c>
      <c r="BK41" s="8">
        <f>$AM$41*[2]production!AG69</f>
        <v>1.19370647477E-5</v>
      </c>
      <c r="BL41" s="8">
        <f>$AM$41*[2]production!AH69</f>
        <v>2.5040380000928948E-6</v>
      </c>
      <c r="BM41" s="8"/>
      <c r="BN41" s="8"/>
      <c r="BO41" s="8"/>
    </row>
    <row r="42" spans="7:67" x14ac:dyDescent="0.25">
      <c r="L42" s="24" t="str">
        <f t="shared" si="20"/>
        <v>CH3Cl</v>
      </c>
      <c r="N42">
        <f t="shared" si="41"/>
        <v>1.0164477884530525E-2</v>
      </c>
      <c r="O42" t="str">
        <f t="shared" si="41"/>
        <v>kg</v>
      </c>
      <c r="Q42" t="str">
        <f t="shared" si="25"/>
        <v>cooling</v>
      </c>
      <c r="S42">
        <f>N36</f>
        <v>1.7888817443590661E-3</v>
      </c>
      <c r="T42" t="str">
        <f t="shared" si="32"/>
        <v>MJ</v>
      </c>
      <c r="V42" t="str">
        <f t="shared" si="23"/>
        <v>KOH</v>
      </c>
      <c r="X42">
        <f t="shared" si="40"/>
        <v>2.3235591792935793E-3</v>
      </c>
      <c r="Y42" t="str">
        <f t="shared" si="35"/>
        <v>kg</v>
      </c>
      <c r="AA42" t="str">
        <f t="shared" si="26"/>
        <v>[(CH3)3Si]2NH</v>
      </c>
      <c r="AC42">
        <f>X36</f>
        <v>6.8146341273207824E-3</v>
      </c>
      <c r="AD42" t="str">
        <f t="shared" si="39"/>
        <v>kg</v>
      </c>
      <c r="AF42" t="str">
        <f t="shared" si="29"/>
        <v>methanol</v>
      </c>
      <c r="AH42" s="8">
        <f>AC38</f>
        <v>4.5653972290725674E-2</v>
      </c>
      <c r="AI42" t="str">
        <f t="shared" si="42"/>
        <v>kg</v>
      </c>
      <c r="AK42" t="str">
        <f t="shared" si="43"/>
        <v>toluene</v>
      </c>
      <c r="AM42" s="8">
        <f t="shared" si="44"/>
        <v>1.1805815614149564</v>
      </c>
      <c r="AN42" t="str">
        <f t="shared" si="45"/>
        <v>kg</v>
      </c>
      <c r="AP42" s="8">
        <f>AM42*[2]production!$D$70</f>
        <v>1.8452489804915768</v>
      </c>
      <c r="AQ42" s="8">
        <f>$AM$42*[2]production!M70</f>
        <v>74.831906742056375</v>
      </c>
      <c r="AR42" s="8">
        <f>$AM$42*[2]production!N70</f>
        <v>1.8483184925512558E-4</v>
      </c>
      <c r="AS42" s="8">
        <f>$AM$42*[2]production!O70</f>
        <v>1.5130333291094082</v>
      </c>
      <c r="AT42" s="8">
        <f>$AM$42*[2]production!P70</f>
        <v>1.7394688725887968</v>
      </c>
      <c r="AU42" s="8">
        <f>$AM$42*[2]production!Q70</f>
        <v>1.0449327400083779E-3</v>
      </c>
      <c r="AV42" s="8">
        <f>$AM$42*[2]production!R70</f>
        <v>1.2187143458486595E-5</v>
      </c>
      <c r="AW42" s="8">
        <f>$AM$42*[2]production!S70</f>
        <v>0.60720851448255442</v>
      </c>
      <c r="AX42" s="8">
        <f>$AM$42*[2]production!T70</f>
        <v>1.5597843589414405E-4</v>
      </c>
      <c r="AY42" s="8">
        <f>$AM$42*[2]production!U70</f>
        <v>1.560374649722148</v>
      </c>
      <c r="AZ42" s="8">
        <f>$AM$42*[2]production!V70</f>
        <v>9.5980100361474537E-4</v>
      </c>
      <c r="BA42" s="8">
        <f>$AM$42*[2]production!W70</f>
        <v>8.776207211246503E-4</v>
      </c>
      <c r="BB42" s="8">
        <f>$AM$42*[2]production!X70</f>
        <v>-1.7916505776033378E-7</v>
      </c>
      <c r="BC42" s="8">
        <f>$AM$42*[2]production!Y70</f>
        <v>4.9054344458352851E-10</v>
      </c>
      <c r="BD42" s="8">
        <f>$AM$42*[2]production!Z70</f>
        <v>1.3959196382170443E-3</v>
      </c>
      <c r="BE42" s="8">
        <f>$AM$42*[2]production!AA70</f>
        <v>5.1534746318885674E-3</v>
      </c>
      <c r="BF42" s="8">
        <f>$AM$42*[2]production!AB70</f>
        <v>4.4294239602727745E-3</v>
      </c>
      <c r="BG42" s="8">
        <f>$AM$42*[2]production!AC70</f>
        <v>2.6737811202925932E-4</v>
      </c>
      <c r="BH42" s="8">
        <f>$AM$42*[2]production!AD70</f>
        <v>9.0887071505530418E-5</v>
      </c>
      <c r="BI42" s="8">
        <f>$AM$42*[2]production!AE70</f>
        <v>2.5360072520754678E-4</v>
      </c>
      <c r="BJ42" s="8">
        <f>$AM$42*[2]production!AF70</f>
        <v>4.1758350408808424E-2</v>
      </c>
      <c r="BK42" s="8">
        <f>$AM$42*[2]production!AG70</f>
        <v>6.0528416653744817E-2</v>
      </c>
      <c r="BL42" s="8">
        <f>$AM$42*[2]production!AH70</f>
        <v>0.20863237353325109</v>
      </c>
      <c r="BM42" s="8"/>
      <c r="BN42" s="8"/>
      <c r="BO42" s="8"/>
    </row>
    <row r="43" spans="7:67" x14ac:dyDescent="0.25">
      <c r="L43" s="24" t="str">
        <f t="shared" si="20"/>
        <v>NH3</v>
      </c>
      <c r="N43">
        <f t="shared" si="41"/>
        <v>4.9611404349485704E-3</v>
      </c>
      <c r="O43" t="str">
        <f t="shared" si="41"/>
        <v>kg</v>
      </c>
      <c r="Q43" t="str">
        <f t="shared" si="25"/>
        <v>heat</v>
      </c>
      <c r="S43">
        <f>N37+N6/'[1]Pd2(dba)3 pro'!$E$9*'[1]Pd2(dba)3 pro'!$F$19+N14/'[1]Isopropyl borate'!$E$8*'[1]Isopropyl borate'!$G$24+N15/[1]pinacol!$E$14*[1]pinacol!$F$46</f>
        <v>0.15600051956800098</v>
      </c>
      <c r="T43" t="str">
        <f t="shared" si="32"/>
        <v>MJ</v>
      </c>
      <c r="V43" t="str">
        <f t="shared" si="23"/>
        <v>HF</v>
      </c>
      <c r="X43">
        <f t="shared" si="40"/>
        <v>1.8356734117705247E-3</v>
      </c>
      <c r="Y43" t="str">
        <f t="shared" si="35"/>
        <v>kg</v>
      </c>
      <c r="AA43" t="str">
        <f t="shared" si="26"/>
        <v>Na</v>
      </c>
      <c r="AC43">
        <f>X37+X10/'[1]Ferrocene pro'!$E$15*'[1]Ferrocene pro'!$E$10</f>
        <v>7.8885578605289598E-3</v>
      </c>
      <c r="AD43" t="str">
        <f t="shared" si="39"/>
        <v>kg</v>
      </c>
      <c r="AF43" t="str">
        <f t="shared" si="29"/>
        <v>Li2CO3</v>
      </c>
      <c r="AH43" s="8">
        <f>AC39</f>
        <v>1.8450985932686714E-4</v>
      </c>
      <c r="AI43" t="str">
        <f t="shared" si="42"/>
        <v>kg</v>
      </c>
      <c r="AK43" t="str">
        <f t="shared" si="43"/>
        <v>H2O</v>
      </c>
      <c r="AM43" s="8">
        <f t="shared" si="44"/>
        <v>0.68904751147228349</v>
      </c>
      <c r="AN43" t="str">
        <f t="shared" si="45"/>
        <v>kg</v>
      </c>
      <c r="AP43" s="8">
        <f>AM43*[2]production!$D$74</f>
        <v>1.2008030982427484E-3</v>
      </c>
      <c r="AQ43" s="8">
        <f>$AM$43*[2]production!M74</f>
        <v>1.6521724325608236E-2</v>
      </c>
      <c r="AR43" s="8">
        <f>$AM$43*[2]production!N74</f>
        <v>5.5279525655375419E-5</v>
      </c>
      <c r="AS43" s="8">
        <f>$AM$43*[2]production!O74</f>
        <v>1.1045431608900705E-3</v>
      </c>
      <c r="AT43" s="8">
        <f>$AM$43*[2]production!P74</f>
        <v>3.1771291706475519E-4</v>
      </c>
      <c r="AU43" s="8">
        <f>$AM$43*[2]production!Q74</f>
        <v>1.65571226531675E-5</v>
      </c>
      <c r="AV43" s="8">
        <f>$AM$43*[2]production!R74</f>
        <v>5.8675840839422305E-7</v>
      </c>
      <c r="AW43" s="8">
        <f>$AM$43*[2]production!S74</f>
        <v>2.1954431810529897E-2</v>
      </c>
      <c r="AX43" s="8">
        <f>$AM$43*[2]production!T74</f>
        <v>1.198253622450301E-4</v>
      </c>
      <c r="AY43" s="8">
        <f>$AM$43*[2]production!U74</f>
        <v>1.8854407056416091E-2</v>
      </c>
      <c r="AZ43" s="8">
        <f>$AM$43*[2]production!V74</f>
        <v>1.182887862944469E-6</v>
      </c>
      <c r="BA43" s="8">
        <f>$AM$43*[2]production!W74</f>
        <v>7.8937282914264803E-5</v>
      </c>
      <c r="BB43" s="8">
        <f>$AM$43*[2]production!X74</f>
        <v>1.5236907621186604E-7</v>
      </c>
      <c r="BC43" s="8">
        <f>$AM$43*[2]production!Y74</f>
        <v>5.0325963095401168E-10</v>
      </c>
      <c r="BD43" s="8">
        <f>$AM$43*[2]production!Z74</f>
        <v>3.9296379579264329E-6</v>
      </c>
      <c r="BE43" s="8">
        <f>$AM$43*[2]production!AA74</f>
        <v>3.3793646152646672E-6</v>
      </c>
      <c r="BF43" s="8">
        <f>$AM$43*[2]production!AB74</f>
        <v>6.0807064792406077E-6</v>
      </c>
      <c r="BG43" s="8">
        <f>$AM$43*[2]production!AC74</f>
        <v>9.8196160859915124E-7</v>
      </c>
      <c r="BH43" s="8">
        <f>$AM$43*[2]production!AD74</f>
        <v>1.051624312008999E-5</v>
      </c>
      <c r="BI43" s="8">
        <f>$AM$43*[2]production!AE74</f>
        <v>9.0244552577524971E-4</v>
      </c>
      <c r="BJ43" s="8">
        <f>$AM$43*[2]production!AF74</f>
        <v>5.1752291444148791E-5</v>
      </c>
      <c r="BK43" s="8">
        <f>$AM$43*[2]production!AG74</f>
        <v>1.9766705961605396E-4</v>
      </c>
      <c r="BL43" s="8">
        <f>$AM$43*[2]production!AH74</f>
        <v>4.1760413480289212E-5</v>
      </c>
      <c r="BM43" s="8"/>
      <c r="BN43" s="8"/>
      <c r="BO43" s="8"/>
    </row>
    <row r="44" spans="7:67" x14ac:dyDescent="0.25">
      <c r="L44" t="str">
        <f t="shared" si="20"/>
        <v>CO2</v>
      </c>
      <c r="N44">
        <f t="shared" si="41"/>
        <v>1.0970856500516426E-4</v>
      </c>
      <c r="O44" t="str">
        <f t="shared" si="41"/>
        <v>kg</v>
      </c>
      <c r="Q44" t="str">
        <f t="shared" si="25"/>
        <v>electricity</v>
      </c>
      <c r="S44">
        <f>N38+N6/'[1]Pd2(dba)3 pro'!$E$9*'[1]Pd2(dba)3 pro'!$F$26+N15/[1]pinacol!$E$14*[1]pinacol!$F$35</f>
        <v>58.390036811006887</v>
      </c>
      <c r="T44" t="str">
        <f t="shared" si="32"/>
        <v>kWh</v>
      </c>
      <c r="V44" t="str">
        <f t="shared" si="23"/>
        <v>liquid NH3</v>
      </c>
      <c r="X44">
        <f t="shared" si="40"/>
        <v>5.3632560879470961E-3</v>
      </c>
      <c r="Y44" t="str">
        <f t="shared" si="35"/>
        <v>kg</v>
      </c>
      <c r="AA44" t="str">
        <f t="shared" si="26"/>
        <v>SO2Cl2</v>
      </c>
      <c r="AC44">
        <f t="shared" ref="AC44:AC51" si="46">X38</f>
        <v>1.8359707177035334E-2</v>
      </c>
      <c r="AD44" t="str">
        <f t="shared" si="39"/>
        <v>kg</v>
      </c>
      <c r="AF44" t="str">
        <f t="shared" si="29"/>
        <v>H2SO4</v>
      </c>
      <c r="AH44" s="8">
        <f>AC40+AC18/'[1]CH3(CH2)3Br pro'!$E$17*'[1]CH3(CH2)3Br pro'!$E$13</f>
        <v>0.10461330910488745</v>
      </c>
      <c r="AI44" t="str">
        <f t="shared" si="42"/>
        <v>kg</v>
      </c>
      <c r="AK44" t="str">
        <f t="shared" si="43"/>
        <v>methanol</v>
      </c>
      <c r="AM44" s="8">
        <f t="shared" si="44"/>
        <v>4.5653972290725674E-2</v>
      </c>
      <c r="AN44" t="str">
        <f t="shared" si="45"/>
        <v>kg</v>
      </c>
      <c r="AP44" s="8">
        <f>AM44*[2]production!$D$18</f>
        <v>3.165874708500372E-2</v>
      </c>
      <c r="AQ44" s="8">
        <f>$AM$44*[2]production!M18</f>
        <v>3.1771406931320425</v>
      </c>
      <c r="AR44" s="8">
        <f>$AM$44*[2]production!N18</f>
        <v>0.36907127739545537</v>
      </c>
      <c r="AS44" s="8">
        <f>$AM$44*[2]production!O18</f>
        <v>2.918019292934022E-2</v>
      </c>
      <c r="AT44" s="8">
        <f>$AM$44*[2]production!P18</f>
        <v>9.4923739186876816E-3</v>
      </c>
      <c r="AU44" s="8">
        <f>$AM$44*[2]production!Q18</f>
        <v>6.2459199490941795E-4</v>
      </c>
      <c r="AV44" s="8">
        <f>$AM$44*[2]production!R18</f>
        <v>2.1318122361154352E-5</v>
      </c>
      <c r="AW44" s="8">
        <f>$AM$44*[2]production!S18</f>
        <v>1.0427823810924652</v>
      </c>
      <c r="AX44" s="8">
        <f>$AM$44*[2]production!T18</f>
        <v>3.5713276364143067E-3</v>
      </c>
      <c r="AY44" s="8">
        <f>$AM$44*[2]production!U18</f>
        <v>0.61053057144387446</v>
      </c>
      <c r="AZ44" s="8">
        <f>$AM$44*[2]production!V18</f>
        <v>5.1525073127312994E-5</v>
      </c>
      <c r="BA44" s="8">
        <f>$AM$44*[2]production!W18</f>
        <v>2.0222427026176937E-3</v>
      </c>
      <c r="BB44" s="8">
        <f>$AM$44*[2]production!X18</f>
        <v>8.3437199758530244E-6</v>
      </c>
      <c r="BC44" s="8">
        <f>$AM$44*[2]production!Y18</f>
        <v>3.3071280987678774E-9</v>
      </c>
      <c r="BD44" s="8">
        <f>$AM$44*[2]production!Z18</f>
        <v>1.0846470736830606E-4</v>
      </c>
      <c r="BE44" s="8">
        <f>$AM$44*[2]production!AA18</f>
        <v>1.6600240864630763E-4</v>
      </c>
      <c r="BF44" s="8">
        <f>$AM$44*[2]production!AB18</f>
        <v>1.92636936080717E-4</v>
      </c>
      <c r="BG44" s="8">
        <f>$AM$44*[2]production!AC18</f>
        <v>4.9904357110992235E-5</v>
      </c>
      <c r="BH44" s="8">
        <f>$AM$44*[2]production!AD18</f>
        <v>2.5465329204043875E-3</v>
      </c>
      <c r="BI44" s="8">
        <f>$AM$44*[2]production!AE18</f>
        <v>2.1349167062312049E-4</v>
      </c>
      <c r="BJ44" s="8">
        <f>$AM$44*[2]production!AF18</f>
        <v>1.0400887967273122E-2</v>
      </c>
      <c r="BK44" s="8">
        <f>$AM$44*[2]production!AG18</f>
        <v>7.8077423411599053E-3</v>
      </c>
      <c r="BL44" s="8">
        <f>$AM$44*[2]production!AH18</f>
        <v>1.2318811343206509E-3</v>
      </c>
      <c r="BM44" s="8"/>
      <c r="BN44" s="8"/>
      <c r="BO44" s="8"/>
    </row>
    <row r="45" spans="7:67" x14ac:dyDescent="0.25">
      <c r="L45" t="s">
        <v>51</v>
      </c>
      <c r="N45">
        <f>I7/[1]C9H19BO3!$E$13*[1]C9H19BO3!$E$14</f>
        <v>5.869114889367184E-3</v>
      </c>
      <c r="O45" t="s">
        <v>4</v>
      </c>
      <c r="Q45" s="1" t="str">
        <f t="shared" si="25"/>
        <v>process output</v>
      </c>
      <c r="V45" t="str">
        <f t="shared" si="23"/>
        <v>dry HCl</v>
      </c>
      <c r="X45">
        <f t="shared" si="40"/>
        <v>2.8778865361659236E-4</v>
      </c>
      <c r="Y45" t="str">
        <f t="shared" si="35"/>
        <v>kg</v>
      </c>
      <c r="AA45" t="str">
        <f t="shared" si="26"/>
        <v>CH4</v>
      </c>
      <c r="AC45">
        <f t="shared" si="46"/>
        <v>5.6694775762685119E-2</v>
      </c>
      <c r="AD45" t="str">
        <f t="shared" si="39"/>
        <v>kg</v>
      </c>
      <c r="AF45" t="str">
        <f t="shared" si="29"/>
        <v>dioxane</v>
      </c>
      <c r="AH45" s="8">
        <f t="shared" ref="AH45:AH58" si="47">AC41</f>
        <v>1.2822670297293882E-2</v>
      </c>
      <c r="AI45" t="str">
        <f t="shared" si="42"/>
        <v>kg</v>
      </c>
      <c r="AK45" t="str">
        <f t="shared" si="43"/>
        <v>Li2CO3</v>
      </c>
      <c r="AM45" s="8">
        <f t="shared" si="44"/>
        <v>1.8450985932686714E-4</v>
      </c>
      <c r="AN45" t="str">
        <f t="shared" si="45"/>
        <v>kg</v>
      </c>
      <c r="AP45" s="8">
        <f>AM45*[2]production!$D$19</f>
        <v>4.6919012128229044E-4</v>
      </c>
      <c r="AQ45" s="8">
        <f>$AM$45*[2]production!M19</f>
        <v>6.516073454337145E-3</v>
      </c>
      <c r="AR45" s="8">
        <f>$AM$45*[2]production!N19</f>
        <v>4.6448511986945535E-5</v>
      </c>
      <c r="AS45" s="8">
        <f>$AM$45*[2]production!O19</f>
        <v>4.3749132744993471E-4</v>
      </c>
      <c r="AT45" s="8">
        <f>$AM$45*[2]production!P19</f>
        <v>1.3122710215045445E-4</v>
      </c>
      <c r="AU45" s="8">
        <f>$AM$45*[2]production!Q19</f>
        <v>7.5350136351906005E-6</v>
      </c>
      <c r="AV45" s="8">
        <f>$AM$45*[2]production!R19</f>
        <v>4.1913259644691138E-7</v>
      </c>
      <c r="AW45" s="8">
        <f>$AM$45*[2]production!S19</f>
        <v>1.062352417046303E-2</v>
      </c>
      <c r="AX45" s="8">
        <f>$AM$45*[2]production!T19</f>
        <v>3.8103131049591335E-5</v>
      </c>
      <c r="AY45" s="8">
        <f>$AM$45*[2]production!U19</f>
        <v>7.6780087761689226E-3</v>
      </c>
      <c r="AZ45" s="8">
        <f>$AM$45*[2]production!V19</f>
        <v>1.660607184927737E-6</v>
      </c>
      <c r="BA45" s="8">
        <f>$AM$45*[2]production!W19</f>
        <v>3.6154706935099618E-5</v>
      </c>
      <c r="BB45" s="8">
        <f>$AM$45*[2]production!X19</f>
        <v>1.2923439566972429E-7</v>
      </c>
      <c r="BC45" s="8">
        <f>$AM$45*[2]production!Y19</f>
        <v>4.6808306212632924E-11</v>
      </c>
      <c r="BD45" s="8">
        <f>$AM$45*[2]production!Z19</f>
        <v>1.3691738621209504E-6</v>
      </c>
      <c r="BE45" s="8">
        <f>$AM$45*[2]production!AA19</f>
        <v>2.0222280582224637E-6</v>
      </c>
      <c r="BF45" s="8">
        <f>$AM$45*[2]production!AB19</f>
        <v>3.7763632908429896E-6</v>
      </c>
      <c r="BG45" s="8">
        <f>$AM$45*[2]production!AC19</f>
        <v>6.2447361889178183E-7</v>
      </c>
      <c r="BH45" s="8">
        <f>$AM$45*[2]production!AD19</f>
        <v>2.660632171493424E-5</v>
      </c>
      <c r="BI45" s="8">
        <f>$AM$45*[2]production!AE19</f>
        <v>1.0910252491856982E-6</v>
      </c>
      <c r="BJ45" s="8">
        <f>$AM$45*[2]production!AF19</f>
        <v>5.3244010105954052E-5</v>
      </c>
      <c r="BK45" s="8">
        <f>$AM$45*[2]production!AG19</f>
        <v>9.0371083999706258E-5</v>
      </c>
      <c r="BL45" s="8">
        <f>$AM$45*[2]production!AH19</f>
        <v>1.7412379934535779E-5</v>
      </c>
      <c r="BM45" s="8"/>
      <c r="BN45" s="8"/>
      <c r="BO45" s="8"/>
    </row>
    <row r="46" spans="7:67" x14ac:dyDescent="0.25">
      <c r="L46" t="s">
        <v>50</v>
      </c>
      <c r="N46">
        <f>I7/[1]C9H19BO3!$E$13*[1]C9H19BO3!$E$7</f>
        <v>4.1909373826101667E-5</v>
      </c>
      <c r="O46" t="s">
        <v>4</v>
      </c>
      <c r="Q46" s="5" t="str">
        <f t="shared" si="25"/>
        <v>PTAA solution</v>
      </c>
      <c r="S46">
        <f t="shared" ref="S46:T48" si="48">N40</f>
        <v>1</v>
      </c>
      <c r="T46" t="str">
        <f t="shared" si="48"/>
        <v>kg</v>
      </c>
      <c r="V46" t="str">
        <f t="shared" si="23"/>
        <v>C6H6</v>
      </c>
      <c r="X46">
        <f t="shared" si="40"/>
        <v>2.7795515142931958E-2</v>
      </c>
      <c r="Y46" t="str">
        <f t="shared" si="35"/>
        <v>kg</v>
      </c>
      <c r="AA46" t="str">
        <f t="shared" si="26"/>
        <v>urea</v>
      </c>
      <c r="AC46">
        <f t="shared" si="46"/>
        <v>4.5054496139964017E-4</v>
      </c>
      <c r="AD46" t="str">
        <f t="shared" si="39"/>
        <v>kg</v>
      </c>
      <c r="AF46" t="str">
        <f t="shared" si="29"/>
        <v>[(CH3)3Si]2NH</v>
      </c>
      <c r="AH46" s="8">
        <f t="shared" si="47"/>
        <v>6.8146341273207824E-3</v>
      </c>
      <c r="AI46" t="str">
        <f t="shared" si="42"/>
        <v>kg</v>
      </c>
      <c r="AK46" t="str">
        <f t="shared" si="43"/>
        <v>H2SO4</v>
      </c>
      <c r="AM46" s="8">
        <f t="shared" si="44"/>
        <v>0.10461330910488745</v>
      </c>
      <c r="AN46" t="str">
        <f t="shared" si="45"/>
        <v>kg</v>
      </c>
      <c r="AP46" s="8">
        <f>AM46*[2]production!$D$20</f>
        <v>1.197090096087227E-2</v>
      </c>
      <c r="AQ46" s="8">
        <f>$AM$46*[2]production!M20</f>
        <v>0.72863405893331423</v>
      </c>
      <c r="AR46" s="8">
        <f>$AM$46*[2]production!N20</f>
        <v>1.3224168403948822E-3</v>
      </c>
      <c r="AS46" s="8">
        <f>$AM$46*[2]production!O20</f>
        <v>1.0917444938186053E-2</v>
      </c>
      <c r="AT46" s="8">
        <f>$AM$46*[2]production!P20</f>
        <v>1.667431533822801E-2</v>
      </c>
      <c r="AU46" s="8">
        <f>$AM$46*[2]production!Q20</f>
        <v>3.5500526444743555E-4</v>
      </c>
      <c r="AV46" s="8">
        <f>$AM$46*[2]production!R20</f>
        <v>8.5862419580927425E-6</v>
      </c>
      <c r="AW46" s="8">
        <f>$AM$46*[2]production!S20</f>
        <v>0.5990367305964065</v>
      </c>
      <c r="AX46" s="8">
        <f>$AM$46*[2]production!T20</f>
        <v>3.092369417140473E-3</v>
      </c>
      <c r="AY46" s="8">
        <f>$AM$46*[2]production!U20</f>
        <v>0.42702106643524007</v>
      </c>
      <c r="AZ46" s="8">
        <f>$AM$46*[2]production!V20</f>
        <v>3.614703669501176E-5</v>
      </c>
      <c r="BA46" s="8">
        <f>$AM$46*[2]production!W20</f>
        <v>3.4486823479517197E-3</v>
      </c>
      <c r="BB46" s="8">
        <f>$AM$46*[2]production!X20</f>
        <v>1.5566460394807252E-5</v>
      </c>
      <c r="BC46" s="8">
        <f>$AM$46*[2]production!Y20</f>
        <v>7.4099699105173874E-9</v>
      </c>
      <c r="BD46" s="8">
        <f>$AM$46*[2]production!Z20</f>
        <v>1.7515406343431307E-4</v>
      </c>
      <c r="BE46" s="8">
        <f>$AM$46*[2]production!AA20</f>
        <v>1.6119864799972106E-4</v>
      </c>
      <c r="BF46" s="8">
        <f>$AM$46*[2]production!AB20</f>
        <v>7.5787111781035709E-4</v>
      </c>
      <c r="BG46" s="8">
        <f>$AM$46*[2]production!AC20</f>
        <v>2.3012835736893141E-5</v>
      </c>
      <c r="BH46" s="8">
        <f>$AM$46*[2]production!AD20</f>
        <v>2.3099664783450199E-4</v>
      </c>
      <c r="BI46" s="8">
        <f>$AM$46*[2]production!AE20</f>
        <v>3.9022856562305114E-5</v>
      </c>
      <c r="BJ46" s="8">
        <f>$AM$46*[2]production!AF20</f>
        <v>8.3121550882379381E-4</v>
      </c>
      <c r="BK46" s="8">
        <f>$AM$46*[2]production!AG20</f>
        <v>5.1482301676697212E-3</v>
      </c>
      <c r="BL46" s="8">
        <f>$AM$46*[2]production!AH20</f>
        <v>2.1594279265430868E-3</v>
      </c>
      <c r="BM46" s="8"/>
      <c r="BN46" s="8"/>
      <c r="BO46" s="8"/>
    </row>
    <row r="47" spans="7:67" x14ac:dyDescent="0.25">
      <c r="L47" t="str">
        <f>G36</f>
        <v>waste water</v>
      </c>
      <c r="N47">
        <f>I36+I6/'[1]MTPA3 pro'!$E$19*'[1]MTPA3 pro'!$E$7</f>
        <v>0.30070033208012376</v>
      </c>
      <c r="O47" t="str">
        <f>J36</f>
        <v>kg</v>
      </c>
      <c r="Q47" s="24" t="str">
        <f t="shared" si="25"/>
        <v>H2</v>
      </c>
      <c r="S47">
        <f t="shared" si="48"/>
        <v>1.0058308477371032E-4</v>
      </c>
      <c r="T47" t="str">
        <f t="shared" si="48"/>
        <v>kg</v>
      </c>
      <c r="V47" t="str">
        <f t="shared" si="23"/>
        <v>acetonitrile</v>
      </c>
      <c r="X47">
        <f t="shared" si="40"/>
        <v>6.6171865002660341E-3</v>
      </c>
      <c r="Y47" t="str">
        <f t="shared" si="35"/>
        <v>kg</v>
      </c>
      <c r="AA47" t="str">
        <f t="shared" si="26"/>
        <v>H2O2</v>
      </c>
      <c r="AC47">
        <f t="shared" si="46"/>
        <v>5.106176229195922E-4</v>
      </c>
      <c r="AD47" t="str">
        <f t="shared" si="39"/>
        <v>kg</v>
      </c>
      <c r="AF47" t="str">
        <f t="shared" si="29"/>
        <v>Na</v>
      </c>
      <c r="AH47" s="8">
        <f t="shared" si="47"/>
        <v>7.8885578605289598E-3</v>
      </c>
      <c r="AI47" t="str">
        <f t="shared" si="42"/>
        <v>kg</v>
      </c>
      <c r="AK47" t="str">
        <f t="shared" si="43"/>
        <v>dioxane</v>
      </c>
      <c r="AM47" s="8">
        <f t="shared" si="44"/>
        <v>1.2822670297293882E-2</v>
      </c>
      <c r="AN47" t="str">
        <f t="shared" si="45"/>
        <v>kg</v>
      </c>
      <c r="AP47" s="8">
        <f>AM47*[2]production!$D$21</f>
        <v>6.4618564696182781E-2</v>
      </c>
      <c r="AQ47" s="8">
        <f>$AM$47*[2]production!M21</f>
        <v>1.3619116941785603</v>
      </c>
      <c r="AR47" s="8">
        <f>$AM$47*[2]production!N21</f>
        <v>2.9357503645654343E-3</v>
      </c>
      <c r="AS47" s="8">
        <f>$AM$47*[2]production!O21</f>
        <v>5.8568828849919527E-2</v>
      </c>
      <c r="AT47" s="8">
        <f>$AM$47*[2]production!P21</f>
        <v>2.9460085008032693E-2</v>
      </c>
      <c r="AU47" s="8">
        <f>$AM$47*[2]production!Q21</f>
        <v>5.5715784708771645E-4</v>
      </c>
      <c r="AV47" s="8">
        <f>$AM$47*[2]production!R21</f>
        <v>1.9602016083473159E-5</v>
      </c>
      <c r="AW47" s="8">
        <f>$AM$47*[2]production!S21</f>
        <v>0.86406846065344545</v>
      </c>
      <c r="AX47" s="8">
        <f>$AM$47*[2]production!T21</f>
        <v>3.8100000254349311E-3</v>
      </c>
      <c r="AY47" s="8">
        <f>$AM$47*[2]production!U21</f>
        <v>0.67348511202476657</v>
      </c>
      <c r="AZ47" s="8">
        <f>$AM$47*[2]production!V21</f>
        <v>4.9224949004281485E-5</v>
      </c>
      <c r="BA47" s="8">
        <f>$AM$47*[2]production!W21</f>
        <v>2.597231868716876E-3</v>
      </c>
      <c r="BB47" s="8">
        <f>$AM$47*[2]production!X21</f>
        <v>6.1007700740464824E-6</v>
      </c>
      <c r="BC47" s="8">
        <f>$AM$47*[2]production!Y21</f>
        <v>2.487341584269067E-9</v>
      </c>
      <c r="BD47" s="8">
        <f>$AM$47*[2]production!Z21</f>
        <v>1.2465174249405328E-4</v>
      </c>
      <c r="BE47" s="8">
        <f>$AM$47*[2]production!AA21</f>
        <v>1.8056884312649246E-4</v>
      </c>
      <c r="BF47" s="8">
        <f>$AM$47*[2]production!AB21</f>
        <v>2.7521297259081859E-4</v>
      </c>
      <c r="BG47" s="8">
        <f>$AM$47*[2]production!AC21</f>
        <v>3.0246114697256807E-5</v>
      </c>
      <c r="BH47" s="8">
        <f>$AM$47*[2]production!AD21</f>
        <v>4.0310628613602777E-4</v>
      </c>
      <c r="BI47" s="8">
        <f>$AM$47*[2]production!AE21</f>
        <v>1.2821388030264151E-4</v>
      </c>
      <c r="BJ47" s="8">
        <f>$AM$47*[2]production!AF21</f>
        <v>2.3530882262564005E-3</v>
      </c>
      <c r="BK47" s="8">
        <f>$AM$47*[2]production!AG21</f>
        <v>8.1875314382280889E-3</v>
      </c>
      <c r="BL47" s="8">
        <f>$AM$47*[2]production!AH21</f>
        <v>3.6531787676990267E-3</v>
      </c>
      <c r="BM47" s="8"/>
      <c r="BN47" s="8"/>
      <c r="BO47" s="8"/>
    </row>
    <row r="48" spans="7:67" x14ac:dyDescent="0.25">
      <c r="L48" t="str">
        <f>G37</f>
        <v>waste</v>
      </c>
      <c r="N48">
        <f>I37+I6/'[1]MTPA3 pro'!$E$19*'[1]MTPA3 pro'!$E$20+I7/[1]C9H19BO3!$E$13*[1]C9H19BO3!$E$15</f>
        <v>1.3268245377435195</v>
      </c>
      <c r="O48" t="str">
        <f>J37</f>
        <v>kg</v>
      </c>
      <c r="Q48" s="24" t="str">
        <f t="shared" si="25"/>
        <v>CH3Cl</v>
      </c>
      <c r="S48">
        <f t="shared" si="48"/>
        <v>1.0164477884530525E-2</v>
      </c>
      <c r="T48" t="str">
        <f t="shared" si="48"/>
        <v>kg</v>
      </c>
      <c r="V48" t="str">
        <f t="shared" si="23"/>
        <v>4-tert-butylpyridine</v>
      </c>
      <c r="X48">
        <f t="shared" si="40"/>
        <v>4.1443006885465991E-3</v>
      </c>
      <c r="Y48" t="str">
        <f t="shared" si="35"/>
        <v>kg</v>
      </c>
      <c r="AA48" t="str">
        <f t="shared" si="26"/>
        <v>KOH</v>
      </c>
      <c r="AC48">
        <f t="shared" si="46"/>
        <v>2.3235591792935793E-3</v>
      </c>
      <c r="AD48" t="str">
        <f t="shared" si="39"/>
        <v>kg</v>
      </c>
      <c r="AF48" t="str">
        <f t="shared" si="29"/>
        <v>SO2Cl2</v>
      </c>
      <c r="AH48" s="8">
        <f t="shared" si="47"/>
        <v>1.8359707177035334E-2</v>
      </c>
      <c r="AI48" t="str">
        <f t="shared" si="42"/>
        <v>kg</v>
      </c>
      <c r="AK48" t="str">
        <f t="shared" si="43"/>
        <v>[(CH3)3Si]2NH</v>
      </c>
      <c r="AM48" s="8">
        <f t="shared" si="44"/>
        <v>6.8146341273207824E-3</v>
      </c>
      <c r="AN48" t="str">
        <f t="shared" si="45"/>
        <v>kg</v>
      </c>
      <c r="AP48" s="8">
        <f>AM48*[2]production!$D$22</f>
        <v>3.910645940304304E-2</v>
      </c>
      <c r="AQ48" s="8">
        <f>$AM$48*[2]production!M22</f>
        <v>0.68564301401816852</v>
      </c>
      <c r="AR48" s="8">
        <f>$AM$48*[2]production!N22</f>
        <v>3.3952551612550334E-3</v>
      </c>
      <c r="AS48" s="8">
        <f>$AM$48*[2]production!O22</f>
        <v>3.5556035022708911E-2</v>
      </c>
      <c r="AT48" s="8">
        <f>$AM$48*[2]production!P22</f>
        <v>1.3845973619890366E-2</v>
      </c>
      <c r="AU48" s="8">
        <f>$AM$48*[2]production!Q22</f>
        <v>4.1976101834057824E-4</v>
      </c>
      <c r="AV48" s="8">
        <f>$AM$48*[2]production!R22</f>
        <v>1.243738874577316E-5</v>
      </c>
      <c r="AW48" s="8">
        <f>$AM$48*[2]production!S22</f>
        <v>0.56818374963362483</v>
      </c>
      <c r="AX48" s="8">
        <f>$AM$48*[2]production!T22</f>
        <v>2.9374480405816232E-3</v>
      </c>
      <c r="AY48" s="8">
        <f>$AM$48*[2]production!U22</f>
        <v>0.6158793738907431</v>
      </c>
      <c r="AZ48" s="8">
        <f>$AM$48*[2]production!V22</f>
        <v>7.902249734041179E-5</v>
      </c>
      <c r="BA48" s="8">
        <f>$AM$48*[2]production!W22</f>
        <v>2.5657778952775478E-3</v>
      </c>
      <c r="BB48" s="8">
        <f>$AM$48*[2]production!X22</f>
        <v>5.886140227473326E-6</v>
      </c>
      <c r="BC48" s="8">
        <f>$AM$48*[2]production!Y22</f>
        <v>2.6816948217832741E-8</v>
      </c>
      <c r="BD48" s="8">
        <f>$AM$48*[2]production!Z22</f>
        <v>8.8542541216278926E-5</v>
      </c>
      <c r="BE48" s="8">
        <f>$AM$48*[2]production!AA22</f>
        <v>1.1748429235501028E-4</v>
      </c>
      <c r="BF48" s="8">
        <f>$AM$48*[2]production!AB22</f>
        <v>2.0207434577744314E-4</v>
      </c>
      <c r="BG48" s="8">
        <f>$AM$48*[2]production!AC22</f>
        <v>2.8003376019399289E-5</v>
      </c>
      <c r="BH48" s="8">
        <f>$AM$48*[2]production!AD22</f>
        <v>3.4289876001852713E-4</v>
      </c>
      <c r="BI48" s="8">
        <f>$AM$48*[2]production!AE22</f>
        <v>1.161077362612915E-4</v>
      </c>
      <c r="BJ48" s="8">
        <f>$AM$48*[2]production!AF22</f>
        <v>1.5491026298225601E-3</v>
      </c>
      <c r="BK48" s="8">
        <f>$AM$48*[2]production!AG22</f>
        <v>5.3247506680646397E-3</v>
      </c>
      <c r="BL48" s="8">
        <f>$AM$48*[2]production!AH22</f>
        <v>1.7791646779609098E-3</v>
      </c>
      <c r="BM48" s="8"/>
      <c r="BN48" s="8"/>
      <c r="BO48" s="8"/>
    </row>
    <row r="49" spans="7:67" x14ac:dyDescent="0.25">
      <c r="Q49" s="24" t="str">
        <f t="shared" si="25"/>
        <v>NH3</v>
      </c>
      <c r="S49">
        <f>N43+N9/'[1]NaO-t-Bu pro'!$E$8*'[1]NaO-t-Bu pro'!$E$9</f>
        <v>5.6106481051143202E-3</v>
      </c>
      <c r="T49" t="str">
        <f>O43</f>
        <v>kg</v>
      </c>
      <c r="V49" t="str">
        <f t="shared" si="23"/>
        <v>cooling</v>
      </c>
      <c r="X49">
        <f t="shared" si="40"/>
        <v>1.7888817443590661E-3</v>
      </c>
      <c r="Y49" t="str">
        <f t="shared" si="35"/>
        <v>MJ</v>
      </c>
      <c r="AA49" t="str">
        <f t="shared" si="26"/>
        <v>HF</v>
      </c>
      <c r="AC49">
        <f t="shared" si="46"/>
        <v>1.8356734117705247E-3</v>
      </c>
      <c r="AD49" t="str">
        <f t="shared" si="39"/>
        <v>kg</v>
      </c>
      <c r="AF49" t="str">
        <f t="shared" si="29"/>
        <v>CH4</v>
      </c>
      <c r="AH49" s="8">
        <f t="shared" si="47"/>
        <v>5.6694775762685119E-2</v>
      </c>
      <c r="AI49" t="str">
        <f t="shared" si="42"/>
        <v>kg</v>
      </c>
      <c r="AK49" t="str">
        <f t="shared" si="43"/>
        <v>Na</v>
      </c>
      <c r="AM49" s="8">
        <f t="shared" si="44"/>
        <v>7.8885578605289598E-3</v>
      </c>
      <c r="AN49" t="str">
        <f t="shared" si="45"/>
        <v>kg</v>
      </c>
      <c r="AP49" s="8">
        <f>AM49*[2]production!$D$23</f>
        <v>1.590727692575665E-2</v>
      </c>
      <c r="AQ49" s="8">
        <f>$AM$49*[2]production!M23</f>
        <v>0.21776522952096761</v>
      </c>
      <c r="AR49" s="8">
        <f>$AM$49*[2]production!N23</f>
        <v>8.5874840869718254E-4</v>
      </c>
      <c r="AS49" s="8">
        <f>$AM$49*[2]production!O23</f>
        <v>1.4806034248426804E-2</v>
      </c>
      <c r="AT49" s="8">
        <f>$AM$49*[2]production!P23</f>
        <v>4.2963452675798871E-3</v>
      </c>
      <c r="AU49" s="8">
        <f>$AM$49*[2]production!Q23</f>
        <v>2.1476598775290091E-4</v>
      </c>
      <c r="AV49" s="8">
        <f>$AM$49*[2]production!R23</f>
        <v>7.6129316488820781E-6</v>
      </c>
      <c r="AW49" s="8">
        <f>$AM$49*[2]production!S23</f>
        <v>0.32885820008973127</v>
      </c>
      <c r="AX49" s="8">
        <f>$AM$49*[2]production!T23</f>
        <v>1.4883342115459988E-3</v>
      </c>
      <c r="AY49" s="8">
        <f>$AM$49*[2]production!U23</f>
        <v>0.25176332411878172</v>
      </c>
      <c r="AZ49" s="8">
        <f>$AM$49*[2]production!V23</f>
        <v>1.6868892128955127E-5</v>
      </c>
      <c r="BA49" s="8">
        <f>$AM$49*[2]production!W23</f>
        <v>1.0550946138457484E-3</v>
      </c>
      <c r="BB49" s="8">
        <f>$AM$49*[2]production!X23</f>
        <v>2.5802683906004172E-6</v>
      </c>
      <c r="BC49" s="8">
        <f>$AM$49*[2]production!Y23</f>
        <v>1.1290104009989047E-9</v>
      </c>
      <c r="BD49" s="8">
        <f>$AM$49*[2]production!Z23</f>
        <v>4.4093883017212673E-5</v>
      </c>
      <c r="BE49" s="8">
        <f>$AM$49*[2]production!AA23</f>
        <v>4.398896519766764E-5</v>
      </c>
      <c r="BF49" s="8">
        <f>$AM$49*[2]production!AB23</f>
        <v>8.271941772550667E-5</v>
      </c>
      <c r="BG49" s="8">
        <f>$AM$49*[2]production!AC23</f>
        <v>1.6872836407885393E-5</v>
      </c>
      <c r="BH49" s="8">
        <f>$AM$49*[2]production!AD23</f>
        <v>1.6378223830030225E-4</v>
      </c>
      <c r="BI49" s="8">
        <f>$AM$49*[2]production!AE23</f>
        <v>4.7312414624308489E-5</v>
      </c>
      <c r="BJ49" s="8">
        <f>$AM$49*[2]production!AF23</f>
        <v>6.9678842726266248E-4</v>
      </c>
      <c r="BK49" s="8">
        <f>$AM$49*[2]production!AG23</f>
        <v>2.8558157166686943E-3</v>
      </c>
      <c r="BL49" s="8">
        <f>$AM$49*[2]production!AH23</f>
        <v>5.6411077260642593E-4</v>
      </c>
      <c r="BM49" s="8"/>
      <c r="BN49" s="8"/>
      <c r="BO49" s="8"/>
    </row>
    <row r="50" spans="7:67" x14ac:dyDescent="0.25">
      <c r="Q50" t="str">
        <f t="shared" si="25"/>
        <v>CO2</v>
      </c>
      <c r="S50">
        <f>N44</f>
        <v>1.0970856500516426E-4</v>
      </c>
      <c r="T50" t="str">
        <f>O44</f>
        <v>kg</v>
      </c>
      <c r="V50" t="str">
        <f t="shared" si="23"/>
        <v>heat</v>
      </c>
      <c r="X50">
        <f>S43+S6/'[1]Dibenzylideneacetone pro'!$E$13*'[1]Dibenzylideneacetone pro'!$F$28+S7/'[1]Na2PdCl4 pro'!$E$12*'[1]Na2PdCl4 pro'!$F$26+S8/[1]Lithiation!$E$17*[1]Lithiation!$F$30+S12/'[1]NaH preparation'!$E$8*'[1]NaH preparation'!$G$24</f>
        <v>1.0194735636469945</v>
      </c>
      <c r="Y50" t="str">
        <f t="shared" si="35"/>
        <v>MJ</v>
      </c>
      <c r="AA50" t="str">
        <f t="shared" si="26"/>
        <v>liquid NH3</v>
      </c>
      <c r="AC50">
        <f t="shared" si="46"/>
        <v>5.3632560879470961E-3</v>
      </c>
      <c r="AD50" t="str">
        <f t="shared" si="39"/>
        <v>kg</v>
      </c>
      <c r="AF50" t="str">
        <f t="shared" si="29"/>
        <v>urea</v>
      </c>
      <c r="AH50" s="8">
        <f t="shared" si="47"/>
        <v>4.5054496139964017E-4</v>
      </c>
      <c r="AI50" t="str">
        <f t="shared" si="42"/>
        <v>kg</v>
      </c>
      <c r="AK50" t="str">
        <f t="shared" si="43"/>
        <v>SO2Cl2</v>
      </c>
      <c r="AM50" s="8">
        <f t="shared" si="44"/>
        <v>1.8359707177035334E-2</v>
      </c>
      <c r="AN50" t="str">
        <f t="shared" si="45"/>
        <v>kg</v>
      </c>
      <c r="AP50" s="8">
        <f>AM50*[2]production!$D$24</f>
        <v>2.9832688191964715E-2</v>
      </c>
      <c r="AQ50" s="8">
        <f>$AM$50*[2]production!M24</f>
        <v>0.70613467581080713</v>
      </c>
      <c r="AR50" s="8">
        <f>$AM$50*[2]production!N24</f>
        <v>2.0829087792346586E-3</v>
      </c>
      <c r="AS50" s="8">
        <f>$AM$50*[2]production!O24</f>
        <v>2.757628017990707E-2</v>
      </c>
      <c r="AT50" s="8">
        <f>$AM$50*[2]production!P24</f>
        <v>1.4406862221819626E-2</v>
      </c>
      <c r="AU50" s="8">
        <f>$AM$50*[2]production!Q24</f>
        <v>5.1759686473498007E-4</v>
      </c>
      <c r="AV50" s="8">
        <f>$AM$50*[2]production!R24</f>
        <v>1.7425932470011318E-5</v>
      </c>
      <c r="AW50" s="8">
        <f>$AM$50*[2]production!S24</f>
        <v>0.80264967836563084</v>
      </c>
      <c r="AX50" s="8">
        <f>$AM$50*[2]production!T24</f>
        <v>4.9062645489191528E-3</v>
      </c>
      <c r="AY50" s="8">
        <f>$AM$50*[2]production!U24</f>
        <v>0.59063177988522675</v>
      </c>
      <c r="AZ50" s="8">
        <f>$AM$50*[2]production!V24</f>
        <v>3.0952630329763866E-5</v>
      </c>
      <c r="BA50" s="8">
        <f>$AM$50*[2]production!W24</f>
        <v>2.837859938354352E-3</v>
      </c>
      <c r="BB50" s="8">
        <f>$AM$50*[2]production!X24</f>
        <v>1.0585656367063261E-5</v>
      </c>
      <c r="BC50" s="8">
        <f>$AM$50*[2]production!Y24</f>
        <v>1.1971447064785889E-8</v>
      </c>
      <c r="BD50" s="8">
        <f>$AM$50*[2]production!Z24</f>
        <v>2.7715813954452541E-4</v>
      </c>
      <c r="BE50" s="8">
        <f>$AM$50*[2]production!AA24</f>
        <v>1.6730833956288759E-4</v>
      </c>
      <c r="BF50" s="8">
        <f>$AM$50*[2]production!AB24</f>
        <v>1.1044465449417376E-3</v>
      </c>
      <c r="BG50" s="8">
        <f>$AM$50*[2]production!AC24</f>
        <v>3.9298953212444133E-5</v>
      </c>
      <c r="BH50" s="8">
        <f>$AM$50*[2]production!AD24</f>
        <v>3.1492405720768711E-4</v>
      </c>
      <c r="BI50" s="8">
        <f>$AM$50*[2]production!AE24</f>
        <v>1.1116068307407814E-4</v>
      </c>
      <c r="BJ50" s="8">
        <f>$AM$50*[2]production!AF24</f>
        <v>1.4365736477743067E-3</v>
      </c>
      <c r="BK50" s="8">
        <f>$AM$50*[2]production!AG24</f>
        <v>7.4687288796179739E-3</v>
      </c>
      <c r="BL50" s="8">
        <f>$AM$50*[2]production!AH24</f>
        <v>1.859103948746598E-3</v>
      </c>
      <c r="BM50" s="8"/>
      <c r="BN50" s="8"/>
      <c r="BO50" s="8"/>
    </row>
    <row r="51" spans="7:67" x14ac:dyDescent="0.25">
      <c r="Q51" s="24" t="str">
        <f>L45</f>
        <v>C3H8O</v>
      </c>
      <c r="S51">
        <f>N45</f>
        <v>5.869114889367184E-3</v>
      </c>
      <c r="T51" t="str">
        <f>O45</f>
        <v>kg</v>
      </c>
      <c r="V51" t="str">
        <f t="shared" si="23"/>
        <v>electricity</v>
      </c>
      <c r="X51">
        <f>S44+S6/'[1]Dibenzylideneacetone pro'!$E$13*'[1]Dibenzylideneacetone pro'!$F$32+S7/'[1]Na2PdCl4 pro'!$E$12*'[1]Na2PdCl4 pro'!$F$30+S8/[1]Lithiation!$E$17*[1]Lithiation!$F$35</f>
        <v>58.43548308915453</v>
      </c>
      <c r="Y51" t="str">
        <f t="shared" si="35"/>
        <v>kWh</v>
      </c>
      <c r="AA51" t="str">
        <f t="shared" si="26"/>
        <v>dry HCl</v>
      </c>
      <c r="AC51">
        <f t="shared" si="46"/>
        <v>2.8778865361659236E-4</v>
      </c>
      <c r="AD51" t="str">
        <f t="shared" si="39"/>
        <v>kg</v>
      </c>
      <c r="AF51" t="str">
        <f t="shared" si="29"/>
        <v>H2O2</v>
      </c>
      <c r="AH51" s="8">
        <f t="shared" si="47"/>
        <v>5.106176229195922E-4</v>
      </c>
      <c r="AI51" t="str">
        <f t="shared" si="42"/>
        <v>kg</v>
      </c>
      <c r="AK51" t="str">
        <f t="shared" si="43"/>
        <v>CH4</v>
      </c>
      <c r="AM51" s="8">
        <f t="shared" si="44"/>
        <v>5.6694775762685119E-2</v>
      </c>
      <c r="AN51" t="str">
        <f t="shared" si="45"/>
        <v>kg</v>
      </c>
      <c r="AP51" s="8">
        <f>AM51*[2]production!$D$25</f>
        <v>0.19858479106395716</v>
      </c>
      <c r="AQ51" s="8">
        <f>$AM$51*[2]production!M25</f>
        <v>1.6374926608413136</v>
      </c>
      <c r="AR51" s="8">
        <f>$AM$51*[2]production!N25</f>
        <v>1.4831353339518428E-2</v>
      </c>
      <c r="AS51" s="8">
        <f>$AM$51*[2]production!O25</f>
        <v>0.12086192297089214</v>
      </c>
      <c r="AT51" s="8">
        <f>$AM$51*[2]production!P25</f>
        <v>2.9211983211723507E-2</v>
      </c>
      <c r="AU51" s="8">
        <f>$AM$51*[2]production!Q25</f>
        <v>8.8273765862500742E-3</v>
      </c>
      <c r="AV51" s="8">
        <f>$AM$51*[2]production!R25</f>
        <v>2.4896376880667918E-4</v>
      </c>
      <c r="AW51" s="8">
        <f>$AM$51*[2]production!S25</f>
        <v>2.9854901968872358</v>
      </c>
      <c r="AX51" s="8">
        <f>$AM$51*[2]production!T25</f>
        <v>1.2912802127709162E-2</v>
      </c>
      <c r="AY51" s="8">
        <f>$AM$51*[2]production!U25</f>
        <v>4.0761842930097725</v>
      </c>
      <c r="AZ51" s="8">
        <f>$AM$51*[2]production!V25</f>
        <v>2.1433459977083109E-4</v>
      </c>
      <c r="BA51" s="8">
        <f>$AM$51*[2]production!W25</f>
        <v>6.7018894429070079E-3</v>
      </c>
      <c r="BB51" s="8">
        <f>$AM$51*[2]production!X25</f>
        <v>3.1137337796624294E-5</v>
      </c>
      <c r="BC51" s="8">
        <f>$AM$51*[2]production!Y25</f>
        <v>7.9746871587792887E-9</v>
      </c>
      <c r="BD51" s="8">
        <f>$AM$51*[2]production!Z25</f>
        <v>3.5866249042989856E-4</v>
      </c>
      <c r="BE51" s="8">
        <f>$AM$51*[2]production!AA25</f>
        <v>4.6634287803596643E-4</v>
      </c>
      <c r="BF51" s="8">
        <f>$AM$51*[2]production!AB25</f>
        <v>7.90608648010644E-4</v>
      </c>
      <c r="BG51" s="8">
        <f>$AM$51*[2]production!AC25</f>
        <v>1.5367118970475801E-4</v>
      </c>
      <c r="BH51" s="8">
        <f>$AM$51*[2]production!AD25</f>
        <v>1.5316660620047012E-3</v>
      </c>
      <c r="BI51" s="8">
        <f>$AM$51*[2]production!AE25</f>
        <v>8.9719482644449197E-4</v>
      </c>
      <c r="BJ51" s="8">
        <f>$AM$51*[2]production!AF25</f>
        <v>6.3146641244478689E-3</v>
      </c>
      <c r="BK51" s="8">
        <f>$AM$51*[2]production!AG25</f>
        <v>2.5407763758047337E-2</v>
      </c>
      <c r="BL51" s="8">
        <f>$AM$51*[2]production!AH25</f>
        <v>3.8143678185376924E-3</v>
      </c>
      <c r="BM51" s="8"/>
      <c r="BN51" s="8"/>
      <c r="BO51" s="8"/>
    </row>
    <row r="52" spans="7:67" x14ac:dyDescent="0.25">
      <c r="Q52" s="24" t="s">
        <v>60</v>
      </c>
      <c r="S52">
        <f>N14/'[1]Isopropyl borate'!$E$8*'[1]Isopropyl borate'!$E$9</f>
        <v>2.9660077076922135E-2</v>
      </c>
      <c r="T52" t="s">
        <v>4</v>
      </c>
      <c r="V52" s="1" t="str">
        <f t="shared" si="23"/>
        <v>process output</v>
      </c>
      <c r="AA52" t="str">
        <f t="shared" si="26"/>
        <v>C6H6</v>
      </c>
      <c r="AC52">
        <f>X46+X16/'[1]Ph2PCl pro'!$E$8*'[1]Ph2PCl pro'!$E$5</f>
        <v>2.8747943528146063E-2</v>
      </c>
      <c r="AD52" t="str">
        <f t="shared" si="39"/>
        <v>kg</v>
      </c>
      <c r="AF52" t="str">
        <f t="shared" si="29"/>
        <v>KOH</v>
      </c>
      <c r="AH52" s="8">
        <f t="shared" si="47"/>
        <v>2.3235591792935793E-3</v>
      </c>
      <c r="AI52" t="str">
        <f t="shared" si="42"/>
        <v>kg</v>
      </c>
      <c r="AK52" t="str">
        <f t="shared" si="43"/>
        <v>urea</v>
      </c>
      <c r="AM52" s="8">
        <f t="shared" si="44"/>
        <v>4.5054496139964017E-4</v>
      </c>
      <c r="AN52" t="str">
        <f t="shared" si="45"/>
        <v>kg</v>
      </c>
      <c r="AP52" s="8">
        <f>AM52*[2]production!$D$26</f>
        <v>1.4954488358776856E-3</v>
      </c>
      <c r="AQ52" s="8">
        <f>$AM$52*[2]production!M26</f>
        <v>2.7314139681608566E-2</v>
      </c>
      <c r="AR52" s="8">
        <f>$AM$52*[2]production!N26</f>
        <v>3.5995388601101456E-5</v>
      </c>
      <c r="AS52" s="8">
        <f>$AM$52*[2]production!O26</f>
        <v>1.4090343122812347E-3</v>
      </c>
      <c r="AT52" s="8">
        <f>$AM$52*[2]production!P26</f>
        <v>6.2553662440726048E-4</v>
      </c>
      <c r="AU52" s="8">
        <f>$AM$52*[2]production!Q26</f>
        <v>1.3020298839488202E-5</v>
      </c>
      <c r="AV52" s="8">
        <f>$AM$52*[2]production!R26</f>
        <v>2.7187234605738484E-7</v>
      </c>
      <c r="AW52" s="8">
        <f>$AM$52*[2]production!S26</f>
        <v>2.2515984445947018E-2</v>
      </c>
      <c r="AX52" s="8">
        <f>$AM$52*[2]production!T26</f>
        <v>7.3492894103509296E-5</v>
      </c>
      <c r="AY52" s="8">
        <f>$AM$52*[2]production!U26</f>
        <v>1.5982181415729435E-2</v>
      </c>
      <c r="AZ52" s="8">
        <f>$AM$52*[2]production!V26</f>
        <v>1.1348326487734137E-6</v>
      </c>
      <c r="BA52" s="8">
        <f>$AM$52*[2]production!W26</f>
        <v>8.9343065845548647E-5</v>
      </c>
      <c r="BB52" s="8">
        <f>$AM$52*[2]production!X26</f>
        <v>4.233050130334179E-7</v>
      </c>
      <c r="BC52" s="8">
        <f>$AM$52*[2]production!Y26</f>
        <v>1.9926252007821887E-10</v>
      </c>
      <c r="BD52" s="8">
        <f>$AM$52*[2]production!Z26</f>
        <v>3.5683160942851502E-6</v>
      </c>
      <c r="BE52" s="8">
        <f>$AM$52*[2]production!AA26</f>
        <v>3.1232227269184455E-6</v>
      </c>
      <c r="BF52" s="8">
        <f>$AM$52*[2]production!AB26</f>
        <v>1.1427622400940473E-5</v>
      </c>
      <c r="BG52" s="8">
        <f>$AM$52*[2]production!AC26</f>
        <v>2.4057749303856586E-6</v>
      </c>
      <c r="BH52" s="8">
        <f>$AM$52*[2]production!AD26</f>
        <v>7.2051150227030453E-6</v>
      </c>
      <c r="BI52" s="8">
        <f>$AM$52*[2]production!AE26</f>
        <v>1.7313091231703974E-6</v>
      </c>
      <c r="BJ52" s="8">
        <f>$AM$52*[2]production!AF26</f>
        <v>5.4961979841142107E-5</v>
      </c>
      <c r="BK52" s="8">
        <f>$AM$52*[2]production!AG26</f>
        <v>2.1144075038485112E-4</v>
      </c>
      <c r="BL52" s="8">
        <f>$AM$52*[2]production!AH26</f>
        <v>7.9120200671390801E-5</v>
      </c>
      <c r="BM52" s="8"/>
      <c r="BN52" s="8"/>
      <c r="BO52" s="8"/>
    </row>
    <row r="53" spans="7:67" x14ac:dyDescent="0.25">
      <c r="G53" s="1"/>
      <c r="Q53" s="24" t="s">
        <v>64</v>
      </c>
      <c r="S53">
        <f>N15/[1]pinacol!$E$14*[1]pinacol!$E$15</f>
        <v>1.6907650743224099E-3</v>
      </c>
      <c r="T53" t="s">
        <v>4</v>
      </c>
      <c r="V53" s="5" t="str">
        <f t="shared" si="23"/>
        <v>PTAA solution</v>
      </c>
      <c r="X53">
        <f t="shared" ref="X53:Y57" si="49">S46</f>
        <v>1</v>
      </c>
      <c r="Y53" t="str">
        <f t="shared" si="49"/>
        <v>kg</v>
      </c>
      <c r="AA53" t="str">
        <f t="shared" si="26"/>
        <v>acetonitrile</v>
      </c>
      <c r="AC53">
        <f>X47</f>
        <v>6.6171865002660341E-3</v>
      </c>
      <c r="AD53" t="str">
        <f t="shared" si="39"/>
        <v>kg</v>
      </c>
      <c r="AF53" t="str">
        <f t="shared" si="29"/>
        <v>HF</v>
      </c>
      <c r="AH53" s="8">
        <f t="shared" si="47"/>
        <v>1.8356734117705247E-3</v>
      </c>
      <c r="AI53" t="str">
        <f t="shared" si="42"/>
        <v>kg</v>
      </c>
      <c r="AK53" t="str">
        <f t="shared" si="43"/>
        <v>H2O2</v>
      </c>
      <c r="AM53" s="8">
        <f t="shared" si="44"/>
        <v>5.106176229195922E-4</v>
      </c>
      <c r="AN53" t="str">
        <f t="shared" si="45"/>
        <v>kg</v>
      </c>
      <c r="AP53" s="8">
        <f>AM53*[2]production!$D$9</f>
        <v>6.370465463544833E-4</v>
      </c>
      <c r="AQ53" s="8">
        <f>$AM$53*[2]production!M9</f>
        <v>1.0252767327522129E-2</v>
      </c>
      <c r="AR53" s="8">
        <f>$AM$53*[2]production!N9</f>
        <v>2.7642795634375042E-5</v>
      </c>
      <c r="AS53" s="8">
        <f>$AM$53*[2]production!O9</f>
        <v>5.6438565861302527E-4</v>
      </c>
      <c r="AT53" s="8">
        <f>$AM$53*[2]production!P9</f>
        <v>2.178754335235608E-4</v>
      </c>
      <c r="AU53" s="8">
        <f>$AM$53*[2]production!Q9</f>
        <v>1.5390525772419431E-5</v>
      </c>
      <c r="AV53" s="8">
        <f>$AM$53*[2]production!R9</f>
        <v>2.2904264093681226E-7</v>
      </c>
      <c r="AW53" s="8">
        <f>$AM$53*[2]production!S9</f>
        <v>1.1097763416534418E-2</v>
      </c>
      <c r="AX53" s="8">
        <f>$AM$53*[2]production!T9</f>
        <v>3.8832470223034992E-5</v>
      </c>
      <c r="AY53" s="8">
        <f>$AM$53*[2]production!U9</f>
        <v>2.5618707377121779E-2</v>
      </c>
      <c r="AZ53" s="8">
        <f>$AM$53*[2]production!V9</f>
        <v>5.8843574865253812E-7</v>
      </c>
      <c r="BA53" s="8">
        <f>$AM$53*[2]production!W9</f>
        <v>4.0235647450818033E-5</v>
      </c>
      <c r="BB53" s="8">
        <f>$AM$53*[2]production!X9</f>
        <v>9.1630332432920823E-8</v>
      </c>
      <c r="BC53" s="8">
        <f>$AM$53*[2]production!Y9</f>
        <v>5.0503146612485187E-11</v>
      </c>
      <c r="BD53" s="8">
        <f>$AM$53*[2]production!Z9</f>
        <v>1.4343249027811345E-6</v>
      </c>
      <c r="BE53" s="8">
        <f>$AM$53*[2]production!AA9</f>
        <v>1.7788386129649835E-6</v>
      </c>
      <c r="BF53" s="8">
        <f>$AM$53*[2]production!AB9</f>
        <v>2.7755642129040272E-6</v>
      </c>
      <c r="BG53" s="8">
        <f>$AM$53*[2]production!AC9</f>
        <v>3.1802286790678038E-7</v>
      </c>
      <c r="BH53" s="8">
        <f>$AM$53*[2]production!AD9</f>
        <v>3.9484528927503308E-6</v>
      </c>
      <c r="BI53" s="8">
        <f>$AM$53*[2]production!AE9</f>
        <v>2.6961121107777389E-6</v>
      </c>
      <c r="BJ53" s="8">
        <f>$AM$53*[2]production!AF9</f>
        <v>2.8142690287213324E-5</v>
      </c>
      <c r="BK53" s="8">
        <f>$AM$53*[2]production!AG9</f>
        <v>9.8538988871022906E-5</v>
      </c>
      <c r="BL53" s="8">
        <f>$AM$53*[2]production!AH9</f>
        <v>2.7992568706074965E-5</v>
      </c>
      <c r="BM53" s="8"/>
      <c r="BN53" s="8"/>
      <c r="BO53" s="8"/>
    </row>
    <row r="54" spans="7:67" x14ac:dyDescent="0.25">
      <c r="G54" s="2"/>
      <c r="Q54" t="str">
        <f>L46</f>
        <v>N2</v>
      </c>
      <c r="S54">
        <f>N46</f>
        <v>4.1909373826101667E-5</v>
      </c>
      <c r="T54" t="str">
        <f>O46</f>
        <v>kg</v>
      </c>
      <c r="V54" s="26" t="str">
        <f t="shared" si="23"/>
        <v>H2</v>
      </c>
      <c r="X54">
        <f t="shared" si="49"/>
        <v>1.0058308477371032E-4</v>
      </c>
      <c r="Y54" t="str">
        <f t="shared" si="49"/>
        <v>kg</v>
      </c>
      <c r="AA54" t="str">
        <f t="shared" si="26"/>
        <v>4-tert-butylpyridine</v>
      </c>
      <c r="AC54">
        <f>X48</f>
        <v>4.1443006885465991E-3</v>
      </c>
      <c r="AD54" t="str">
        <f t="shared" si="39"/>
        <v>kg</v>
      </c>
      <c r="AF54" t="str">
        <f t="shared" si="29"/>
        <v>liquid NH3</v>
      </c>
      <c r="AH54" s="8">
        <f t="shared" si="47"/>
        <v>5.3632560879470961E-3</v>
      </c>
      <c r="AI54" t="str">
        <f t="shared" si="42"/>
        <v>kg</v>
      </c>
      <c r="AK54" t="str">
        <f t="shared" si="43"/>
        <v>KOH</v>
      </c>
      <c r="AM54" s="8">
        <f t="shared" si="44"/>
        <v>2.3235591792935793E-3</v>
      </c>
      <c r="AN54" t="str">
        <f t="shared" si="45"/>
        <v>kg</v>
      </c>
      <c r="AP54" s="8">
        <f>AM54*[2]production!$D$27</f>
        <v>5.4945203912755269E-3</v>
      </c>
      <c r="AQ54" s="8">
        <f>$AM$54*[2]production!M27</f>
        <v>7.4473279323335043E-2</v>
      </c>
      <c r="AR54" s="8">
        <f>$AM$54*[2]production!N27</f>
        <v>3.023415204096806E-4</v>
      </c>
      <c r="AS54" s="8">
        <f>$AM$54*[2]production!O27</f>
        <v>5.0704708410544488E-3</v>
      </c>
      <c r="AT54" s="8">
        <f>$AM$54*[2]production!P27</f>
        <v>1.4905864491086241E-3</v>
      </c>
      <c r="AU54" s="8">
        <f>$AM$54*[2]production!Q27</f>
        <v>6.9049208131067295E-5</v>
      </c>
      <c r="AV54" s="8">
        <f>$AM$54*[2]production!R27</f>
        <v>2.5236176246307565E-6</v>
      </c>
      <c r="AW54" s="8">
        <f>$AM$54*[2]production!S27</f>
        <v>0.10436730765632971</v>
      </c>
      <c r="AX54" s="8">
        <f>$AM$54*[2]production!T27</f>
        <v>4.2758136017360444E-4</v>
      </c>
      <c r="AY54" s="8">
        <f>$AM$54*[2]production!U27</f>
        <v>8.1898490392560794E-2</v>
      </c>
      <c r="AZ54" s="8">
        <f>$AM$54*[2]production!V27</f>
        <v>4.9540605261718408E-6</v>
      </c>
      <c r="BA54" s="8">
        <f>$AM$54*[2]production!W27</f>
        <v>2.541973742147176E-4</v>
      </c>
      <c r="BB54" s="8">
        <f>$AM$54*[2]production!X27</f>
        <v>4.4280067279797743E-7</v>
      </c>
      <c r="BC54" s="8">
        <f>$AM$54*[2]production!Y27</f>
        <v>3.0733717264516173E-10</v>
      </c>
      <c r="BD54" s="8">
        <f>$AM$54*[2]production!Z27</f>
        <v>1.5828549841183721E-5</v>
      </c>
      <c r="BE54" s="8">
        <f>$AM$54*[2]production!AA27</f>
        <v>1.4441152655227526E-5</v>
      </c>
      <c r="BF54" s="8">
        <f>$AM$54*[2]production!AB27</f>
        <v>2.8433393677015531E-5</v>
      </c>
      <c r="BG54" s="8">
        <f>$AM$54*[2]production!AC27</f>
        <v>2.9725292580702757E-6</v>
      </c>
      <c r="BH54" s="8">
        <f>$AM$54*[2]production!AD27</f>
        <v>6.890747102113038E-5</v>
      </c>
      <c r="BI54" s="8">
        <f>$AM$54*[2]production!AE27</f>
        <v>2.6344513974830606E-5</v>
      </c>
      <c r="BJ54" s="8">
        <f>$AM$54*[2]production!AF27</f>
        <v>2.3156126069003952E-4</v>
      </c>
      <c r="BK54" s="8">
        <f>$AM$54*[2]production!AG27</f>
        <v>9.2328947548409664E-4</v>
      </c>
      <c r="BL54" s="8">
        <f>$AM$54*[2]production!AH27</f>
        <v>1.9054347049796995E-4</v>
      </c>
      <c r="BM54" s="8"/>
      <c r="BN54" s="8"/>
      <c r="BO54" s="8"/>
    </row>
    <row r="55" spans="7:67" x14ac:dyDescent="0.25">
      <c r="Q55" t="str">
        <f>L47</f>
        <v>waste water</v>
      </c>
      <c r="S55">
        <f>N47+N15/[1]pinacol!$E$14*[1]pinacol!$E$7</f>
        <v>0.30591421846695049</v>
      </c>
      <c r="T55" t="str">
        <f>O47</f>
        <v>kg</v>
      </c>
      <c r="V55" s="26" t="str">
        <f t="shared" si="23"/>
        <v>CH3Cl</v>
      </c>
      <c r="X55">
        <f t="shared" si="49"/>
        <v>1.0164477884530525E-2</v>
      </c>
      <c r="Y55" t="str">
        <f t="shared" si="49"/>
        <v>kg</v>
      </c>
      <c r="AA55" t="str">
        <f t="shared" si="26"/>
        <v>cooling</v>
      </c>
      <c r="AC55">
        <f>X49+X12/'[1]Bu-Li pro'!$E$15*'[1]Bu-Li pro'!$F$30</f>
        <v>2.174994602893133E-3</v>
      </c>
      <c r="AD55" t="str">
        <f t="shared" si="39"/>
        <v>MJ</v>
      </c>
      <c r="AF55" t="str">
        <f t="shared" ref="AF55:AF67" si="50">AA51</f>
        <v>dry HCl</v>
      </c>
      <c r="AH55" s="8">
        <f t="shared" si="47"/>
        <v>2.8778865361659236E-4</v>
      </c>
      <c r="AI55" t="str">
        <f t="shared" si="42"/>
        <v>kg</v>
      </c>
      <c r="AK55" t="str">
        <f t="shared" si="43"/>
        <v>HF</v>
      </c>
      <c r="AM55" s="8">
        <f t="shared" si="44"/>
        <v>1.8356734117705247E-3</v>
      </c>
      <c r="AN55" t="str">
        <f t="shared" si="45"/>
        <v>kg</v>
      </c>
      <c r="AP55" s="8">
        <f>AM55*[2]production!$D$28</f>
        <v>6.42026775766741E-3</v>
      </c>
      <c r="AQ55" s="8">
        <f>$AM$55*[2]production!M28</f>
        <v>0.13642825014868457</v>
      </c>
      <c r="AR55" s="8">
        <f>$AM$55*[2]production!N28</f>
        <v>4.8977602299449371E-4</v>
      </c>
      <c r="AS55" s="8">
        <f>$AM$55*[2]production!O28</f>
        <v>5.9481325561600313E-3</v>
      </c>
      <c r="AT55" s="8">
        <f>$AM$55*[2]production!P28</f>
        <v>2.7782917087146894E-3</v>
      </c>
      <c r="AU55" s="8">
        <f>$AM$55*[2]production!Q28</f>
        <v>1.4922005596941417E-4</v>
      </c>
      <c r="AV55" s="8">
        <f>$AM$55*[2]production!R28</f>
        <v>4.748152846885639E-6</v>
      </c>
      <c r="AW55" s="8">
        <f>$AM$55*[2]production!S28</f>
        <v>0.26266650849024437</v>
      </c>
      <c r="AX55" s="8">
        <f>$AM$55*[2]production!T28</f>
        <v>9.1634981042172832E-4</v>
      </c>
      <c r="AY55" s="8">
        <f>$AM$55*[2]production!U28</f>
        <v>0.1782218602019767</v>
      </c>
      <c r="AZ55" s="8">
        <f>$AM$55*[2]production!V28</f>
        <v>1.0003318690102298E-5</v>
      </c>
      <c r="BA55" s="8">
        <f>$AM$55*[2]production!W28</f>
        <v>9.9027237871372742E-4</v>
      </c>
      <c r="BB55" s="8">
        <f>$AM$55*[2]production!X28</f>
        <v>2.0902813139830965E-6</v>
      </c>
      <c r="BC55" s="8">
        <f>$AM$55*[2]production!Y28</f>
        <v>9.7584398569721098E-10</v>
      </c>
      <c r="BD55" s="8">
        <f>$AM$55*[2]production!Z28</f>
        <v>3.274657799257439E-5</v>
      </c>
      <c r="BE55" s="8">
        <f>$AM$55*[2]production!AA28</f>
        <v>3.3144919122928591E-5</v>
      </c>
      <c r="BF55" s="8">
        <f>$AM$55*[2]production!AB28</f>
        <v>9.6016733476069063E-5</v>
      </c>
      <c r="BG55" s="8">
        <f>$AM$55*[2]production!AC28</f>
        <v>8.7737846388984006E-6</v>
      </c>
      <c r="BH55" s="8">
        <f>$AM$55*[2]production!AD28</f>
        <v>9.200762274476224E-5</v>
      </c>
      <c r="BI55" s="8">
        <f>$AM$55*[2]production!AE28</f>
        <v>2.5864638371846692E-5</v>
      </c>
      <c r="BJ55" s="8">
        <f>$AM$55*[2]production!AF28</f>
        <v>3.3315636750223256E-4</v>
      </c>
      <c r="BK55" s="8">
        <f>$AM$55*[2]production!AG28</f>
        <v>2.0965226035831162E-3</v>
      </c>
      <c r="BL55" s="8">
        <f>$AM$55*[2]production!AH28</f>
        <v>3.7908491626473104E-4</v>
      </c>
      <c r="BM55" s="8"/>
      <c r="BN55" s="8"/>
      <c r="BO55" s="8"/>
    </row>
    <row r="56" spans="7:67" x14ac:dyDescent="0.25">
      <c r="Q56" t="str">
        <f>L48</f>
        <v>waste</v>
      </c>
      <c r="S56">
        <f>N48+N6/'[1]Pd2(dba)3 pro'!$E$9*'[1]Pd2(dba)3 pro'!$E$10+N7/'[1]DPPF pro'!$E$8*'[1]DPPF pro'!$E$9+N14/'[1]Isopropyl borate'!$E$8*'[1]Isopropyl borate'!$E$10+N15/[1]pinacol!$E$14*[1]pinacol!$E$16</f>
        <v>1.4390773283994454</v>
      </c>
      <c r="T56" t="str">
        <f>O48</f>
        <v>kg</v>
      </c>
      <c r="V56" s="26" t="str">
        <f t="shared" si="23"/>
        <v>NH3</v>
      </c>
      <c r="X56">
        <f t="shared" si="49"/>
        <v>5.6106481051143202E-3</v>
      </c>
      <c r="Y56" t="str">
        <f t="shared" si="49"/>
        <v>kg</v>
      </c>
      <c r="AA56" t="str">
        <f t="shared" si="26"/>
        <v>heat</v>
      </c>
      <c r="AC56">
        <f>X50+X9/'[1]PdCl2 pro'!$E$8*'[1]PdCl2 pro'!$F$19+X10/'[1]Ferrocene pro'!$E$15*'[1]Ferrocene pro'!$F$33+X16/'[1]Ph2PCl pro'!$E$8*'[1]Ph2PCl pro'!$G$27</f>
        <v>1.0238459806517759</v>
      </c>
      <c r="AD56" t="str">
        <f t="shared" si="39"/>
        <v>MJ</v>
      </c>
      <c r="AF56" t="str">
        <f t="shared" si="50"/>
        <v>C6H6</v>
      </c>
      <c r="AH56" s="8">
        <f t="shared" si="47"/>
        <v>2.8747943528146063E-2</v>
      </c>
      <c r="AI56" t="str">
        <f t="shared" si="42"/>
        <v>kg</v>
      </c>
      <c r="AK56" t="str">
        <f t="shared" si="43"/>
        <v>liquid NH3</v>
      </c>
      <c r="AM56" s="8">
        <f t="shared" si="44"/>
        <v>5.3632560879470961E-3</v>
      </c>
      <c r="AN56" t="str">
        <f t="shared" si="45"/>
        <v>kg</v>
      </c>
      <c r="AP56" s="8">
        <f>AM56*[2]production!$D$29</f>
        <v>1.0049669257595269E-2</v>
      </c>
      <c r="AQ56" s="8">
        <f>$AM$56*[2]production!M29</f>
        <v>0.20254072661338537</v>
      </c>
      <c r="AR56" s="8">
        <f>$AM$56*[2]production!N29</f>
        <v>1.2270593603614161E-4</v>
      </c>
      <c r="AS56" s="8">
        <f>$AM$56*[2]production!O29</f>
        <v>9.5567860231129311E-3</v>
      </c>
      <c r="AT56" s="8">
        <f>$AM$56*[2]production!P29</f>
        <v>4.7409038515017149E-3</v>
      </c>
      <c r="AU56" s="8">
        <f>$AM$56*[2]production!Q29</f>
        <v>6.6257665710498431E-5</v>
      </c>
      <c r="AV56" s="8">
        <f>$AM$56*[2]production!R29</f>
        <v>9.4559568086595248E-7</v>
      </c>
      <c r="AW56" s="8">
        <f>$AM$56*[2]production!S29</f>
        <v>0.11952016191990103</v>
      </c>
      <c r="AX56" s="8">
        <f>$AM$56*[2]production!T29</f>
        <v>3.5830841272356962E-4</v>
      </c>
      <c r="AY56" s="8">
        <f>$AM$56*[2]production!U29</f>
        <v>7.6834006715930103E-2</v>
      </c>
      <c r="AZ56" s="8">
        <f>$AM$56*[2]production!V29</f>
        <v>4.8464527313125143E-6</v>
      </c>
      <c r="BA56" s="8">
        <f>$AM$56*[2]production!W29</f>
        <v>3.7544401592456056E-4</v>
      </c>
      <c r="BB56" s="8">
        <f>$AM$56*[2]production!X29</f>
        <v>2.7175082272019137E-6</v>
      </c>
      <c r="BC56" s="8">
        <f>$AM$56*[2]production!Y29</f>
        <v>1.3643050836519822E-9</v>
      </c>
      <c r="BD56" s="8">
        <f>$AM$56*[2]production!Z29</f>
        <v>1.2866987680593879E-5</v>
      </c>
      <c r="BE56" s="8">
        <f>$AM$56*[2]production!AA29</f>
        <v>1.8008204966499964E-5</v>
      </c>
      <c r="BF56" s="8">
        <f>$AM$56*[2]production!AB29</f>
        <v>3.9826467057877543E-5</v>
      </c>
      <c r="BG56" s="8">
        <f>$AM$56*[2]production!AC29</f>
        <v>1.3772305308239349E-5</v>
      </c>
      <c r="BH56" s="8">
        <f>$AM$56*[2]production!AD29</f>
        <v>2.4004325272824818E-5</v>
      </c>
      <c r="BI56" s="8">
        <f>$AM$56*[2]production!AE29</f>
        <v>5.2025193029913213E-6</v>
      </c>
      <c r="BJ56" s="8">
        <f>$AM$56*[2]production!AF29</f>
        <v>3.2935755636083117E-4</v>
      </c>
      <c r="BK56" s="8">
        <f>$AM$56*[2]production!AG29</f>
        <v>1.1763229577694365E-3</v>
      </c>
      <c r="BL56" s="8">
        <f>$AM$56*[2]production!AH29</f>
        <v>5.8550666712118454E-4</v>
      </c>
      <c r="BM56" s="8"/>
      <c r="BN56" s="8"/>
      <c r="BO56" s="8"/>
    </row>
    <row r="57" spans="7:67" x14ac:dyDescent="0.25">
      <c r="V57" s="26" t="str">
        <f t="shared" si="23"/>
        <v>CO2</v>
      </c>
      <c r="X57">
        <f>S50</f>
        <v>1.0970856500516426E-4</v>
      </c>
      <c r="Y57" t="str">
        <f t="shared" si="49"/>
        <v>kg</v>
      </c>
      <c r="AA57" t="str">
        <f t="shared" si="26"/>
        <v>electricity</v>
      </c>
      <c r="AC57">
        <f>X51+X10/'[1]Ferrocene pro'!$E$15*'[1]Ferrocene pro'!$F$39+X12/'[1]Bu-Li pro'!$E$15*'[1]Bu-Li pro'!$F$39</f>
        <v>58.436921421181516</v>
      </c>
      <c r="AD57" t="str">
        <f t="shared" si="39"/>
        <v>kWh</v>
      </c>
      <c r="AF57" t="str">
        <f t="shared" si="50"/>
        <v>acetonitrile</v>
      </c>
      <c r="AH57" s="8">
        <f t="shared" si="47"/>
        <v>6.6171865002660341E-3</v>
      </c>
      <c r="AI57" t="str">
        <f t="shared" si="42"/>
        <v>kg</v>
      </c>
      <c r="AK57" t="str">
        <f t="shared" si="43"/>
        <v>dry HCl</v>
      </c>
      <c r="AM57" s="8">
        <f t="shared" si="44"/>
        <v>2.8778865361659236E-4</v>
      </c>
      <c r="AN57" t="str">
        <f t="shared" si="45"/>
        <v>kg</v>
      </c>
      <c r="AP57" s="8">
        <f>AM57*[2]production!$D$15</f>
        <v>4.9427701258649738E-4</v>
      </c>
      <c r="AQ57" s="8">
        <f>$AM$57*[2]production!M15</f>
        <v>7.1651790310796361E-3</v>
      </c>
      <c r="AR57" s="8">
        <f>$AM$57*[2]production!N15</f>
        <v>2.8951538553829189E-5</v>
      </c>
      <c r="AS57" s="8">
        <f>$AM$57*[2]production!O15</f>
        <v>4.5447584179132266E-4</v>
      </c>
      <c r="AT57" s="8">
        <f>$AM$57*[2]production!P15</f>
        <v>1.3791695647267954E-4</v>
      </c>
      <c r="AU57" s="8">
        <f>$AM$57*[2]production!Q15</f>
        <v>7.6977709069366121E-6</v>
      </c>
      <c r="AV57" s="8">
        <f>$AM$57*[2]production!R15</f>
        <v>2.7495903543836466E-7</v>
      </c>
      <c r="AW57" s="8">
        <f>$AM$57*[2]production!S15</f>
        <v>1.1660332878583474E-2</v>
      </c>
      <c r="AX57" s="8">
        <f>$AM$57*[2]production!T15</f>
        <v>5.033711340407817E-5</v>
      </c>
      <c r="AY57" s="8">
        <f>$AM$57*[2]production!U15</f>
        <v>8.937564426716893E-3</v>
      </c>
      <c r="AZ57" s="8">
        <f>$AM$57*[2]production!V15</f>
        <v>4.9893918877508614E-7</v>
      </c>
      <c r="BA57" s="8">
        <f>$AM$57*[2]production!W15</f>
        <v>3.4218070915012832E-5</v>
      </c>
      <c r="BB57" s="8">
        <f>$AM$57*[2]production!X15</f>
        <v>6.2737926488417143E-8</v>
      </c>
      <c r="BC57" s="8">
        <f>$AM$57*[2]production!Y15</f>
        <v>2.1173762401187168E-10</v>
      </c>
      <c r="BD57" s="8">
        <f>$AM$57*[2]production!Z15</f>
        <v>1.6167966560180158E-6</v>
      </c>
      <c r="BE57" s="8">
        <f>$AM$57*[2]production!AA15</f>
        <v>1.3564342610910848E-6</v>
      </c>
      <c r="BF57" s="8">
        <f>$AM$57*[2]production!AB15</f>
        <v>2.5892632954538427E-6</v>
      </c>
      <c r="BG57" s="8">
        <f>$AM$57*[2]production!AC15</f>
        <v>6.2608421594289669E-7</v>
      </c>
      <c r="BH57" s="8">
        <f>$AM$57*[2]production!AD15</f>
        <v>4.6083597103624932E-6</v>
      </c>
      <c r="BI57" s="8">
        <f>$AM$57*[2]production!AE15</f>
        <v>1.7498989083156898E-6</v>
      </c>
      <c r="BJ57" s="8">
        <f>$AM$57*[2]production!AF15</f>
        <v>2.1913091452328192E-5</v>
      </c>
      <c r="BK57" s="8">
        <f>$AM$57*[2]production!AG15</f>
        <v>9.9235283540073386E-5</v>
      </c>
      <c r="BL57" s="8">
        <f>$AM$57*[2]production!AH15</f>
        <v>1.8124641616119367E-5</v>
      </c>
      <c r="BM57" s="8"/>
      <c r="BN57" s="8"/>
      <c r="BO57" s="8"/>
    </row>
    <row r="58" spans="7:67" x14ac:dyDescent="0.25">
      <c r="V58" s="26" t="str">
        <f>Q51</f>
        <v>C3H8O</v>
      </c>
      <c r="X58">
        <f>S51</f>
        <v>5.869114889367184E-3</v>
      </c>
      <c r="Y58" t="str">
        <f>T51</f>
        <v>kg</v>
      </c>
      <c r="AA58" s="1" t="str">
        <f t="shared" si="26"/>
        <v>process output</v>
      </c>
      <c r="AF58" t="str">
        <f t="shared" si="50"/>
        <v>4-tert-butylpyridine</v>
      </c>
      <c r="AH58" s="8">
        <f t="shared" si="47"/>
        <v>4.1443006885465991E-3</v>
      </c>
      <c r="AI58" t="str">
        <f t="shared" si="42"/>
        <v>kg</v>
      </c>
      <c r="AK58" t="str">
        <f t="shared" si="43"/>
        <v>C6H6</v>
      </c>
      <c r="AM58" s="8">
        <f t="shared" si="44"/>
        <v>2.8747943528146063E-2</v>
      </c>
      <c r="AN58" t="str">
        <f t="shared" si="45"/>
        <v>kg</v>
      </c>
      <c r="AP58" s="8">
        <f>AM58*[2]production!$D$30</f>
        <v>5.3379181543061607E-2</v>
      </c>
      <c r="AQ58" s="8">
        <f>$AM$58*[2]production!M30</f>
        <v>1.9446421205137638</v>
      </c>
      <c r="AR58" s="8">
        <f>$AM$58*[2]production!N30</f>
        <v>5.9456496804911691E-6</v>
      </c>
      <c r="AS58" s="8">
        <f>$AM$58*[2]production!O30</f>
        <v>4.4772047250734678E-2</v>
      </c>
      <c r="AT58" s="8">
        <f>$AM$58*[2]production!P30</f>
        <v>4.4818043960379708E-2</v>
      </c>
      <c r="AU58" s="8">
        <f>$AM$58*[2]production!Q30</f>
        <v>3.6389146917927287E-5</v>
      </c>
      <c r="AV58" s="8">
        <f>$AM$58*[2]production!R30</f>
        <v>4.0356363124811441E-7</v>
      </c>
      <c r="AW58" s="8">
        <f>$AM$58*[2]production!S30</f>
        <v>2.0218141203909842E-2</v>
      </c>
      <c r="AX58" s="8">
        <f>$AM$58*[2]production!T30</f>
        <v>5.0513011573305454E-6</v>
      </c>
      <c r="AY58" s="8">
        <f>$AM$58*[2]production!U30</f>
        <v>5.9413374889619466E-2</v>
      </c>
      <c r="AZ58" s="8">
        <f>$AM$58*[2]production!V30</f>
        <v>3.1731980066367626E-5</v>
      </c>
      <c r="BA58" s="8">
        <f>$AM$58*[2]production!W30</f>
        <v>2.9547136358228521E-5</v>
      </c>
      <c r="BB58" s="8">
        <f>$AM$58*[2]production!X30</f>
        <v>-6.177645584763307E-9</v>
      </c>
      <c r="BC58" s="8">
        <f>$AM$58*[2]production!Y30</f>
        <v>1.5468693453624834E-11</v>
      </c>
      <c r="BD58" s="8">
        <f>$AM$58*[2]production!Z30</f>
        <v>5.1536438362907445E-5</v>
      </c>
      <c r="BE58" s="8">
        <f>$AM$58*[2]production!AA30</f>
        <v>1.6298071624411847E-4</v>
      </c>
      <c r="BF58" s="8">
        <f>$AM$58*[2]production!AB30</f>
        <v>1.7910831256340843E-4</v>
      </c>
      <c r="BG58" s="8">
        <f>$AM$58*[2]production!AC30</f>
        <v>1.4441816910799456E-5</v>
      </c>
      <c r="BH58" s="8">
        <f>$AM$58*[2]production!AD30</f>
        <v>2.9800118261276205E-6</v>
      </c>
      <c r="BI58" s="8">
        <f>$AM$58*[2]production!AE30</f>
        <v>4.4708801774972755E-6</v>
      </c>
      <c r="BJ58" s="8">
        <f>$AM$58*[2]production!AF30</f>
        <v>1.241508689206516E-3</v>
      </c>
      <c r="BK58" s="8">
        <f>$AM$58*[2]production!AG30</f>
        <v>1.8485215168033199E-3</v>
      </c>
      <c r="BL58" s="8">
        <f>$AM$58*[2]production!AH30</f>
        <v>5.3755779603280318E-3</v>
      </c>
      <c r="BM58" s="8"/>
      <c r="BN58" s="8"/>
      <c r="BO58" s="8"/>
    </row>
    <row r="59" spans="7:67" x14ac:dyDescent="0.25">
      <c r="V59" s="26" t="s">
        <v>74</v>
      </c>
      <c r="X59">
        <f>S8/[1]Lithiation!$E$17*[1]Lithiation!$E$18</f>
        <v>3.5056690948073087E-4</v>
      </c>
      <c r="Y59" t="s">
        <v>4</v>
      </c>
      <c r="AA59" s="5" t="str">
        <f t="shared" si="26"/>
        <v>PTAA solution</v>
      </c>
      <c r="AC59">
        <f t="shared" ref="AC59:AD63" si="51">X53</f>
        <v>1</v>
      </c>
      <c r="AD59" t="str">
        <f t="shared" si="51"/>
        <v>kg</v>
      </c>
      <c r="AF59" t="str">
        <f t="shared" si="50"/>
        <v>cooling</v>
      </c>
      <c r="AH59" s="8">
        <f>AC55+AC18/'[1]CH3(CH2)3Br pro'!$E$17*'[1]CH3(CH2)3Br pro'!$F$33</f>
        <v>2.5075229986138651E-3</v>
      </c>
      <c r="AI59" t="str">
        <f t="shared" si="42"/>
        <v>MJ</v>
      </c>
      <c r="AK59" t="str">
        <f t="shared" si="43"/>
        <v>acetonitrile</v>
      </c>
      <c r="AM59" s="8">
        <f t="shared" si="44"/>
        <v>6.6171865002660341E-3</v>
      </c>
      <c r="AN59" t="str">
        <f t="shared" si="45"/>
        <v>kg</v>
      </c>
      <c r="AP59" s="8">
        <f>AM59*[2]production!$D$71</f>
        <v>2.6994812327835287E-2</v>
      </c>
      <c r="AQ59" s="8">
        <f>$AM$59*[2]production!M71</f>
        <v>0.73069993201489114</v>
      </c>
      <c r="AR59" s="8">
        <f>$AM$59*[2]production!N71</f>
        <v>4.0691064946085924E-4</v>
      </c>
      <c r="AS59" s="8">
        <f>$AM$59*[2]production!O71</f>
        <v>2.4333379917428285E-2</v>
      </c>
      <c r="AT59" s="8">
        <f>$AM$59*[2]production!P71</f>
        <v>1.6787140432524904E-2</v>
      </c>
      <c r="AU59" s="8">
        <f>$AM$59*[2]production!Q71</f>
        <v>1.1609191996066731E-4</v>
      </c>
      <c r="AV59" s="8">
        <f>$AM$59*[2]production!R71</f>
        <v>2.8358614465540116E-6</v>
      </c>
      <c r="AW59" s="8">
        <f>$AM$59*[2]production!S71</f>
        <v>0.18974782289512854</v>
      </c>
      <c r="AX59" s="8">
        <f>$AM$59*[2]production!T71</f>
        <v>5.8439020858449457E-4</v>
      </c>
      <c r="AY59" s="8">
        <f>$AM$59*[2]production!U71</f>
        <v>0.14847643069296926</v>
      </c>
      <c r="AZ59" s="8">
        <f>$AM$59*[2]production!V71</f>
        <v>1.1126799100197336E-4</v>
      </c>
      <c r="BA59" s="8">
        <f>$AM$59*[2]production!W71</f>
        <v>7.1326653286367576E-4</v>
      </c>
      <c r="BB59" s="8">
        <f>$AM$59*[2]production!X71</f>
        <v>2.7484484128854972E-6</v>
      </c>
      <c r="BC59" s="8">
        <f>$AM$59*[2]production!Y71</f>
        <v>1.3185405820430099E-9</v>
      </c>
      <c r="BD59" s="8">
        <f>$AM$59*[2]production!Z71</f>
        <v>4.1298522666810348E-5</v>
      </c>
      <c r="BE59" s="8">
        <f>$AM$59*[2]production!AA71</f>
        <v>6.2386834324508171E-5</v>
      </c>
      <c r="BF59" s="8">
        <f>$AM$59*[2]production!AB71</f>
        <v>1.74984879813035E-4</v>
      </c>
      <c r="BG59" s="8">
        <f>$AM$59*[2]production!AC71</f>
        <v>1.6288204570404843E-5</v>
      </c>
      <c r="BH59" s="8">
        <f>$AM$59*[2]production!AD71</f>
        <v>6.5032385487314524E-5</v>
      </c>
      <c r="BI59" s="8">
        <f>$AM$59*[2]production!AE71</f>
        <v>6.2629685069067934E-5</v>
      </c>
      <c r="BJ59" s="8">
        <f>$AM$59*[2]production!AF71</f>
        <v>8.1120089306761312E-4</v>
      </c>
      <c r="BK59" s="8">
        <f>$AM$59*[2]production!AG71</f>
        <v>2.2401161459350604E-3</v>
      </c>
      <c r="BL59" s="8">
        <f>$AM$59*[2]production!AH71</f>
        <v>2.0459017221522526E-3</v>
      </c>
      <c r="BM59" s="8"/>
      <c r="BN59" s="8"/>
      <c r="BO59" s="8"/>
    </row>
    <row r="60" spans="7:67" x14ac:dyDescent="0.25">
      <c r="V60" s="26" t="str">
        <f>Q52</f>
        <v>azeotrope</v>
      </c>
      <c r="X60">
        <f>S52</f>
        <v>2.9660077076922135E-2</v>
      </c>
      <c r="Y60" t="str">
        <f>T52</f>
        <v>kg</v>
      </c>
      <c r="AA60" t="str">
        <f t="shared" si="26"/>
        <v>H2</v>
      </c>
      <c r="AC60">
        <f t="shared" si="51"/>
        <v>1.0058308477371032E-4</v>
      </c>
      <c r="AD60" t="str">
        <f t="shared" si="51"/>
        <v>kg</v>
      </c>
      <c r="AF60" t="str">
        <f t="shared" si="50"/>
        <v>heat</v>
      </c>
      <c r="AH60" s="8">
        <f>AC56+AC14/[1]cyclopentadiene!$E$7*[1]cyclopentadiene!$F$20+AC18/'[1]CH3(CH2)3Br pro'!$E$17*'[1]CH3(CH2)3Br pro'!$F$43</f>
        <v>1.0318978016617681</v>
      </c>
      <c r="AI60" t="str">
        <f t="shared" si="42"/>
        <v>MJ</v>
      </c>
      <c r="AK60" t="str">
        <f t="shared" si="43"/>
        <v>4-tert-butylpyridine</v>
      </c>
      <c r="AM60" s="8">
        <f t="shared" si="44"/>
        <v>4.1443006885465991E-3</v>
      </c>
      <c r="AN60" t="str">
        <f t="shared" si="45"/>
        <v>kg</v>
      </c>
      <c r="AP60" s="8">
        <f>AM60*[2]production!$D$72</f>
        <v>4.5947861733916143E-2</v>
      </c>
      <c r="AQ60" s="8">
        <f>$AM$60*[2]production!M72</f>
        <v>0.75345525391362533</v>
      </c>
      <c r="AR60" s="8">
        <f>$AM$60*[2]production!N72</f>
        <v>2.5573650688883354E-3</v>
      </c>
      <c r="AS60" s="8">
        <f>$AM$60*[2]production!O72</f>
        <v>4.2130960799764729E-2</v>
      </c>
      <c r="AT60" s="8">
        <f>$AM$60*[2]production!P72</f>
        <v>1.5458241568278814E-2</v>
      </c>
      <c r="AU60" s="8">
        <f>$AM$60*[2]production!Q72</f>
        <v>5.9897577851563994E-4</v>
      </c>
      <c r="AV60" s="8">
        <f>$AM$60*[2]production!R72</f>
        <v>1.9740133039685162E-5</v>
      </c>
      <c r="AW60" s="8">
        <f>$AM$60*[2]production!S72</f>
        <v>0.89206072320965546</v>
      </c>
      <c r="AX60" s="8">
        <f>$AM$60*[2]production!T72</f>
        <v>3.7282543424234063E-3</v>
      </c>
      <c r="AY60" s="8">
        <f>$AM$60*[2]production!U72</f>
        <v>0.70415812999095262</v>
      </c>
      <c r="AZ60" s="8">
        <f>$AM$60*[2]production!V72</f>
        <v>5.1774748502012666E-5</v>
      </c>
      <c r="BA60" s="8">
        <f>$AM$60*[2]production!W72</f>
        <v>2.7977345088240381E-3</v>
      </c>
      <c r="BB60" s="8">
        <f>$AM$60*[2]production!X72</f>
        <v>6.1944862391706021E-6</v>
      </c>
      <c r="BC60" s="8">
        <f>$AM$60*[2]production!Y72</f>
        <v>1.1628907732061757E-8</v>
      </c>
      <c r="BD60" s="8">
        <f>$AM$60*[2]production!Z72</f>
        <v>1.1909062458607508E-4</v>
      </c>
      <c r="BE60" s="8">
        <f>$AM$60*[2]production!AA72</f>
        <v>1.3152767095240343E-4</v>
      </c>
      <c r="BF60" s="8">
        <f>$AM$60*[2]production!AB72</f>
        <v>2.3301330621353252E-4</v>
      </c>
      <c r="BG60" s="8">
        <f>$AM$60*[2]production!AC72</f>
        <v>4.2943243734719858E-5</v>
      </c>
      <c r="BH60" s="8">
        <f>$AM$60*[2]production!AD72</f>
        <v>3.7629421391865411E-4</v>
      </c>
      <c r="BI60" s="8">
        <f>$AM$60*[2]production!AE72</f>
        <v>1.351539340548817E-4</v>
      </c>
      <c r="BJ60" s="8">
        <f>$AM$60*[2]production!AF72</f>
        <v>1.9026898891186291E-3</v>
      </c>
      <c r="BK60" s="8">
        <f>$AM$60*[2]production!AG72</f>
        <v>7.8198809692185782E-3</v>
      </c>
      <c r="BL60" s="8">
        <f>$AM$60*[2]production!AH72</f>
        <v>1.9832965375108603E-3</v>
      </c>
      <c r="BM60" s="8"/>
      <c r="BN60" s="8"/>
      <c r="BO60" s="8"/>
    </row>
    <row r="61" spans="7:67" x14ac:dyDescent="0.25">
      <c r="V61" s="26" t="str">
        <f>Q53</f>
        <v>Mg(OH)2</v>
      </c>
      <c r="X61">
        <f>S53</f>
        <v>1.6907650743224099E-3</v>
      </c>
      <c r="Y61" t="str">
        <f>T53</f>
        <v>kg</v>
      </c>
      <c r="AA61" t="str">
        <f t="shared" si="26"/>
        <v>CH3Cl</v>
      </c>
      <c r="AC61">
        <f t="shared" si="51"/>
        <v>1.0164477884530525E-2</v>
      </c>
      <c r="AD61" t="str">
        <f t="shared" si="51"/>
        <v>kg</v>
      </c>
      <c r="AF61" t="str">
        <f t="shared" si="50"/>
        <v>electricity</v>
      </c>
      <c r="AH61" s="8">
        <f>AC57</f>
        <v>58.436921421181516</v>
      </c>
      <c r="AI61" t="str">
        <f t="shared" si="42"/>
        <v>kWh</v>
      </c>
      <c r="AK61" t="str">
        <f t="shared" si="43"/>
        <v>cooling</v>
      </c>
      <c r="AM61" s="8">
        <f t="shared" si="44"/>
        <v>2.5075229986138651E-3</v>
      </c>
      <c r="AN61" t="str">
        <f t="shared" si="45"/>
        <v>MJ</v>
      </c>
      <c r="AP61" s="8">
        <f>AM61*[2]production!$D$5</f>
        <v>3.8778843173563424E-4</v>
      </c>
      <c r="AQ61" s="8">
        <f>$AM$61*[2]production!M5</f>
        <v>6.215499300312617E-3</v>
      </c>
      <c r="AR61" s="8">
        <f>$AM$61*[2]production!N5</f>
        <v>4.5626888482777893E-6</v>
      </c>
      <c r="AS61" s="8">
        <f>$AM$61*[2]production!O5</f>
        <v>3.5310938866480449E-4</v>
      </c>
      <c r="AT61" s="8">
        <f>$AM$61*[2]production!P5</f>
        <v>1.4019310332950258E-4</v>
      </c>
      <c r="AU61" s="8">
        <f>$AM$61*[2]production!Q5</f>
        <v>3.1128390504792517E-6</v>
      </c>
      <c r="AV61" s="8">
        <f>$AM$61*[2]production!R5</f>
        <v>6.6451866986266035E-8</v>
      </c>
      <c r="AW61" s="8">
        <f>$AM$61*[2]production!S5</f>
        <v>3.4736716099797874E-3</v>
      </c>
      <c r="AX61" s="8">
        <f>$AM$61*[2]production!T5</f>
        <v>1.3403462684490693E-5</v>
      </c>
      <c r="AY61" s="8">
        <f>$AM$61*[2]production!U5</f>
        <v>2.6519563233340241E-3</v>
      </c>
      <c r="AZ61" s="8">
        <f>$AM$61*[2]production!V5</f>
        <v>1.2694335180482691E-7</v>
      </c>
      <c r="BA61" s="8">
        <f>$AM$61*[2]production!W5</f>
        <v>1.4670764807990141E-5</v>
      </c>
      <c r="BB61" s="8">
        <f>$AM$61*[2]production!X5</f>
        <v>5.9521073418097316E-8</v>
      </c>
      <c r="BC61" s="8">
        <f>$AM$61*[2]production!Y5</f>
        <v>4.3861592291753723E-11</v>
      </c>
      <c r="BD61" s="8">
        <f>$AM$61*[2]production!Z5</f>
        <v>3.808175177994877E-7</v>
      </c>
      <c r="BE61" s="8">
        <f>$AM$61*[2]production!AA5</f>
        <v>5.6211143059927014E-7</v>
      </c>
      <c r="BF61" s="8">
        <f>$AM$61*[2]production!AB5</f>
        <v>8.6970927683923293E-7</v>
      </c>
      <c r="BG61" s="8">
        <f>$AM$61*[2]production!AC5</f>
        <v>1.1422519515585741E-7</v>
      </c>
      <c r="BH61" s="8">
        <f>$AM$61*[2]production!AD5</f>
        <v>7.8866613352403285E-7</v>
      </c>
      <c r="BI61" s="8">
        <f>$AM$61*[2]production!AE5</f>
        <v>4.2404721429559074E-6</v>
      </c>
      <c r="BJ61" s="8">
        <f>$AM$61*[2]production!AF5</f>
        <v>1.1601055153087048E-5</v>
      </c>
      <c r="BK61" s="8">
        <f>$AM$61*[2]production!AG5</f>
        <v>3.676530220567649E-5</v>
      </c>
      <c r="BL61" s="8">
        <f>$AM$61*[2]production!AH5</f>
        <v>1.7491226676831015E-5</v>
      </c>
      <c r="BM61" s="8"/>
      <c r="BN61" s="8"/>
      <c r="BO61" s="8"/>
    </row>
    <row r="62" spans="7:67" x14ac:dyDescent="0.25">
      <c r="V62" s="26" t="str">
        <f>Q54</f>
        <v>N2</v>
      </c>
      <c r="X62">
        <f>S54+S8/[1]Lithiation!$E$17*[1]Lithiation!$E$21</f>
        <v>1.6751659085448856E-4</v>
      </c>
      <c r="Y62" t="str">
        <f>T54</f>
        <v>kg</v>
      </c>
      <c r="AA62" t="str">
        <f t="shared" si="26"/>
        <v>NH3</v>
      </c>
      <c r="AC62">
        <f t="shared" si="51"/>
        <v>5.6106481051143202E-3</v>
      </c>
      <c r="AD62" t="str">
        <f t="shared" si="51"/>
        <v>kg</v>
      </c>
      <c r="AF62" s="1" t="str">
        <f t="shared" si="50"/>
        <v>process output</v>
      </c>
      <c r="AK62" t="str">
        <f t="shared" si="43"/>
        <v>heat</v>
      </c>
      <c r="AM62" s="8">
        <f>AH60+AH38/'[1]HgCl2 production'!$E$13*'[1]HgCl2 production'!$F$32</f>
        <v>1.0361344109413473</v>
      </c>
      <c r="AN62" t="str">
        <f>AI60</f>
        <v>MJ</v>
      </c>
      <c r="AP62" s="8">
        <f>AM62*[2]production!$D$6</f>
        <v>2.3446685585191748E-2</v>
      </c>
      <c r="AQ62" s="8">
        <f>$AM$62*[2]production!M6</f>
        <v>1.1709502627201727</v>
      </c>
      <c r="AR62" s="8">
        <f>$AM$62*[2]production!N6</f>
        <v>0.11620247418707209</v>
      </c>
      <c r="AS62" s="8">
        <f>$AM$62*[2]production!O6</f>
        <v>1.9254485758523055E-2</v>
      </c>
      <c r="AT62" s="8">
        <f>$AM$62*[2]production!P6</f>
        <v>6.6099158611592308E-3</v>
      </c>
      <c r="AU62" s="8">
        <f>$AM$62*[2]production!Q6</f>
        <v>4.5117436790030027E-4</v>
      </c>
      <c r="AV62" s="8">
        <f>$AM$62*[2]production!R6</f>
        <v>1.0777870142611893E-5</v>
      </c>
      <c r="AW62" s="8">
        <f>$AM$62*[2]production!S6</f>
        <v>0.55139964947065678</v>
      </c>
      <c r="AX62" s="8">
        <f>$AM$62*[2]production!T6</f>
        <v>1.8916705940556177E-3</v>
      </c>
      <c r="AY62" s="8">
        <f>$AM$62*[2]production!U6</f>
        <v>0.36545496808312261</v>
      </c>
      <c r="AZ62" s="8">
        <f>$AM$62*[2]production!V6</f>
        <v>1.2710260819017507E-4</v>
      </c>
      <c r="BA62" s="8">
        <f>$AM$62*[2]production!W6</f>
        <v>1.2185976807081186E-3</v>
      </c>
      <c r="BB62" s="8">
        <f>$AM$62*[2]production!X6</f>
        <v>6.3179331841559593E-6</v>
      </c>
      <c r="BC62" s="8">
        <f>$AM$62*[2]production!Y6</f>
        <v>1.8382060584510442E-9</v>
      </c>
      <c r="BD62" s="8">
        <f>$AM$62*[2]production!Z6</f>
        <v>2.4838214099085978E-4</v>
      </c>
      <c r="BE62" s="8">
        <f>$AM$62*[2]production!AA6</f>
        <v>4.3082468806941222E-4</v>
      </c>
      <c r="BF62" s="8">
        <f>$AM$62*[2]production!AB6</f>
        <v>3.213052808329118E-4</v>
      </c>
      <c r="BG62" s="8">
        <f>$AM$62*[2]production!AC6</f>
        <v>7.6993075808229634E-5</v>
      </c>
      <c r="BH62" s="8">
        <f>$AM$62*[2]production!AD6</f>
        <v>1.8173797567911231E-3</v>
      </c>
      <c r="BI62" s="8">
        <f>$AM$62*[2]production!AE6</f>
        <v>5.9563222747374289E-5</v>
      </c>
      <c r="BJ62" s="8">
        <f>$AM$62*[2]production!AF6</f>
        <v>4.1104488216454193E-3</v>
      </c>
      <c r="BK62" s="8">
        <f>$AM$62*[2]production!AG6</f>
        <v>4.7141007294598481E-3</v>
      </c>
      <c r="BL62" s="8">
        <f>$AM$62*[2]production!AH6</f>
        <v>8.4906034304588706E-4</v>
      </c>
      <c r="BM62" s="8"/>
      <c r="BN62" s="8"/>
      <c r="BO62" s="8"/>
    </row>
    <row r="63" spans="7:67" x14ac:dyDescent="0.25">
      <c r="V63" t="str">
        <f>Q55</f>
        <v>waste water</v>
      </c>
      <c r="X63">
        <f>S55+S6/'[1]Dibenzylideneacetone pro'!$E$13*'[1]Dibenzylideneacetone pro'!$E$7+S7/'[1]Na2PdCl4 pro'!$E$12*'[1]Na2PdCl4 pro'!$E$7+S8/[1]Lithiation!$E$17*[1]Lithiation!$E$20</f>
        <v>0.68511172220805983</v>
      </c>
      <c r="Y63" t="str">
        <f>T55</f>
        <v>kg</v>
      </c>
      <c r="AA63" t="str">
        <f t="shared" si="26"/>
        <v>CO2</v>
      </c>
      <c r="AC63">
        <f t="shared" ref="AC63:AC68" si="52">X57</f>
        <v>1.0970856500516426E-4</v>
      </c>
      <c r="AD63" t="str">
        <f t="shared" si="51"/>
        <v>kg</v>
      </c>
      <c r="AF63" s="5" t="str">
        <f t="shared" si="50"/>
        <v>PTAA solution</v>
      </c>
      <c r="AH63" s="8">
        <f t="shared" ref="AH63:AH67" si="53">AC59</f>
        <v>1</v>
      </c>
      <c r="AI63" t="str">
        <f t="shared" ref="AI63:AI67" si="54">AD59</f>
        <v>kg</v>
      </c>
      <c r="AK63" t="str">
        <f t="shared" si="43"/>
        <v>electricity</v>
      </c>
      <c r="AM63" s="8">
        <f>AH61+AH38/'[1]HgCl2 production'!$E$13*'[1]HgCl2 production'!$F$38</f>
        <v>58.437040504613563</v>
      </c>
      <c r="AN63" t="str">
        <f>AI61</f>
        <v>kWh</v>
      </c>
      <c r="AP63" s="8">
        <f>AM63*[2]production!$D$7</f>
        <v>41.485623795035259</v>
      </c>
      <c r="AQ63" s="8">
        <f>$AM$63*[2]production!M7</f>
        <v>729.9722943616166</v>
      </c>
      <c r="AR63" s="8">
        <f>$AM$63*[2]production!N7</f>
        <v>4.7495873410934766E-2</v>
      </c>
      <c r="AS63" s="8">
        <f>$AM$63*[2]production!O7</f>
        <v>39.152232767686037</v>
      </c>
      <c r="AT63" s="8">
        <f>$AM$63*[2]production!P7</f>
        <v>17.291520285315155</v>
      </c>
      <c r="AU63" s="8">
        <f>$AM$63*[2]production!Q7</f>
        <v>0.1490728903272692</v>
      </c>
      <c r="AV63" s="8">
        <f>$AM$63*[2]production!R7</f>
        <v>7.2748271724193425E-4</v>
      </c>
      <c r="AW63" s="8">
        <f>$AM$63*[2]production!S7</f>
        <v>304.95369587332584</v>
      </c>
      <c r="AX63" s="8">
        <f>$AM$63*[2]production!T7</f>
        <v>0.24677962205098308</v>
      </c>
      <c r="AY63" s="8">
        <f>$AM$63*[2]production!U7</f>
        <v>91.711091367940526</v>
      </c>
      <c r="AZ63" s="8">
        <f>$AM$63*[2]production!V7</f>
        <v>3.5924170650211182E-2</v>
      </c>
      <c r="BA63" s="8">
        <f>$AM$63*[2]production!W7</f>
        <v>0.17525268447333608</v>
      </c>
      <c r="BB63" s="8">
        <f>$AM$63*[2]production!X7</f>
        <v>6.4485274196841068E-3</v>
      </c>
      <c r="BC63" s="8">
        <f>$AM$63*[2]production!Y7</f>
        <v>3.4649658796805565E-6</v>
      </c>
      <c r="BD63" s="8">
        <f>$AM$63*[2]production!Z7</f>
        <v>4.3747137262563802E-2</v>
      </c>
      <c r="BE63" s="8">
        <f>$AM$63*[2]production!AA7</f>
        <v>0.11766882476008987</v>
      </c>
      <c r="BF63" s="8">
        <f>$AM$63*[2]production!AB7</f>
        <v>0.16946741746337932</v>
      </c>
      <c r="BG63" s="8">
        <f>$AM$63*[2]production!AC7</f>
        <v>3.0330577133109576E-3</v>
      </c>
      <c r="BH63" s="8">
        <f>$AM$63*[2]production!AD7</f>
        <v>1.8706281035931849E-2</v>
      </c>
      <c r="BI63" s="8">
        <f>$AM$63*[2]production!AE7</f>
        <v>4.6858325299029427E-3</v>
      </c>
      <c r="BJ63" s="8">
        <f>$AM$63*[2]production!AF7</f>
        <v>1.1461841124574903</v>
      </c>
      <c r="BK63" s="8">
        <f>$AM$63*[2]production!AG7</f>
        <v>3.5343890838000376</v>
      </c>
      <c r="BL63" s="8">
        <f>$AM$63*[2]production!AH7</f>
        <v>2.0815858198148396</v>
      </c>
      <c r="BM63" s="8"/>
      <c r="BN63" s="8"/>
      <c r="BO63" s="8"/>
    </row>
    <row r="64" spans="7:67" x14ac:dyDescent="0.25">
      <c r="V64" t="str">
        <f>Q56</f>
        <v>waste</v>
      </c>
      <c r="X64">
        <f>S56+S6/'[1]Dibenzylideneacetone pro'!$E$13*'[1]Dibenzylideneacetone pro'!$E$14+S8/[1]Lithiation!$E$17*[1]Lithiation!$E$19</f>
        <v>1.45555156170126</v>
      </c>
      <c r="Y64" t="str">
        <f>T56</f>
        <v>kg</v>
      </c>
      <c r="AA64" t="str">
        <f>V58</f>
        <v>C3H8O</v>
      </c>
      <c r="AC64">
        <f t="shared" si="52"/>
        <v>5.869114889367184E-3</v>
      </c>
      <c r="AD64" t="str">
        <f>Y58</f>
        <v>kg</v>
      </c>
      <c r="AF64" t="str">
        <f t="shared" si="50"/>
        <v>H2</v>
      </c>
      <c r="AH64" s="8">
        <f t="shared" si="53"/>
        <v>1.0058308477371032E-4</v>
      </c>
      <c r="AI64" t="str">
        <f t="shared" si="54"/>
        <v>kg</v>
      </c>
      <c r="AK64" s="1" t="str">
        <f t="shared" si="43"/>
        <v>process output</v>
      </c>
    </row>
    <row r="65" spans="27:64" x14ac:dyDescent="0.25">
      <c r="AA65" t="str">
        <f>V59</f>
        <v>butane</v>
      </c>
      <c r="AC65">
        <f t="shared" si="52"/>
        <v>3.5056690948073087E-4</v>
      </c>
      <c r="AD65" t="str">
        <f>Y59</f>
        <v>kg</v>
      </c>
      <c r="AF65" t="str">
        <f t="shared" si="50"/>
        <v>CH3Cl</v>
      </c>
      <c r="AH65" s="8">
        <f t="shared" si="53"/>
        <v>1.0164477884530525E-2</v>
      </c>
      <c r="AI65" t="str">
        <f t="shared" si="54"/>
        <v>kg</v>
      </c>
      <c r="AK65" s="5" t="str">
        <f t="shared" si="43"/>
        <v>PTAA solution</v>
      </c>
      <c r="AM65" s="8">
        <f t="shared" ref="AM65:AN67" si="55">AH63</f>
        <v>1</v>
      </c>
      <c r="AN65" t="str">
        <f t="shared" si="55"/>
        <v>kg</v>
      </c>
    </row>
    <row r="66" spans="27:64" x14ac:dyDescent="0.25">
      <c r="AA66" t="str">
        <f>V60</f>
        <v>azeotrope</v>
      </c>
      <c r="AC66">
        <f t="shared" si="52"/>
        <v>2.9660077076922135E-2</v>
      </c>
      <c r="AD66" t="str">
        <f>Y60</f>
        <v>kg</v>
      </c>
      <c r="AF66" t="str">
        <f t="shared" si="50"/>
        <v>NH3</v>
      </c>
      <c r="AH66" s="8">
        <f t="shared" si="53"/>
        <v>5.6106481051143202E-3</v>
      </c>
      <c r="AI66" t="str">
        <f t="shared" si="54"/>
        <v>kg</v>
      </c>
      <c r="AK66" s="24" t="str">
        <f t="shared" si="43"/>
        <v>H2</v>
      </c>
      <c r="AM66" s="8">
        <f t="shared" si="55"/>
        <v>1.0058308477371032E-4</v>
      </c>
      <c r="AN66" t="str">
        <f t="shared" si="55"/>
        <v>kg</v>
      </c>
    </row>
    <row r="67" spans="27:64" x14ac:dyDescent="0.25">
      <c r="AA67" t="str">
        <f>V61</f>
        <v>Mg(OH)2</v>
      </c>
      <c r="AC67">
        <f t="shared" si="52"/>
        <v>1.6907650743224099E-3</v>
      </c>
      <c r="AD67" t="str">
        <f>Y61</f>
        <v>kg</v>
      </c>
      <c r="AF67" t="str">
        <f t="shared" si="50"/>
        <v>CO2</v>
      </c>
      <c r="AH67" s="8">
        <f t="shared" si="53"/>
        <v>1.0970856500516426E-4</v>
      </c>
      <c r="AI67" t="str">
        <f t="shared" si="54"/>
        <v>kg</v>
      </c>
      <c r="AK67" s="24" t="str">
        <f t="shared" si="43"/>
        <v>CH3Cl</v>
      </c>
      <c r="AM67" s="8">
        <f t="shared" si="55"/>
        <v>1.0164477884530525E-2</v>
      </c>
      <c r="AN67" t="str">
        <f t="shared" si="55"/>
        <v>kg</v>
      </c>
    </row>
    <row r="68" spans="27:64" x14ac:dyDescent="0.25">
      <c r="AA68" t="str">
        <f>V62</f>
        <v>N2</v>
      </c>
      <c r="AC68">
        <f t="shared" si="52"/>
        <v>1.6751659085448856E-4</v>
      </c>
      <c r="AD68" t="str">
        <f>Y62</f>
        <v>kg</v>
      </c>
      <c r="AF68" t="str">
        <f t="shared" ref="AF68:AF75" si="56">AA64</f>
        <v>C3H8O</v>
      </c>
      <c r="AH68" s="8">
        <f t="shared" ref="AH68:AI73" si="57">AC64</f>
        <v>5.869114889367184E-3</v>
      </c>
      <c r="AI68" t="str">
        <f t="shared" si="57"/>
        <v>kg</v>
      </c>
      <c r="AK68" s="24" t="str">
        <f t="shared" si="43"/>
        <v>NH3</v>
      </c>
      <c r="AM68" s="8">
        <f>AH66+AH38/'[1]HgCl2 production'!$E$13*'[1]HgCl2 production'!$E$14</f>
        <v>5.6168764015522583E-3</v>
      </c>
      <c r="AN68" t="str">
        <f t="shared" ref="AN68:AN69" si="58">AI66</f>
        <v>kg</v>
      </c>
    </row>
    <row r="69" spans="27:64" x14ac:dyDescent="0.25">
      <c r="AA69" t="s">
        <v>81</v>
      </c>
      <c r="AC69">
        <f>X12/'[1]Bu-Li pro'!$E$15*'[1]Bu-Li pro'!$E$7</f>
        <v>1.5590345591302342E-5</v>
      </c>
      <c r="AD69" t="s">
        <v>4</v>
      </c>
      <c r="AF69" t="str">
        <f t="shared" si="56"/>
        <v>butane</v>
      </c>
      <c r="AH69" s="8">
        <f t="shared" si="57"/>
        <v>3.5056690948073087E-4</v>
      </c>
      <c r="AI69" t="str">
        <f t="shared" si="57"/>
        <v>kg</v>
      </c>
      <c r="AK69" s="32" t="str">
        <f t="shared" si="43"/>
        <v>CO2</v>
      </c>
      <c r="AL69" s="32"/>
      <c r="AM69" s="33">
        <f t="shared" ref="AM69" si="59">AH67</f>
        <v>1.0970856500516426E-4</v>
      </c>
      <c r="AN69" s="32" t="str">
        <f t="shared" si="58"/>
        <v>kg</v>
      </c>
      <c r="AO69" s="32"/>
      <c r="AP69" s="33">
        <f>AM69*'[2]direct emissions'!$D$10</f>
        <v>1.0970856500516426E-4</v>
      </c>
      <c r="AQ69" s="33">
        <f>$AM$69*'[2]direct emissions'!M10</f>
        <v>0</v>
      </c>
      <c r="AR69" s="33">
        <f>$AM$69*'[2]direct emissions'!N10</f>
        <v>0</v>
      </c>
      <c r="AS69" s="33">
        <f>$AM$69*'[2]direct emissions'!O10</f>
        <v>1.0970856500516426E-4</v>
      </c>
      <c r="AT69" s="33">
        <f>$AM$69*'[2]direct emissions'!P10</f>
        <v>0</v>
      </c>
      <c r="AU69" s="33">
        <f>$AM$69*'[2]direct emissions'!Q10</f>
        <v>0</v>
      </c>
      <c r="AV69" s="33">
        <f>$AM$69*'[2]direct emissions'!R10</f>
        <v>0</v>
      </c>
      <c r="AW69" s="33">
        <f>$AM$69*'[2]direct emissions'!S10</f>
        <v>0</v>
      </c>
      <c r="AX69" s="33">
        <f>$AM$69*'[2]direct emissions'!T10</f>
        <v>0</v>
      </c>
      <c r="AY69" s="33">
        <f>$AM$69*'[2]direct emissions'!U10</f>
        <v>0</v>
      </c>
      <c r="AZ69" s="33">
        <f>$AM$69*'[2]direct emissions'!V10</f>
        <v>0</v>
      </c>
      <c r="BA69" s="33">
        <f>$AM$69*'[2]direct emissions'!W10</f>
        <v>0</v>
      </c>
      <c r="BB69" s="33">
        <f>$AM$69*'[2]direct emissions'!X10</f>
        <v>0</v>
      </c>
      <c r="BC69" s="33">
        <f>$AM$69*'[2]direct emissions'!Y10</f>
        <v>0</v>
      </c>
      <c r="BD69" s="33">
        <f>$AM$69*'[2]direct emissions'!Z10</f>
        <v>0</v>
      </c>
      <c r="BE69" s="33">
        <f>$AM$69*'[2]direct emissions'!AA10</f>
        <v>0</v>
      </c>
      <c r="BF69" s="33">
        <f>$AM$69*'[2]direct emissions'!AB10</f>
        <v>0</v>
      </c>
      <c r="BG69" s="33">
        <f>$AM$69*'[2]direct emissions'!AC10</f>
        <v>0</v>
      </c>
      <c r="BH69" s="33">
        <f>$AM$69*'[2]direct emissions'!AD10</f>
        <v>0</v>
      </c>
      <c r="BI69" s="33">
        <f>$AM$69*'[2]direct emissions'!AE10</f>
        <v>0</v>
      </c>
      <c r="BJ69" s="33">
        <f>$AM$69*'[2]direct emissions'!AF10</f>
        <v>2.9860309795877177E-6</v>
      </c>
      <c r="BK69" s="33">
        <f>$AM$69*'[2]direct emissions'!AG10</f>
        <v>3.7568493967595351E-6</v>
      </c>
      <c r="BL69" s="33">
        <f>$AM$69*'[2]direct emissions'!AH10</f>
        <v>0</v>
      </c>
    </row>
    <row r="70" spans="27:64" x14ac:dyDescent="0.25">
      <c r="AA70" t="str">
        <f>V63</f>
        <v>waste water</v>
      </c>
      <c r="AC70">
        <f>X63+X12/'[1]Bu-Li pro'!$E$15*'[1]Bu-Li pro'!$E$18</f>
        <v>0.68734404766803425</v>
      </c>
      <c r="AD70" t="str">
        <f>Y63</f>
        <v>kg</v>
      </c>
      <c r="AF70" t="str">
        <f t="shared" si="56"/>
        <v>azeotrope</v>
      </c>
      <c r="AH70" s="8">
        <f t="shared" si="57"/>
        <v>2.9660077076922135E-2</v>
      </c>
      <c r="AI70" t="str">
        <f t="shared" si="57"/>
        <v>kg</v>
      </c>
      <c r="AK70" s="24" t="str">
        <f>AF68</f>
        <v>C3H8O</v>
      </c>
      <c r="AM70" s="8">
        <f>AH68</f>
        <v>5.869114889367184E-3</v>
      </c>
      <c r="AN70" t="str">
        <f>AI68</f>
        <v>kg</v>
      </c>
      <c r="AO70" t="s">
        <v>124</v>
      </c>
    </row>
    <row r="71" spans="27:64" x14ac:dyDescent="0.25">
      <c r="AA71" t="str">
        <f>V64</f>
        <v>waste</v>
      </c>
      <c r="AC71">
        <f>X64+X10/'[1]Ferrocene pro'!$E$15*'[1]Ferrocene pro'!$E$16+X12/'[1]Bu-Li pro'!$E$15*'[1]Bu-Li pro'!$E$19+X16/'[1]Ph2PCl pro'!$E$8*'[1]Ph2PCl pro'!$E$9</f>
        <v>1.46427077192341</v>
      </c>
      <c r="AD71" t="str">
        <f>Y64</f>
        <v>kg</v>
      </c>
      <c r="AF71" t="str">
        <f t="shared" si="56"/>
        <v>Mg(OH)2</v>
      </c>
      <c r="AH71" s="8">
        <f t="shared" si="57"/>
        <v>1.6907650743224099E-3</v>
      </c>
      <c r="AI71" t="str">
        <f t="shared" si="57"/>
        <v>kg</v>
      </c>
      <c r="AK71" s="24" t="str">
        <f>AF70</f>
        <v>azeotrope</v>
      </c>
      <c r="AM71" s="8">
        <f>AH70</f>
        <v>2.9660077076922135E-2</v>
      </c>
      <c r="AN71" t="str">
        <f>AI70</f>
        <v>kg</v>
      </c>
      <c r="AO71" t="s">
        <v>124</v>
      </c>
    </row>
    <row r="72" spans="27:64" x14ac:dyDescent="0.25">
      <c r="AF72" t="str">
        <f t="shared" si="56"/>
        <v>N2</v>
      </c>
      <c r="AH72" s="8">
        <f t="shared" si="57"/>
        <v>1.6751659085448856E-4</v>
      </c>
      <c r="AI72" t="str">
        <f t="shared" si="57"/>
        <v>kg</v>
      </c>
      <c r="AK72" s="24" t="str">
        <f>AF71</f>
        <v>Mg(OH)2</v>
      </c>
      <c r="AM72" s="8">
        <f>AH71</f>
        <v>1.6907650743224099E-3</v>
      </c>
      <c r="AN72" t="str">
        <f>AI71</f>
        <v>kg</v>
      </c>
      <c r="AO72" t="s">
        <v>124</v>
      </c>
    </row>
    <row r="73" spans="27:64" x14ac:dyDescent="0.25">
      <c r="AF73" t="str">
        <f t="shared" si="56"/>
        <v>Ar</v>
      </c>
      <c r="AH73" s="8">
        <f t="shared" si="57"/>
        <v>1.5590345591302342E-5</v>
      </c>
      <c r="AI73" t="str">
        <f t="shared" si="57"/>
        <v>kg</v>
      </c>
      <c r="AK73" s="32" t="str">
        <f>AF69</f>
        <v>butane</v>
      </c>
      <c r="AL73" s="32"/>
      <c r="AM73" s="33">
        <f>AH69</f>
        <v>3.5056690948073087E-4</v>
      </c>
      <c r="AN73" s="32" t="str">
        <f>AI69</f>
        <v>kg</v>
      </c>
      <c r="AO73" s="32"/>
      <c r="AP73" s="33">
        <f>AM73*'[2]direct emissions'!$D$12</f>
        <v>0</v>
      </c>
      <c r="AQ73" s="33">
        <f>$AM$73*'[2]direct emissions'!M12</f>
        <v>0</v>
      </c>
      <c r="AR73" s="33">
        <f>$AM$73*'[2]direct emissions'!N12</f>
        <v>0</v>
      </c>
      <c r="AS73" s="33">
        <f>$AM$73*'[2]direct emissions'!O12</f>
        <v>0</v>
      </c>
      <c r="AT73" s="33">
        <f>$AM$73*'[2]direct emissions'!P12</f>
        <v>0</v>
      </c>
      <c r="AU73" s="33">
        <f>$AM$73*'[2]direct emissions'!Q12</f>
        <v>0</v>
      </c>
      <c r="AV73" s="33">
        <f>$AM$73*'[2]direct emissions'!R12</f>
        <v>0</v>
      </c>
      <c r="AW73" s="33">
        <f>$AM$73*'[2]direct emissions'!S12</f>
        <v>0</v>
      </c>
      <c r="AX73" s="33">
        <f>$AM$73*'[2]direct emissions'!T12</f>
        <v>0</v>
      </c>
      <c r="AY73" s="33">
        <f>$AM$73*'[2]direct emissions'!U12</f>
        <v>0</v>
      </c>
      <c r="AZ73" s="33">
        <f>$AM$73*'[2]direct emissions'!V12</f>
        <v>0</v>
      </c>
      <c r="BA73" s="33">
        <f>$AM$73*'[2]direct emissions'!W12</f>
        <v>0</v>
      </c>
      <c r="BB73" s="33">
        <f>$AM$73*'[2]direct emissions'!X12</f>
        <v>0</v>
      </c>
      <c r="BC73" s="33">
        <f>$AM$73*'[2]direct emissions'!Y12</f>
        <v>0</v>
      </c>
      <c r="BD73" s="33">
        <f>$AM$73*'[2]direct emissions'!Z12</f>
        <v>0</v>
      </c>
      <c r="BE73" s="33">
        <f>$AM$73*'[2]direct emissions'!AA12</f>
        <v>2.0844518942097514E-4</v>
      </c>
      <c r="BF73" s="33">
        <f>$AM$73*'[2]direct emissions'!AB12</f>
        <v>0</v>
      </c>
      <c r="BG73" s="33">
        <f>$AM$73*'[2]direct emissions'!AC12</f>
        <v>0</v>
      </c>
      <c r="BH73" s="33">
        <f>$AM$73*'[2]direct emissions'!AD12</f>
        <v>0</v>
      </c>
      <c r="BI73" s="33">
        <f>$AM$73*'[2]direct emissions'!AE12</f>
        <v>0</v>
      </c>
      <c r="BJ73" s="33">
        <f>$AM$73*'[2]direct emissions'!AF12</f>
        <v>0</v>
      </c>
      <c r="BK73" s="33">
        <f>$AM$73*'[2]direct emissions'!AG12</f>
        <v>7.9310852560298379E-8</v>
      </c>
      <c r="BL73" s="33">
        <f>$AM$73*'[2]direct emissions'!AH12</f>
        <v>0</v>
      </c>
    </row>
    <row r="74" spans="27:64" x14ac:dyDescent="0.25">
      <c r="AF74" t="str">
        <f t="shared" si="56"/>
        <v>waste water</v>
      </c>
      <c r="AH74" s="8">
        <f>AC70+AC18/'[1]CH3(CH2)3Br pro'!$E$17*'[1]CH3(CH2)3Br pro'!$E$8+AC18/'[1]CH3(CH2)3Br pro'!$E$17*'[1]CH3(CH2)3Br pro'!$E$18</f>
        <v>0.6909214466594914</v>
      </c>
      <c r="AI74" t="str">
        <f>AD70</f>
        <v>kg</v>
      </c>
      <c r="AK74" s="32" t="str">
        <f>AF72</f>
        <v>N2</v>
      </c>
      <c r="AL74" s="32"/>
      <c r="AM74" s="33">
        <f t="shared" ref="AM74:AN75" si="60">AH72</f>
        <v>1.6751659085448856E-4</v>
      </c>
      <c r="AN74" s="32" t="str">
        <f t="shared" si="60"/>
        <v>kg</v>
      </c>
      <c r="AO74" s="32"/>
      <c r="AP74" s="33">
        <f>AM74*'[2]direct emissions'!$D$13</f>
        <v>0</v>
      </c>
      <c r="AQ74" s="33">
        <f>$AM$74*'[2]direct emissions'!M13</f>
        <v>0</v>
      </c>
      <c r="AR74" s="33">
        <f>$AM$74*'[2]direct emissions'!N13</f>
        <v>0</v>
      </c>
      <c r="AS74" s="33">
        <f>$AM$74*'[2]direct emissions'!O13</f>
        <v>0</v>
      </c>
      <c r="AT74" s="33">
        <f>$AM$74*'[2]direct emissions'!P13</f>
        <v>0</v>
      </c>
      <c r="AU74" s="33">
        <f>$AM$74*'[2]direct emissions'!Q13</f>
        <v>0</v>
      </c>
      <c r="AV74" s="33">
        <f>$AM$74*'[2]direct emissions'!R13</f>
        <v>0</v>
      </c>
      <c r="AW74" s="33">
        <f>$AM$74*'[2]direct emissions'!S13</f>
        <v>0</v>
      </c>
      <c r="AX74" s="33">
        <f>$AM$74*'[2]direct emissions'!T13</f>
        <v>0</v>
      </c>
      <c r="AY74" s="33">
        <f>$AM$74*'[2]direct emissions'!U13</f>
        <v>0</v>
      </c>
      <c r="AZ74" s="33">
        <f>$AM$74*'[2]direct emissions'!V13</f>
        <v>0</v>
      </c>
      <c r="BA74" s="33">
        <f>$AM$74*'[2]direct emissions'!W13</f>
        <v>0</v>
      </c>
      <c r="BB74" s="33">
        <f>$AM$74*'[2]direct emissions'!X13</f>
        <v>0</v>
      </c>
      <c r="BC74" s="33">
        <f>$AM$74*'[2]direct emissions'!Y13</f>
        <v>0</v>
      </c>
      <c r="BD74" s="33">
        <f>$AM$74*'[2]direct emissions'!Z13</f>
        <v>0</v>
      </c>
      <c r="BE74" s="33">
        <f>$AM$74*'[2]direct emissions'!AA13</f>
        <v>0</v>
      </c>
      <c r="BF74" s="33">
        <f>$AM$74*'[2]direct emissions'!AB13</f>
        <v>0</v>
      </c>
      <c r="BG74" s="33">
        <f>$AM$74*'[2]direct emissions'!AC13</f>
        <v>0</v>
      </c>
      <c r="BH74" s="33">
        <f>$AM$74*'[2]direct emissions'!AD13</f>
        <v>0</v>
      </c>
      <c r="BI74" s="33">
        <f>$AM$74*'[2]direct emissions'!AE13</f>
        <v>0</v>
      </c>
      <c r="BJ74" s="33">
        <f>$AM$74*'[2]direct emissions'!AF13</f>
        <v>0</v>
      </c>
      <c r="BK74" s="33">
        <f>$AM$74*'[2]direct emissions'!AG13</f>
        <v>0</v>
      </c>
      <c r="BL74" s="33">
        <f>$AM$74*'[2]direct emissions'!AH13</f>
        <v>0</v>
      </c>
    </row>
    <row r="75" spans="27:64" x14ac:dyDescent="0.25">
      <c r="AF75" t="str">
        <f t="shared" si="56"/>
        <v>waste</v>
      </c>
      <c r="AH75" s="8">
        <f>AC71+AC14/[1]cyclopentadiene!$E$7*[1]cyclopentadiene!$E$8</f>
        <v>1.46632002346088</v>
      </c>
      <c r="AI75" t="str">
        <f>AD71</f>
        <v>kg</v>
      </c>
      <c r="AK75" s="32" t="str">
        <f>AF73</f>
        <v>Ar</v>
      </c>
      <c r="AL75" s="32"/>
      <c r="AM75" s="33">
        <f t="shared" si="60"/>
        <v>1.5590345591302342E-5</v>
      </c>
      <c r="AN75" s="32" t="str">
        <f t="shared" si="60"/>
        <v>kg</v>
      </c>
      <c r="AO75" s="32"/>
      <c r="AP75" s="33">
        <f>AM75*'[2]direct emissions'!$D$14</f>
        <v>0</v>
      </c>
      <c r="AQ75" s="33">
        <f>$AM$75*'[2]direct emissions'!M14</f>
        <v>0</v>
      </c>
      <c r="AR75" s="33">
        <f>$AM$75*'[2]direct emissions'!N14</f>
        <v>0</v>
      </c>
      <c r="AS75" s="33">
        <f>$AM$75*'[2]direct emissions'!O14</f>
        <v>0</v>
      </c>
      <c r="AT75" s="33">
        <f>$AM$75*'[2]direct emissions'!P14</f>
        <v>0</v>
      </c>
      <c r="AU75" s="33">
        <f>$AM$75*'[2]direct emissions'!Q14</f>
        <v>0</v>
      </c>
      <c r="AV75" s="33">
        <f>$AM$75*'[2]direct emissions'!R14</f>
        <v>0</v>
      </c>
      <c r="AW75" s="33">
        <f>$AM$75*'[2]direct emissions'!S14</f>
        <v>0</v>
      </c>
      <c r="AX75" s="33">
        <f>$AM$75*'[2]direct emissions'!T14</f>
        <v>0</v>
      </c>
      <c r="AY75" s="33">
        <f>$AM$75*'[2]direct emissions'!U14</f>
        <v>0</v>
      </c>
      <c r="AZ75" s="33">
        <f>$AM$75*'[2]direct emissions'!V14</f>
        <v>0</v>
      </c>
      <c r="BA75" s="33">
        <f>$AM$75*'[2]direct emissions'!W14</f>
        <v>0</v>
      </c>
      <c r="BB75" s="33">
        <f>$AM$75*'[2]direct emissions'!X14</f>
        <v>0</v>
      </c>
      <c r="BC75" s="33">
        <f>$AM$75*'[2]direct emissions'!Y14</f>
        <v>0</v>
      </c>
      <c r="BD75" s="33">
        <f>$AM$75*'[2]direct emissions'!Z14</f>
        <v>0</v>
      </c>
      <c r="BE75" s="33">
        <f>$AM$75*'[2]direct emissions'!AA14</f>
        <v>0</v>
      </c>
      <c r="BF75" s="33">
        <f>$AM$75*'[2]direct emissions'!AB14</f>
        <v>0</v>
      </c>
      <c r="BG75" s="33">
        <f>$AM$75*'[2]direct emissions'!AC14</f>
        <v>0</v>
      </c>
      <c r="BH75" s="33">
        <f>$AM$75*'[2]direct emissions'!AD14</f>
        <v>0</v>
      </c>
      <c r="BI75" s="33">
        <f>$AM$75*'[2]direct emissions'!AE14</f>
        <v>0</v>
      </c>
      <c r="BJ75" s="33">
        <f>$AM$75*'[2]direct emissions'!AF14</f>
        <v>0</v>
      </c>
      <c r="BK75" s="33">
        <f>$AM$75*'[2]direct emissions'!AG14</f>
        <v>0</v>
      </c>
      <c r="BL75" s="33">
        <f>$AM$75*'[2]direct emissions'!AH14</f>
        <v>0</v>
      </c>
    </row>
    <row r="76" spans="27:64" x14ac:dyDescent="0.25">
      <c r="AK76" s="32" t="s">
        <v>97</v>
      </c>
      <c r="AL76" s="32"/>
      <c r="AM76" s="33">
        <f>AH38/'[1]HgCl2 production'!$E$13*'[1]HgCl2 production'!$E$15</f>
        <v>2.8650163614514263E-4</v>
      </c>
      <c r="AN76" s="32" t="s">
        <v>4</v>
      </c>
      <c r="AO76" s="32"/>
      <c r="AP76" s="33">
        <f>AM76*'[2]direct emissions'!$D$11</f>
        <v>-2.2083546114067595E-3</v>
      </c>
      <c r="AQ76" s="33">
        <f>$AM$76*'[2]direct emissions'!M11</f>
        <v>0</v>
      </c>
      <c r="AR76" s="33">
        <f>$AM$76*'[2]direct emissions'!N11</f>
        <v>0</v>
      </c>
      <c r="AS76" s="33">
        <f>$AM$76*'[2]direct emissions'!O11</f>
        <v>0</v>
      </c>
      <c r="AT76" s="33">
        <f>$AM$76*'[2]direct emissions'!P11</f>
        <v>0</v>
      </c>
      <c r="AU76" s="33">
        <f>$AM$76*'[2]direct emissions'!Q11</f>
        <v>0</v>
      </c>
      <c r="AV76" s="33">
        <f>$AM$76*'[2]direct emissions'!R11</f>
        <v>0</v>
      </c>
      <c r="AW76" s="33">
        <f>$AM$76*'[2]direct emissions'!S11</f>
        <v>0</v>
      </c>
      <c r="AX76" s="33">
        <f>$AM$76*'[2]direct emissions'!T11</f>
        <v>0</v>
      </c>
      <c r="AY76" s="33">
        <f>$AM$76*'[2]direct emissions'!U11</f>
        <v>0</v>
      </c>
      <c r="AZ76" s="33">
        <f>$AM$76*'[2]direct emissions'!V11</f>
        <v>1.1173563809660562E-5</v>
      </c>
      <c r="BA76" s="33">
        <f>$AM$76*'[2]direct emissions'!W11</f>
        <v>0</v>
      </c>
      <c r="BB76" s="33">
        <f>$AM$76*'[2]direct emissions'!X11</f>
        <v>0</v>
      </c>
      <c r="BC76" s="33">
        <f>$AM$76*'[2]direct emissions'!Y11</f>
        <v>0</v>
      </c>
      <c r="BD76" s="33">
        <f>$AM$76*'[2]direct emissions'!Z11</f>
        <v>6.3030359951931378E-5</v>
      </c>
      <c r="BE76" s="33">
        <f>$AM$76*'[2]direct emissions'!AA11</f>
        <v>2.8650163614514263E-4</v>
      </c>
      <c r="BF76" s="33">
        <f>$AM$76*'[2]direct emissions'!AB11</f>
        <v>2.0341616166305126E-4</v>
      </c>
      <c r="BG76" s="33">
        <f>$AM$76*'[2]direct emissions'!AC11</f>
        <v>0</v>
      </c>
      <c r="BH76" s="33">
        <f>$AM$76*'[2]direct emissions'!AD11</f>
        <v>0</v>
      </c>
      <c r="BI76" s="33">
        <f>$AM$76*'[2]direct emissions'!AE11</f>
        <v>0</v>
      </c>
      <c r="BJ76" s="33">
        <f>$AM$76*'[2]direct emissions'!AF11</f>
        <v>4.2056106499922288E-6</v>
      </c>
      <c r="BK76" s="33">
        <f>$AM$76*'[2]direct emissions'!AG11</f>
        <v>1.5999089903727932E-4</v>
      </c>
      <c r="BL76" s="33">
        <f>$AM$76*'[2]direct emissions'!AH11</f>
        <v>0</v>
      </c>
    </row>
    <row r="77" spans="27:64" x14ac:dyDescent="0.25">
      <c r="AK77" t="str">
        <f>AF74</f>
        <v>waste water</v>
      </c>
      <c r="AM77" s="8">
        <f>AH74+AH38/'[1]HgCl2 production'!$E$13*'[1]HgCl2 production'!$E$7</f>
        <v>0.69248682516422644</v>
      </c>
      <c r="AN77" t="str">
        <f>AI74</f>
        <v>kg</v>
      </c>
      <c r="AP77" s="8">
        <f>AM77/1000*[2]production!$D$3</f>
        <v>1.7141126383290095E-3</v>
      </c>
      <c r="AQ77" s="8">
        <f>$AM$77/1000*[2]production!M3</f>
        <v>1.4324307211639081E-2</v>
      </c>
      <c r="AR77" s="8">
        <f>$AM$77/1000*[2]production!N3</f>
        <v>6.1546844046946115E-5</v>
      </c>
      <c r="AS77" s="8">
        <f>$AM$77/1000*[2]production!O3</f>
        <v>1.5684134103144563E-3</v>
      </c>
      <c r="AT77" s="8">
        <f>$AM$77/1000*[2]production!P3</f>
        <v>2.7101856876452331E-4</v>
      </c>
      <c r="AU77" s="8">
        <f>$AM$77/1000*[2]production!Q3</f>
        <v>2.3964891558458384E-5</v>
      </c>
      <c r="AV77" s="8">
        <f>$AM$77/1000*[2]production!R3</f>
        <v>9.7391347091096807E-6</v>
      </c>
      <c r="AW77" s="8">
        <f>$AM$77/1000*[2]production!S3</f>
        <v>2.2125646550822199E-2</v>
      </c>
      <c r="AX77" s="8">
        <f>$AM$77/1000*[2]production!T3</f>
        <v>1.0986995968055616E-4</v>
      </c>
      <c r="AY77" s="8">
        <f>$AM$77/1000*[2]production!U3</f>
        <v>2.1519028091978334E-2</v>
      </c>
      <c r="AZ77" s="8">
        <f>$AM$77/1000*[2]production!V3</f>
        <v>9.0265657660156914E-5</v>
      </c>
      <c r="BA77" s="8">
        <f>$AM$77/1000*[2]production!W3</f>
        <v>1.2094974888318379E-4</v>
      </c>
      <c r="BB77" s="8">
        <f>$AM$77/1000*[2]production!X3</f>
        <v>1.2578330692283009E-7</v>
      </c>
      <c r="BC77" s="8">
        <f>$AM$77/1000*[2]production!Y3</f>
        <v>1.2709210702239047E-10</v>
      </c>
      <c r="BD77" s="8">
        <f>$AM$77/1000*[2]production!Z3</f>
        <v>3.502044372220526E-6</v>
      </c>
      <c r="BE77" s="8">
        <f>$AM$77/1000*[2]production!AA3</f>
        <v>4.1175959111090066E-6</v>
      </c>
      <c r="BF77" s="8">
        <f>$AM$77/1000*[2]production!AB3</f>
        <v>7.181088376953028E-6</v>
      </c>
      <c r="BG77" s="8">
        <f>$AM$77/1000*[2]production!AC3</f>
        <v>9.5667054896437875E-7</v>
      </c>
      <c r="BH77" s="8">
        <f>$AM$77/1000*[2]production!AD3</f>
        <v>1.6177184722661495E-5</v>
      </c>
      <c r="BI77" s="8">
        <f>$AM$77/1000*[2]production!AE3</f>
        <v>7.3742922011738474E-6</v>
      </c>
      <c r="BJ77" s="8">
        <f>$AM$77/1000*[2]production!AF3</f>
        <v>7.0252788412910767E-5</v>
      </c>
      <c r="BK77" s="8">
        <f>$AM$77/1000*[2]production!AG3</f>
        <v>2.1263500453492736E-4</v>
      </c>
      <c r="BL77" s="8">
        <f>$AM$77/1000*[2]production!AH3</f>
        <v>3.8109627449262873E-5</v>
      </c>
    </row>
    <row r="78" spans="27:64" x14ac:dyDescent="0.25">
      <c r="AK78" t="str">
        <f>AF75</f>
        <v>waste</v>
      </c>
      <c r="AM78" s="8">
        <f>AH75</f>
        <v>1.46632002346088</v>
      </c>
      <c r="AN78" t="str">
        <f>AI75</f>
        <v>kg</v>
      </c>
      <c r="AP78" s="8">
        <f>AM78*[2]production!$D$4</f>
        <v>0.541511984664103</v>
      </c>
      <c r="AQ78" s="8">
        <f>$AM$78*[2]production!M4</f>
        <v>3.4705586574721292</v>
      </c>
      <c r="AR78" s="8">
        <f>$AM$78*[2]production!N4</f>
        <v>8.9359008549729484E-3</v>
      </c>
      <c r="AS78" s="8">
        <f>$AM$78*[2]production!O4</f>
        <v>0.5266434996262096</v>
      </c>
      <c r="AT78" s="8">
        <f>$AM$78*[2]production!P4</f>
        <v>7.632049090111534E-2</v>
      </c>
      <c r="AU78" s="8">
        <f>$AM$78*[2]production!Q4</f>
        <v>0.17943358127090789</v>
      </c>
      <c r="AV78" s="8">
        <f>$AM$78*[2]production!R4</f>
        <v>2.7255956596090839E-3</v>
      </c>
      <c r="AW78" s="8">
        <f>$AM$78*[2]production!S4</f>
        <v>166.94053467102117</v>
      </c>
      <c r="AX78" s="8">
        <f>$AM$78*[2]production!T4</f>
        <v>1.5359702245752718E-2</v>
      </c>
      <c r="AY78" s="8">
        <f>$AM$78*[2]production!U4</f>
        <v>134.13309046610746</v>
      </c>
      <c r="AZ78" s="8">
        <f>$AM$78*[2]production!V4</f>
        <v>4.24939542798963E-4</v>
      </c>
      <c r="BA78" s="8">
        <f>$AM$78*[2]production!W4</f>
        <v>8.2773765324366672E-3</v>
      </c>
      <c r="BB78" s="8">
        <f>$AM$78*[2]production!X4</f>
        <v>-1.1799037332782663E-4</v>
      </c>
      <c r="BC78" s="8">
        <f>$AM$78*[2]production!Y4</f>
        <v>2.7066801313064383E-8</v>
      </c>
      <c r="BD78" s="8">
        <f>$AM$78*[2]production!Z4</f>
        <v>6.1622098985943477E-4</v>
      </c>
      <c r="BE78" s="8">
        <f>$AM$78*[2]production!AA4</f>
        <v>1.2791589356663331E-3</v>
      </c>
      <c r="BF78" s="8">
        <f>$AM$78*[2]production!AB4</f>
        <v>1.4537683240600546E-3</v>
      </c>
      <c r="BG78" s="8">
        <f>$AM$78*[2]production!AC4</f>
        <v>1.8755699420088116E-3</v>
      </c>
      <c r="BH78" s="8">
        <f>$AM$78*[2]production!AD4</f>
        <v>1.8510823976170147E-2</v>
      </c>
      <c r="BI78" s="8">
        <f>$AM$78*[2]production!AE4</f>
        <v>6.9952263039224746E-4</v>
      </c>
      <c r="BJ78" s="8">
        <f>$AM$78*[2]production!AF4</f>
        <v>5.0551382808813834E-2</v>
      </c>
      <c r="BK78" s="8">
        <f>$AM$78*[2]production!AG4</f>
        <v>1.1595658745528639</v>
      </c>
      <c r="BL78" s="8">
        <f>$AM$78*[2]production!AH4</f>
        <v>9.5354791125661018E-3</v>
      </c>
    </row>
    <row r="79" spans="27:64" x14ac:dyDescent="0.25">
      <c r="AP79" s="8">
        <f>SUM(AP6:AP78)</f>
        <v>49.964002769160444</v>
      </c>
      <c r="AQ79" s="8">
        <f>SUM(AQ6:AQ78)</f>
        <v>932.97086725465488</v>
      </c>
      <c r="AR79" s="8">
        <f t="shared" ref="AR79:BL79" si="61">SUM(AR6:AR78)</f>
        <v>0.81143011907665996</v>
      </c>
      <c r="AS79" s="8">
        <f t="shared" si="61"/>
        <v>46.533099392142859</v>
      </c>
      <c r="AT79" s="8">
        <f t="shared" si="61"/>
        <v>21.667777133839536</v>
      </c>
      <c r="AU79" s="8">
        <f t="shared" si="61"/>
        <v>0.51520591881076205</v>
      </c>
      <c r="AV79" s="8">
        <f t="shared" si="61"/>
        <v>6.3928090805186978E-3</v>
      </c>
      <c r="AW79" s="8">
        <f t="shared" si="61"/>
        <v>842.07052573749763</v>
      </c>
      <c r="AX79" s="8">
        <f t="shared" si="61"/>
        <v>0.81443589872766853</v>
      </c>
      <c r="AY79" s="8">
        <f t="shared" si="61"/>
        <v>410.59467431557141</v>
      </c>
      <c r="AZ79" s="8">
        <f t="shared" si="61"/>
        <v>4.5627973363598202E-2</v>
      </c>
      <c r="BA79" s="8">
        <f t="shared" si="61"/>
        <v>5.3460010519680958</v>
      </c>
      <c r="BB79" s="8">
        <f t="shared" si="61"/>
        <v>7.3188399886758944E-3</v>
      </c>
      <c r="BC79" s="8">
        <f t="shared" si="61"/>
        <v>4.2442838920685688E-6</v>
      </c>
      <c r="BD79" s="8">
        <f t="shared" si="61"/>
        <v>0.18966359104252037</v>
      </c>
      <c r="BE79" s="8">
        <f t="shared" si="61"/>
        <v>0.19610309609086063</v>
      </c>
      <c r="BF79" s="8">
        <f t="shared" si="61"/>
        <v>0.82477725768081922</v>
      </c>
      <c r="BG79" s="8">
        <f t="shared" si="61"/>
        <v>0.35448382463951283</v>
      </c>
      <c r="BH79" s="8">
        <f t="shared" si="61"/>
        <v>9.5717393345920804E-2</v>
      </c>
      <c r="BI79" s="8">
        <f t="shared" si="61"/>
        <v>4.5165724238164874E-2</v>
      </c>
      <c r="BJ79" s="8">
        <f t="shared" si="61"/>
        <v>1.6026774896207767</v>
      </c>
      <c r="BK79" s="8">
        <f t="shared" si="61"/>
        <v>7.8244888341415813</v>
      </c>
      <c r="BL79" s="8">
        <f t="shared" si="61"/>
        <v>2.8157113448474287</v>
      </c>
    </row>
    <row r="80" spans="27:64" x14ac:dyDescent="0.25">
      <c r="AK80">
        <f>AM65+AM66+AM67+AM68+AM70+AM71+AM72</f>
        <v>1.0531018944114683</v>
      </c>
    </row>
    <row r="84" spans="34:64" x14ac:dyDescent="0.25">
      <c r="AN84" s="8" t="s">
        <v>100</v>
      </c>
      <c r="AP84" s="27">
        <f>AP79/$AK$80*$AM$65</f>
        <v>47.444604396123601</v>
      </c>
      <c r="AQ84" s="27">
        <f>AQ79/$AK$80*$AM$65</f>
        <v>885.92649220904752</v>
      </c>
      <c r="AR84" s="27">
        <f t="shared" ref="AR84:BL84" si="62">AR79/$AK$80*$AM$65</f>
        <v>0.77051434755051129</v>
      </c>
      <c r="AS84" s="27">
        <f t="shared" si="62"/>
        <v>44.186701817821849</v>
      </c>
      <c r="AT84" s="27">
        <f t="shared" si="62"/>
        <v>20.57519528625356</v>
      </c>
      <c r="AU84" s="27">
        <f t="shared" si="62"/>
        <v>0.48922703638159126</v>
      </c>
      <c r="AV84" s="27">
        <f t="shared" si="62"/>
        <v>6.0704563484726744E-3</v>
      </c>
      <c r="AW84" s="27">
        <f t="shared" si="62"/>
        <v>799.60973406860433</v>
      </c>
      <c r="AX84" s="27">
        <f t="shared" si="62"/>
        <v>0.77336856295640832</v>
      </c>
      <c r="AY84" s="27">
        <f t="shared" si="62"/>
        <v>389.89073753877773</v>
      </c>
      <c r="AZ84" s="27">
        <f t="shared" si="62"/>
        <v>4.3327216108653609E-2</v>
      </c>
      <c r="BA84" s="27">
        <f t="shared" si="62"/>
        <v>5.0764328507411314</v>
      </c>
      <c r="BB84" s="27">
        <f t="shared" si="62"/>
        <v>6.949792823956572E-3</v>
      </c>
      <c r="BC84" s="27">
        <f t="shared" si="62"/>
        <v>4.0302689745330959E-6</v>
      </c>
      <c r="BD84" s="27">
        <f t="shared" si="62"/>
        <v>0.18009994289158021</v>
      </c>
      <c r="BE84" s="27">
        <f t="shared" si="62"/>
        <v>0.18621474059777843</v>
      </c>
      <c r="BF84" s="27">
        <f t="shared" si="62"/>
        <v>0.78318846643206397</v>
      </c>
      <c r="BG84" s="27">
        <f t="shared" si="62"/>
        <v>0.33660923650471453</v>
      </c>
      <c r="BH84" s="27">
        <f t="shared" si="62"/>
        <v>9.0890913646502355E-2</v>
      </c>
      <c r="BI84" s="27">
        <f t="shared" si="62"/>
        <v>4.2888275557994307E-2</v>
      </c>
      <c r="BJ84" s="27">
        <f t="shared" si="62"/>
        <v>1.5218636469327043</v>
      </c>
      <c r="BK84" s="27">
        <f t="shared" si="62"/>
        <v>7.4299446954412129</v>
      </c>
      <c r="BL84" s="27">
        <f t="shared" si="62"/>
        <v>2.6737311553513101</v>
      </c>
    </row>
    <row r="85" spans="34:64" x14ac:dyDescent="0.25">
      <c r="AN85" s="8">
        <f>SUM(AM6:AM60)-SUM(AM65:AM78)</f>
        <v>0</v>
      </c>
    </row>
    <row r="87" spans="34:64" ht="15.75" thickBot="1" x14ac:dyDescent="0.3"/>
    <row r="88" spans="34:64" x14ac:dyDescent="0.25">
      <c r="AH88" s="9"/>
      <c r="AI88" s="10"/>
      <c r="AJ88" s="10" t="str">
        <f>AM4</f>
        <v>Value</v>
      </c>
      <c r="AK88" s="10" t="str">
        <f>AN4</f>
        <v>Unit</v>
      </c>
      <c r="AL88" s="10"/>
      <c r="AM88" s="10"/>
      <c r="AN88" s="22" t="str">
        <f t="shared" ref="AN88:AO88" si="63">AJ88</f>
        <v>Value</v>
      </c>
      <c r="AO88" s="11" t="str">
        <f t="shared" si="63"/>
        <v>Unit</v>
      </c>
    </row>
    <row r="89" spans="34:64" x14ac:dyDescent="0.25">
      <c r="AH89" s="12" t="str">
        <f t="shared" ref="AH89:AH127" si="64">AK5</f>
        <v>process input</v>
      </c>
      <c r="AI89" s="13"/>
      <c r="AJ89" s="13"/>
      <c r="AK89" s="13"/>
      <c r="AL89" s="25" t="str">
        <f t="shared" ref="AL89:AL115" si="65">AK44</f>
        <v>methanol</v>
      </c>
      <c r="AM89" s="13"/>
      <c r="AN89" s="23">
        <f t="shared" ref="AN89:AO108" si="66">AM44</f>
        <v>4.5653972290725674E-2</v>
      </c>
      <c r="AO89" s="14" t="str">
        <f t="shared" si="66"/>
        <v>kg</v>
      </c>
    </row>
    <row r="90" spans="34:64" x14ac:dyDescent="0.25">
      <c r="AH90" s="15" t="str">
        <f t="shared" si="64"/>
        <v>Benzaldehyde</v>
      </c>
      <c r="AI90" s="13"/>
      <c r="AJ90" s="13">
        <f t="shared" ref="AJ90:AJ127" si="67">AM6</f>
        <v>6.3532627998746027E-4</v>
      </c>
      <c r="AK90" s="13" t="str">
        <f t="shared" ref="AK90:AK127" si="68">AN6</f>
        <v>kg</v>
      </c>
      <c r="AL90" s="13" t="str">
        <f t="shared" si="65"/>
        <v>Li2CO3</v>
      </c>
      <c r="AM90" s="13"/>
      <c r="AN90" s="23">
        <f t="shared" si="66"/>
        <v>1.8450985932686714E-4</v>
      </c>
      <c r="AO90" s="14" t="str">
        <f t="shared" si="66"/>
        <v>kg</v>
      </c>
    </row>
    <row r="91" spans="34:64" x14ac:dyDescent="0.25">
      <c r="AH91" s="15" t="str">
        <f t="shared" si="64"/>
        <v>NaOH (50%)</v>
      </c>
      <c r="AI91" s="13"/>
      <c r="AJ91" s="13">
        <f t="shared" si="67"/>
        <v>1.2622614581637652E-3</v>
      </c>
      <c r="AK91" s="13" t="str">
        <f t="shared" si="68"/>
        <v>kg</v>
      </c>
      <c r="AL91" s="13" t="str">
        <f t="shared" si="65"/>
        <v>H2SO4</v>
      </c>
      <c r="AM91" s="13"/>
      <c r="AN91" s="23">
        <f t="shared" si="66"/>
        <v>0.10461330910488745</v>
      </c>
      <c r="AO91" s="14" t="str">
        <f t="shared" si="66"/>
        <v>kg</v>
      </c>
    </row>
    <row r="92" spans="34:64" x14ac:dyDescent="0.25">
      <c r="AH92" s="15" t="str">
        <f t="shared" si="64"/>
        <v>NaCl</v>
      </c>
      <c r="AI92" s="13"/>
      <c r="AJ92" s="13">
        <f t="shared" si="67"/>
        <v>2.1037690969396089E-4</v>
      </c>
      <c r="AK92" s="13" t="str">
        <f t="shared" si="68"/>
        <v>kg</v>
      </c>
      <c r="AL92" s="13" t="str">
        <f t="shared" si="65"/>
        <v>dioxane</v>
      </c>
      <c r="AM92" s="13"/>
      <c r="AN92" s="23">
        <f t="shared" si="66"/>
        <v>1.2822670297293882E-2</v>
      </c>
      <c r="AO92" s="14" t="str">
        <f t="shared" si="66"/>
        <v>kg</v>
      </c>
    </row>
    <row r="93" spans="34:64" x14ac:dyDescent="0.25">
      <c r="AH93" s="15" t="str">
        <f t="shared" si="64"/>
        <v>Pd</v>
      </c>
      <c r="AI93" s="13"/>
      <c r="AJ93" s="13">
        <f t="shared" si="67"/>
        <v>1.9059788399623806E-4</v>
      </c>
      <c r="AK93" s="13" t="str">
        <f t="shared" si="68"/>
        <v>kg</v>
      </c>
      <c r="AL93" s="13" t="str">
        <f t="shared" si="65"/>
        <v>[(CH3)3Si]2NH</v>
      </c>
      <c r="AM93" s="13"/>
      <c r="AN93" s="23">
        <f t="shared" si="66"/>
        <v>6.8146341273207824E-3</v>
      </c>
      <c r="AO93" s="14" t="str">
        <f t="shared" si="66"/>
        <v>kg</v>
      </c>
    </row>
    <row r="94" spans="34:64" x14ac:dyDescent="0.25">
      <c r="AH94" s="15" t="str">
        <f t="shared" si="64"/>
        <v>Cl2</v>
      </c>
      <c r="AI94" s="13"/>
      <c r="AJ94" s="13">
        <f t="shared" si="67"/>
        <v>1.2766462041257455E-4</v>
      </c>
      <c r="AK94" s="13" t="str">
        <f t="shared" si="68"/>
        <v>kg</v>
      </c>
      <c r="AL94" s="13" t="str">
        <f t="shared" si="65"/>
        <v>Na</v>
      </c>
      <c r="AM94" s="13"/>
      <c r="AN94" s="23">
        <f t="shared" si="66"/>
        <v>7.8885578605289598E-3</v>
      </c>
      <c r="AO94" s="14" t="str">
        <f t="shared" si="66"/>
        <v>kg</v>
      </c>
    </row>
    <row r="95" spans="34:64" x14ac:dyDescent="0.25">
      <c r="AH95" s="15" t="str">
        <f t="shared" si="64"/>
        <v>xylene</v>
      </c>
      <c r="AI95" s="13"/>
      <c r="AJ95" s="13">
        <f t="shared" si="67"/>
        <v>3.5603158024731757E-3</v>
      </c>
      <c r="AK95" s="13" t="str">
        <f t="shared" si="68"/>
        <v>kg</v>
      </c>
      <c r="AL95" s="13" t="str">
        <f t="shared" si="65"/>
        <v>SO2Cl2</v>
      </c>
      <c r="AM95" s="13"/>
      <c r="AN95" s="23">
        <f t="shared" si="66"/>
        <v>1.8359707177035334E-2</v>
      </c>
      <c r="AO95" s="14" t="str">
        <f t="shared" si="66"/>
        <v>kg</v>
      </c>
    </row>
    <row r="96" spans="34:64" x14ac:dyDescent="0.25">
      <c r="AH96" s="15" t="str">
        <f t="shared" si="64"/>
        <v>tetrahydrofuran</v>
      </c>
      <c r="AI96" s="13"/>
      <c r="AJ96" s="13">
        <f t="shared" si="67"/>
        <v>3.6803729632542484E-3</v>
      </c>
      <c r="AK96" s="13" t="str">
        <f t="shared" si="68"/>
        <v>kg</v>
      </c>
      <c r="AL96" s="13" t="str">
        <f t="shared" si="65"/>
        <v>CH4</v>
      </c>
      <c r="AM96" s="13"/>
      <c r="AN96" s="23">
        <f t="shared" si="66"/>
        <v>5.6694775762685119E-2</v>
      </c>
      <c r="AO96" s="14" t="str">
        <f t="shared" si="66"/>
        <v>kg</v>
      </c>
    </row>
    <row r="97" spans="34:41" x14ac:dyDescent="0.25">
      <c r="AH97" s="15" t="str">
        <f t="shared" si="64"/>
        <v>FeCl2</v>
      </c>
      <c r="AI97" s="13"/>
      <c r="AJ97" s="13">
        <f t="shared" si="67"/>
        <v>6.5458061989307696E-4</v>
      </c>
      <c r="AK97" s="13" t="str">
        <f t="shared" si="68"/>
        <v>kg</v>
      </c>
      <c r="AL97" s="13" t="str">
        <f t="shared" si="65"/>
        <v>urea</v>
      </c>
      <c r="AM97" s="13"/>
      <c r="AN97" s="23">
        <f t="shared" si="66"/>
        <v>4.5054496139964017E-4</v>
      </c>
      <c r="AO97" s="14" t="str">
        <f t="shared" si="66"/>
        <v>kg</v>
      </c>
    </row>
    <row r="98" spans="34:41" x14ac:dyDescent="0.25">
      <c r="AH98" s="15" t="str">
        <f t="shared" si="64"/>
        <v>coal tar</v>
      </c>
      <c r="AI98" s="13"/>
      <c r="AJ98" s="13">
        <f t="shared" si="67"/>
        <v>2.7323353832933678E-3</v>
      </c>
      <c r="AK98" s="13" t="str">
        <f t="shared" si="68"/>
        <v>kg</v>
      </c>
      <c r="AL98" s="13" t="str">
        <f t="shared" si="65"/>
        <v>H2O2</v>
      </c>
      <c r="AM98" s="13"/>
      <c r="AN98" s="23">
        <f t="shared" si="66"/>
        <v>5.106176229195922E-4</v>
      </c>
      <c r="AO98" s="14" t="str">
        <f t="shared" si="66"/>
        <v>kg</v>
      </c>
    </row>
    <row r="99" spans="34:41" x14ac:dyDescent="0.25">
      <c r="AH99" s="15" t="str">
        <f t="shared" si="64"/>
        <v>hexanes</v>
      </c>
      <c r="AI99" s="13"/>
      <c r="AJ99" s="13">
        <f t="shared" si="67"/>
        <v>1.0639781255953433E-2</v>
      </c>
      <c r="AK99" s="13" t="str">
        <f t="shared" si="68"/>
        <v>kg</v>
      </c>
      <c r="AL99" s="13" t="str">
        <f t="shared" si="65"/>
        <v>KOH</v>
      </c>
      <c r="AM99" s="13"/>
      <c r="AN99" s="23">
        <f t="shared" si="66"/>
        <v>2.3235591792935793E-3</v>
      </c>
      <c r="AO99" s="14" t="str">
        <f t="shared" si="66"/>
        <v>kg</v>
      </c>
    </row>
    <row r="100" spans="34:41" x14ac:dyDescent="0.25">
      <c r="AH100" s="15" t="str">
        <f t="shared" si="64"/>
        <v>Ar</v>
      </c>
      <c r="AI100" s="13"/>
      <c r="AJ100" s="13">
        <f t="shared" si="67"/>
        <v>1.5590345591302342E-5</v>
      </c>
      <c r="AK100" s="13" t="str">
        <f t="shared" si="68"/>
        <v>kg</v>
      </c>
      <c r="AL100" s="13" t="str">
        <f t="shared" si="65"/>
        <v>HF</v>
      </c>
      <c r="AM100" s="13"/>
      <c r="AN100" s="23">
        <f t="shared" si="66"/>
        <v>1.8356734117705247E-3</v>
      </c>
      <c r="AO100" s="14" t="str">
        <f t="shared" si="66"/>
        <v>kg</v>
      </c>
    </row>
    <row r="101" spans="34:41" x14ac:dyDescent="0.25">
      <c r="AH101" s="15" t="str">
        <f t="shared" si="64"/>
        <v>diethyl ether</v>
      </c>
      <c r="AI101" s="13"/>
      <c r="AJ101" s="13">
        <f t="shared" si="67"/>
        <v>3.7349479126171188E-3</v>
      </c>
      <c r="AK101" s="13" t="str">
        <f t="shared" si="68"/>
        <v>kg</v>
      </c>
      <c r="AL101" s="13" t="str">
        <f t="shared" si="65"/>
        <v>liquid NH3</v>
      </c>
      <c r="AM101" s="13"/>
      <c r="AN101" s="23">
        <f t="shared" si="66"/>
        <v>5.3632560879470961E-3</v>
      </c>
      <c r="AO101" s="14" t="str">
        <f t="shared" si="66"/>
        <v>kg</v>
      </c>
    </row>
    <row r="102" spans="34:41" x14ac:dyDescent="0.25">
      <c r="AH102" s="15" t="str">
        <f t="shared" si="64"/>
        <v>bromine</v>
      </c>
      <c r="AI102" s="13"/>
      <c r="AJ102" s="13">
        <f t="shared" si="67"/>
        <v>9.1900984538203264E-4</v>
      </c>
      <c r="AK102" s="13" t="str">
        <f t="shared" si="68"/>
        <v>kg</v>
      </c>
      <c r="AL102" s="13" t="str">
        <f t="shared" si="65"/>
        <v>dry HCl</v>
      </c>
      <c r="AM102" s="13"/>
      <c r="AN102" s="23">
        <f t="shared" si="66"/>
        <v>2.8778865361659236E-4</v>
      </c>
      <c r="AO102" s="14" t="str">
        <f t="shared" si="66"/>
        <v>kg</v>
      </c>
    </row>
    <row r="103" spans="34:41" x14ac:dyDescent="0.25">
      <c r="AH103" s="15" t="str">
        <f t="shared" si="64"/>
        <v>sulfur dioxide</v>
      </c>
      <c r="AI103" s="13"/>
      <c r="AJ103" s="13">
        <f t="shared" si="67"/>
        <v>3.6760393815281307E-4</v>
      </c>
      <c r="AK103" s="13" t="str">
        <f t="shared" si="68"/>
        <v>kg</v>
      </c>
      <c r="AL103" s="13" t="str">
        <f t="shared" si="65"/>
        <v>C6H6</v>
      </c>
      <c r="AM103" s="13"/>
      <c r="AN103" s="23">
        <f t="shared" si="66"/>
        <v>2.8747943528146063E-2</v>
      </c>
      <c r="AO103" s="14" t="str">
        <f t="shared" si="66"/>
        <v>kg</v>
      </c>
    </row>
    <row r="104" spans="34:41" x14ac:dyDescent="0.25">
      <c r="AH104" s="15" t="str">
        <f t="shared" si="64"/>
        <v>n-butanol</v>
      </c>
      <c r="AI104" s="13"/>
      <c r="AJ104" s="13">
        <f t="shared" si="67"/>
        <v>6.8006728558270421E-4</v>
      </c>
      <c r="AK104" s="13" t="str">
        <f t="shared" si="68"/>
        <v>kg</v>
      </c>
      <c r="AL104" s="13" t="str">
        <f t="shared" si="65"/>
        <v>acetonitrile</v>
      </c>
      <c r="AM104" s="13"/>
      <c r="AN104" s="23">
        <f t="shared" si="66"/>
        <v>6.6171865002660341E-3</v>
      </c>
      <c r="AO104" s="14" t="str">
        <f t="shared" si="66"/>
        <v>kg</v>
      </c>
    </row>
    <row r="105" spans="34:41" x14ac:dyDescent="0.25">
      <c r="AH105" s="15" t="str">
        <f t="shared" si="64"/>
        <v>sodium carbonate</v>
      </c>
      <c r="AI105" s="13"/>
      <c r="AJ105" s="13">
        <f t="shared" si="67"/>
        <v>3.8292076890918029E-5</v>
      </c>
      <c r="AK105" s="13" t="str">
        <f t="shared" si="68"/>
        <v>kg</v>
      </c>
      <c r="AL105" s="13" t="str">
        <f t="shared" si="65"/>
        <v>4-tert-butylpyridine</v>
      </c>
      <c r="AM105" s="13"/>
      <c r="AN105" s="23">
        <f t="shared" si="66"/>
        <v>4.1443006885465991E-3</v>
      </c>
      <c r="AO105" s="14" t="str">
        <f t="shared" si="66"/>
        <v>kg</v>
      </c>
    </row>
    <row r="106" spans="34:41" x14ac:dyDescent="0.25">
      <c r="AH106" s="15" t="str">
        <f t="shared" si="64"/>
        <v>calcium chloride</v>
      </c>
      <c r="AI106" s="13"/>
      <c r="AJ106" s="13">
        <f t="shared" si="67"/>
        <v>1.1487623067275408E-5</v>
      </c>
      <c r="AK106" s="13" t="str">
        <f t="shared" si="68"/>
        <v>kg</v>
      </c>
      <c r="AL106" s="13" t="str">
        <f t="shared" si="65"/>
        <v>cooling</v>
      </c>
      <c r="AM106" s="13"/>
      <c r="AN106" s="23">
        <f t="shared" si="66"/>
        <v>2.5075229986138651E-3</v>
      </c>
      <c r="AO106" s="14" t="str">
        <f t="shared" si="66"/>
        <v>MJ</v>
      </c>
    </row>
    <row r="107" spans="34:41" x14ac:dyDescent="0.25">
      <c r="AH107" s="15" t="str">
        <f t="shared" si="64"/>
        <v>Li</v>
      </c>
      <c r="AI107" s="13"/>
      <c r="AJ107" s="13">
        <f t="shared" si="67"/>
        <v>1.5016620873542415E-4</v>
      </c>
      <c r="AK107" s="13" t="str">
        <f t="shared" si="68"/>
        <v>kg</v>
      </c>
      <c r="AL107" s="13" t="str">
        <f t="shared" si="65"/>
        <v>heat</v>
      </c>
      <c r="AM107" s="13"/>
      <c r="AN107" s="23">
        <f t="shared" si="66"/>
        <v>1.0361344109413473</v>
      </c>
      <c r="AO107" s="14" t="str">
        <f t="shared" si="66"/>
        <v>MJ</v>
      </c>
    </row>
    <row r="108" spans="34:41" x14ac:dyDescent="0.25">
      <c r="AH108" s="15" t="str">
        <f t="shared" si="64"/>
        <v>ethanol</v>
      </c>
      <c r="AI108" s="13"/>
      <c r="AJ108" s="13">
        <f t="shared" si="67"/>
        <v>1.4465720421728155E-3</v>
      </c>
      <c r="AK108" s="13" t="str">
        <f t="shared" si="68"/>
        <v>kg</v>
      </c>
      <c r="AL108" s="13" t="str">
        <f t="shared" si="65"/>
        <v>electricity</v>
      </c>
      <c r="AM108" s="13"/>
      <c r="AN108" s="23">
        <f t="shared" si="66"/>
        <v>58.437040504613563</v>
      </c>
      <c r="AO108" s="14" t="str">
        <f t="shared" si="66"/>
        <v>kWh</v>
      </c>
    </row>
    <row r="109" spans="34:41" x14ac:dyDescent="0.25">
      <c r="AH109" s="15" t="str">
        <f t="shared" si="64"/>
        <v>TMEDA</v>
      </c>
      <c r="AI109" s="13"/>
      <c r="AJ109" s="13">
        <f t="shared" si="67"/>
        <v>4.5331927950094505E-4</v>
      </c>
      <c r="AK109" s="13" t="str">
        <f t="shared" si="68"/>
        <v>kg</v>
      </c>
      <c r="AL109" s="16" t="str">
        <f t="shared" si="65"/>
        <v>process output</v>
      </c>
      <c r="AM109" s="13"/>
      <c r="AN109" s="23"/>
      <c r="AO109" s="14"/>
    </row>
    <row r="110" spans="34:41" x14ac:dyDescent="0.25">
      <c r="AH110" s="15" t="str">
        <f t="shared" si="64"/>
        <v>PCl3</v>
      </c>
      <c r="AI110" s="13"/>
      <c r="AJ110" s="13">
        <f t="shared" si="67"/>
        <v>8.3948014722397236E-4</v>
      </c>
      <c r="AK110" s="13" t="str">
        <f t="shared" si="68"/>
        <v>kg</v>
      </c>
      <c r="AL110" s="17" t="str">
        <f t="shared" si="65"/>
        <v>PTAA solution</v>
      </c>
      <c r="AM110" s="13"/>
      <c r="AN110" s="23">
        <f t="shared" ref="AN110:AO115" si="69">AM65</f>
        <v>1</v>
      </c>
      <c r="AO110" s="14" t="str">
        <f t="shared" si="69"/>
        <v>kg</v>
      </c>
    </row>
    <row r="111" spans="34:41" x14ac:dyDescent="0.25">
      <c r="AH111" s="15" t="str">
        <f t="shared" si="64"/>
        <v>1-bromo-4-iodobenzene</v>
      </c>
      <c r="AI111" s="13"/>
      <c r="AJ111" s="13">
        <f t="shared" si="67"/>
        <v>7.6882100368903028E-2</v>
      </c>
      <c r="AK111" s="13" t="str">
        <f t="shared" si="68"/>
        <v>kg</v>
      </c>
      <c r="AL111" s="18" t="str">
        <f t="shared" si="65"/>
        <v>H2</v>
      </c>
      <c r="AM111" s="13"/>
      <c r="AN111" s="23">
        <f t="shared" si="69"/>
        <v>1.0058308477371032E-4</v>
      </c>
      <c r="AO111" s="14" t="str">
        <f t="shared" si="69"/>
        <v>kg</v>
      </c>
    </row>
    <row r="112" spans="34:41" x14ac:dyDescent="0.25">
      <c r="AH112" s="15" t="str">
        <f t="shared" si="64"/>
        <v>tert-butanol</v>
      </c>
      <c r="AI112" s="13"/>
      <c r="AJ112" s="13">
        <f t="shared" si="67"/>
        <v>2.4031783796132813E-2</v>
      </c>
      <c r="AK112" s="13" t="str">
        <f t="shared" si="68"/>
        <v>kg</v>
      </c>
      <c r="AL112" s="18" t="str">
        <f t="shared" si="65"/>
        <v>CH3Cl</v>
      </c>
      <c r="AM112" s="13"/>
      <c r="AN112" s="23">
        <f t="shared" si="69"/>
        <v>1.0164477884530525E-2</v>
      </c>
      <c r="AO112" s="14" t="str">
        <f t="shared" si="69"/>
        <v>kg</v>
      </c>
    </row>
    <row r="113" spans="34:41" x14ac:dyDescent="0.25">
      <c r="AH113" s="15" t="str">
        <f t="shared" si="64"/>
        <v>H2</v>
      </c>
      <c r="AI113" s="13"/>
      <c r="AJ113" s="13">
        <f t="shared" si="67"/>
        <v>3.247538350828759E-4</v>
      </c>
      <c r="AK113" s="13" t="str">
        <f t="shared" si="68"/>
        <v>kg</v>
      </c>
      <c r="AL113" s="18" t="str">
        <f t="shared" si="65"/>
        <v>NH3</v>
      </c>
      <c r="AM113" s="13"/>
      <c r="AN113" s="23">
        <f t="shared" si="69"/>
        <v>5.6168764015522583E-3</v>
      </c>
      <c r="AO113" s="14" t="str">
        <f t="shared" si="69"/>
        <v>kg</v>
      </c>
    </row>
    <row r="114" spans="34:41" x14ac:dyDescent="0.25">
      <c r="AH114" s="15" t="str">
        <f t="shared" si="64"/>
        <v>aniline</v>
      </c>
      <c r="AI114" s="13"/>
      <c r="AJ114" s="13">
        <f t="shared" si="67"/>
        <v>1.2035254579554365E-2</v>
      </c>
      <c r="AK114" s="13" t="str">
        <f t="shared" si="68"/>
        <v>kg</v>
      </c>
      <c r="AL114" s="18" t="str">
        <f t="shared" si="65"/>
        <v>CO2</v>
      </c>
      <c r="AM114" s="13"/>
      <c r="AN114" s="23">
        <f t="shared" si="69"/>
        <v>1.0970856500516426E-4</v>
      </c>
      <c r="AO114" s="14" t="str">
        <f t="shared" si="69"/>
        <v>kg</v>
      </c>
    </row>
    <row r="115" spans="34:41" x14ac:dyDescent="0.25">
      <c r="AH115" s="15" t="str">
        <f t="shared" si="64"/>
        <v>ethyl acetate</v>
      </c>
      <c r="AI115" s="13"/>
      <c r="AJ115" s="13">
        <f t="shared" si="67"/>
        <v>0.53058649221691301</v>
      </c>
      <c r="AK115" s="13" t="str">
        <f t="shared" si="68"/>
        <v>kg</v>
      </c>
      <c r="AL115" s="18" t="str">
        <f t="shared" si="65"/>
        <v>C3H8O</v>
      </c>
      <c r="AM115" s="13"/>
      <c r="AN115" s="23">
        <f t="shared" si="69"/>
        <v>5.869114889367184E-3</v>
      </c>
      <c r="AO115" s="14" t="str">
        <f t="shared" si="69"/>
        <v>kg</v>
      </c>
    </row>
    <row r="116" spans="34:41" x14ac:dyDescent="0.25">
      <c r="AH116" s="15" t="str">
        <f t="shared" si="64"/>
        <v>EDTA</v>
      </c>
      <c r="AI116" s="13"/>
      <c r="AJ116" s="13">
        <f t="shared" si="67"/>
        <v>0.252940345513606</v>
      </c>
      <c r="AK116" s="13" t="str">
        <f t="shared" si="68"/>
        <v>kg</v>
      </c>
      <c r="AL116" s="18" t="str">
        <f>AK73</f>
        <v>butane</v>
      </c>
      <c r="AM116" s="13"/>
      <c r="AN116" s="23">
        <f>AM73</f>
        <v>3.5056690948073087E-4</v>
      </c>
      <c r="AO116" s="14" t="str">
        <f>AN73</f>
        <v>kg</v>
      </c>
    </row>
    <row r="117" spans="34:41" x14ac:dyDescent="0.25">
      <c r="AH117" s="15" t="str">
        <f t="shared" si="64"/>
        <v>2,4,6-trimethylaniline</v>
      </c>
      <c r="AI117" s="13"/>
      <c r="AJ117" s="13">
        <f t="shared" si="67"/>
        <v>1.7470530841288599E-2</v>
      </c>
      <c r="AK117" s="13" t="str">
        <f t="shared" si="68"/>
        <v>kg</v>
      </c>
      <c r="AL117" s="18" t="str">
        <f>AK71</f>
        <v>azeotrope</v>
      </c>
      <c r="AM117" s="13"/>
      <c r="AN117" s="23">
        <f>AM71</f>
        <v>2.9660077076922135E-2</v>
      </c>
      <c r="AO117" s="14" t="str">
        <f>AN71</f>
        <v>kg</v>
      </c>
    </row>
    <row r="118" spans="34:41" x14ac:dyDescent="0.25">
      <c r="AH118" s="15" t="str">
        <f t="shared" si="64"/>
        <v>Trimethyl borate</v>
      </c>
      <c r="AI118" s="13"/>
      <c r="AJ118" s="13">
        <f t="shared" si="67"/>
        <v>5.2140771061526404E-2</v>
      </c>
      <c r="AK118" s="13" t="str">
        <f t="shared" si="68"/>
        <v>kg</v>
      </c>
      <c r="AL118" s="18" t="str">
        <f>AK72</f>
        <v>Mg(OH)2</v>
      </c>
      <c r="AM118" s="13"/>
      <c r="AN118" s="23">
        <f>AM72</f>
        <v>1.6907650743224099E-3</v>
      </c>
      <c r="AO118" s="14" t="str">
        <f>AN72</f>
        <v>kg</v>
      </c>
    </row>
    <row r="119" spans="34:41" x14ac:dyDescent="0.25">
      <c r="AH119" s="15" t="str">
        <f t="shared" si="64"/>
        <v>Isopropyl alcohol</v>
      </c>
      <c r="AI119" s="13"/>
      <c r="AJ119" s="13">
        <f t="shared" si="67"/>
        <v>2.4440986435090507E-2</v>
      </c>
      <c r="AK119" s="13" t="str">
        <f t="shared" si="68"/>
        <v>kg</v>
      </c>
      <c r="AL119" s="13" t="str">
        <f>AK74</f>
        <v>N2</v>
      </c>
      <c r="AM119" s="13"/>
      <c r="AN119" s="23">
        <f t="shared" ref="AN119:AO123" si="70">AM74</f>
        <v>1.6751659085448856E-4</v>
      </c>
      <c r="AO119" s="14" t="str">
        <f t="shared" si="70"/>
        <v>kg</v>
      </c>
    </row>
    <row r="120" spans="34:41" x14ac:dyDescent="0.25">
      <c r="AH120" s="15" t="str">
        <f t="shared" si="64"/>
        <v>Mg</v>
      </c>
      <c r="AI120" s="13"/>
      <c r="AJ120" s="13">
        <f t="shared" si="67"/>
        <v>1.5058636721058706E-3</v>
      </c>
      <c r="AK120" s="13" t="str">
        <f t="shared" si="68"/>
        <v>kg</v>
      </c>
      <c r="AL120" s="13" t="str">
        <f>AK75</f>
        <v>Ar</v>
      </c>
      <c r="AM120" s="13"/>
      <c r="AN120" s="23">
        <f t="shared" si="70"/>
        <v>1.5590345591302342E-5</v>
      </c>
      <c r="AO120" s="14" t="str">
        <f t="shared" si="70"/>
        <v>kg</v>
      </c>
    </row>
    <row r="121" spans="34:41" x14ac:dyDescent="0.25">
      <c r="AH121" s="15" t="str">
        <f t="shared" si="64"/>
        <v>acetone</v>
      </c>
      <c r="AI121" s="13"/>
      <c r="AJ121" s="13">
        <f t="shared" si="67"/>
        <v>1.1467793221167956E-2</v>
      </c>
      <c r="AK121" s="13" t="str">
        <f t="shared" si="68"/>
        <v>kg</v>
      </c>
      <c r="AL121" s="13" t="str">
        <f>AK76</f>
        <v>NO2</v>
      </c>
      <c r="AM121" s="13"/>
      <c r="AN121" s="23">
        <f t="shared" si="70"/>
        <v>2.8650163614514263E-4</v>
      </c>
      <c r="AO121" s="14" t="str">
        <f t="shared" si="70"/>
        <v>kg</v>
      </c>
    </row>
    <row r="122" spans="34:41" x14ac:dyDescent="0.25">
      <c r="AH122" s="15" t="str">
        <f t="shared" si="64"/>
        <v>Hg</v>
      </c>
      <c r="AI122" s="13"/>
      <c r="AJ122" s="13">
        <f t="shared" si="67"/>
        <v>1.2518875840255145E-3</v>
      </c>
      <c r="AK122" s="13" t="str">
        <f t="shared" si="68"/>
        <v>kg</v>
      </c>
      <c r="AL122" s="13" t="str">
        <f>AK77</f>
        <v>waste water</v>
      </c>
      <c r="AM122" s="13"/>
      <c r="AN122" s="13">
        <f t="shared" si="70"/>
        <v>0.69248682516422644</v>
      </c>
      <c r="AO122" s="14" t="str">
        <f t="shared" si="70"/>
        <v>kg</v>
      </c>
    </row>
    <row r="123" spans="34:41" ht="15.75" thickBot="1" x14ac:dyDescent="0.3">
      <c r="AH123" s="15" t="str">
        <f t="shared" si="64"/>
        <v>HNO3 (50%)</v>
      </c>
      <c r="AI123" s="13"/>
      <c r="AJ123" s="13">
        <f t="shared" si="67"/>
        <v>7.8476535118017336E-4</v>
      </c>
      <c r="AK123" s="13" t="str">
        <f t="shared" si="68"/>
        <v>kg</v>
      </c>
      <c r="AL123" s="20" t="str">
        <f>AK78</f>
        <v>waste</v>
      </c>
      <c r="AM123" s="20"/>
      <c r="AN123" s="20">
        <f t="shared" si="70"/>
        <v>1.46632002346088</v>
      </c>
      <c r="AO123" s="21" t="str">
        <f t="shared" si="70"/>
        <v>kg</v>
      </c>
    </row>
    <row r="124" spans="34:41" x14ac:dyDescent="0.25">
      <c r="AH124" s="15" t="str">
        <f t="shared" si="64"/>
        <v>HCl (30%)</v>
      </c>
      <c r="AI124" s="13"/>
      <c r="AJ124" s="13">
        <f t="shared" si="67"/>
        <v>1.5155521332315515E-3</v>
      </c>
      <c r="AK124" s="13" t="str">
        <f t="shared" si="68"/>
        <v>kg</v>
      </c>
      <c r="AM124"/>
    </row>
    <row r="125" spans="34:41" x14ac:dyDescent="0.25">
      <c r="AH125" s="15" t="str">
        <f t="shared" si="64"/>
        <v>N2</v>
      </c>
      <c r="AI125" s="13"/>
      <c r="AJ125" s="13">
        <f t="shared" si="67"/>
        <v>1.6751659085448856E-4</v>
      </c>
      <c r="AK125" s="13" t="str">
        <f t="shared" si="68"/>
        <v>kg</v>
      </c>
      <c r="AM125"/>
    </row>
    <row r="126" spans="34:41" x14ac:dyDescent="0.25">
      <c r="AH126" s="15" t="str">
        <f t="shared" si="64"/>
        <v>toluene</v>
      </c>
      <c r="AI126" s="13"/>
      <c r="AJ126" s="13">
        <f t="shared" si="67"/>
        <v>1.1805815614149564</v>
      </c>
      <c r="AK126" s="13" t="str">
        <f t="shared" si="68"/>
        <v>kg</v>
      </c>
      <c r="AM126"/>
    </row>
    <row r="127" spans="34:41" ht="15.75" thickBot="1" x14ac:dyDescent="0.3">
      <c r="AH127" s="19" t="str">
        <f t="shared" si="64"/>
        <v>H2O</v>
      </c>
      <c r="AI127" s="20"/>
      <c r="AJ127" s="20">
        <f t="shared" si="67"/>
        <v>0.68904751147228349</v>
      </c>
      <c r="AK127" s="20" t="str">
        <f t="shared" si="68"/>
        <v>kg</v>
      </c>
      <c r="AM127"/>
    </row>
  </sheetData>
  <mergeCells count="2">
    <mergeCell ref="AR4:BI4"/>
    <mergeCell ref="BJ4:B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2019-02-20T16:16:05Z</dcterms:modified>
</cp:coreProperties>
</file>