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filterPrivacy="1"/>
  <xr:revisionPtr revIDLastSave="0" documentId="13_ncr:1_{069B0FBF-CAC2-403E-A587-D0DC3002A555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N5" i="1"/>
  <c r="O5" i="1"/>
  <c r="L6" i="1"/>
  <c r="O6" i="1"/>
  <c r="L9" i="1"/>
  <c r="O9" i="1"/>
  <c r="L10" i="1"/>
  <c r="O10" i="1"/>
  <c r="L11" i="1"/>
  <c r="O11" i="1"/>
  <c r="L12" i="1"/>
  <c r="O12" i="1"/>
  <c r="L13" i="1"/>
  <c r="O13" i="1"/>
  <c r="L14" i="1"/>
  <c r="L15" i="1"/>
  <c r="N15" i="1"/>
  <c r="O15" i="1"/>
  <c r="L16" i="1"/>
  <c r="O16" i="1"/>
  <c r="L17" i="1"/>
  <c r="O17" i="1"/>
  <c r="L18" i="1"/>
  <c r="O18" i="1"/>
  <c r="L19" i="1"/>
  <c r="O19" i="1"/>
  <c r="L20" i="1"/>
  <c r="O20" i="1"/>
  <c r="I18" i="1" l="1"/>
  <c r="N19" i="1" s="1"/>
  <c r="G5" i="1"/>
  <c r="I5" i="1"/>
  <c r="J5" i="1"/>
  <c r="G10" i="1"/>
  <c r="J10" i="1"/>
  <c r="G11" i="1"/>
  <c r="J11" i="1"/>
  <c r="G12" i="1"/>
  <c r="J12" i="1"/>
  <c r="G13" i="1"/>
  <c r="G14" i="1"/>
  <c r="I14" i="1"/>
  <c r="J14" i="1"/>
  <c r="G15" i="1"/>
  <c r="J15" i="1"/>
  <c r="G19" i="1"/>
  <c r="J19" i="1"/>
  <c r="D14" i="1"/>
  <c r="D13" i="1"/>
  <c r="I15" i="1" s="1"/>
  <c r="N16" i="1" s="1"/>
  <c r="D10" i="1"/>
  <c r="D9" i="1"/>
  <c r="D8" i="1"/>
  <c r="D7" i="1"/>
  <c r="I9" i="1" s="1"/>
  <c r="N10" i="1" s="1"/>
  <c r="D6" i="1"/>
  <c r="I16" i="1" s="1"/>
  <c r="N17" i="1" s="1"/>
  <c r="AC19" i="1" l="1"/>
  <c r="AK19" i="1"/>
  <c r="AS19" i="1"/>
  <c r="AD19" i="1"/>
  <c r="AL19" i="1"/>
  <c r="AT19" i="1"/>
  <c r="AE19" i="1"/>
  <c r="AM19" i="1"/>
  <c r="Y19" i="1"/>
  <c r="AG19" i="1"/>
  <c r="Z19" i="1"/>
  <c r="AA19" i="1"/>
  <c r="AB19" i="1"/>
  <c r="AR19" i="1"/>
  <c r="AF19" i="1"/>
  <c r="AN19" i="1"/>
  <c r="P19" i="1"/>
  <c r="AO19" i="1"/>
  <c r="AH19" i="1"/>
  <c r="AP19" i="1"/>
  <c r="AI19" i="1"/>
  <c r="AQ19" i="1"/>
  <c r="AJ19" i="1"/>
  <c r="T10" i="1"/>
  <c r="AC10" i="1"/>
  <c r="AK10" i="1"/>
  <c r="AS10" i="1"/>
  <c r="U10" i="1"/>
  <c r="AD10" i="1"/>
  <c r="AL10" i="1"/>
  <c r="AT10" i="1"/>
  <c r="AA10" i="1"/>
  <c r="AQ10" i="1"/>
  <c r="S10" i="1"/>
  <c r="V10" i="1"/>
  <c r="AE10" i="1"/>
  <c r="AM10" i="1"/>
  <c r="W10" i="1"/>
  <c r="AF10" i="1"/>
  <c r="AN10" i="1"/>
  <c r="R10" i="1"/>
  <c r="AJ10" i="1"/>
  <c r="X10" i="1"/>
  <c r="AG10" i="1"/>
  <c r="AO10" i="1"/>
  <c r="P10" i="1"/>
  <c r="Q10" i="1"/>
  <c r="Z10" i="1"/>
  <c r="AH10" i="1"/>
  <c r="AP10" i="1"/>
  <c r="AI10" i="1"/>
  <c r="AB10" i="1"/>
  <c r="AR10" i="1"/>
  <c r="Y10" i="1"/>
  <c r="I12" i="1"/>
  <c r="N13" i="1" s="1"/>
  <c r="L22" i="1"/>
  <c r="I11" i="1"/>
  <c r="N12" i="1" s="1"/>
  <c r="I19" i="1"/>
  <c r="N20" i="1" s="1"/>
  <c r="I10" i="1"/>
  <c r="I8" i="1"/>
  <c r="N9" i="1" s="1"/>
  <c r="I17" i="1"/>
  <c r="N18" i="1" s="1"/>
  <c r="I7" i="1"/>
  <c r="I6" i="1"/>
  <c r="N6" i="1" s="1"/>
  <c r="AD18" i="1" l="1"/>
  <c r="AL18" i="1"/>
  <c r="AT18" i="1"/>
  <c r="AE18" i="1"/>
  <c r="AM18" i="1"/>
  <c r="Y18" i="1"/>
  <c r="AK18" i="1"/>
  <c r="AF18" i="1"/>
  <c r="AN18" i="1"/>
  <c r="P18" i="1"/>
  <c r="Z18" i="1"/>
  <c r="AA18" i="1"/>
  <c r="AB18" i="1"/>
  <c r="AJ18" i="1"/>
  <c r="AG18" i="1"/>
  <c r="AO18" i="1"/>
  <c r="AH18" i="1"/>
  <c r="AP18" i="1"/>
  <c r="AI18" i="1"/>
  <c r="AQ18" i="1"/>
  <c r="AR18" i="1"/>
  <c r="AC18" i="1"/>
  <c r="AS18" i="1"/>
  <c r="N11" i="1"/>
  <c r="S6" i="1"/>
  <c r="AB6" i="1"/>
  <c r="AJ6" i="1"/>
  <c r="AR6" i="1"/>
  <c r="Y6" i="1"/>
  <c r="T6" i="1"/>
  <c r="AC6" i="1"/>
  <c r="AK6" i="1"/>
  <c r="AS6" i="1"/>
  <c r="Z6" i="1"/>
  <c r="AP6" i="1"/>
  <c r="AA6" i="1"/>
  <c r="U6" i="1"/>
  <c r="AD6" i="1"/>
  <c r="AL6" i="1"/>
  <c r="AT6" i="1"/>
  <c r="V6" i="1"/>
  <c r="AE6" i="1"/>
  <c r="AM6" i="1"/>
  <c r="AH6" i="1"/>
  <c r="AI6" i="1"/>
  <c r="AQ6" i="1"/>
  <c r="P6" i="1"/>
  <c r="W6" i="1"/>
  <c r="AF6" i="1"/>
  <c r="AN6" i="1"/>
  <c r="X6" i="1"/>
  <c r="AG6" i="1"/>
  <c r="AO6" i="1"/>
  <c r="Q6" i="1"/>
  <c r="R6" i="1"/>
  <c r="R13" i="1"/>
  <c r="AA13" i="1"/>
  <c r="AI13" i="1"/>
  <c r="AQ13" i="1"/>
  <c r="S13" i="1"/>
  <c r="AB13" i="1"/>
  <c r="AJ13" i="1"/>
  <c r="AR13" i="1"/>
  <c r="X13" i="1"/>
  <c r="AO13" i="1"/>
  <c r="Q13" i="1"/>
  <c r="Z13" i="1"/>
  <c r="AH13" i="1"/>
  <c r="T13" i="1"/>
  <c r="AC13" i="1"/>
  <c r="AK13" i="1"/>
  <c r="AS13" i="1"/>
  <c r="P13" i="1"/>
  <c r="U13" i="1"/>
  <c r="AD13" i="1"/>
  <c r="AL13" i="1"/>
  <c r="AT13" i="1"/>
  <c r="AP13" i="1"/>
  <c r="V13" i="1"/>
  <c r="AE13" i="1"/>
  <c r="AM13" i="1"/>
  <c r="W13" i="1"/>
  <c r="AF13" i="1"/>
  <c r="AN13" i="1"/>
  <c r="AG13" i="1"/>
  <c r="Y13" i="1"/>
  <c r="N8" i="1"/>
  <c r="N7" i="1"/>
  <c r="Q9" i="1"/>
  <c r="Z9" i="1"/>
  <c r="AH9" i="1"/>
  <c r="AP9" i="1"/>
  <c r="R9" i="1"/>
  <c r="AA9" i="1"/>
  <c r="AI9" i="1"/>
  <c r="AQ9" i="1"/>
  <c r="AF9" i="1"/>
  <c r="S9" i="1"/>
  <c r="AB9" i="1"/>
  <c r="AJ9" i="1"/>
  <c r="AR9" i="1"/>
  <c r="T9" i="1"/>
  <c r="AC9" i="1"/>
  <c r="AK9" i="1"/>
  <c r="AS9" i="1"/>
  <c r="AG9" i="1"/>
  <c r="AO9" i="1"/>
  <c r="U9" i="1"/>
  <c r="AD9" i="1"/>
  <c r="AL9" i="1"/>
  <c r="AT9" i="1"/>
  <c r="V9" i="1"/>
  <c r="AE9" i="1"/>
  <c r="AM9" i="1"/>
  <c r="P9" i="1"/>
  <c r="W9" i="1"/>
  <c r="AN9" i="1"/>
  <c r="X9" i="1"/>
  <c r="Y9" i="1"/>
  <c r="U20" i="1"/>
  <c r="AD20" i="1"/>
  <c r="AL20" i="1"/>
  <c r="AT20" i="1"/>
  <c r="V20" i="1"/>
  <c r="AE20" i="1"/>
  <c r="AM20" i="1"/>
  <c r="P20" i="1"/>
  <c r="AG20" i="1"/>
  <c r="AJ20" i="1"/>
  <c r="AC20" i="1"/>
  <c r="AS20" i="1"/>
  <c r="W20" i="1"/>
  <c r="AF20" i="1"/>
  <c r="AN20" i="1"/>
  <c r="X20" i="1"/>
  <c r="AO20" i="1"/>
  <c r="S20" i="1"/>
  <c r="Q20" i="1"/>
  <c r="Z20" i="1"/>
  <c r="AH20" i="1"/>
  <c r="AP20" i="1"/>
  <c r="R20" i="1"/>
  <c r="AA20" i="1"/>
  <c r="AI20" i="1"/>
  <c r="AQ20" i="1"/>
  <c r="AB20" i="1"/>
  <c r="AR20" i="1"/>
  <c r="T20" i="1"/>
  <c r="AK20" i="1"/>
  <c r="Y20" i="1"/>
  <c r="W12" i="1"/>
  <c r="AF12" i="1"/>
  <c r="AN12" i="1"/>
  <c r="X12" i="1"/>
  <c r="AG12" i="1"/>
  <c r="AO12" i="1"/>
  <c r="P12" i="1"/>
  <c r="AD12" i="1"/>
  <c r="V12" i="1"/>
  <c r="Q12" i="1"/>
  <c r="Z12" i="1"/>
  <c r="AH12" i="1"/>
  <c r="AP12" i="1"/>
  <c r="R12" i="1"/>
  <c r="AA12" i="1"/>
  <c r="AI12" i="1"/>
  <c r="AQ12" i="1"/>
  <c r="AL12" i="1"/>
  <c r="AE12" i="1"/>
  <c r="S12" i="1"/>
  <c r="AB12" i="1"/>
  <c r="AJ12" i="1"/>
  <c r="AR12" i="1"/>
  <c r="T12" i="1"/>
  <c r="AC12" i="1"/>
  <c r="AK12" i="1"/>
  <c r="AS12" i="1"/>
  <c r="U12" i="1"/>
  <c r="AT12" i="1"/>
  <c r="AM12" i="1"/>
  <c r="Y12" i="1"/>
  <c r="I21" i="1"/>
  <c r="V11" i="1" l="1"/>
  <c r="AD11" i="1"/>
  <c r="AL11" i="1"/>
  <c r="AT11" i="1"/>
  <c r="W11" i="1"/>
  <c r="AE11" i="1"/>
  <c r="AM11" i="1"/>
  <c r="P11" i="1"/>
  <c r="X11" i="1"/>
  <c r="AF11" i="1"/>
  <c r="AN11" i="1"/>
  <c r="R11" i="1"/>
  <c r="AH11" i="1"/>
  <c r="S11" i="1"/>
  <c r="AI11" i="1"/>
  <c r="T11" i="1"/>
  <c r="AJ11" i="1"/>
  <c r="U11" i="1"/>
  <c r="AK11" i="1"/>
  <c r="Q11" i="1"/>
  <c r="Y11" i="1"/>
  <c r="AG11" i="1"/>
  <c r="AO11" i="1"/>
  <c r="Z11" i="1"/>
  <c r="AP11" i="1"/>
  <c r="AA11" i="1"/>
  <c r="AQ11" i="1"/>
  <c r="AB11" i="1"/>
  <c r="AR11" i="1"/>
  <c r="AC11" i="1"/>
  <c r="AS11" i="1"/>
  <c r="V8" i="1"/>
  <c r="AE8" i="1"/>
  <c r="AM8" i="1"/>
  <c r="W8" i="1"/>
  <c r="AF8" i="1"/>
  <c r="AN8" i="1"/>
  <c r="AC8" i="1"/>
  <c r="AS8" i="1"/>
  <c r="P8" i="1"/>
  <c r="AT8" i="1"/>
  <c r="X8" i="1"/>
  <c r="AG8" i="1"/>
  <c r="AO8" i="1"/>
  <c r="Q8" i="1"/>
  <c r="Z8" i="1"/>
  <c r="AH8" i="1"/>
  <c r="AP8" i="1"/>
  <c r="U8" i="1"/>
  <c r="AD8" i="1"/>
  <c r="AL8" i="1"/>
  <c r="R8" i="1"/>
  <c r="AA8" i="1"/>
  <c r="AI8" i="1"/>
  <c r="AQ8" i="1"/>
  <c r="S8" i="1"/>
  <c r="AB8" i="1"/>
  <c r="AJ8" i="1"/>
  <c r="AR8" i="1"/>
  <c r="T8" i="1"/>
  <c r="AK8" i="1"/>
  <c r="Y8" i="1"/>
  <c r="S7" i="1"/>
  <c r="AB7" i="1"/>
  <c r="AJ7" i="1"/>
  <c r="AR7" i="1"/>
  <c r="AR21" i="1" s="1"/>
  <c r="AR22" i="1" s="1"/>
  <c r="T7" i="1"/>
  <c r="AC7" i="1"/>
  <c r="AK7" i="1"/>
  <c r="AK21" i="1" s="1"/>
  <c r="AK22" i="1" s="1"/>
  <c r="AS7" i="1"/>
  <c r="V7" i="1"/>
  <c r="AM7" i="1"/>
  <c r="Q7" i="1"/>
  <c r="Z7" i="1"/>
  <c r="AP7" i="1"/>
  <c r="AI7" i="1"/>
  <c r="U7" i="1"/>
  <c r="AD7" i="1"/>
  <c r="AL7" i="1"/>
  <c r="AT7" i="1"/>
  <c r="AE7" i="1"/>
  <c r="AE21" i="1" s="1"/>
  <c r="AE22" i="1" s="1"/>
  <c r="P7" i="1"/>
  <c r="P21" i="1" s="1"/>
  <c r="P22" i="1" s="1"/>
  <c r="R7" i="1"/>
  <c r="AQ7" i="1"/>
  <c r="W7" i="1"/>
  <c r="W21" i="1" s="1"/>
  <c r="W22" i="1" s="1"/>
  <c r="AF7" i="1"/>
  <c r="AN7" i="1"/>
  <c r="X7" i="1"/>
  <c r="AG7" i="1"/>
  <c r="AG21" i="1" s="1"/>
  <c r="AG22" i="1" s="1"/>
  <c r="AO7" i="1"/>
  <c r="AO21" i="1" s="1"/>
  <c r="AO22" i="1" s="1"/>
  <c r="AH7" i="1"/>
  <c r="AA7" i="1"/>
  <c r="Y7" i="1"/>
  <c r="AF21" i="1" l="1"/>
  <c r="AF22" i="1" s="1"/>
  <c r="AI21" i="1"/>
  <c r="AI22" i="1" s="1"/>
  <c r="AA21" i="1"/>
  <c r="AA22" i="1" s="1"/>
  <c r="Q21" i="1"/>
  <c r="Q22" i="1" s="1"/>
  <c r="AJ21" i="1"/>
  <c r="AJ22" i="1" s="1"/>
  <c r="AB21" i="1"/>
  <c r="AB22" i="1" s="1"/>
  <c r="V21" i="1"/>
  <c r="V22" i="1" s="1"/>
  <c r="AM21" i="1"/>
  <c r="AM22" i="1" s="1"/>
  <c r="X21" i="1"/>
  <c r="X22" i="1" s="1"/>
  <c r="AD21" i="1"/>
  <c r="AD22" i="1" s="1"/>
  <c r="T21" i="1"/>
  <c r="T22" i="1" s="1"/>
  <c r="Z21" i="1"/>
  <c r="Z22" i="1" s="1"/>
  <c r="S21" i="1"/>
  <c r="S22" i="1" s="1"/>
  <c r="AS21" i="1"/>
  <c r="AS22" i="1" s="1"/>
  <c r="AN21" i="1"/>
  <c r="AN22" i="1" s="1"/>
  <c r="AT21" i="1"/>
  <c r="AT22" i="1" s="1"/>
  <c r="AC21" i="1"/>
  <c r="AC22" i="1" s="1"/>
  <c r="AL21" i="1"/>
  <c r="AL22" i="1" s="1"/>
  <c r="Y21" i="1"/>
  <c r="Y22" i="1" s="1"/>
  <c r="U21" i="1"/>
  <c r="U22" i="1" s="1"/>
  <c r="AQ21" i="1"/>
  <c r="AQ22" i="1" s="1"/>
  <c r="AH21" i="1"/>
  <c r="AH22" i="1" s="1"/>
  <c r="R21" i="1"/>
  <c r="R22" i="1" s="1"/>
  <c r="AP21" i="1"/>
  <c r="AP22" i="1" s="1"/>
</calcChain>
</file>

<file path=xl/sharedStrings.xml><?xml version="1.0" encoding="utf-8"?>
<sst xmlns="http://schemas.openxmlformats.org/spreadsheetml/2006/main" count="72" uniqueCount="58">
  <si>
    <t>process input</t>
  </si>
  <si>
    <t>K2CO3</t>
  </si>
  <si>
    <t>value</t>
  </si>
  <si>
    <t>unit</t>
  </si>
  <si>
    <t>process output</t>
  </si>
  <si>
    <t>KBr</t>
  </si>
  <si>
    <t>wastewater</t>
  </si>
  <si>
    <t>Fe3O4</t>
  </si>
  <si>
    <t>CO2</t>
  </si>
  <si>
    <t>kg</t>
  </si>
  <si>
    <t>heat</t>
  </si>
  <si>
    <t>electricity</t>
  </si>
  <si>
    <t>kWh</t>
  </si>
  <si>
    <t>MJ</t>
  </si>
  <si>
    <t>Pb(NO3)2</t>
  </si>
  <si>
    <t>H2O</t>
  </si>
  <si>
    <t>PbBr2</t>
  </si>
  <si>
    <t>KNO3</t>
  </si>
  <si>
    <t>Fe3Br8</t>
  </si>
  <si>
    <t>HNO3 (50%)</t>
  </si>
  <si>
    <t>Pb</t>
  </si>
  <si>
    <t>NO</t>
  </si>
  <si>
    <t>iron scrap</t>
  </si>
  <si>
    <t>IPCC 2013/kg CO2-Eq</t>
  </si>
  <si>
    <t>cumulative energy demand/MJ-Eq</t>
  </si>
  <si>
    <t xml:space="preserve">ReCiPe Midpoint (E) </t>
  </si>
  <si>
    <t>ReCiPe Endpoint (E,A)</t>
  </si>
  <si>
    <t>biomass</t>
  </si>
  <si>
    <t>fossil</t>
  </si>
  <si>
    <t>geothermal</t>
  </si>
  <si>
    <t>nuclear</t>
  </si>
  <si>
    <t>forest</t>
  </si>
  <si>
    <t>solar</t>
  </si>
  <si>
    <t>water</t>
  </si>
  <si>
    <t>wind</t>
  </si>
  <si>
    <t>total</t>
  </si>
  <si>
    <t>agricultural land occupation</t>
  </si>
  <si>
    <t>climate change</t>
  </si>
  <si>
    <t>fossil depletion</t>
  </si>
  <si>
    <t>freshwater ecotoxicity</t>
  </si>
  <si>
    <t>freshwater eutrophication</t>
  </si>
  <si>
    <t>human toxicity</t>
  </si>
  <si>
    <t>ionising radiation</t>
  </si>
  <si>
    <t>marine ecotoxicity</t>
  </si>
  <si>
    <t>marine eutrophication</t>
  </si>
  <si>
    <t>metal depletion</t>
  </si>
  <si>
    <t>natural land transformation</t>
  </si>
  <si>
    <t>ozone depletion</t>
  </si>
  <si>
    <t>particulate matter formation</t>
  </si>
  <si>
    <t>photochemical oxidant formation</t>
  </si>
  <si>
    <t>terrestrial acidification</t>
  </si>
  <si>
    <t>terrestrial ecotoxicity</t>
  </si>
  <si>
    <t>urban land occupation</t>
  </si>
  <si>
    <t>water depletion</t>
  </si>
  <si>
    <t>ecosystem quality</t>
  </si>
  <si>
    <t>human health</t>
  </si>
  <si>
    <t>resources</t>
  </si>
  <si>
    <t>bromine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</si>
</sst>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0.00E+00"/>
    <numFmt numFmtId="165" formatCode="0.000E+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7030A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164" fontId="0" fillId="0" borderId="0"/>
    <xf numFmtId="164" fontId="4" fillId="0" borderId="0"/>
    <xf numFmtId="164" fontId="6" fillId="2" borderId="0" applyNumberFormat="0" applyBorder="0" applyAlignment="0" applyProtection="0"/>
  </cellStyleXfs>
  <cellXfs count="14">
    <xf numFmtId="164" fontId="0" fillId="0" borderId="0" xfId="0"/>
    <xf numFmtId="164" fontId="2" fillId="0" borderId="0" xfId="0" applyFont="1"/>
    <xf numFmtId="164" fontId="3" fillId="0" borderId="0" xfId="0" applyFont="1"/>
    <xf numFmtId="164" fontId="0" fillId="0" borderId="0" xfId="1" applyFont="1" applyBorder="1"/>
    <xf numFmtId="164" fontId="0" fillId="0" borderId="0" xfId="1" applyFont="1" applyFill="1" applyBorder="1"/>
    <xf numFmtId="164" fontId="1" fillId="0" borderId="0" xfId="0" applyFont="1"/>
    <xf numFmtId="164" fontId="5" fillId="0" borderId="0" xfId="0" applyFont="1"/>
    <xf numFmtId="164" fontId="3" fillId="0" borderId="0" xfId="1" applyFont="1" applyBorder="1"/>
    <xf numFmtId="165" fontId="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  <xf numFmtId="164" fontId="6" fillId="2" borderId="0" xfId="2" applyNumberFormat="1"/>
    <xf numFmtId="164" fontId="7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</cellXfs>
  <cellStyles count="3">
    <cellStyle name="Excel Built-in Normal" xfId="1" xr:uid="{00000000-0005-0000-0000-000000000000}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vin/Desktop/1_Perovskite_20180226/LCI/11_PbBr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_Raw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b(NO3)2 pro"/>
      <sheetName val="Fe3Br8"/>
      <sheetName val="KBr"/>
      <sheetName val="Crystallization"/>
      <sheetName val="PbBr2"/>
    </sheetNames>
    <sheetDataSet>
      <sheetData sheetId="0">
        <row r="5">
          <cell r="F5">
            <v>0.42084047794017576</v>
          </cell>
        </row>
        <row r="7">
          <cell r="F7">
            <v>1.0009009009009009</v>
          </cell>
        </row>
        <row r="9">
          <cell r="F9">
            <v>0.62537764350453173</v>
          </cell>
        </row>
        <row r="10">
          <cell r="J10">
            <v>1.0151057401812689</v>
          </cell>
        </row>
        <row r="13">
          <cell r="F13">
            <v>1</v>
          </cell>
        </row>
        <row r="14">
          <cell r="F14">
            <v>6.0422960725075532E-2</v>
          </cell>
        </row>
        <row r="27">
          <cell r="F27">
            <v>3.7076167523839239</v>
          </cell>
        </row>
        <row r="32">
          <cell r="F32">
            <v>7.246510901324503E-2</v>
          </cell>
        </row>
      </sheetData>
      <sheetData sheetId="1">
        <row r="5">
          <cell r="E5">
            <v>2</v>
          </cell>
        </row>
        <row r="7">
          <cell r="E7">
            <v>0.21978021978021978</v>
          </cell>
        </row>
        <row r="9">
          <cell r="E9">
            <v>0.20792079207920791</v>
          </cell>
        </row>
        <row r="10">
          <cell r="E10">
            <v>0.79207920792079212</v>
          </cell>
        </row>
        <row r="12">
          <cell r="E12">
            <v>1</v>
          </cell>
        </row>
        <row r="13">
          <cell r="E13">
            <v>1.7802197802197801</v>
          </cell>
        </row>
        <row r="28">
          <cell r="F28">
            <v>7.2407509021978025E-2</v>
          </cell>
        </row>
      </sheetData>
      <sheetData sheetId="2">
        <row r="5">
          <cell r="E5">
            <v>2</v>
          </cell>
        </row>
        <row r="7">
          <cell r="E7">
            <v>4.7136843131836872E-2</v>
          </cell>
        </row>
        <row r="9">
          <cell r="E9">
            <v>0.57983193277310918</v>
          </cell>
        </row>
        <row r="10">
          <cell r="E10">
            <v>0.84873949579831931</v>
          </cell>
        </row>
        <row r="12">
          <cell r="E12">
            <v>1</v>
          </cell>
        </row>
        <row r="13">
          <cell r="E13">
            <v>1.9528631568681631</v>
          </cell>
        </row>
        <row r="14">
          <cell r="E14">
            <v>0.24369747899159663</v>
          </cell>
        </row>
        <row r="16">
          <cell r="E16">
            <v>0.18487394957983191</v>
          </cell>
        </row>
        <row r="29">
          <cell r="F29">
            <v>4.7321157940932652</v>
          </cell>
        </row>
        <row r="34">
          <cell r="F34">
            <v>1.7264248478178892E-2</v>
          </cell>
        </row>
      </sheetData>
      <sheetData sheetId="3">
        <row r="20">
          <cell r="F20">
            <v>5.2280161890675032</v>
          </cell>
        </row>
      </sheetData>
      <sheetData sheetId="4">
        <row r="5">
          <cell r="E5">
            <v>1</v>
          </cell>
        </row>
        <row r="7">
          <cell r="E7">
            <v>1</v>
          </cell>
        </row>
        <row r="9">
          <cell r="E9">
            <v>0.64850136239782019</v>
          </cell>
        </row>
        <row r="10">
          <cell r="E10">
            <v>0.90190735694822888</v>
          </cell>
        </row>
        <row r="13">
          <cell r="E13">
            <v>0.55040871934604907</v>
          </cell>
        </row>
        <row r="25">
          <cell r="F25">
            <v>5.4406564933672126</v>
          </cell>
        </row>
        <row r="30">
          <cell r="F30">
            <v>0.11643183778788023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"/>
      <sheetName val="production-alphabetical"/>
      <sheetName val="direct emissions"/>
      <sheetName val="Jian's"/>
    </sheetNames>
    <sheetDataSet>
      <sheetData sheetId="0">
        <row r="3">
          <cell r="D3">
            <v>2.4752999999999998</v>
          </cell>
          <cell r="E3">
            <v>0.60845000000000005</v>
          </cell>
          <cell r="F3">
            <v>16.413</v>
          </cell>
          <cell r="G3">
            <v>3.0283999999999998E-2</v>
          </cell>
          <cell r="H3">
            <v>2.3748</v>
          </cell>
          <cell r="I3">
            <v>3.0076999999999999E-3</v>
          </cell>
          <cell r="J3">
            <v>2.0572E-2</v>
          </cell>
          <cell r="K3">
            <v>1.0948</v>
          </cell>
          <cell r="L3">
            <v>0.1404</v>
          </cell>
          <cell r="M3">
            <v>20.685313700000005</v>
          </cell>
          <cell r="N3">
            <v>8.8877999999999999E-2</v>
          </cell>
          <cell r="O3">
            <v>2.2648999999999999</v>
          </cell>
          <cell r="P3">
            <v>0.39137</v>
          </cell>
          <cell r="Q3">
            <v>3.4606999999999999E-2</v>
          </cell>
          <cell r="R3">
            <v>1.4064E-2</v>
          </cell>
          <cell r="S3">
            <v>31.951000000000001</v>
          </cell>
          <cell r="T3">
            <v>0.15866</v>
          </cell>
          <cell r="U3">
            <v>31.074999999999999</v>
          </cell>
          <cell r="V3">
            <v>0.13034999999999999</v>
          </cell>
          <cell r="W3">
            <v>0.17466000000000001</v>
          </cell>
          <cell r="X3">
            <v>1.8164E-4</v>
          </cell>
          <cell r="Y3">
            <v>1.8353E-7</v>
          </cell>
          <cell r="Z3">
            <v>5.0572000000000004E-3</v>
          </cell>
          <cell r="AA3">
            <v>5.9461000000000002E-3</v>
          </cell>
          <cell r="AB3">
            <v>1.0370000000000001E-2</v>
          </cell>
          <cell r="AC3">
            <v>1.3814999999999999E-3</v>
          </cell>
          <cell r="AD3">
            <v>2.3361E-2</v>
          </cell>
          <cell r="AE3">
            <v>1.0649E-2</v>
          </cell>
          <cell r="AF3">
            <v>0.10145</v>
          </cell>
          <cell r="AG3">
            <v>0.30706</v>
          </cell>
          <cell r="AH3">
            <v>5.5032999999999999E-2</v>
          </cell>
        </row>
        <row r="6">
          <cell r="D6">
            <v>2.2629E-2</v>
          </cell>
          <cell r="E6">
            <v>0.82411999999999996</v>
          </cell>
          <cell r="F6">
            <v>0.26767000000000002</v>
          </cell>
          <cell r="G6">
            <v>3.2611000000000001E-4</v>
          </cell>
          <cell r="H6">
            <v>2.3636000000000001E-2</v>
          </cell>
          <cell r="I6">
            <v>1.7720999999999999E-4</v>
          </cell>
          <cell r="J6">
            <v>1.8263E-4</v>
          </cell>
          <cell r="K6">
            <v>1.2581999999999999E-2</v>
          </cell>
          <cell r="L6">
            <v>1.4203E-3</v>
          </cell>
          <cell r="M6">
            <v>1.1301142500000001</v>
          </cell>
          <cell r="N6">
            <v>0.11215</v>
          </cell>
          <cell r="O6">
            <v>1.8582999999999999E-2</v>
          </cell>
          <cell r="P6">
            <v>6.3794000000000003E-3</v>
          </cell>
          <cell r="Q6">
            <v>4.3543999999999999E-4</v>
          </cell>
          <cell r="R6">
            <v>1.0402E-5</v>
          </cell>
          <cell r="S6">
            <v>0.53217000000000003</v>
          </cell>
          <cell r="T6">
            <v>1.8257E-3</v>
          </cell>
          <cell r="U6">
            <v>0.35271000000000002</v>
          </cell>
          <cell r="V6">
            <v>1.2266999999999999E-4</v>
          </cell>
          <cell r="W6">
            <v>1.1761E-3</v>
          </cell>
          <cell r="X6">
            <v>6.0975999999999999E-6</v>
          </cell>
          <cell r="Y6">
            <v>1.7740999999999999E-9</v>
          </cell>
          <cell r="Z6">
            <v>2.3971999999999999E-4</v>
          </cell>
          <cell r="AA6">
            <v>4.1580000000000002E-4</v>
          </cell>
          <cell r="AB6">
            <v>3.101E-4</v>
          </cell>
          <cell r="AC6">
            <v>7.4307999999999994E-5</v>
          </cell>
          <cell r="AD6">
            <v>1.7539999999999999E-3</v>
          </cell>
          <cell r="AE6">
            <v>5.7485999999999998E-5</v>
          </cell>
          <cell r="AF6">
            <v>3.9671000000000003E-3</v>
          </cell>
          <cell r="AG6">
            <v>4.5497000000000003E-3</v>
          </cell>
          <cell r="AH6">
            <v>8.1945E-4</v>
          </cell>
        </row>
        <row r="7">
          <cell r="D7">
            <v>0.70992</v>
          </cell>
          <cell r="E7">
            <v>5.7651999999999998E-3</v>
          </cell>
          <cell r="F7">
            <v>12.423999999999999</v>
          </cell>
          <cell r="G7">
            <v>4.0747E-4</v>
          </cell>
          <cell r="H7">
            <v>4.2870999999999999E-2</v>
          </cell>
          <cell r="I7">
            <v>4.6647999999999998E-5</v>
          </cell>
          <cell r="J7">
            <v>2.8061999999999999E-6</v>
          </cell>
          <cell r="K7">
            <v>1.6684999999999998E-2</v>
          </cell>
          <cell r="L7">
            <v>1.8246E-3</v>
          </cell>
          <cell r="M7">
            <v>12.491602724200002</v>
          </cell>
          <cell r="N7">
            <v>8.1276999999999999E-4</v>
          </cell>
          <cell r="O7">
            <v>0.66998999999999997</v>
          </cell>
          <cell r="P7">
            <v>0.2959</v>
          </cell>
          <cell r="Q7">
            <v>2.5509999999999999E-3</v>
          </cell>
          <cell r="R7">
            <v>1.2449000000000001E-5</v>
          </cell>
          <cell r="S7">
            <v>5.2184999999999997</v>
          </cell>
          <cell r="T7">
            <v>4.2230000000000002E-3</v>
          </cell>
          <cell r="U7">
            <v>1.5693999999999999</v>
          </cell>
          <cell r="V7">
            <v>6.1474999999999995E-4</v>
          </cell>
          <cell r="W7">
            <v>2.9989999999999999E-3</v>
          </cell>
          <cell r="X7">
            <v>1.1035E-4</v>
          </cell>
          <cell r="Y7">
            <v>5.9294000000000001E-8</v>
          </cell>
          <cell r="Z7">
            <v>7.4861999999999997E-4</v>
          </cell>
          <cell r="AA7">
            <v>2.0135999999999999E-3</v>
          </cell>
          <cell r="AB7">
            <v>2.8999999999999998E-3</v>
          </cell>
          <cell r="AC7">
            <v>5.1903000000000001E-5</v>
          </cell>
          <cell r="AD7">
            <v>3.2011000000000002E-4</v>
          </cell>
          <cell r="AE7">
            <v>8.0185999999999994E-5</v>
          </cell>
          <cell r="AF7">
            <v>1.9613999999999999E-2</v>
          </cell>
          <cell r="AG7">
            <v>6.0482000000000001E-2</v>
          </cell>
          <cell r="AH7">
            <v>3.5621E-2</v>
          </cell>
        </row>
        <row r="12">
          <cell r="D12">
            <v>2.9136000000000002</v>
          </cell>
          <cell r="E12">
            <v>0.14305999999999999</v>
          </cell>
          <cell r="F12">
            <v>12.492000000000001</v>
          </cell>
          <cell r="G12">
            <v>2.5569999999999998E-3</v>
          </cell>
          <cell r="H12">
            <v>0.24908</v>
          </cell>
          <cell r="I12">
            <v>4.0007999999999998E-4</v>
          </cell>
          <cell r="J12">
            <v>5.0911000000000001E-5</v>
          </cell>
          <cell r="K12">
            <v>0.12706000000000001</v>
          </cell>
          <cell r="L12">
            <v>1.2185E-2</v>
          </cell>
          <cell r="M12">
            <v>13.026392991000002</v>
          </cell>
          <cell r="N12">
            <v>2.5089E-2</v>
          </cell>
          <cell r="O12">
            <v>1.9430000000000001</v>
          </cell>
          <cell r="P12">
            <v>0.29747000000000001</v>
          </cell>
          <cell r="Q12">
            <v>7.9267999999999995E-3</v>
          </cell>
          <cell r="R12">
            <v>1.65E-4</v>
          </cell>
          <cell r="S12">
            <v>14.057</v>
          </cell>
          <cell r="T12">
            <v>3.6540000000000003E-2</v>
          </cell>
          <cell r="U12">
            <v>9.8348999999999993</v>
          </cell>
          <cell r="V12">
            <v>2.6208999999999998E-3</v>
          </cell>
          <cell r="W12">
            <v>6.9306000000000006E-2</v>
          </cell>
          <cell r="X12">
            <v>2.0626999999999999E-4</v>
          </cell>
          <cell r="Y12">
            <v>1.0174999999999999E-7</v>
          </cell>
          <cell r="Z12">
            <v>3.0606000000000001E-3</v>
          </cell>
          <cell r="AA12">
            <v>6.2099E-3</v>
          </cell>
          <cell r="AB12">
            <v>1.4017E-2</v>
          </cell>
          <cell r="AC12">
            <v>1.3783999999999999E-3</v>
          </cell>
          <cell r="AD12">
            <v>4.5018000000000002E-3</v>
          </cell>
          <cell r="AE12">
            <v>6.7748999999999999E-4</v>
          </cell>
          <cell r="AF12">
            <v>6.3320000000000001E-2</v>
          </cell>
          <cell r="AG12">
            <v>0.17047999999999999</v>
          </cell>
          <cell r="AH12">
            <v>3.8866999999999999E-2</v>
          </cell>
        </row>
        <row r="48">
          <cell r="D48">
            <v>5.0201000000000002</v>
          </cell>
          <cell r="E48">
            <v>0.68535999999999997</v>
          </cell>
          <cell r="F48">
            <v>61.697000000000003</v>
          </cell>
          <cell r="G48">
            <v>3.2648999999999997E-2</v>
          </cell>
          <cell r="H48">
            <v>2.5217000000000001</v>
          </cell>
          <cell r="I48">
            <v>3.2761000000000001E-3</v>
          </cell>
          <cell r="J48">
            <v>5.0062000000000001E-4</v>
          </cell>
          <cell r="K48">
            <v>1.1339999999999999</v>
          </cell>
          <cell r="L48">
            <v>0.14895</v>
          </cell>
          <cell r="M48">
            <v>66.223435719999998</v>
          </cell>
          <cell r="N48">
            <v>0.10215</v>
          </cell>
          <cell r="O48">
            <v>4.7161999999999997</v>
          </cell>
          <cell r="P48">
            <v>1.4708000000000001</v>
          </cell>
          <cell r="Q48">
            <v>3.3638000000000001E-2</v>
          </cell>
          <cell r="R48">
            <v>1.1957999999999999E-3</v>
          </cell>
          <cell r="S48">
            <v>55.314999999999998</v>
          </cell>
          <cell r="T48">
            <v>0.25697999999999999</v>
          </cell>
          <cell r="U48">
            <v>41.454000000000001</v>
          </cell>
          <cell r="V48">
            <v>3.3414999999999999E-3</v>
          </cell>
          <cell r="W48">
            <v>0.11674</v>
          </cell>
          <cell r="X48">
            <v>1.0276E-3</v>
          </cell>
          <cell r="Y48">
            <v>8.0431000000000003E-7</v>
          </cell>
          <cell r="Z48">
            <v>8.4411999999999994E-3</v>
          </cell>
          <cell r="AA48">
            <v>1.0706E-2</v>
          </cell>
          <cell r="AB48">
            <v>2.2484000000000001E-2</v>
          </cell>
          <cell r="AC48">
            <v>7.1250999999999997E-3</v>
          </cell>
          <cell r="AD48">
            <v>2.5439E-2</v>
          </cell>
          <cell r="AE48">
            <v>8.8161999999999997E-3</v>
          </cell>
          <cell r="AF48">
            <v>0.17945</v>
          </cell>
          <cell r="AG48">
            <v>0.55510000000000004</v>
          </cell>
          <cell r="AH48">
            <v>0.18178</v>
          </cell>
        </row>
        <row r="74">
          <cell r="D74">
            <v>1.7427E-3</v>
          </cell>
          <cell r="E74">
            <v>5.5787999999999996E-4</v>
          </cell>
          <cell r="F74">
            <v>1.9323E-2</v>
          </cell>
          <cell r="G74">
            <v>4.1117E-5</v>
          </cell>
          <cell r="H74">
            <v>2.5214E-3</v>
          </cell>
          <cell r="I74">
            <v>4.0446999999999996E-6</v>
          </cell>
          <cell r="J74">
            <v>8.8545999999999999E-7</v>
          </cell>
          <cell r="K74">
            <v>1.3761999999999999E-3</v>
          </cell>
          <cell r="L74">
            <v>1.5310000000000001E-4</v>
          </cell>
          <cell r="M74">
            <v>2.3977627160000001E-2</v>
          </cell>
          <cell r="N74">
            <v>8.0226000000000001E-5</v>
          </cell>
          <cell r="O74">
            <v>1.603E-3</v>
          </cell>
          <cell r="P74">
            <v>4.6108999999999999E-4</v>
          </cell>
          <cell r="Q74">
            <v>2.4029E-5</v>
          </cell>
          <cell r="R74">
            <v>8.5155000000000003E-7</v>
          </cell>
          <cell r="S74">
            <v>3.1862000000000001E-2</v>
          </cell>
          <cell r="T74">
            <v>1.739E-4</v>
          </cell>
          <cell r="U74">
            <v>2.7362999999999998E-2</v>
          </cell>
          <cell r="V74">
            <v>1.7167E-6</v>
          </cell>
          <cell r="W74">
            <v>1.1456E-4</v>
          </cell>
          <cell r="X74">
            <v>2.2113E-7</v>
          </cell>
          <cell r="Y74">
            <v>7.3037000000000003E-10</v>
          </cell>
          <cell r="Z74">
            <v>5.7030000000000003E-6</v>
          </cell>
          <cell r="AA74">
            <v>4.9044E-6</v>
          </cell>
          <cell r="AB74">
            <v>8.8248000000000006E-6</v>
          </cell>
          <cell r="AC74">
            <v>1.4250999999999999E-6</v>
          </cell>
          <cell r="AD74">
            <v>1.5262000000000001E-5</v>
          </cell>
          <cell r="AE74">
            <v>1.3097E-3</v>
          </cell>
          <cell r="AF74">
            <v>7.5106999999999998E-5</v>
          </cell>
          <cell r="AG74">
            <v>2.8687E-4</v>
          </cell>
          <cell r="AH74">
            <v>6.0606000000000002E-5</v>
          </cell>
        </row>
        <row r="80">
          <cell r="D80">
            <v>1.6684000000000001</v>
          </cell>
          <cell r="E80">
            <v>0.78661999999999999</v>
          </cell>
          <cell r="F80">
            <v>14.494999999999999</v>
          </cell>
          <cell r="G80">
            <v>1.0121E-2</v>
          </cell>
          <cell r="H80">
            <v>0.90544000000000002</v>
          </cell>
          <cell r="I80">
            <v>2.2721999999999998E-3</v>
          </cell>
          <cell r="J80">
            <v>2.0574999999999999E-4</v>
          </cell>
          <cell r="K80">
            <v>0.43163000000000001</v>
          </cell>
          <cell r="L80">
            <v>5.0278000000000003E-2</v>
          </cell>
          <cell r="M80">
            <v>16.681566949999993</v>
          </cell>
          <cell r="N80">
            <v>0.11823</v>
          </cell>
          <cell r="O80">
            <v>1.5537000000000001</v>
          </cell>
          <cell r="P80">
            <v>0.34582000000000002</v>
          </cell>
          <cell r="Q80">
            <v>0.11738999999999999</v>
          </cell>
          <cell r="R80">
            <v>3.4044000000000001E-3</v>
          </cell>
          <cell r="S80">
            <v>370.03</v>
          </cell>
          <cell r="T80">
            <v>7.0321999999999996E-2</v>
          </cell>
          <cell r="U80">
            <v>137.94999999999999</v>
          </cell>
          <cell r="V80">
            <v>4.0131000000000003E-3</v>
          </cell>
          <cell r="W80">
            <v>1.8855999999999999</v>
          </cell>
          <cell r="X80">
            <v>2.1997999999999999E-4</v>
          </cell>
          <cell r="Y80">
            <v>8.3504000000000004E-8</v>
          </cell>
          <cell r="Z80">
            <v>1.0348E-2</v>
          </cell>
          <cell r="AA80">
            <v>1.2635E-2</v>
          </cell>
          <cell r="AB80">
            <v>3.8293000000000001E-2</v>
          </cell>
          <cell r="AC80">
            <v>2.9989999999999999E-3</v>
          </cell>
          <cell r="AD80">
            <v>2.3347E-2</v>
          </cell>
          <cell r="AE80">
            <v>1.881E-2</v>
          </cell>
          <cell r="AF80">
            <v>0.11672</v>
          </cell>
          <cell r="AG80">
            <v>2.6042999999999998</v>
          </cell>
          <cell r="AH80">
            <v>0.12902</v>
          </cell>
        </row>
        <row r="101">
          <cell r="D101">
            <v>0.27794000000000002</v>
          </cell>
          <cell r="E101">
            <v>8.0864000000000005E-2</v>
          </cell>
          <cell r="F101">
            <v>3.4822000000000002</v>
          </cell>
          <cell r="G101">
            <v>5.2063999999999999E-3</v>
          </cell>
          <cell r="H101">
            <v>0.31827</v>
          </cell>
          <cell r="I101">
            <v>5.7753999999999998E-4</v>
          </cell>
          <cell r="J101">
            <v>3.6919999999999998E-4</v>
          </cell>
          <cell r="K101">
            <v>0.1784</v>
          </cell>
          <cell r="L101">
            <v>1.8794000000000002E-2</v>
          </cell>
          <cell r="M101">
            <v>4.0846811400000007</v>
          </cell>
          <cell r="N101">
            <v>1.1929E-2</v>
          </cell>
          <cell r="O101">
            <v>0.25291000000000002</v>
          </cell>
          <cell r="P101">
            <v>8.3079E-2</v>
          </cell>
          <cell r="Q101">
            <v>1.1561999999999999E-2</v>
          </cell>
          <cell r="R101">
            <v>1.4604E-4</v>
          </cell>
          <cell r="S101">
            <v>8.1759000000000004</v>
          </cell>
          <cell r="T101">
            <v>2.3304999999999999E-2</v>
          </cell>
          <cell r="U101">
            <v>10.833</v>
          </cell>
          <cell r="V101">
            <v>2.8919999999999998E-4</v>
          </cell>
          <cell r="W101">
            <v>2.7408999999999999E-2</v>
          </cell>
          <cell r="X101">
            <v>4.8195999999999997E-5</v>
          </cell>
          <cell r="Y101">
            <v>1.8819000000000001E-8</v>
          </cell>
          <cell r="Z101">
            <v>9.4386000000000003E-4</v>
          </cell>
          <cell r="AA101">
            <v>9.2378999999999996E-4</v>
          </cell>
          <cell r="AB101">
            <v>1.4377999999999999E-3</v>
          </cell>
          <cell r="AC101">
            <v>1.8898999999999999E-3</v>
          </cell>
          <cell r="AD101">
            <v>3.8844999999999999E-3</v>
          </cell>
          <cell r="AE101">
            <v>9.0602E-4</v>
          </cell>
          <cell r="AF101">
            <v>1.5239000000000001E-2</v>
          </cell>
          <cell r="AG101">
            <v>6.6849000000000006E-2</v>
          </cell>
          <cell r="AH101">
            <v>1.1221999999999999E-2</v>
          </cell>
        </row>
        <row r="102">
          <cell r="D102">
            <v>2.5369999999999999</v>
          </cell>
          <cell r="E102">
            <v>1.2803</v>
          </cell>
          <cell r="F102">
            <v>28.693999999999999</v>
          </cell>
          <cell r="G102">
            <v>4.9078999999999998E-2</v>
          </cell>
          <cell r="H102">
            <v>4.9019000000000004</v>
          </cell>
          <cell r="I102">
            <v>4.5538000000000002E-3</v>
          </cell>
          <cell r="J102">
            <v>6.6726999999999997E-4</v>
          </cell>
          <cell r="K102">
            <v>1.704</v>
          </cell>
          <cell r="L102">
            <v>0.28528999999999999</v>
          </cell>
          <cell r="M102">
            <v>36.919790069999998</v>
          </cell>
          <cell r="N102">
            <v>0.18958</v>
          </cell>
          <cell r="O102">
            <v>2.2848000000000002</v>
          </cell>
          <cell r="P102">
            <v>0.68364999999999998</v>
          </cell>
          <cell r="Q102">
            <v>3.5886000000000001E-2</v>
          </cell>
          <cell r="R102">
            <v>1.2764E-3</v>
          </cell>
          <cell r="S102">
            <v>54.265999999999998</v>
          </cell>
          <cell r="T102">
            <v>0.31396000000000002</v>
          </cell>
          <cell r="U102">
            <v>41.802</v>
          </cell>
          <cell r="V102">
            <v>2.2699E-3</v>
          </cell>
          <cell r="W102">
            <v>0.16805999999999999</v>
          </cell>
          <cell r="X102">
            <v>2.4851000000000002E-4</v>
          </cell>
          <cell r="Y102">
            <v>1.7993E-7</v>
          </cell>
          <cell r="Z102">
            <v>6.3397999999999996E-3</v>
          </cell>
          <cell r="AA102">
            <v>6.4767000000000002E-3</v>
          </cell>
          <cell r="AB102">
            <v>1.2418E-2</v>
          </cell>
          <cell r="AC102">
            <v>1.8018999999999999E-3</v>
          </cell>
          <cell r="AD102">
            <v>3.1877000000000003E-2</v>
          </cell>
          <cell r="AE102">
            <v>1.1668E-2</v>
          </cell>
          <cell r="AF102">
            <v>0.10872999999999999</v>
          </cell>
          <cell r="AG102">
            <v>0.46344000000000002</v>
          </cell>
          <cell r="AH102">
            <v>8.9776999999999996E-2</v>
          </cell>
        </row>
      </sheetData>
      <sheetData sheetId="1"/>
      <sheetData sheetId="2">
        <row r="10">
          <cell r="D10">
            <v>1</v>
          </cell>
          <cell r="M10">
            <v>0</v>
          </cell>
          <cell r="N10"/>
          <cell r="O10">
            <v>1</v>
          </cell>
          <cell r="P10"/>
          <cell r="Q10"/>
          <cell r="R10"/>
          <cell r="S10"/>
          <cell r="T10"/>
          <cell r="U10"/>
          <cell r="V10"/>
          <cell r="W10"/>
          <cell r="X10"/>
          <cell r="Y10"/>
          <cell r="Z10"/>
          <cell r="AA10"/>
          <cell r="AB10"/>
          <cell r="AC10"/>
          <cell r="AD10"/>
          <cell r="AE10"/>
          <cell r="AF10">
            <v>2.7217847389099999E-2</v>
          </cell>
          <cell r="AG10">
            <v>3.4243902439000003E-2</v>
          </cell>
          <cell r="AH10"/>
        </row>
        <row r="11">
          <cell r="D11">
            <v>-7.7080000000000002</v>
          </cell>
          <cell r="M11">
            <v>0</v>
          </cell>
          <cell r="N11"/>
          <cell r="O11"/>
          <cell r="P11"/>
          <cell r="Q11"/>
          <cell r="R11"/>
          <cell r="S11"/>
          <cell r="T11"/>
          <cell r="U11"/>
          <cell r="V11">
            <v>3.9E-2</v>
          </cell>
          <cell r="W11"/>
          <cell r="X11"/>
          <cell r="Y11"/>
          <cell r="Z11">
            <v>0.22</v>
          </cell>
          <cell r="AA11">
            <v>1</v>
          </cell>
          <cell r="AB11">
            <v>0.71</v>
          </cell>
          <cell r="AC11"/>
          <cell r="AD11"/>
          <cell r="AE11"/>
          <cell r="AF11">
            <v>1.4679185454499999E-2</v>
          </cell>
          <cell r="AG11">
            <v>0.55842926829299999</v>
          </cell>
          <cell r="AH11"/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T22"/>
  <sheetViews>
    <sheetView tabSelected="1" topLeftCell="L1" workbookViewId="0">
      <selection activeCell="AA19" sqref="AA19"/>
    </sheetView>
  </sheetViews>
  <sheetFormatPr defaultRowHeight="15" x14ac:dyDescent="0.25"/>
  <cols>
    <col min="17" max="24" width="0" hidden="1" customWidth="1"/>
    <col min="36" max="36" width="11.28515625" customWidth="1"/>
    <col min="37" max="37" width="11.7109375" customWidth="1"/>
  </cols>
  <sheetData>
    <row r="4" spans="2:46" x14ac:dyDescent="0.25">
      <c r="P4" s="11" t="s">
        <v>23</v>
      </c>
      <c r="Q4" s="12" t="s">
        <v>24</v>
      </c>
      <c r="R4" s="12"/>
      <c r="S4" s="12"/>
      <c r="T4" s="12"/>
      <c r="U4" s="12"/>
      <c r="V4" s="12"/>
      <c r="W4" s="12"/>
      <c r="X4" s="12"/>
      <c r="Y4" s="12"/>
      <c r="Z4" s="13" t="s">
        <v>25</v>
      </c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2" t="s">
        <v>26</v>
      </c>
      <c r="AS4" s="12"/>
      <c r="AT4" s="12"/>
    </row>
    <row r="5" spans="2:46" x14ac:dyDescent="0.25">
      <c r="B5" s="1" t="s">
        <v>0</v>
      </c>
      <c r="D5" t="s">
        <v>2</v>
      </c>
      <c r="E5" t="s">
        <v>3</v>
      </c>
      <c r="G5" s="1" t="str">
        <f t="shared" ref="G5" si="0">B5</f>
        <v>process input</v>
      </c>
      <c r="I5" t="str">
        <f t="shared" ref="I5" si="1">D5</f>
        <v>value</v>
      </c>
      <c r="J5" t="str">
        <f t="shared" ref="J5" si="2">E5</f>
        <v>unit</v>
      </c>
      <c r="L5" s="1" t="str">
        <f t="shared" ref="L5:L6" si="3">G5</f>
        <v>process input</v>
      </c>
      <c r="N5" t="str">
        <f t="shared" ref="N5:N6" si="4">I5</f>
        <v>value</v>
      </c>
      <c r="O5" t="str">
        <f t="shared" ref="O5:O6" si="5">J5</f>
        <v>unit</v>
      </c>
      <c r="P5" s="11"/>
      <c r="Q5" s="8" t="s">
        <v>27</v>
      </c>
      <c r="R5" s="8" t="s">
        <v>28</v>
      </c>
      <c r="S5" s="8" t="s">
        <v>29</v>
      </c>
      <c r="T5" s="8" t="s">
        <v>30</v>
      </c>
      <c r="U5" s="8" t="s">
        <v>31</v>
      </c>
      <c r="V5" s="8" t="s">
        <v>32</v>
      </c>
      <c r="W5" s="8" t="s">
        <v>33</v>
      </c>
      <c r="X5" s="8" t="s">
        <v>34</v>
      </c>
      <c r="Y5" s="8" t="s">
        <v>35</v>
      </c>
      <c r="Z5" s="8" t="s">
        <v>36</v>
      </c>
      <c r="AA5" s="8" t="s">
        <v>37</v>
      </c>
      <c r="AB5" s="8" t="s">
        <v>38</v>
      </c>
      <c r="AC5" s="8" t="s">
        <v>39</v>
      </c>
      <c r="AD5" s="8" t="s">
        <v>40</v>
      </c>
      <c r="AE5" s="8" t="s">
        <v>41</v>
      </c>
      <c r="AF5" s="8" t="s">
        <v>42</v>
      </c>
      <c r="AG5" s="8" t="s">
        <v>43</v>
      </c>
      <c r="AH5" s="8" t="s">
        <v>44</v>
      </c>
      <c r="AI5" s="8" t="s">
        <v>45</v>
      </c>
      <c r="AJ5" s="8" t="s">
        <v>46</v>
      </c>
      <c r="AK5" s="8" t="s">
        <v>47</v>
      </c>
      <c r="AL5" s="8" t="s">
        <v>48</v>
      </c>
      <c r="AM5" s="8" t="s">
        <v>49</v>
      </c>
      <c r="AN5" s="8" t="s">
        <v>50</v>
      </c>
      <c r="AO5" s="8" t="s">
        <v>51</v>
      </c>
      <c r="AP5" s="8" t="s">
        <v>52</v>
      </c>
      <c r="AQ5" s="8" t="s">
        <v>53</v>
      </c>
      <c r="AR5" s="9" t="s">
        <v>54</v>
      </c>
      <c r="AS5" s="9" t="s">
        <v>55</v>
      </c>
      <c r="AT5" s="9" t="s">
        <v>56</v>
      </c>
    </row>
    <row r="6" spans="2:46" x14ac:dyDescent="0.25">
      <c r="B6" s="2" t="s">
        <v>5</v>
      </c>
      <c r="D6">
        <f>[1]PbBr2!$E$9</f>
        <v>0.64850136239782019</v>
      </c>
      <c r="E6" t="s">
        <v>9</v>
      </c>
      <c r="G6" t="s">
        <v>1</v>
      </c>
      <c r="I6">
        <f>D6/[1]KBr!$E$12*[1]KBr!$E$9</f>
        <v>0.37602179836512262</v>
      </c>
      <c r="J6" t="s">
        <v>9</v>
      </c>
      <c r="L6" t="str">
        <f t="shared" si="3"/>
        <v>K2CO3</v>
      </c>
      <c r="N6">
        <f t="shared" si="4"/>
        <v>0.37602179836512262</v>
      </c>
      <c r="O6" t="str">
        <f t="shared" si="5"/>
        <v>kg</v>
      </c>
      <c r="P6">
        <f>$N$6*[2]production!D102</f>
        <v>0.95396730245231609</v>
      </c>
      <c r="Q6">
        <f>$N$6*[2]production!E102</f>
        <v>0.48142070844686646</v>
      </c>
      <c r="R6">
        <f>$N$6*[2]production!F102</f>
        <v>10.789569482288828</v>
      </c>
      <c r="S6">
        <f>$N$6*[2]production!G102</f>
        <v>1.8454773841961852E-2</v>
      </c>
      <c r="T6">
        <f>$N$6*[2]production!H102</f>
        <v>1.8432212534059946</v>
      </c>
      <c r="U6">
        <f>$N$6*[2]production!I102</f>
        <v>1.7123280653950955E-3</v>
      </c>
      <c r="V6">
        <f>$N$6*[2]production!J102</f>
        <v>2.5090806539509536E-4</v>
      </c>
      <c r="W6">
        <f>$N$6*[2]production!K102</f>
        <v>0.64074114441416896</v>
      </c>
      <c r="X6">
        <f>$N$6*[2]production!L102</f>
        <v>0.10727525885558582</v>
      </c>
      <c r="Y6">
        <f>$N$6*[2]production!M102</f>
        <v>13.882645857384196</v>
      </c>
      <c r="Z6">
        <f>$N$6*[2]production!N102</f>
        <v>7.1286212534059951E-2</v>
      </c>
      <c r="AA6">
        <f>$N$6*[2]production!O102</f>
        <v>0.85913460490463223</v>
      </c>
      <c r="AB6">
        <f>$N$6*[2]production!P102</f>
        <v>0.25706730245231607</v>
      </c>
      <c r="AC6">
        <f>$N$6*[2]production!Q102</f>
        <v>1.3493918256130791E-2</v>
      </c>
      <c r="AD6">
        <f>$N$6*[2]production!R102</f>
        <v>4.7995422343324249E-4</v>
      </c>
      <c r="AE6">
        <f>$N$6*[2]production!S102</f>
        <v>20.405198910081744</v>
      </c>
      <c r="AF6">
        <f>$N$6*[2]production!T102</f>
        <v>0.11805580381471391</v>
      </c>
      <c r="AG6">
        <f>$N$6*[2]production!U102</f>
        <v>15.718463215258856</v>
      </c>
      <c r="AH6">
        <f>$N$6*[2]production!V102</f>
        <v>8.535318801089918E-4</v>
      </c>
      <c r="AI6">
        <f>$N$6*[2]production!W102</f>
        <v>6.3194223433242505E-2</v>
      </c>
      <c r="AJ6">
        <f>$N$6*[2]production!X102</f>
        <v>9.3445177111716634E-5</v>
      </c>
      <c r="AK6">
        <f>$N$6*[2]production!Y102</f>
        <v>6.7657602179836511E-8</v>
      </c>
      <c r="AL6">
        <f>$N$6*[2]production!Z102</f>
        <v>2.3839029972752041E-3</v>
      </c>
      <c r="AM6">
        <f>$N$6*[2]production!AA102</f>
        <v>2.4353803814713896E-3</v>
      </c>
      <c r="AN6">
        <f>$N$6*[2]production!AB102</f>
        <v>4.669438692098093E-3</v>
      </c>
      <c r="AO6">
        <f>$N$6*[2]production!AC102</f>
        <v>6.7755367847411447E-4</v>
      </c>
      <c r="AP6">
        <f>$N$6*[2]production!AD102</f>
        <v>1.1986446866485015E-2</v>
      </c>
      <c r="AQ6">
        <f>$N$6*[2]production!AE102</f>
        <v>4.3874223433242503E-3</v>
      </c>
      <c r="AR6">
        <f>$N$6*[2]production!AF102</f>
        <v>4.0884850136239777E-2</v>
      </c>
      <c r="AS6">
        <f>$N$6*[2]production!AG102</f>
        <v>0.17426354223433244</v>
      </c>
      <c r="AT6">
        <f>$N$6*[2]production!AH102</f>
        <v>3.375810899182561E-2</v>
      </c>
    </row>
    <row r="7" spans="2:46" x14ac:dyDescent="0.25">
      <c r="B7" s="2" t="s">
        <v>14</v>
      </c>
      <c r="D7">
        <f>[1]PbBr2!$E$10</f>
        <v>0.90190735694822888</v>
      </c>
      <c r="E7" t="s">
        <v>9</v>
      </c>
      <c r="G7" s="7" t="s">
        <v>18</v>
      </c>
      <c r="I7">
        <f>D6/[1]KBr!$E$12*[1]KBr!$E$10</f>
        <v>0.55040871934604907</v>
      </c>
      <c r="J7" t="s">
        <v>9</v>
      </c>
      <c r="L7" t="s">
        <v>22</v>
      </c>
      <c r="N7">
        <f>I7/[1]Fe3Br8!$E$12*[1]Fe3Br8!$E$9</f>
        <v>0.11444141689373297</v>
      </c>
      <c r="O7" t="s">
        <v>9</v>
      </c>
      <c r="P7">
        <f>$N$7*[2]production!D101</f>
        <v>3.1807847411444143E-2</v>
      </c>
      <c r="Q7">
        <f>$N$7*[2]production!E101</f>
        <v>9.2541907356948234E-3</v>
      </c>
      <c r="R7">
        <f>$N$7*[2]production!F101</f>
        <v>0.39850790190735697</v>
      </c>
      <c r="S7">
        <f>$N$7*[2]production!G101</f>
        <v>5.9582779291553136E-4</v>
      </c>
      <c r="T7">
        <f>$N$7*[2]production!H101</f>
        <v>3.6423269754768388E-2</v>
      </c>
      <c r="U7">
        <f>$N$7*[2]production!I101</f>
        <v>6.6094495912806541E-5</v>
      </c>
      <c r="V7">
        <f>$N$7*[2]production!J101</f>
        <v>4.2251771117166207E-5</v>
      </c>
      <c r="W7">
        <f>$N$7*[2]production!K101</f>
        <v>2.041634877384196E-2</v>
      </c>
      <c r="X7">
        <f>$N$7*[2]production!L101</f>
        <v>2.1508119891008176E-3</v>
      </c>
      <c r="Y7">
        <f>$N$7*[2]production!M101</f>
        <v>0.46745669722070854</v>
      </c>
      <c r="Z7">
        <f>$N$7*[2]production!N101</f>
        <v>1.3651716621253405E-3</v>
      </c>
      <c r="AA7">
        <f>$N$7*[2]production!O101</f>
        <v>2.8943378746594008E-2</v>
      </c>
      <c r="AB7">
        <f>$N$7*[2]production!P101</f>
        <v>9.5076784741144407E-3</v>
      </c>
      <c r="AC7">
        <f>$N$7*[2]production!Q101</f>
        <v>1.3231716621253404E-3</v>
      </c>
      <c r="AD7">
        <f>$N$7*[2]production!R101</f>
        <v>1.6713024523160762E-5</v>
      </c>
      <c r="AE7">
        <f>$N$7*[2]production!S101</f>
        <v>0.9356615803814714</v>
      </c>
      <c r="AF7">
        <f>$N$7*[2]production!T101</f>
        <v>2.6670572207084468E-3</v>
      </c>
      <c r="AG7">
        <f>$N$7*[2]production!U101</f>
        <v>1.2397438692098093</v>
      </c>
      <c r="AH7">
        <f>$N$7*[2]production!V101</f>
        <v>3.3096457765667572E-5</v>
      </c>
      <c r="AI7">
        <f>$N$7*[2]production!W101</f>
        <v>3.1367247956403266E-3</v>
      </c>
      <c r="AJ7">
        <f>$N$7*[2]production!X101</f>
        <v>5.5156185286103538E-6</v>
      </c>
      <c r="AK7">
        <f>$N$7*[2]production!Y101</f>
        <v>2.1536730245231608E-9</v>
      </c>
      <c r="AL7">
        <f>$N$7*[2]production!Z101</f>
        <v>1.080166757493188E-4</v>
      </c>
      <c r="AM7">
        <f>$N$7*[2]production!AA101</f>
        <v>1.0571983651226157E-4</v>
      </c>
      <c r="AN7">
        <f>$N$7*[2]production!AB101</f>
        <v>1.6454386920980926E-4</v>
      </c>
      <c r="AO7">
        <f>$N$7*[2]production!AC101</f>
        <v>2.1628283378746592E-4</v>
      </c>
      <c r="AP7">
        <f>$N$7*[2]production!AD101</f>
        <v>4.445476839237057E-4</v>
      </c>
      <c r="AQ7">
        <f>$N$7*[2]production!AE101</f>
        <v>1.0368621253405994E-4</v>
      </c>
      <c r="AR7">
        <f>$N$7*[2]production!AF101</f>
        <v>1.7439727520435968E-3</v>
      </c>
      <c r="AS7">
        <f>$N$7*[2]production!AG101</f>
        <v>7.6502942779291556E-3</v>
      </c>
      <c r="AT7">
        <f>$N$7*[2]production!AH101</f>
        <v>1.2842615803814713E-3</v>
      </c>
    </row>
    <row r="8" spans="2:46" x14ac:dyDescent="0.25">
      <c r="B8" t="s">
        <v>15</v>
      </c>
      <c r="D8">
        <f>[1]PbBr2!$E$5</f>
        <v>1</v>
      </c>
      <c r="E8" t="s">
        <v>9</v>
      </c>
      <c r="G8" t="s">
        <v>19</v>
      </c>
      <c r="I8">
        <f>D7/'[1]Pb(NO3)2 pro'!$F$13*'[1]Pb(NO3)2 pro'!$F$9</f>
        <v>0.56403269754768393</v>
      </c>
      <c r="J8" t="s">
        <v>9</v>
      </c>
      <c r="L8" t="s">
        <v>57</v>
      </c>
      <c r="N8">
        <f>I7/[1]Fe3Br8!$E$12*[1]Fe3Br8!$E$10</f>
        <v>0.43596730245231613</v>
      </c>
      <c r="O8" t="s">
        <v>9</v>
      </c>
      <c r="P8">
        <f>$N$8*[2]production!D48</f>
        <v>2.1885994550408725</v>
      </c>
      <c r="Q8">
        <f>$N$8*[2]production!E48</f>
        <v>0.29879455040871938</v>
      </c>
      <c r="R8">
        <f>$N$8*[2]production!F48</f>
        <v>26.89787465940055</v>
      </c>
      <c r="S8">
        <f>$N$8*[2]production!G48</f>
        <v>1.4233896457765668E-2</v>
      </c>
      <c r="T8">
        <f>$N$8*[2]production!H48</f>
        <v>1.0993787465940057</v>
      </c>
      <c r="U8">
        <f>$N$8*[2]production!I48</f>
        <v>1.428272479564033E-3</v>
      </c>
      <c r="V8">
        <f>$N$8*[2]production!J48</f>
        <v>2.182539509536785E-4</v>
      </c>
      <c r="W8">
        <f>$N$8*[2]production!K48</f>
        <v>0.49438692098092646</v>
      </c>
      <c r="X8">
        <f>$N$8*[2]production!L48</f>
        <v>6.4937329700272481E-2</v>
      </c>
      <c r="Y8">
        <f>$N$8*[2]production!M48</f>
        <v>28.871252629972755</v>
      </c>
      <c r="Z8">
        <f>$N$8*[2]production!N48</f>
        <v>4.4534059945504093E-2</v>
      </c>
      <c r="AA8">
        <f>$N$8*[2]production!O48</f>
        <v>2.0561089918256132</v>
      </c>
      <c r="AB8">
        <f>$N$8*[2]production!P48</f>
        <v>0.64122070844686663</v>
      </c>
      <c r="AC8">
        <f>$N$8*[2]production!Q48</f>
        <v>1.466506811989101E-2</v>
      </c>
      <c r="AD8">
        <f>$N$8*[2]production!R48</f>
        <v>5.2132970027247961E-4</v>
      </c>
      <c r="AE8">
        <f>$N$8*[2]production!S48</f>
        <v>24.115531335149864</v>
      </c>
      <c r="AF8">
        <f>$N$8*[2]production!T48</f>
        <v>0.11203487738419619</v>
      </c>
      <c r="AG8">
        <f>$N$8*[2]production!U48</f>
        <v>18.072588555858314</v>
      </c>
      <c r="AH8">
        <f>$N$8*[2]production!V48</f>
        <v>1.4567847411444143E-3</v>
      </c>
      <c r="AI8">
        <f>$N$8*[2]production!W48</f>
        <v>5.0894822888283384E-2</v>
      </c>
      <c r="AJ8">
        <f>$N$8*[2]production!X48</f>
        <v>4.4800000000000005E-4</v>
      </c>
      <c r="AK8">
        <f>$N$8*[2]production!Y48</f>
        <v>3.5065286103542242E-7</v>
      </c>
      <c r="AL8">
        <f>$N$8*[2]production!Z48</f>
        <v>3.6800871934604905E-3</v>
      </c>
      <c r="AM8">
        <f>$N$8*[2]production!AA48</f>
        <v>4.6674659400544969E-3</v>
      </c>
      <c r="AN8">
        <f>$N$8*[2]production!AB48</f>
        <v>9.8022888283378767E-3</v>
      </c>
      <c r="AO8">
        <f>$N$8*[2]production!AC48</f>
        <v>3.1063106267029974E-3</v>
      </c>
      <c r="AP8">
        <f>$N$8*[2]production!AD48</f>
        <v>1.1090572207084469E-2</v>
      </c>
      <c r="AQ8">
        <f>$N$8*[2]production!AE48</f>
        <v>3.8435749318801093E-3</v>
      </c>
      <c r="AR8">
        <f>$N$8*[2]production!AF48</f>
        <v>7.8234332425068123E-2</v>
      </c>
      <c r="AS8">
        <f>$N$8*[2]production!AG48</f>
        <v>0.2420054495912807</v>
      </c>
      <c r="AT8">
        <f>$N$8*[2]production!AH48</f>
        <v>7.9250136239782026E-2</v>
      </c>
    </row>
    <row r="9" spans="2:46" x14ac:dyDescent="0.25">
      <c r="B9" t="s">
        <v>10</v>
      </c>
      <c r="D9">
        <f>[1]PbBr2!$F$25</f>
        <v>5.4406564933672126</v>
      </c>
      <c r="E9" t="s">
        <v>13</v>
      </c>
      <c r="G9" t="s">
        <v>20</v>
      </c>
      <c r="I9">
        <f>D7/'[1]Pb(NO3)2 pro'!$F$13*'[1]Pb(NO3)2 pro'!$J$10</f>
        <v>0.91553133514986373</v>
      </c>
      <c r="J9" t="s">
        <v>9</v>
      </c>
      <c r="L9" t="str">
        <f t="shared" ref="L9:L20" si="6">G8</f>
        <v>HNO3 (50%)</v>
      </c>
      <c r="N9">
        <f>I8</f>
        <v>0.56403269754768393</v>
      </c>
      <c r="O9" t="str">
        <f>J8</f>
        <v>kg</v>
      </c>
      <c r="P9">
        <f>$N$9*[2]production!D12</f>
        <v>1.643365667574932</v>
      </c>
      <c r="Q9">
        <f>$N$9*[2]production!E12</f>
        <v>8.0690517711171653E-2</v>
      </c>
      <c r="R9">
        <f>$N$9*[2]production!F12</f>
        <v>7.045896457765668</v>
      </c>
      <c r="S9">
        <f>$N$9*[2]production!G12</f>
        <v>1.4422316076294277E-3</v>
      </c>
      <c r="T9">
        <f>$N$9*[2]production!H12</f>
        <v>0.14048926430517711</v>
      </c>
      <c r="U9">
        <f>$N$9*[2]production!I12</f>
        <v>2.2565820163487736E-4</v>
      </c>
      <c r="V9">
        <f>$N$9*[2]production!J12</f>
        <v>2.8715468664850135E-5</v>
      </c>
      <c r="W9">
        <f>$N$9*[2]production!K12</f>
        <v>7.1665994550408729E-2</v>
      </c>
      <c r="X9">
        <f>$N$9*[2]production!L12</f>
        <v>6.8727384196185281E-3</v>
      </c>
      <c r="Y9">
        <f>$N$9*[2]production!M12</f>
        <v>7.3473115780299736</v>
      </c>
      <c r="Z9">
        <f>$N$9*[2]production!N12</f>
        <v>1.4151016348773842E-2</v>
      </c>
      <c r="AA9">
        <f>$N$9*[2]production!O12</f>
        <v>1.0959155313351499</v>
      </c>
      <c r="AB9">
        <f>$N$9*[2]production!P12</f>
        <v>0.16778280653950955</v>
      </c>
      <c r="AC9">
        <f>$N$9*[2]production!Q12</f>
        <v>4.4709743869209805E-3</v>
      </c>
      <c r="AD9">
        <f>$N$9*[2]production!R12</f>
        <v>9.3065395095367844E-5</v>
      </c>
      <c r="AE9">
        <f>$N$9*[2]production!S12</f>
        <v>7.928607629427793</v>
      </c>
      <c r="AF9">
        <f>$N$9*[2]production!T12</f>
        <v>2.0609754768392372E-2</v>
      </c>
      <c r="AG9">
        <f>$N$9*[2]production!U12</f>
        <v>5.5472051771117163</v>
      </c>
      <c r="AH9">
        <f>$N$9*[2]production!V12</f>
        <v>1.4782732970027247E-3</v>
      </c>
      <c r="AI9">
        <f>$N$9*[2]production!W12</f>
        <v>3.9090850136239787E-2</v>
      </c>
      <c r="AJ9">
        <f>$N$9*[2]production!X12</f>
        <v>1.1634302452316076E-4</v>
      </c>
      <c r="AK9">
        <f>$N$9*[2]production!Y12</f>
        <v>5.7390326975476836E-8</v>
      </c>
      <c r="AL9">
        <f>$N$9*[2]production!Z12</f>
        <v>1.7262784741144414E-3</v>
      </c>
      <c r="AM9">
        <f>$N$9*[2]production!AA12</f>
        <v>3.5025866485013622E-3</v>
      </c>
      <c r="AN9">
        <f>$N$9*[2]production!AB12</f>
        <v>7.9060463215258857E-3</v>
      </c>
      <c r="AO9">
        <f>$N$9*[2]production!AC12</f>
        <v>7.7746267029972743E-4</v>
      </c>
      <c r="AP9">
        <f>$N$9*[2]production!AD12</f>
        <v>2.5391623978201637E-3</v>
      </c>
      <c r="AQ9">
        <f>$N$9*[2]production!AE12</f>
        <v>3.8212651226158037E-4</v>
      </c>
      <c r="AR9">
        <f>$N$9*[2]production!AF12</f>
        <v>3.5714550408719348E-2</v>
      </c>
      <c r="AS9">
        <f>$N$9*[2]production!AG12</f>
        <v>9.6156294277929155E-2</v>
      </c>
      <c r="AT9">
        <f>$N$9*[2]production!AH12</f>
        <v>2.1922258855585831E-2</v>
      </c>
    </row>
    <row r="10" spans="2:46" x14ac:dyDescent="0.25">
      <c r="B10" t="s">
        <v>11</v>
      </c>
      <c r="D10">
        <f>[1]PbBr2!$F$30</f>
        <v>0.11643183778788023</v>
      </c>
      <c r="E10" t="s">
        <v>12</v>
      </c>
      <c r="G10" s="3" t="str">
        <f t="shared" ref="G10:G15" si="7">B8</f>
        <v>H2O</v>
      </c>
      <c r="I10">
        <f>D8+D6/[1]KBr!$E$12*[1]KBr!$E$5+D7/'[1]Pb(NO3)2 pro'!$F$13*'[1]Pb(NO3)2 pro'!$F$5</f>
        <v>2.6765618479514939</v>
      </c>
      <c r="J10" t="str">
        <f>E8</f>
        <v>kg</v>
      </c>
      <c r="L10" t="str">
        <f t="shared" si="6"/>
        <v>Pb</v>
      </c>
      <c r="N10">
        <f>I9</f>
        <v>0.91553133514986373</v>
      </c>
      <c r="O10" t="str">
        <f>J9</f>
        <v>kg</v>
      </c>
      <c r="P10">
        <f>$N$10*[2]production!D80</f>
        <v>1.5274724795640326</v>
      </c>
      <c r="Q10">
        <f>$N$10*[2]production!E80</f>
        <v>0.72017525885558575</v>
      </c>
      <c r="R10">
        <f>$N$10*[2]production!F80</f>
        <v>13.270626702997275</v>
      </c>
      <c r="S10">
        <f>$N$10*[2]production!G80</f>
        <v>9.2660926430517699E-3</v>
      </c>
      <c r="T10">
        <f>$N$10*[2]production!H80</f>
        <v>0.82895869209809259</v>
      </c>
      <c r="U10">
        <f>$N$10*[2]production!I80</f>
        <v>2.0802702997275201E-3</v>
      </c>
      <c r="V10">
        <f>$N$10*[2]production!J80</f>
        <v>1.8837057220708446E-4</v>
      </c>
      <c r="W10">
        <f>$N$10*[2]production!K80</f>
        <v>0.3951707901907357</v>
      </c>
      <c r="X10">
        <f>$N$10*[2]production!L80</f>
        <v>4.603108446866485E-2</v>
      </c>
      <c r="Y10">
        <f>$N$10*[2]production!M80</f>
        <v>15.272497262125334</v>
      </c>
      <c r="Z10">
        <f>$N$10*[2]production!N80</f>
        <v>0.10824326975476839</v>
      </c>
      <c r="AA10">
        <f>$N$10*[2]production!O80</f>
        <v>1.4224610354223433</v>
      </c>
      <c r="AB10">
        <f>$N$10*[2]production!P80</f>
        <v>0.31660904632152587</v>
      </c>
      <c r="AC10">
        <f>$N$10*[2]production!Q80</f>
        <v>0.10747422343324251</v>
      </c>
      <c r="AD10">
        <f>$N$10*[2]production!R80</f>
        <v>3.1168348773841963E-3</v>
      </c>
      <c r="AE10">
        <f>$N$10*[2]production!S80</f>
        <v>338.77405994550406</v>
      </c>
      <c r="AF10">
        <f>$N$10*[2]production!T80</f>
        <v>6.4381994550408717E-2</v>
      </c>
      <c r="AG10">
        <f>$N$10*[2]production!U80</f>
        <v>126.2975476839237</v>
      </c>
      <c r="AH10">
        <f>$N$10*[2]production!V80</f>
        <v>3.6741188010899184E-3</v>
      </c>
      <c r="AI10">
        <f>$N$10*[2]production!W80</f>
        <v>1.726325885558583</v>
      </c>
      <c r="AJ10">
        <f>$N$10*[2]production!X80</f>
        <v>2.0139858310626701E-4</v>
      </c>
      <c r="AK10">
        <f>$N$10*[2]production!Y80</f>
        <v>7.6450528610354229E-8</v>
      </c>
      <c r="AL10">
        <f>$N$10*[2]production!Z80</f>
        <v>9.4739182561307898E-3</v>
      </c>
      <c r="AM10">
        <f>$N$10*[2]production!AA80</f>
        <v>1.1567738419618528E-2</v>
      </c>
      <c r="AN10">
        <f>$N$10*[2]production!AB80</f>
        <v>3.5058441416893731E-2</v>
      </c>
      <c r="AO10">
        <f>$N$10*[2]production!AC80</f>
        <v>2.7456784741144414E-3</v>
      </c>
      <c r="AP10">
        <f>$N$10*[2]production!AD80</f>
        <v>2.1374910081743869E-2</v>
      </c>
      <c r="AQ10">
        <f>$N$10*[2]production!AE80</f>
        <v>1.7221144414168936E-2</v>
      </c>
      <c r="AR10">
        <f>$N$10*[2]production!AF80</f>
        <v>0.10686081743869209</v>
      </c>
      <c r="AS10">
        <f>$N$10*[2]production!AG80</f>
        <v>2.3843182561307898</v>
      </c>
      <c r="AT10">
        <f>$N$10*[2]production!AH80</f>
        <v>0.11812185286103541</v>
      </c>
    </row>
    <row r="11" spans="2:46" x14ac:dyDescent="0.25">
      <c r="B11" s="1" t="s">
        <v>4</v>
      </c>
      <c r="G11" t="str">
        <f t="shared" si="7"/>
        <v>heat</v>
      </c>
      <c r="I11">
        <f>D9+D6/[1]KBr!$E$12*([1]KBr!$F$29+[1]Crystallization!$F$20)+D7/'[1]Pb(NO3)2 pro'!$F$13*'[1]Pb(NO3)2 pro'!$F$27</f>
        <v>15.243742479828633</v>
      </c>
      <c r="J11" t="str">
        <f>E9</f>
        <v>MJ</v>
      </c>
      <c r="L11" t="str">
        <f t="shared" si="6"/>
        <v>H2O</v>
      </c>
      <c r="N11">
        <f>I10+I7/[1]Fe3Br8!$E$12*[1]Fe3Br8!$E$5</f>
        <v>3.7773792866435922</v>
      </c>
      <c r="O11" t="str">
        <f>J10</f>
        <v>kg</v>
      </c>
      <c r="P11">
        <f>$N$11*[2]production!D74</f>
        <v>6.5828388828337884E-3</v>
      </c>
      <c r="Q11">
        <f>$N$11*[2]production!E74</f>
        <v>2.1073243564327269E-3</v>
      </c>
      <c r="R11">
        <f>$N$11*[2]production!F74</f>
        <v>7.2990299955814131E-2</v>
      </c>
      <c r="S11">
        <f>$N$11*[2]production!G74</f>
        <v>1.5531450412892457E-4</v>
      </c>
      <c r="T11">
        <f>$N$11*[2]production!H74</f>
        <v>9.5242841333431534E-3</v>
      </c>
      <c r="U11">
        <f>$N$11*[2]production!I74</f>
        <v>1.5278366000687336E-5</v>
      </c>
      <c r="V11">
        <f>$N$11*[2]production!J74</f>
        <v>3.3447182631514353E-6</v>
      </c>
      <c r="W11">
        <f>$N$11*[2]production!K74</f>
        <v>5.1984293742789118E-3</v>
      </c>
      <c r="X11">
        <f>$N$11*[2]production!L74</f>
        <v>5.7831676878513402E-4</v>
      </c>
      <c r="Y11">
        <f>$N$11*[2]production!M74</f>
        <v>9.0572592177046829E-2</v>
      </c>
      <c r="Z11">
        <f>$N$11*[2]production!N74</f>
        <v>3.0304403065026882E-4</v>
      </c>
      <c r="AA11">
        <f>$N$11*[2]production!O74</f>
        <v>6.0551389964896788E-3</v>
      </c>
      <c r="AB11">
        <f>$N$11*[2]production!P74</f>
        <v>1.741711815278494E-3</v>
      </c>
      <c r="AC11">
        <f>$N$11*[2]production!Q74</f>
        <v>9.0766646878758883E-5</v>
      </c>
      <c r="AD11">
        <f>$N$11*[2]production!R74</f>
        <v>3.216627331541351E-6</v>
      </c>
      <c r="AE11">
        <f>$N$11*[2]production!S74</f>
        <v>0.12035485883103814</v>
      </c>
      <c r="AF11">
        <f>$N$11*[2]production!T74</f>
        <v>6.568862579473207E-4</v>
      </c>
      <c r="AG11">
        <f>$N$11*[2]production!U74</f>
        <v>0.10336042942042861</v>
      </c>
      <c r="AH11">
        <f>$N$11*[2]production!V74</f>
        <v>6.4846270213810549E-6</v>
      </c>
      <c r="AI11">
        <f>$N$11*[2]production!W74</f>
        <v>4.3273657107788992E-4</v>
      </c>
      <c r="AJ11">
        <f>$N$11*[2]production!X74</f>
        <v>8.3529188165549757E-7</v>
      </c>
      <c r="AK11">
        <f>$N$11*[2]production!Y74</f>
        <v>2.7588845095858806E-9</v>
      </c>
      <c r="AL11">
        <f>$N$11*[2]production!Z74</f>
        <v>2.1542394071728406E-5</v>
      </c>
      <c r="AM11">
        <f>$N$11*[2]production!AA74</f>
        <v>1.8525778973414835E-5</v>
      </c>
      <c r="AN11">
        <f>$N$11*[2]production!AB74</f>
        <v>3.3334616728772377E-5</v>
      </c>
      <c r="AO11">
        <f>$N$11*[2]production!AC74</f>
        <v>5.3831432213957831E-6</v>
      </c>
      <c r="AP11">
        <f>$N$11*[2]production!AD74</f>
        <v>5.7650362672754504E-5</v>
      </c>
      <c r="AQ11">
        <f>$N$11*[2]production!AE74</f>
        <v>4.9472336517171131E-3</v>
      </c>
      <c r="AR11">
        <f>$N$11*[2]production!AF74</f>
        <v>2.8370762608194026E-4</v>
      </c>
      <c r="AS11">
        <f>$N$11*[2]production!AG74</f>
        <v>1.0836167959594474E-3</v>
      </c>
      <c r="AT11">
        <f>$N$11*[2]production!AH74</f>
        <v>2.2893184904632157E-4</v>
      </c>
    </row>
    <row r="12" spans="2:46" x14ac:dyDescent="0.25">
      <c r="B12" s="4" t="s">
        <v>16</v>
      </c>
      <c r="D12">
        <v>1</v>
      </c>
      <c r="E12" t="s">
        <v>9</v>
      </c>
      <c r="G12" t="str">
        <f t="shared" si="7"/>
        <v>electricity</v>
      </c>
      <c r="I12">
        <f>D10+D6/[1]KBr!$E$12*([1]KBr!$F$34+[1]Fe3Br8!$F$28)+D7/'[1]Pb(NO3)2 pro'!$F$13*'[1]Pb(NO3)2 pro'!$F$32</f>
        <v>0.23994090963644005</v>
      </c>
      <c r="J12" t="str">
        <f>E10</f>
        <v>kWh</v>
      </c>
      <c r="L12" t="str">
        <f t="shared" si="6"/>
        <v>heat</v>
      </c>
      <c r="N12">
        <f>I11</f>
        <v>15.243742479828633</v>
      </c>
      <c r="O12" t="str">
        <f>J11</f>
        <v>MJ</v>
      </c>
      <c r="P12">
        <f>$N$12*[2]production!D6</f>
        <v>0.34495064857604213</v>
      </c>
      <c r="Q12">
        <f>$N$12*[2]production!E6</f>
        <v>12.562673052476372</v>
      </c>
      <c r="R12">
        <f>$N$12*[2]production!F6</f>
        <v>4.0802925495757307</v>
      </c>
      <c r="S12">
        <f>$N$12*[2]production!G6</f>
        <v>4.9711368600969157E-3</v>
      </c>
      <c r="T12">
        <f>$N$12*[2]production!H6</f>
        <v>0.36030109725322956</v>
      </c>
      <c r="U12">
        <f>$N$12*[2]production!I6</f>
        <v>2.701343604850432E-3</v>
      </c>
      <c r="V12">
        <f>$N$12*[2]production!J6</f>
        <v>2.7839646890911035E-3</v>
      </c>
      <c r="W12">
        <f>$N$12*[2]production!K6</f>
        <v>0.19179676788120384</v>
      </c>
      <c r="X12">
        <f>$N$12*[2]production!L6</f>
        <v>2.1650687444100609E-2</v>
      </c>
      <c r="Y12">
        <f>$N$12*[2]production!M6</f>
        <v>17.227170599784678</v>
      </c>
      <c r="Z12">
        <f>$N$12*[2]production!N6</f>
        <v>1.7095857191127812</v>
      </c>
      <c r="AA12">
        <f>$N$12*[2]production!O6</f>
        <v>0.28327446650265548</v>
      </c>
      <c r="AB12">
        <f>$N$12*[2]production!P6</f>
        <v>9.7245930775818792E-2</v>
      </c>
      <c r="AC12">
        <f>$N$12*[2]production!Q6</f>
        <v>6.63773522541658E-3</v>
      </c>
      <c r="AD12">
        <f>$N$12*[2]production!R6</f>
        <v>1.5856540927517744E-4</v>
      </c>
      <c r="AE12">
        <f>$N$12*[2]production!S6</f>
        <v>8.112262435490404</v>
      </c>
      <c r="AF12">
        <f>$N$12*[2]production!T6</f>
        <v>2.7830500645423136E-2</v>
      </c>
      <c r="AG12">
        <f>$N$12*[2]production!U6</f>
        <v>5.3766204100603572</v>
      </c>
      <c r="AH12">
        <f>$N$12*[2]production!V6</f>
        <v>1.8699498900005783E-3</v>
      </c>
      <c r="AI12">
        <f>$N$12*[2]production!W6</f>
        <v>1.7928165530526455E-2</v>
      </c>
      <c r="AJ12">
        <f>$N$12*[2]production!X6</f>
        <v>9.2950244145003066E-5</v>
      </c>
      <c r="AK12">
        <f>$N$12*[2]production!Y6</f>
        <v>2.7043923533463976E-8</v>
      </c>
      <c r="AL12">
        <f>$N$12*[2]production!Z6</f>
        <v>3.6542299472645196E-3</v>
      </c>
      <c r="AM12">
        <f>$N$12*[2]production!AA6</f>
        <v>6.3383481231127463E-3</v>
      </c>
      <c r="AN12">
        <f>$N$12*[2]production!AB6</f>
        <v>4.7270845429948595E-3</v>
      </c>
      <c r="AO12">
        <f>$N$12*[2]production!AC6</f>
        <v>1.132732016191106E-3</v>
      </c>
      <c r="AP12">
        <f>$N$12*[2]production!AD6</f>
        <v>2.6737524309619422E-2</v>
      </c>
      <c r="AQ12">
        <f>$N$12*[2]production!AE6</f>
        <v>8.7630178019542878E-4</v>
      </c>
      <c r="AR12">
        <f>$N$12*[2]production!AF6</f>
        <v>6.0473450791728174E-2</v>
      </c>
      <c r="AS12">
        <f>$N$12*[2]production!AG6</f>
        <v>6.9354455160476336E-2</v>
      </c>
      <c r="AT12">
        <f>$N$12*[2]production!AH6</f>
        <v>1.2491484775095573E-2</v>
      </c>
    </row>
    <row r="13" spans="2:46" x14ac:dyDescent="0.25">
      <c r="B13" s="4" t="s">
        <v>17</v>
      </c>
      <c r="D13">
        <f>[1]PbBr2!$E$13</f>
        <v>0.55040871934604907</v>
      </c>
      <c r="E13" t="s">
        <v>9</v>
      </c>
      <c r="G13" s="1" t="str">
        <f t="shared" si="7"/>
        <v>process output</v>
      </c>
      <c r="H13" s="1"/>
      <c r="L13" t="str">
        <f t="shared" si="6"/>
        <v>electricity</v>
      </c>
      <c r="N13">
        <f>I12</f>
        <v>0.23994090963644005</v>
      </c>
      <c r="O13" t="str">
        <f>J12</f>
        <v>kWh</v>
      </c>
      <c r="P13">
        <f>$N$13*[2]production!D7</f>
        <v>0.17033885056910153</v>
      </c>
      <c r="Q13">
        <f>$N$13*[2]production!E7</f>
        <v>1.3833073322360042E-3</v>
      </c>
      <c r="R13">
        <f>$N$13*[2]production!F7</f>
        <v>2.9810258613231309</v>
      </c>
      <c r="S13">
        <f>$N$13*[2]production!G7</f>
        <v>9.7768722449560221E-5</v>
      </c>
      <c r="T13">
        <f>$N$13*[2]production!H7</f>
        <v>1.0286506737023821E-2</v>
      </c>
      <c r="U13">
        <f>$N$13*[2]production!I7</f>
        <v>1.1192763552720655E-5</v>
      </c>
      <c r="V13">
        <f>$N$13*[2]production!J7</f>
        <v>6.7332218062177805E-7</v>
      </c>
      <c r="W13">
        <f>$N$13*[2]production!K7</f>
        <v>4.0034140772840015E-3</v>
      </c>
      <c r="X13">
        <f>$N$13*[2]production!L7</f>
        <v>4.3779618372264854E-4</v>
      </c>
      <c r="Y13">
        <f>$N$13*[2]production!M7</f>
        <v>2.997246520461581</v>
      </c>
      <c r="Z13">
        <f>$N$13*[2]production!N7</f>
        <v>1.9501677312520936E-4</v>
      </c>
      <c r="AA13">
        <f>$N$13*[2]production!O7</f>
        <v>0.16075801004731846</v>
      </c>
      <c r="AB13">
        <f>$N$13*[2]production!P7</f>
        <v>7.099851516142261E-2</v>
      </c>
      <c r="AC13">
        <f>$N$13*[2]production!Q7</f>
        <v>6.120892604825585E-4</v>
      </c>
      <c r="AD13">
        <f>$N$13*[2]production!R7</f>
        <v>2.9870243840640424E-6</v>
      </c>
      <c r="AE13">
        <f>$N$13*[2]production!S7</f>
        <v>1.2521316369377624</v>
      </c>
      <c r="AF13">
        <f>$N$13*[2]production!T7</f>
        <v>1.0132704613946863E-3</v>
      </c>
      <c r="AG13">
        <f>$N$13*[2]production!U7</f>
        <v>0.37656326358342901</v>
      </c>
      <c r="AH13">
        <f>$N$13*[2]production!V7</f>
        <v>1.475036741990015E-4</v>
      </c>
      <c r="AI13">
        <f>$N$13*[2]production!W7</f>
        <v>7.195827879996837E-4</v>
      </c>
      <c r="AJ13">
        <f>$N$13*[2]production!X7</f>
        <v>2.6477479378381159E-5</v>
      </c>
      <c r="AK13">
        <f>$N$13*[2]production!Y7</f>
        <v>1.4227056295983077E-8</v>
      </c>
      <c r="AL13">
        <f>$N$13*[2]production!Z7</f>
        <v>1.7962456377203174E-4</v>
      </c>
      <c r="AM13">
        <f>$N$13*[2]production!AA7</f>
        <v>4.8314501564393567E-4</v>
      </c>
      <c r="AN13">
        <f>$N$13*[2]production!AB7</f>
        <v>6.9582863794567611E-4</v>
      </c>
      <c r="AO13">
        <f>$N$13*[2]production!AC7</f>
        <v>1.2453653032860147E-5</v>
      </c>
      <c r="AP13">
        <f>$N$13*[2]production!AD7</f>
        <v>7.6807484583720832E-5</v>
      </c>
      <c r="AQ13">
        <f>$N$13*[2]production!AE7</f>
        <v>1.9239901780107581E-5</v>
      </c>
      <c r="AR13">
        <f>$N$13*[2]production!AF7</f>
        <v>4.7062010016091348E-3</v>
      </c>
      <c r="AS13">
        <f>$N$13*[2]production!AG7</f>
        <v>1.4512106096631167E-2</v>
      </c>
      <c r="AT13">
        <f>$N$13*[2]production!AH7</f>
        <v>8.5469351421596316E-3</v>
      </c>
    </row>
    <row r="14" spans="2:46" x14ac:dyDescent="0.25">
      <c r="B14" t="s">
        <v>6</v>
      </c>
      <c r="D14">
        <f>[1]PbBr2!$E$7</f>
        <v>1</v>
      </c>
      <c r="E14" t="s">
        <v>9</v>
      </c>
      <c r="G14" s="5" t="str">
        <f t="shared" si="7"/>
        <v>PbBr2</v>
      </c>
      <c r="I14">
        <f>D12</f>
        <v>1</v>
      </c>
      <c r="J14" t="str">
        <f>E12</f>
        <v>kg</v>
      </c>
      <c r="L14" s="1" t="str">
        <f t="shared" si="6"/>
        <v>process output</v>
      </c>
    </row>
    <row r="15" spans="2:46" x14ac:dyDescent="0.25">
      <c r="G15" s="6" t="str">
        <f t="shared" si="7"/>
        <v>KNO3</v>
      </c>
      <c r="I15">
        <f>D13</f>
        <v>0.55040871934604907</v>
      </c>
      <c r="J15" t="str">
        <f>E13</f>
        <v>kg</v>
      </c>
      <c r="L15" s="5" t="str">
        <f t="shared" si="6"/>
        <v>PbBr2</v>
      </c>
      <c r="N15">
        <f t="shared" ref="N15:O19" si="8">I14</f>
        <v>1</v>
      </c>
      <c r="O15" t="str">
        <f t="shared" si="8"/>
        <v>kg</v>
      </c>
    </row>
    <row r="16" spans="2:46" x14ac:dyDescent="0.25">
      <c r="G16" s="6" t="s">
        <v>7</v>
      </c>
      <c r="I16">
        <f>D6/[1]KBr!$E$12*[1]KBr!$E$14</f>
        <v>0.15803814713896458</v>
      </c>
      <c r="J16" t="s">
        <v>9</v>
      </c>
      <c r="L16" s="6" t="str">
        <f t="shared" si="6"/>
        <v>KNO3</v>
      </c>
      <c r="N16">
        <f t="shared" si="8"/>
        <v>0.55040871934604907</v>
      </c>
      <c r="O16" t="str">
        <f t="shared" si="8"/>
        <v>kg</v>
      </c>
    </row>
    <row r="17" spans="7:46" x14ac:dyDescent="0.25">
      <c r="G17" t="s">
        <v>8</v>
      </c>
      <c r="I17">
        <f>D6/[1]KBr!$E$12*[1]KBr!$E$16</f>
        <v>0.11989100817438691</v>
      </c>
      <c r="J17" t="s">
        <v>9</v>
      </c>
      <c r="L17" s="6" t="str">
        <f t="shared" si="6"/>
        <v>Fe3O4</v>
      </c>
      <c r="N17">
        <f t="shared" si="8"/>
        <v>0.15803814713896458</v>
      </c>
      <c r="O17" t="str">
        <f t="shared" si="8"/>
        <v>kg</v>
      </c>
    </row>
    <row r="18" spans="7:46" x14ac:dyDescent="0.25">
      <c r="G18" t="s">
        <v>21</v>
      </c>
      <c r="I18">
        <f>D7/'[1]Pb(NO3)2 pro'!$F$13*'[1]Pb(NO3)2 pro'!$F$14</f>
        <v>5.4495912806539509E-2</v>
      </c>
      <c r="J18" t="s">
        <v>9</v>
      </c>
      <c r="L18" t="str">
        <f t="shared" si="6"/>
        <v>CO2</v>
      </c>
      <c r="N18">
        <f t="shared" si="8"/>
        <v>0.11989100817438691</v>
      </c>
      <c r="O18" t="str">
        <f t="shared" si="8"/>
        <v>kg</v>
      </c>
      <c r="P18">
        <f>$N$18*'[2]direct emissions'!$D$10</f>
        <v>0.11989100817438691</v>
      </c>
      <c r="Y18">
        <f>$N$18*'[2]direct emissions'!M10</f>
        <v>0</v>
      </c>
      <c r="Z18">
        <f>$N$18*'[2]direct emissions'!N10</f>
        <v>0</v>
      </c>
      <c r="AA18">
        <f>$N$18*'[2]direct emissions'!O10</f>
        <v>0.11989100817438691</v>
      </c>
      <c r="AB18">
        <f>$N$18*'[2]direct emissions'!P10</f>
        <v>0</v>
      </c>
      <c r="AC18">
        <f>$N$18*'[2]direct emissions'!Q10</f>
        <v>0</v>
      </c>
      <c r="AD18">
        <f>$N$18*'[2]direct emissions'!R10</f>
        <v>0</v>
      </c>
      <c r="AE18">
        <f>$N$18*'[2]direct emissions'!S10</f>
        <v>0</v>
      </c>
      <c r="AF18">
        <f>$N$18*'[2]direct emissions'!T10</f>
        <v>0</v>
      </c>
      <c r="AG18">
        <f>$N$18*'[2]direct emissions'!U10</f>
        <v>0</v>
      </c>
      <c r="AH18">
        <f>$N$18*'[2]direct emissions'!V10</f>
        <v>0</v>
      </c>
      <c r="AI18">
        <f>$N$18*'[2]direct emissions'!W10</f>
        <v>0</v>
      </c>
      <c r="AJ18">
        <f>$N$18*'[2]direct emissions'!X10</f>
        <v>0</v>
      </c>
      <c r="AK18">
        <f>$N$18*'[2]direct emissions'!Y10</f>
        <v>0</v>
      </c>
      <c r="AL18">
        <f>$N$18*'[2]direct emissions'!Z10</f>
        <v>0</v>
      </c>
      <c r="AM18">
        <f>$N$18*'[2]direct emissions'!AA10</f>
        <v>0</v>
      </c>
      <c r="AN18">
        <f>$N$18*'[2]direct emissions'!AB10</f>
        <v>0</v>
      </c>
      <c r="AO18">
        <f>$N$18*'[2]direct emissions'!AC10</f>
        <v>0</v>
      </c>
      <c r="AP18">
        <f>$N$18*'[2]direct emissions'!AD10</f>
        <v>0</v>
      </c>
      <c r="AQ18">
        <f>$N$18*'[2]direct emissions'!AE10</f>
        <v>0</v>
      </c>
      <c r="AR18">
        <f>$N$18*'[2]direct emissions'!AF10</f>
        <v>3.2631751638158035E-3</v>
      </c>
      <c r="AS18">
        <f>$N$18*'[2]direct emissions'!AG10</f>
        <v>4.1055359872370573E-3</v>
      </c>
      <c r="AT18">
        <f>$N$18*'[2]direct emissions'!AH10</f>
        <v>0</v>
      </c>
    </row>
    <row r="19" spans="7:46" x14ac:dyDescent="0.25">
      <c r="G19" t="str">
        <f>B14</f>
        <v>wastewater</v>
      </c>
      <c r="I19">
        <f>D14+D6/[1]KBr!$E$12*[1]KBr!$E$13+D6/[1]KBr!$E$12*[1]KBr!$E$7+D7/'[1]Pb(NO3)2 pro'!$F$13*'[1]Pb(NO3)2 pro'!$F$7</f>
        <v>3.1997226108942729</v>
      </c>
      <c r="J19" t="str">
        <f>E14</f>
        <v>kg</v>
      </c>
      <c r="L19" t="str">
        <f t="shared" si="6"/>
        <v>NO</v>
      </c>
      <c r="N19">
        <f t="shared" si="8"/>
        <v>5.4495912806539509E-2</v>
      </c>
      <c r="O19" t="str">
        <f t="shared" si="8"/>
        <v>kg</v>
      </c>
      <c r="P19">
        <f>N19*'[2]direct emissions'!$D$11</f>
        <v>-0.42005449591280652</v>
      </c>
      <c r="Y19">
        <f>$N$19*'[2]direct emissions'!M11</f>
        <v>0</v>
      </c>
      <c r="Z19">
        <f>$N$19*'[2]direct emissions'!N11</f>
        <v>0</v>
      </c>
      <c r="AA19">
        <f>$N$19*'[2]direct emissions'!O11</f>
        <v>0</v>
      </c>
      <c r="AB19">
        <f>$N$19*'[2]direct emissions'!P11</f>
        <v>0</v>
      </c>
      <c r="AC19">
        <f>$N$19*'[2]direct emissions'!Q11</f>
        <v>0</v>
      </c>
      <c r="AD19">
        <f>$N$19*'[2]direct emissions'!R11</f>
        <v>0</v>
      </c>
      <c r="AE19">
        <f>$N$19*'[2]direct emissions'!S11</f>
        <v>0</v>
      </c>
      <c r="AF19">
        <f>$N$19*'[2]direct emissions'!T11</f>
        <v>0</v>
      </c>
      <c r="AG19">
        <f>$N$19*'[2]direct emissions'!U11</f>
        <v>0</v>
      </c>
      <c r="AH19">
        <f>$N$19*'[2]direct emissions'!V11</f>
        <v>2.125340599455041E-3</v>
      </c>
      <c r="AI19">
        <f>$N$19*'[2]direct emissions'!W11</f>
        <v>0</v>
      </c>
      <c r="AJ19">
        <f>$N$19*'[2]direct emissions'!X11</f>
        <v>0</v>
      </c>
      <c r="AK19">
        <f>$N$19*'[2]direct emissions'!Y11</f>
        <v>0</v>
      </c>
      <c r="AL19">
        <f>$N$19*'[2]direct emissions'!Z11</f>
        <v>1.1989100817438692E-2</v>
      </c>
      <c r="AM19">
        <f>$N$19*'[2]direct emissions'!AA11</f>
        <v>5.4495912806539509E-2</v>
      </c>
      <c r="AN19">
        <f>$N$19*'[2]direct emissions'!AB11</f>
        <v>3.8692098092643047E-2</v>
      </c>
      <c r="AO19">
        <f>$N$19*'[2]direct emissions'!AC11</f>
        <v>0</v>
      </c>
      <c r="AP19">
        <f>$N$19*'[2]direct emissions'!AD11</f>
        <v>0</v>
      </c>
      <c r="AQ19">
        <f>$N$19*'[2]direct emissions'!AE11</f>
        <v>0</v>
      </c>
      <c r="AR19">
        <f>$N$19*'[2]direct emissions'!AF11</f>
        <v>7.9995561059945498E-4</v>
      </c>
      <c r="AS19">
        <f>$N$19*'[2]direct emissions'!AG11</f>
        <v>3.0432112713514987E-2</v>
      </c>
      <c r="AT19">
        <f>$N$19*'[2]direct emissions'!AH11</f>
        <v>0</v>
      </c>
    </row>
    <row r="20" spans="7:46" x14ac:dyDescent="0.25">
      <c r="L20" t="str">
        <f t="shared" si="6"/>
        <v>wastewater</v>
      </c>
      <c r="N20">
        <f>I19+I7/[1]Fe3Br8!$E$12*([1]Fe3Br8!$E$13+[1]Fe3Br8!$E$7)</f>
        <v>4.3005400495863713</v>
      </c>
      <c r="O20" t="str">
        <f>J19</f>
        <v>kg</v>
      </c>
      <c r="P20">
        <f>$N$20/1000*[2]production!D3</f>
        <v>1.0645126784741143E-2</v>
      </c>
      <c r="Q20">
        <f>$N$20/1000*[2]production!E3</f>
        <v>2.6166635931708275E-3</v>
      </c>
      <c r="R20">
        <f>$N$20/1000*[2]production!F3</f>
        <v>7.05847638338611E-2</v>
      </c>
      <c r="S20">
        <f>$N$20/1000*[2]production!G3</f>
        <v>1.3023755486167365E-4</v>
      </c>
      <c r="T20">
        <f>$N$20/1000*[2]production!H3</f>
        <v>1.0212922509757714E-2</v>
      </c>
      <c r="U20">
        <f>$N$20/1000*[2]production!I3</f>
        <v>1.2934734307140928E-5</v>
      </c>
      <c r="V20">
        <f>$N$20/1000*[2]production!J3</f>
        <v>8.8470709900090818E-5</v>
      </c>
      <c r="W20">
        <f>$N$20/1000*[2]production!K3</f>
        <v>4.7082312462871584E-3</v>
      </c>
      <c r="X20">
        <f>$N$20/1000*[2]production!L3</f>
        <v>6.0379582296192643E-4</v>
      </c>
      <c r="Y20">
        <f>$N$20/1000*[2]production!M3</f>
        <v>8.8958020005107663E-2</v>
      </c>
      <c r="Z20">
        <f>$N$20/1000*[2]production!N3</f>
        <v>3.8222339852713745E-4</v>
      </c>
      <c r="AA20">
        <f>$N$20/1000*[2]production!O3</f>
        <v>9.740293158308171E-3</v>
      </c>
      <c r="AB20">
        <f>$N$20/1000*[2]production!P3</f>
        <v>1.6831023592066179E-3</v>
      </c>
      <c r="AC20">
        <f>$N$20/1000*[2]production!Q3</f>
        <v>1.4882878949603554E-4</v>
      </c>
      <c r="AD20">
        <f>$N$20/1000*[2]production!R3</f>
        <v>6.0482795257382721E-5</v>
      </c>
      <c r="AE20">
        <f>$N$20/1000*[2]production!S3</f>
        <v>0.13740655512433414</v>
      </c>
      <c r="AF20">
        <f>$N$20/1000*[2]production!T3</f>
        <v>6.8232368426737354E-4</v>
      </c>
      <c r="AG20">
        <f>$N$20/1000*[2]production!U3</f>
        <v>0.13363928204089648</v>
      </c>
      <c r="AH20">
        <f>$N$20/1000*[2]production!V3</f>
        <v>5.6057539546358344E-4</v>
      </c>
      <c r="AI20">
        <f>$N$20/1000*[2]production!W3</f>
        <v>7.5113232506075561E-4</v>
      </c>
      <c r="AJ20">
        <f>$N$20/1000*[2]production!X3</f>
        <v>7.8115009460686846E-7</v>
      </c>
      <c r="AK20">
        <f>$N$20/1000*[2]production!Y3</f>
        <v>7.8927811530058665E-10</v>
      </c>
      <c r="AL20">
        <f>$N$20/1000*[2]production!Z3</f>
        <v>2.1748691138768198E-5</v>
      </c>
      <c r="AM20">
        <f>$N$20/1000*[2]production!AA3</f>
        <v>2.5571441188845521E-5</v>
      </c>
      <c r="AN20">
        <f>$N$20/1000*[2]production!AB3</f>
        <v>4.4596600314210666E-5</v>
      </c>
      <c r="AO20">
        <f>$N$20/1000*[2]production!AC3</f>
        <v>5.9411960785035708E-6</v>
      </c>
      <c r="AP20">
        <f>$N$20/1000*[2]production!AD3</f>
        <v>1.004649160983872E-4</v>
      </c>
      <c r="AQ20">
        <f>$N$20/1000*[2]production!AE3</f>
        <v>4.5796450988045269E-5</v>
      </c>
      <c r="AR20">
        <f>$N$20/1000*[2]production!AF3</f>
        <v>4.3628978803053733E-4</v>
      </c>
      <c r="AS20">
        <f>$N$20/1000*[2]production!AG3</f>
        <v>1.3205238276259911E-3</v>
      </c>
      <c r="AT20">
        <f>$N$20/1000*[2]production!AH3</f>
        <v>2.3667162054888673E-4</v>
      </c>
    </row>
    <row r="21" spans="7:46" x14ac:dyDescent="0.25">
      <c r="I21">
        <f>SUM(I6:I10)-SUM(I14:I19)</f>
        <v>0</v>
      </c>
      <c r="P21">
        <f>SUM(P6:P20)</f>
        <v>6.5775667291178976</v>
      </c>
      <c r="Q21">
        <f t="shared" ref="Q21:AT21" si="9">SUM(Q6:Q20)</f>
        <v>14.159115573916251</v>
      </c>
      <c r="R21">
        <f t="shared" si="9"/>
        <v>65.607368679048207</v>
      </c>
      <c r="S21">
        <f t="shared" si="9"/>
        <v>4.9347279984861332E-2</v>
      </c>
      <c r="T21">
        <f t="shared" si="9"/>
        <v>4.3387960367913916</v>
      </c>
      <c r="U21">
        <f t="shared" si="9"/>
        <v>8.2533730109453137E-3</v>
      </c>
      <c r="V21">
        <f t="shared" si="9"/>
        <v>3.6049532677728418E-3</v>
      </c>
      <c r="W21">
        <f t="shared" si="9"/>
        <v>1.8280880414891356</v>
      </c>
      <c r="X21">
        <f t="shared" si="9"/>
        <v>0.25053781965281285</v>
      </c>
      <c r="Y21">
        <f t="shared" si="9"/>
        <v>86.245111757161368</v>
      </c>
      <c r="Z21">
        <f t="shared" si="9"/>
        <v>1.9500457335603154</v>
      </c>
      <c r="AA21">
        <f t="shared" si="9"/>
        <v>6.0422824591134914</v>
      </c>
      <c r="AB21">
        <f t="shared" si="9"/>
        <v>1.5638568023460591</v>
      </c>
      <c r="AC21">
        <f t="shared" si="9"/>
        <v>0.14891677578058457</v>
      </c>
      <c r="AD21">
        <f t="shared" si="9"/>
        <v>4.4531490769566121E-3</v>
      </c>
      <c r="AE21">
        <f t="shared" si="9"/>
        <v>401.78121488692847</v>
      </c>
      <c r="AF21">
        <f t="shared" si="9"/>
        <v>0.34793246878745215</v>
      </c>
      <c r="AG21">
        <f t="shared" si="9"/>
        <v>172.8657318864675</v>
      </c>
      <c r="AH21">
        <f t="shared" si="9"/>
        <v>1.2205659363251301E-2</v>
      </c>
      <c r="AI21">
        <f t="shared" si="9"/>
        <v>1.9024741240266541</v>
      </c>
      <c r="AJ21">
        <f t="shared" si="9"/>
        <v>9.8574656876940139E-4</v>
      </c>
      <c r="AK21">
        <f t="shared" si="9"/>
        <v>5.9912413427994661E-7</v>
      </c>
      <c r="AL21">
        <f t="shared" si="9"/>
        <v>3.3238450010415983E-2</v>
      </c>
      <c r="AM21">
        <f t="shared" si="9"/>
        <v>8.3640394391616496E-2</v>
      </c>
      <c r="AN21">
        <f t="shared" si="9"/>
        <v>0.10179370161869196</v>
      </c>
      <c r="AO21">
        <f t="shared" si="9"/>
        <v>8.6797982919026122E-3</v>
      </c>
      <c r="AP21">
        <f t="shared" si="9"/>
        <v>7.4408086310031499E-2</v>
      </c>
      <c r="AQ21">
        <f t="shared" si="9"/>
        <v>3.1826526198849632E-2</v>
      </c>
      <c r="AR21">
        <f t="shared" si="9"/>
        <v>0.333401303142628</v>
      </c>
      <c r="AS21">
        <f t="shared" si="9"/>
        <v>3.025202187093706</v>
      </c>
      <c r="AT21">
        <f t="shared" si="9"/>
        <v>0.27584064191546082</v>
      </c>
    </row>
    <row r="22" spans="7:46" x14ac:dyDescent="0.25">
      <c r="L22">
        <f>N15+N16+N17</f>
        <v>1.7084468664850134</v>
      </c>
      <c r="P22" s="10">
        <f>P21/$L$22*$N$15</f>
        <v>3.8500270966288177</v>
      </c>
      <c r="Q22" s="10">
        <f t="shared" ref="Q22:AT22" si="10">Q21/$L$22*$N$15</f>
        <v>8.2877119866463556</v>
      </c>
      <c r="R22" s="10">
        <f t="shared" si="10"/>
        <v>38.401761252329656</v>
      </c>
      <c r="S22" s="10">
        <f t="shared" si="10"/>
        <v>2.8884293069288854E-2</v>
      </c>
      <c r="T22" s="10">
        <f t="shared" si="10"/>
        <v>2.5396142671490285</v>
      </c>
      <c r="U22" s="10">
        <f t="shared" si="10"/>
        <v>4.8309216826426327E-3</v>
      </c>
      <c r="V22" s="10">
        <f t="shared" si="10"/>
        <v>2.1100763146293987E-3</v>
      </c>
      <c r="W22" s="10">
        <f t="shared" si="10"/>
        <v>1.0700292045079949</v>
      </c>
      <c r="X22" s="10">
        <f t="shared" si="10"/>
        <v>0.14664653877604836</v>
      </c>
      <c r="Y22" s="10">
        <f t="shared" si="10"/>
        <v>50.481588540475641</v>
      </c>
      <c r="Z22" s="10">
        <f t="shared" si="10"/>
        <v>1.1414143288941561</v>
      </c>
      <c r="AA22" s="10">
        <f t="shared" si="10"/>
        <v>3.5367107854779132</v>
      </c>
      <c r="AB22" s="10">
        <f t="shared" si="10"/>
        <v>0.91536753821531702</v>
      </c>
      <c r="AC22" s="10">
        <f t="shared" si="10"/>
        <v>8.7165002729624477E-2</v>
      </c>
      <c r="AD22" s="10">
        <f t="shared" si="10"/>
        <v>2.6065481838007604E-3</v>
      </c>
      <c r="AE22" s="10">
        <f t="shared" si="10"/>
        <v>235.173374582939</v>
      </c>
      <c r="AF22" s="10">
        <f t="shared" si="10"/>
        <v>0.20365425206538271</v>
      </c>
      <c r="AG22" s="10">
        <f t="shared" si="10"/>
        <v>101.18297225252564</v>
      </c>
      <c r="AH22" s="10">
        <f t="shared" si="10"/>
        <v>7.1443014135777159E-3</v>
      </c>
      <c r="AI22" s="10">
        <f t="shared" si="10"/>
        <v>1.1135693836009284</v>
      </c>
      <c r="AJ22" s="10">
        <f t="shared" si="10"/>
        <v>5.7698403626534349E-4</v>
      </c>
      <c r="AK22" s="10">
        <f t="shared" si="10"/>
        <v>3.5068350443499273E-7</v>
      </c>
      <c r="AL22" s="10">
        <f t="shared" si="10"/>
        <v>1.9455360691902179E-2</v>
      </c>
      <c r="AM22" s="10">
        <f t="shared" si="10"/>
        <v>4.8956977259526725E-2</v>
      </c>
      <c r="AN22" s="10">
        <f t="shared" si="10"/>
        <v>5.9582597279202475E-2</v>
      </c>
      <c r="AO22" s="10">
        <f t="shared" si="10"/>
        <v>5.0805198933465056E-3</v>
      </c>
      <c r="AP22" s="10">
        <f t="shared" si="10"/>
        <v>4.3553058494069478E-2</v>
      </c>
      <c r="AQ22" s="10">
        <f t="shared" si="10"/>
        <v>1.8628923628353774E-2</v>
      </c>
      <c r="AR22" s="10">
        <f t="shared" si="10"/>
        <v>0.1951487691440901</v>
      </c>
      <c r="AS22" s="10">
        <f t="shared" si="10"/>
        <v>1.7707323806433657</v>
      </c>
      <c r="AT22" s="10">
        <f t="shared" si="10"/>
        <v>0.16145696265227133</v>
      </c>
    </row>
  </sheetData>
  <mergeCells count="4">
    <mergeCell ref="P4:P5"/>
    <mergeCell ref="Q4:Y4"/>
    <mergeCell ref="Z4:AQ4"/>
    <mergeCell ref="AR4:AT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2018-05-10T20:19:07Z</dcterms:modified>
</cp:coreProperties>
</file>